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'Лист1'!$A$1:$E$336</definedName>
  </definedNames>
  <calcPr fullCalcOnLoad="1"/>
</workbook>
</file>

<file path=xl/sharedStrings.xml><?xml version="1.0" encoding="utf-8"?>
<sst xmlns="http://schemas.openxmlformats.org/spreadsheetml/2006/main" count="303" uniqueCount="226">
  <si>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</si>
  <si>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</si>
  <si>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</si>
  <si>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</si>
  <si>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</si>
  <si>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</si>
  <si>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</si>
  <si>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</si>
  <si>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</si>
  <si>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</si>
  <si>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</si>
  <si>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</si>
  <si>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</si>
  <si>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</si>
  <si>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</si>
  <si>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</si>
  <si>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</si>
  <si>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</si>
  <si>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</si>
  <si>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</si>
  <si>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</si>
  <si>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</si>
  <si>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</si>
  <si>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</si>
  <si>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</si>
  <si>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</si>
  <si>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</si>
  <si>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</si>
  <si>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</si>
  <si>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</si>
  <si>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</si>
  <si>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</si>
  <si>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</si>
  <si>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</si>
  <si>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</si>
  <si>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</si>
  <si>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</si>
  <si>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</si>
  <si>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</si>
  <si>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</si>
  <si>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</si>
  <si>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</si>
  <si>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</si>
  <si>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</si>
  <si>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</si>
  <si>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</si>
  <si>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</si>
  <si>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</si>
  <si>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</si>
  <si>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</si>
  <si>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</si>
  <si>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</si>
  <si>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</si>
  <si>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</si>
  <si>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</si>
  <si>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</si>
  <si>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</si>
  <si>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</si>
  <si>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</si>
  <si>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</si>
  <si>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</si>
  <si>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</si>
  <si>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</si>
  <si>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</si>
  <si>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</si>
  <si>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</si>
  <si>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</si>
  <si>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</si>
  <si>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</si>
  <si>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</si>
  <si>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</si>
  <si>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</si>
  <si>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</si>
  <si>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</si>
  <si>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</si>
  <si>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</si>
  <si>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</si>
  <si>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</si>
  <si>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</si>
  <si>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</si>
  <si>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</si>
  <si>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</si>
  <si>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</si>
  <si>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</si>
  <si>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</si>
  <si>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</si>
  <si>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</si>
  <si>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</si>
  <si>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</si>
  <si>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</si>
  <si>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</si>
  <si>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</si>
  <si>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</si>
  <si>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</si>
  <si>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</si>
  <si>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</si>
  <si>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</si>
  <si>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</si>
  <si>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</si>
  <si>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</si>
  <si>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</si>
  <si>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</si>
  <si>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</si>
  <si>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</si>
  <si>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</si>
  <si>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</si>
  <si>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</si>
  <si>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</si>
  <si>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</si>
  <si>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</si>
  <si>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</si>
  <si>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</si>
  <si>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</si>
  <si>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</si>
  <si>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</si>
  <si>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</si>
  <si>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</si>
  <si>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</si>
  <si>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</si>
  <si>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</si>
  <si>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</si>
  <si>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</si>
  <si>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</si>
  <si>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</si>
  <si>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</si>
  <si>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</si>
  <si>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</si>
  <si>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</si>
  <si>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</si>
  <si>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</si>
  <si>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</si>
  <si>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</si>
  <si>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</si>
  <si>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</si>
  <si>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</si>
  <si>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</si>
  <si>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</si>
  <si>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</si>
  <si>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</si>
  <si>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</si>
  <si>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</si>
  <si>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</si>
  <si>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</si>
  <si>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</si>
  <si>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</si>
  <si>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</si>
  <si>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</si>
  <si>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</si>
  <si>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</si>
  <si>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</si>
  <si>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</si>
  <si>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</si>
  <si>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</si>
  <si>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</si>
  <si>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</si>
  <si>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</si>
  <si>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</si>
  <si>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</si>
  <si>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</si>
  <si>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</si>
  <si>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</si>
  <si>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реализация проектов развития общественной инфраструктуры, основанных на местных инициативах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</si>
  <si>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</si>
  <si>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</si>
  <si>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</si>
  <si>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</si>
  <si>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</si>
  <si>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</si>
  <si>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</si>
  <si>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</si>
  <si>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</si>
  <si>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</si>
  <si>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</si>
  <si>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</si>
  <si>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</si>
  <si>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</si>
  <si>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</si>
  <si>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</si>
  <si>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</si>
  <si>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</si>
  <si>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</si>
  <si>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</si>
  <si>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</si>
  <si>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</si>
  <si>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</si>
  <si>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</si>
  <si>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</si>
  <si>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</si>
  <si>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</si>
  <si>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</si>
  <si>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</si>
  <si>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</si>
  <si>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</si>
  <si>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государственная поддержка муниципальных учреждений культуры, находящихся на территориях сельских поселений</t>
  </si>
  <si>
    <t>реализация мероприятий по благоустройству дворовых территорий (респ. ср-ва)</t>
  </si>
  <si>
    <t xml:space="preserve">                    установление регулируемых тарифов на перевозки пассажиров и багажа автомобильным транспортом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</si>
  <si>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</si>
  <si>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</si>
  <si>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</si>
  <si>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организация оздоровительной кампании детей в летнее время</t>
  </si>
  <si>
    <t>спортивные мероприятия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</si>
  <si>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</si>
  <si>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</si>
  <si>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</si>
  <si>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строительство объектов инженерной инфраструктуры для модульных ФАПов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</si>
  <si>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</si>
  <si>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(респ. ср-ва)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</si>
  <si>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</si>
  <si>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</si>
  <si>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</si>
  <si>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мероприятий по благоустройству дворовых территорий и тротуаров (респ. ср-ва)</t>
  </si>
  <si>
    <t>реализация вопросов местного значения в сфере образования, культуры, физической культуры и спорта</t>
  </si>
  <si>
    <t>Анализ исполнения районного бюджета Козловского района на 01.02.2022 года</t>
  </si>
  <si>
    <t>Фактическое исполнение на 01.02.2022 год</t>
  </si>
  <si>
    <t>Уточненный план на 2022 год</t>
  </si>
  <si>
    <t>% исполне-ния к плану 2022 г.</t>
  </si>
  <si>
    <t>Отклонение от плана 2022 г            ( +, - )</t>
  </si>
  <si>
    <t>Единый налог на вмененный доход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</si>
  <si>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</si>
  <si>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</si>
  <si>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(фед. ср-ва)</t>
  </si>
  <si>
    <t>реализация мероприятий по развитию общественной инфраструктуры населенных пунктов в рамках празднования Дня Республики (респ. ср-ва)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</si>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</sst>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view="pageBreakPreview" zoomScaleSheetLayoutView="100" workbookViewId="0" topLeftCell="A288">
      <selection activeCell="A41" sqref="A41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3" t="s">
        <v>212</v>
      </c>
      <c r="B1" s="84"/>
      <c r="C1" s="84"/>
      <c r="D1" s="84"/>
      <c r="E1" s="84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214</v>
      </c>
      <c r="C3" s="44" t="s">
        <v>213</v>
      </c>
      <c r="D3" s="43" t="s">
        <v>215</v>
      </c>
      <c r="E3" s="45" t="s">
        <v>216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91</v>
      </c>
      <c r="B6" s="50">
        <f>SUM(B7)</f>
        <v>72953900</v>
      </c>
      <c r="C6" s="50">
        <f>SUM(C7)</f>
        <v>4698356.09</v>
      </c>
      <c r="D6" s="28">
        <f aca="true" t="shared" si="0" ref="D6:D40">IF(B6=0,"   ",C6/B6)</f>
        <v>0.06440171245128773</v>
      </c>
      <c r="E6" s="31">
        <f aca="true" t="shared" si="1" ref="E6:E40">C6-B6</f>
        <v>-68255543.91</v>
      </c>
    </row>
    <row r="7" spans="1:5" s="5" customFormat="1" ht="15" customHeight="1">
      <c r="A7" s="27" t="s">
        <v>26</v>
      </c>
      <c r="B7" s="51">
        <v>72953900</v>
      </c>
      <c r="C7" s="55">
        <v>4698356.09</v>
      </c>
      <c r="D7" s="28">
        <f t="shared" si="0"/>
        <v>0.06440171245128773</v>
      </c>
      <c r="E7" s="31">
        <f t="shared" si="1"/>
        <v>-68255543.91</v>
      </c>
    </row>
    <row r="8" spans="1:5" s="5" customFormat="1" ht="45" customHeight="1">
      <c r="A8" s="27" t="s">
        <v>75</v>
      </c>
      <c r="B8" s="50">
        <f>SUM(B9)</f>
        <v>3588900</v>
      </c>
      <c r="C8" s="50">
        <f>SUM(C9)</f>
        <v>344395.03</v>
      </c>
      <c r="D8" s="28">
        <f t="shared" si="0"/>
        <v>0.09596116637409792</v>
      </c>
      <c r="E8" s="31">
        <f t="shared" si="1"/>
        <v>-3244504.9699999997</v>
      </c>
    </row>
    <row r="9" spans="1:5" s="5" customFormat="1" ht="29.25" customHeight="1">
      <c r="A9" s="27" t="s">
        <v>76</v>
      </c>
      <c r="B9" s="51">
        <v>3588900</v>
      </c>
      <c r="C9" s="55">
        <v>344395.03</v>
      </c>
      <c r="D9" s="28">
        <f t="shared" si="0"/>
        <v>0.09596116637409792</v>
      </c>
      <c r="E9" s="31">
        <f t="shared" si="1"/>
        <v>-3244504.9699999997</v>
      </c>
    </row>
    <row r="10" spans="1:5" s="6" customFormat="1" ht="15" customHeight="1">
      <c r="A10" s="39" t="s">
        <v>3</v>
      </c>
      <c r="B10" s="51">
        <f>SUM(B11:B14)</f>
        <v>4872400</v>
      </c>
      <c r="C10" s="51">
        <f>SUM(C11:C14)</f>
        <v>191654.76</v>
      </c>
      <c r="D10" s="28">
        <f t="shared" si="0"/>
        <v>0.039334775469994254</v>
      </c>
      <c r="E10" s="31">
        <f t="shared" si="1"/>
        <v>-4680745.24</v>
      </c>
    </row>
    <row r="11" spans="1:5" s="5" customFormat="1" ht="28.5" customHeight="1">
      <c r="A11" s="27" t="s">
        <v>146</v>
      </c>
      <c r="B11" s="51">
        <v>2692800</v>
      </c>
      <c r="C11" s="55">
        <v>113205.62</v>
      </c>
      <c r="D11" s="28">
        <f>IF(B11=0,"   ",C11/B11)</f>
        <v>0.04204011437908497</v>
      </c>
      <c r="E11" s="31">
        <f>C11-B11</f>
        <v>-2579594.38</v>
      </c>
    </row>
    <row r="12" spans="1:5" s="5" customFormat="1" ht="15">
      <c r="A12" s="27" t="s">
        <v>217</v>
      </c>
      <c r="B12" s="51">
        <v>0</v>
      </c>
      <c r="C12" s="55">
        <v>973.98</v>
      </c>
      <c r="D12" s="28" t="str">
        <f>IF(B12=0,"   ",C12/B12)</f>
        <v>   </v>
      </c>
      <c r="E12" s="31">
        <f>C12-B12</f>
        <v>973.98</v>
      </c>
    </row>
    <row r="13" spans="1:5" s="5" customFormat="1" ht="15">
      <c r="A13" s="27" t="s">
        <v>14</v>
      </c>
      <c r="B13" s="51">
        <v>929600</v>
      </c>
      <c r="C13" s="55">
        <v>5322.1</v>
      </c>
      <c r="D13" s="28">
        <f>IF(B13=0,"   ",C13/B13)</f>
        <v>0.005725150602409639</v>
      </c>
      <c r="E13" s="31">
        <f>C13-B13</f>
        <v>-924277.9</v>
      </c>
    </row>
    <row r="14" spans="1:5" s="5" customFormat="1" ht="30">
      <c r="A14" s="27" t="s">
        <v>191</v>
      </c>
      <c r="B14" s="51">
        <v>1250000</v>
      </c>
      <c r="C14" s="55">
        <v>72153.06</v>
      </c>
      <c r="D14" s="28">
        <f>IF(B14=0,"   ",C14/B14)</f>
        <v>0.057722447999999996</v>
      </c>
      <c r="E14" s="31">
        <f>C14-B14</f>
        <v>-1177846.94</v>
      </c>
    </row>
    <row r="15" spans="1:5" s="5" customFormat="1" ht="15">
      <c r="A15" s="39" t="s">
        <v>77</v>
      </c>
      <c r="B15" s="50">
        <f>B16+B17</f>
        <v>1543000</v>
      </c>
      <c r="C15" s="50">
        <f>C16+C17</f>
        <v>44359.13</v>
      </c>
      <c r="D15" s="28">
        <f t="shared" si="0"/>
        <v>0.028748626053143225</v>
      </c>
      <c r="E15" s="31">
        <f t="shared" si="1"/>
        <v>-1498640.87</v>
      </c>
    </row>
    <row r="16" spans="1:5" s="5" customFormat="1" ht="15">
      <c r="A16" s="27" t="s">
        <v>102</v>
      </c>
      <c r="B16" s="51">
        <v>108500</v>
      </c>
      <c r="C16" s="55">
        <v>1572</v>
      </c>
      <c r="D16" s="28">
        <f t="shared" si="0"/>
        <v>0.014488479262672811</v>
      </c>
      <c r="E16" s="31">
        <f t="shared" si="1"/>
        <v>-106928</v>
      </c>
    </row>
    <row r="17" spans="1:5" s="5" customFormat="1" ht="15">
      <c r="A17" s="27" t="s">
        <v>103</v>
      </c>
      <c r="B17" s="51">
        <v>1434500</v>
      </c>
      <c r="C17" s="55">
        <v>42787.13</v>
      </c>
      <c r="D17" s="28">
        <f>IF(B17=0,"   ",C17/B17)</f>
        <v>0.029827208086441268</v>
      </c>
      <c r="E17" s="31">
        <f>C17-B17</f>
        <v>-1391712.87</v>
      </c>
    </row>
    <row r="18" spans="1:5" s="5" customFormat="1" ht="29.25" customHeight="1">
      <c r="A18" s="39" t="s">
        <v>92</v>
      </c>
      <c r="B18" s="51">
        <f>SUM(B19:B20)</f>
        <v>191000</v>
      </c>
      <c r="C18" s="51">
        <f>SUM(C19:C20)</f>
        <v>843.2</v>
      </c>
      <c r="D18" s="28">
        <f>IF(B18=0,"   ",C18/B18)</f>
        <v>0.004414659685863875</v>
      </c>
      <c r="E18" s="31">
        <f>C18-B18</f>
        <v>-190156.8</v>
      </c>
    </row>
    <row r="19" spans="1:5" s="5" customFormat="1" ht="15">
      <c r="A19" s="27" t="s">
        <v>15</v>
      </c>
      <c r="B19" s="51">
        <v>191000</v>
      </c>
      <c r="C19" s="51">
        <v>0</v>
      </c>
      <c r="D19" s="28">
        <f>IF(B19=0,"   ",C19/B19)</f>
        <v>0</v>
      </c>
      <c r="E19" s="31">
        <f>C19-B19</f>
        <v>-191000</v>
      </c>
    </row>
    <row r="20" spans="1:5" s="5" customFormat="1" ht="15">
      <c r="A20" s="27" t="s">
        <v>37</v>
      </c>
      <c r="B20" s="51">
        <v>0</v>
      </c>
      <c r="C20" s="51">
        <v>843.2</v>
      </c>
      <c r="D20" s="28" t="str">
        <f t="shared" si="0"/>
        <v>   </v>
      </c>
      <c r="E20" s="31">
        <f t="shared" si="1"/>
        <v>843.2</v>
      </c>
    </row>
    <row r="21" spans="1:5" s="5" customFormat="1" ht="15">
      <c r="A21" s="39" t="s">
        <v>16</v>
      </c>
      <c r="B21" s="51">
        <v>1630200</v>
      </c>
      <c r="C21" s="51">
        <v>152292.39</v>
      </c>
      <c r="D21" s="28">
        <f t="shared" si="0"/>
        <v>0.09341945160103056</v>
      </c>
      <c r="E21" s="31">
        <f t="shared" si="1"/>
        <v>-1477907.6099999999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 t="str">
        <f t="shared" si="0"/>
        <v>   </v>
      </c>
      <c r="E22" s="31">
        <f t="shared" si="1"/>
        <v>0</v>
      </c>
    </row>
    <row r="23" spans="1:5" s="5" customFormat="1" ht="17.25" customHeight="1">
      <c r="A23" s="82" t="s">
        <v>208</v>
      </c>
      <c r="B23" s="51">
        <f>B6+B8+B10+B15+B18+B21</f>
        <v>84779400</v>
      </c>
      <c r="C23" s="51">
        <f>C6+C8+C10+C15+C18+C21</f>
        <v>5431900.6</v>
      </c>
      <c r="D23" s="28">
        <f>IF(B23=0,"   ",C23/B23)</f>
        <v>0.06407099602025963</v>
      </c>
      <c r="E23" s="31">
        <f>C23-B23</f>
        <v>-79347499.4</v>
      </c>
    </row>
    <row r="24" spans="1:5" s="5" customFormat="1" ht="44.25" customHeight="1">
      <c r="A24" s="39" t="s">
        <v>94</v>
      </c>
      <c r="B24" s="51">
        <f>SUM(B25:B27)</f>
        <v>5231800</v>
      </c>
      <c r="C24" s="51">
        <f>SUM(C25:C27)</f>
        <v>346242.02999999997</v>
      </c>
      <c r="D24" s="28">
        <f t="shared" si="0"/>
        <v>0.06618028785504032</v>
      </c>
      <c r="E24" s="31">
        <f t="shared" si="1"/>
        <v>-4885557.97</v>
      </c>
    </row>
    <row r="25" spans="1:5" s="5" customFormat="1" ht="15">
      <c r="A25" s="27" t="s">
        <v>53</v>
      </c>
      <c r="B25" s="51">
        <v>4581300</v>
      </c>
      <c r="C25" s="51">
        <v>305330.18</v>
      </c>
      <c r="D25" s="28">
        <f t="shared" si="0"/>
        <v>0.06664706087791675</v>
      </c>
      <c r="E25" s="31">
        <f t="shared" si="1"/>
        <v>-4275969.82</v>
      </c>
    </row>
    <row r="26" spans="1:5" s="5" customFormat="1" ht="16.5" customHeight="1">
      <c r="A26" s="27" t="s">
        <v>121</v>
      </c>
      <c r="B26" s="51">
        <v>650500</v>
      </c>
      <c r="C26" s="55">
        <v>40911.85</v>
      </c>
      <c r="D26" s="28">
        <f t="shared" si="0"/>
        <v>0.06289292851652575</v>
      </c>
      <c r="E26" s="31">
        <f t="shared" si="1"/>
        <v>-609588.15</v>
      </c>
    </row>
    <row r="27" spans="1:5" s="5" customFormat="1" ht="16.5" customHeight="1">
      <c r="A27" s="27" t="s">
        <v>203</v>
      </c>
      <c r="B27" s="51">
        <v>0</v>
      </c>
      <c r="C27" s="55">
        <v>0</v>
      </c>
      <c r="D27" s="28" t="str">
        <f t="shared" si="0"/>
        <v>   </v>
      </c>
      <c r="E27" s="31">
        <f>C27-B27</f>
        <v>0</v>
      </c>
    </row>
    <row r="28" spans="1:5" s="5" customFormat="1" ht="30" customHeight="1">
      <c r="A28" s="39" t="s">
        <v>17</v>
      </c>
      <c r="B28" s="51">
        <f>SUM(B29)</f>
        <v>175000</v>
      </c>
      <c r="C28" s="51">
        <f>SUM(C29)</f>
        <v>74423.5</v>
      </c>
      <c r="D28" s="28">
        <f t="shared" si="0"/>
        <v>0.42527714285714285</v>
      </c>
      <c r="E28" s="31">
        <f t="shared" si="1"/>
        <v>-100576.5</v>
      </c>
    </row>
    <row r="29" spans="1:5" s="5" customFormat="1" ht="15">
      <c r="A29" s="27" t="s">
        <v>18</v>
      </c>
      <c r="B29" s="51">
        <v>175000</v>
      </c>
      <c r="C29" s="51">
        <v>74423.5</v>
      </c>
      <c r="D29" s="28">
        <f t="shared" si="0"/>
        <v>0.42527714285714285</v>
      </c>
      <c r="E29" s="31">
        <f t="shared" si="1"/>
        <v>-100576.5</v>
      </c>
    </row>
    <row r="30" spans="1:5" s="5" customFormat="1" ht="30">
      <c r="A30" s="39" t="s">
        <v>95</v>
      </c>
      <c r="B30" s="51">
        <v>1687800</v>
      </c>
      <c r="C30" s="51">
        <v>0</v>
      </c>
      <c r="D30" s="28">
        <f t="shared" si="0"/>
        <v>0</v>
      </c>
      <c r="E30" s="31">
        <f t="shared" si="1"/>
        <v>-1687800</v>
      </c>
    </row>
    <row r="31" spans="1:5" s="5" customFormat="1" ht="30" customHeight="1">
      <c r="A31" s="39" t="s">
        <v>96</v>
      </c>
      <c r="B31" s="51">
        <f>SUM(B32,B33)</f>
        <v>0</v>
      </c>
      <c r="C31" s="51">
        <f>SUM(C32,C33)</f>
        <v>1655930.16</v>
      </c>
      <c r="D31" s="28" t="str">
        <f t="shared" si="0"/>
        <v>   </v>
      </c>
      <c r="E31" s="31">
        <f t="shared" si="1"/>
        <v>1655930.16</v>
      </c>
    </row>
    <row r="32" spans="1:5" s="5" customFormat="1" ht="30">
      <c r="A32" s="27" t="s">
        <v>97</v>
      </c>
      <c r="B32" s="51">
        <v>0</v>
      </c>
      <c r="C32" s="51">
        <v>396437.72</v>
      </c>
      <c r="D32" s="28" t="str">
        <f t="shared" si="0"/>
        <v>   </v>
      </c>
      <c r="E32" s="31">
        <f t="shared" si="1"/>
        <v>396437.72</v>
      </c>
    </row>
    <row r="33" spans="1:5" s="5" customFormat="1" ht="15">
      <c r="A33" s="27" t="s">
        <v>32</v>
      </c>
      <c r="B33" s="51">
        <v>0</v>
      </c>
      <c r="C33" s="51">
        <v>1259492.44</v>
      </c>
      <c r="D33" s="28" t="str">
        <f t="shared" si="0"/>
        <v>   </v>
      </c>
      <c r="E33" s="31">
        <f t="shared" si="1"/>
        <v>1259492.44</v>
      </c>
    </row>
    <row r="34" spans="1:5" s="5" customFormat="1" ht="17.25" customHeight="1">
      <c r="A34" s="39" t="s">
        <v>93</v>
      </c>
      <c r="B34" s="51">
        <v>670000</v>
      </c>
      <c r="C34" s="51">
        <v>29432.72</v>
      </c>
      <c r="D34" s="28">
        <f t="shared" si="0"/>
        <v>0.043929432835820896</v>
      </c>
      <c r="E34" s="31">
        <f t="shared" si="1"/>
        <v>-640567.28</v>
      </c>
    </row>
    <row r="35" spans="1:5" s="5" customFormat="1" ht="15">
      <c r="A35" s="39" t="s">
        <v>19</v>
      </c>
      <c r="B35" s="51">
        <f>B36+B37</f>
        <v>0</v>
      </c>
      <c r="C35" s="51">
        <f>C36+C37</f>
        <v>17000</v>
      </c>
      <c r="D35" s="28" t="str">
        <f t="shared" si="0"/>
        <v>   </v>
      </c>
      <c r="E35" s="31">
        <f t="shared" si="1"/>
        <v>17000</v>
      </c>
    </row>
    <row r="36" spans="1:5" s="8" customFormat="1" ht="15" customHeight="1">
      <c r="A36" s="27" t="s">
        <v>28</v>
      </c>
      <c r="B36" s="51">
        <v>0</v>
      </c>
      <c r="C36" s="50">
        <v>17000</v>
      </c>
      <c r="D36" s="28" t="str">
        <f t="shared" si="0"/>
        <v>   </v>
      </c>
      <c r="E36" s="31">
        <f t="shared" si="1"/>
        <v>17000</v>
      </c>
    </row>
    <row r="37" spans="1:5" s="8" customFormat="1" ht="15" customHeight="1">
      <c r="A37" s="27" t="s">
        <v>99</v>
      </c>
      <c r="B37" s="51">
        <v>0</v>
      </c>
      <c r="C37" s="50">
        <v>0</v>
      </c>
      <c r="D37" s="28" t="str">
        <f t="shared" si="0"/>
        <v>   </v>
      </c>
      <c r="E37" s="31">
        <f t="shared" si="1"/>
        <v>0</v>
      </c>
    </row>
    <row r="38" spans="1:5" s="8" customFormat="1" ht="15" customHeight="1">
      <c r="A38" s="40" t="s">
        <v>209</v>
      </c>
      <c r="B38" s="51">
        <f>B24+B28+B30+B31+B34+B35</f>
        <v>7764600</v>
      </c>
      <c r="C38" s="51">
        <f>C24+C28+C30+C31+C34+C35</f>
        <v>2123028.41</v>
      </c>
      <c r="D38" s="28">
        <f>IF(B38=0,"   ",C38/B38)</f>
        <v>0.27342405404013087</v>
      </c>
      <c r="E38" s="31">
        <f>C38-B38</f>
        <v>-5641571.59</v>
      </c>
    </row>
    <row r="39" spans="1:5" s="8" customFormat="1" ht="17.25" customHeight="1">
      <c r="A39" s="40" t="s">
        <v>4</v>
      </c>
      <c r="B39" s="52">
        <f>SUM(B6,B10,B18,B21,B22,B24,B28,B30,B31,B34,B35,B8,B15)</f>
        <v>92544000</v>
      </c>
      <c r="C39" s="52">
        <f>SUM(C6,C10,C18,C21,C22,C24,C28,C30,C31,C34,C35,C8,C15)</f>
        <v>7554929.01</v>
      </c>
      <c r="D39" s="30">
        <f t="shared" si="0"/>
        <v>0.08163607592064315</v>
      </c>
      <c r="E39" s="32">
        <f t="shared" si="1"/>
        <v>-84989070.99</v>
      </c>
    </row>
    <row r="40" spans="1:5" s="8" customFormat="1" ht="18" customHeight="1">
      <c r="A40" s="40" t="s">
        <v>58</v>
      </c>
      <c r="B40" s="52">
        <f>B41+B43+B45+B94+B117+B42</f>
        <v>388797904.46000004</v>
      </c>
      <c r="C40" s="52">
        <f>C41+C43+C45+C94+C117+C42</f>
        <v>3854945.26</v>
      </c>
      <c r="D40" s="30">
        <f t="shared" si="0"/>
        <v>0.009915036104307504</v>
      </c>
      <c r="E40" s="32">
        <f t="shared" si="1"/>
        <v>-384942959.20000005</v>
      </c>
    </row>
    <row r="41" spans="1:5" s="8" customFormat="1" ht="31.5" customHeight="1">
      <c r="A41" s="27" t="s">
        <v>38</v>
      </c>
      <c r="B41" s="51">
        <v>0</v>
      </c>
      <c r="C41" s="51">
        <v>-16201061.74</v>
      </c>
      <c r="D41" s="28" t="str">
        <f>IF(B41=0,"   ",C41/B41)</f>
        <v>   </v>
      </c>
      <c r="E41" s="31">
        <f aca="true" t="shared" si="2" ref="E41:E57">C41-B41</f>
        <v>-16201061.74</v>
      </c>
    </row>
    <row r="42" spans="1:5" s="8" customFormat="1" ht="46.5" customHeight="1">
      <c r="A42" s="27" t="s">
        <v>72</v>
      </c>
      <c r="B42" s="51">
        <v>0</v>
      </c>
      <c r="C42" s="50">
        <v>0</v>
      </c>
      <c r="D42" s="28">
        <v>0</v>
      </c>
      <c r="E42" s="31">
        <f t="shared" si="2"/>
        <v>0</v>
      </c>
    </row>
    <row r="43" spans="1:5" s="8" customFormat="1" ht="18.75" customHeight="1">
      <c r="A43" s="27" t="s">
        <v>86</v>
      </c>
      <c r="B43" s="51">
        <f>B44</f>
        <v>10469900</v>
      </c>
      <c r="C43" s="51">
        <f>C44</f>
        <v>872500</v>
      </c>
      <c r="D43" s="28">
        <f>IF(B43=0,"   ",C43/B43)</f>
        <v>0.08333412926580006</v>
      </c>
      <c r="E43" s="31">
        <f t="shared" si="2"/>
        <v>-9597400</v>
      </c>
    </row>
    <row r="44" spans="1:5" s="8" customFormat="1" ht="30" customHeight="1">
      <c r="A44" s="27" t="s">
        <v>181</v>
      </c>
      <c r="B44" s="51">
        <v>10469900</v>
      </c>
      <c r="C44" s="50">
        <v>872500</v>
      </c>
      <c r="D44" s="28">
        <f>IF(B44=0,"   ",C44/B44)</f>
        <v>0.08333412926580006</v>
      </c>
      <c r="E44" s="31">
        <f>C44-B44</f>
        <v>-9597400</v>
      </c>
    </row>
    <row r="45" spans="1:5" s="5" customFormat="1" ht="30.75" customHeight="1">
      <c r="A45" s="27" t="s">
        <v>147</v>
      </c>
      <c r="B45" s="51">
        <f>B46+B51+B54+B57+B62+B68+B74+B77+B82+B65+B71</f>
        <v>85990414.46000001</v>
      </c>
      <c r="C45" s="51">
        <f>C46+C51+C54+C57+C62+C68+C74+C77+C82+C65+C71</f>
        <v>7193000</v>
      </c>
      <c r="D45" s="28">
        <f>IF(B45=0,"   ",C45/B45)</f>
        <v>0.08364885836602118</v>
      </c>
      <c r="E45" s="31">
        <f t="shared" si="2"/>
        <v>-78797414.46000001</v>
      </c>
    </row>
    <row r="46" spans="1:5" s="5" customFormat="1" ht="73.5" customHeight="1">
      <c r="A46" s="27" t="s">
        <v>132</v>
      </c>
      <c r="B46" s="51">
        <f>B48+B49+B50</f>
        <v>29646400</v>
      </c>
      <c r="C46" s="51">
        <f>C48+C49+C50</f>
        <v>0</v>
      </c>
      <c r="D46" s="28">
        <f aca="true" t="shared" si="3" ref="D46:D53">IF(B46=0,"   ",C46/B46)</f>
        <v>0</v>
      </c>
      <c r="E46" s="31">
        <f aca="true" t="shared" si="4" ref="E46:E53">C46-B46</f>
        <v>-29646400</v>
      </c>
    </row>
    <row r="47" spans="1:5" s="5" customFormat="1" ht="15">
      <c r="A47" s="27" t="s">
        <v>87</v>
      </c>
      <c r="B47" s="51"/>
      <c r="C47" s="55"/>
      <c r="D47" s="28" t="str">
        <f t="shared" si="3"/>
        <v>   </v>
      </c>
      <c r="E47" s="31">
        <f t="shared" si="4"/>
        <v>0</v>
      </c>
    </row>
    <row r="48" spans="1:5" s="5" customFormat="1" ht="45">
      <c r="A48" s="27" t="s">
        <v>148</v>
      </c>
      <c r="B48" s="51">
        <v>17947800</v>
      </c>
      <c r="C48" s="55">
        <v>0</v>
      </c>
      <c r="D48" s="28">
        <f t="shared" si="3"/>
        <v>0</v>
      </c>
      <c r="E48" s="31">
        <f t="shared" si="4"/>
        <v>-17947800</v>
      </c>
    </row>
    <row r="49" spans="1:5" s="5" customFormat="1" ht="45.75" customHeight="1">
      <c r="A49" s="27" t="s">
        <v>172</v>
      </c>
      <c r="B49" s="51">
        <v>9956700</v>
      </c>
      <c r="C49" s="55">
        <v>0</v>
      </c>
      <c r="D49" s="28">
        <f t="shared" si="3"/>
        <v>0</v>
      </c>
      <c r="E49" s="31">
        <f t="shared" si="4"/>
        <v>-9956700</v>
      </c>
    </row>
    <row r="50" spans="1:5" s="5" customFormat="1" ht="30" customHeight="1">
      <c r="A50" s="27" t="s">
        <v>133</v>
      </c>
      <c r="B50" s="51">
        <v>1741900</v>
      </c>
      <c r="C50" s="55">
        <v>0</v>
      </c>
      <c r="D50" s="28">
        <f t="shared" si="3"/>
        <v>0</v>
      </c>
      <c r="E50" s="31">
        <f t="shared" si="4"/>
        <v>-1741900</v>
      </c>
    </row>
    <row r="51" spans="1:5" s="5" customFormat="1" ht="60">
      <c r="A51" s="27" t="s">
        <v>162</v>
      </c>
      <c r="B51" s="51">
        <f>B52+B53</f>
        <v>0</v>
      </c>
      <c r="C51" s="51">
        <f>C52+C53</f>
        <v>0</v>
      </c>
      <c r="D51" s="28" t="str">
        <f t="shared" si="3"/>
        <v>   </v>
      </c>
      <c r="E51" s="31">
        <f t="shared" si="4"/>
        <v>0</v>
      </c>
    </row>
    <row r="52" spans="1:5" s="5" customFormat="1" ht="13.5" customHeight="1">
      <c r="A52" s="41" t="s">
        <v>69</v>
      </c>
      <c r="B52" s="51">
        <v>0</v>
      </c>
      <c r="C52" s="51">
        <v>0</v>
      </c>
      <c r="D52" s="28" t="str">
        <f t="shared" si="3"/>
        <v>   </v>
      </c>
      <c r="E52" s="31">
        <f t="shared" si="4"/>
        <v>0</v>
      </c>
    </row>
    <row r="53" spans="1:5" s="5" customFormat="1" ht="13.5" customHeight="1">
      <c r="A53" s="41" t="s">
        <v>54</v>
      </c>
      <c r="B53" s="51">
        <v>0</v>
      </c>
      <c r="C53" s="51">
        <v>0</v>
      </c>
      <c r="D53" s="28" t="str">
        <f t="shared" si="3"/>
        <v>   </v>
      </c>
      <c r="E53" s="31">
        <f t="shared" si="4"/>
        <v>0</v>
      </c>
    </row>
    <row r="54" spans="1:5" s="5" customFormat="1" ht="30">
      <c r="A54" s="27" t="s">
        <v>128</v>
      </c>
      <c r="B54" s="51">
        <f>B55+B56</f>
        <v>10418307.99</v>
      </c>
      <c r="C54" s="51">
        <f>C55+C56</f>
        <v>0</v>
      </c>
      <c r="D54" s="28">
        <f aca="true" t="shared" si="5" ref="D54:D59">IF(B54=0,"   ",C54/B54)</f>
        <v>0</v>
      </c>
      <c r="E54" s="31">
        <f t="shared" si="2"/>
        <v>-10418307.99</v>
      </c>
    </row>
    <row r="55" spans="1:5" s="5" customFormat="1" ht="13.5" customHeight="1">
      <c r="A55" s="41" t="s">
        <v>69</v>
      </c>
      <c r="B55" s="51">
        <v>7427484.88</v>
      </c>
      <c r="C55" s="51">
        <v>0</v>
      </c>
      <c r="D55" s="28">
        <f t="shared" si="5"/>
        <v>0</v>
      </c>
      <c r="E55" s="31">
        <f t="shared" si="2"/>
        <v>-7427484.88</v>
      </c>
    </row>
    <row r="56" spans="1:5" s="5" customFormat="1" ht="13.5" customHeight="1">
      <c r="A56" s="41" t="s">
        <v>54</v>
      </c>
      <c r="B56" s="51">
        <v>2990823.11</v>
      </c>
      <c r="C56" s="51">
        <v>0</v>
      </c>
      <c r="D56" s="28">
        <f t="shared" si="5"/>
        <v>0</v>
      </c>
      <c r="E56" s="31">
        <f t="shared" si="2"/>
        <v>-2990823.11</v>
      </c>
    </row>
    <row r="57" spans="1:5" s="5" customFormat="1" ht="30">
      <c r="A57" s="27" t="s">
        <v>166</v>
      </c>
      <c r="B57" s="51">
        <f>B59</f>
        <v>603232.32</v>
      </c>
      <c r="C57" s="51">
        <f>C59</f>
        <v>0</v>
      </c>
      <c r="D57" s="28">
        <f t="shared" si="5"/>
        <v>0</v>
      </c>
      <c r="E57" s="31">
        <f t="shared" si="2"/>
        <v>-603232.32</v>
      </c>
    </row>
    <row r="58" spans="1:5" s="5" customFormat="1" ht="15">
      <c r="A58" s="27" t="s">
        <v>87</v>
      </c>
      <c r="B58" s="51"/>
      <c r="C58" s="55"/>
      <c r="D58" s="28" t="str">
        <f t="shared" si="5"/>
        <v>   </v>
      </c>
      <c r="E58" s="31"/>
    </row>
    <row r="59" spans="1:5" s="5" customFormat="1" ht="30">
      <c r="A59" s="27" t="s">
        <v>149</v>
      </c>
      <c r="B59" s="51">
        <f>SUM(B60:B61)</f>
        <v>603232.32</v>
      </c>
      <c r="C59" s="51">
        <f>SUM(C60:C61)</f>
        <v>0</v>
      </c>
      <c r="D59" s="28">
        <f t="shared" si="5"/>
        <v>0</v>
      </c>
      <c r="E59" s="31">
        <f aca="true" t="shared" si="6" ref="E59:E77">C59-B59</f>
        <v>-603232.32</v>
      </c>
    </row>
    <row r="60" spans="1:5" ht="16.5" customHeight="1">
      <c r="A60" s="41" t="s">
        <v>69</v>
      </c>
      <c r="B60" s="51">
        <v>597200</v>
      </c>
      <c r="C60" s="65">
        <v>0</v>
      </c>
      <c r="D60" s="66">
        <f>IF(B60=0,"   ",C60/B60*100)</f>
        <v>0</v>
      </c>
      <c r="E60" s="67">
        <f t="shared" si="6"/>
        <v>-597200</v>
      </c>
    </row>
    <row r="61" spans="1:5" ht="15.75" customHeight="1">
      <c r="A61" s="41" t="s">
        <v>54</v>
      </c>
      <c r="B61" s="51">
        <v>6032.32</v>
      </c>
      <c r="C61" s="65">
        <v>0</v>
      </c>
      <c r="D61" s="66">
        <f>IF(B61=0,"   ",C61/B61*100)</f>
        <v>0</v>
      </c>
      <c r="E61" s="67">
        <f t="shared" si="6"/>
        <v>-6032.32</v>
      </c>
    </row>
    <row r="62" spans="1:5" s="5" customFormat="1" ht="45">
      <c r="A62" s="27" t="s">
        <v>182</v>
      </c>
      <c r="B62" s="51">
        <f>B63+B64</f>
        <v>0</v>
      </c>
      <c r="C62" s="51">
        <f>C63+C64</f>
        <v>0</v>
      </c>
      <c r="D62" s="28">
        <v>0</v>
      </c>
      <c r="E62" s="31">
        <f t="shared" si="6"/>
        <v>0</v>
      </c>
    </row>
    <row r="63" spans="1:5" s="5" customFormat="1" ht="13.5" customHeight="1">
      <c r="A63" s="41" t="s">
        <v>69</v>
      </c>
      <c r="B63" s="51">
        <v>0</v>
      </c>
      <c r="C63" s="51">
        <v>0</v>
      </c>
      <c r="D63" s="28">
        <v>0</v>
      </c>
      <c r="E63" s="31">
        <f t="shared" si="6"/>
        <v>0</v>
      </c>
    </row>
    <row r="64" spans="1:5" s="5" customFormat="1" ht="13.5" customHeight="1">
      <c r="A64" s="41" t="s">
        <v>54</v>
      </c>
      <c r="B64" s="51">
        <v>0</v>
      </c>
      <c r="C64" s="51">
        <v>0</v>
      </c>
      <c r="D64" s="28">
        <v>0</v>
      </c>
      <c r="E64" s="31">
        <f t="shared" si="6"/>
        <v>0</v>
      </c>
    </row>
    <row r="65" spans="1:5" s="5" customFormat="1" ht="75" customHeight="1">
      <c r="A65" s="27" t="s">
        <v>218</v>
      </c>
      <c r="B65" s="51">
        <f>B66+B67</f>
        <v>3121900</v>
      </c>
      <c r="C65" s="51">
        <f>C66+C67</f>
        <v>0</v>
      </c>
      <c r="D65" s="28">
        <f aca="true" t="shared" si="7" ref="D65:D73">IF(B65=0,"   ",C65/B65)</f>
        <v>0</v>
      </c>
      <c r="E65" s="31">
        <f>C65-B65</f>
        <v>-3121900</v>
      </c>
    </row>
    <row r="66" spans="1:5" s="5" customFormat="1" ht="15" customHeight="1">
      <c r="A66" s="41" t="s">
        <v>69</v>
      </c>
      <c r="B66" s="51">
        <v>3106100</v>
      </c>
      <c r="C66" s="51">
        <v>0</v>
      </c>
      <c r="D66" s="28">
        <f t="shared" si="7"/>
        <v>0</v>
      </c>
      <c r="E66" s="31">
        <f>C66-B66</f>
        <v>-3106100</v>
      </c>
    </row>
    <row r="67" spans="1:5" s="5" customFormat="1" ht="15.75" customHeight="1">
      <c r="A67" s="41" t="s">
        <v>54</v>
      </c>
      <c r="B67" s="51">
        <v>15800</v>
      </c>
      <c r="C67" s="51">
        <v>0</v>
      </c>
      <c r="D67" s="28">
        <f t="shared" si="7"/>
        <v>0</v>
      </c>
      <c r="E67" s="31">
        <f>C67-B67</f>
        <v>-15800</v>
      </c>
    </row>
    <row r="68" spans="1:5" s="5" customFormat="1" ht="75" customHeight="1">
      <c r="A68" s="27" t="s">
        <v>178</v>
      </c>
      <c r="B68" s="51">
        <f>B69+B70</f>
        <v>7414660</v>
      </c>
      <c r="C68" s="51">
        <f>C69+C70</f>
        <v>0</v>
      </c>
      <c r="D68" s="28">
        <f t="shared" si="7"/>
        <v>0</v>
      </c>
      <c r="E68" s="31">
        <f t="shared" si="6"/>
        <v>-7414660</v>
      </c>
    </row>
    <row r="69" spans="1:5" s="5" customFormat="1" ht="15" customHeight="1">
      <c r="A69" s="41" t="s">
        <v>69</v>
      </c>
      <c r="B69" s="51">
        <v>7377400</v>
      </c>
      <c r="C69" s="51">
        <v>0</v>
      </c>
      <c r="D69" s="28">
        <f t="shared" si="7"/>
        <v>0</v>
      </c>
      <c r="E69" s="31">
        <f t="shared" si="6"/>
        <v>-7377400</v>
      </c>
    </row>
    <row r="70" spans="1:5" s="5" customFormat="1" ht="15.75" customHeight="1">
      <c r="A70" s="41" t="s">
        <v>54</v>
      </c>
      <c r="B70" s="51">
        <v>37260</v>
      </c>
      <c r="C70" s="51">
        <v>0</v>
      </c>
      <c r="D70" s="28">
        <f t="shared" si="7"/>
        <v>0</v>
      </c>
      <c r="E70" s="31">
        <f t="shared" si="6"/>
        <v>-37260</v>
      </c>
    </row>
    <row r="71" spans="1:5" s="5" customFormat="1" ht="57.75" customHeight="1">
      <c r="A71" s="27" t="s">
        <v>219</v>
      </c>
      <c r="B71" s="51">
        <f>B72+B73</f>
        <v>551300</v>
      </c>
      <c r="C71" s="51">
        <f>C72+C73</f>
        <v>0</v>
      </c>
      <c r="D71" s="28">
        <f t="shared" si="7"/>
        <v>0</v>
      </c>
      <c r="E71" s="31">
        <f t="shared" si="6"/>
        <v>-551300</v>
      </c>
    </row>
    <row r="72" spans="1:5" s="5" customFormat="1" ht="15" customHeight="1">
      <c r="A72" s="41" t="s">
        <v>69</v>
      </c>
      <c r="B72" s="51">
        <v>548500</v>
      </c>
      <c r="C72" s="51">
        <v>0</v>
      </c>
      <c r="D72" s="28">
        <f t="shared" si="7"/>
        <v>0</v>
      </c>
      <c r="E72" s="31">
        <f t="shared" si="6"/>
        <v>-548500</v>
      </c>
    </row>
    <row r="73" spans="1:5" s="5" customFormat="1" ht="15.75" customHeight="1">
      <c r="A73" s="41" t="s">
        <v>54</v>
      </c>
      <c r="B73" s="51">
        <v>2800</v>
      </c>
      <c r="C73" s="51">
        <v>0</v>
      </c>
      <c r="D73" s="28">
        <f t="shared" si="7"/>
        <v>0</v>
      </c>
      <c r="E73" s="31">
        <f t="shared" si="6"/>
        <v>-2800</v>
      </c>
    </row>
    <row r="74" spans="1:5" ht="30.75" customHeight="1">
      <c r="A74" s="39" t="s">
        <v>117</v>
      </c>
      <c r="B74" s="51">
        <f>B75+B76</f>
        <v>5722314.15</v>
      </c>
      <c r="C74" s="51">
        <f>C75+C76</f>
        <v>0</v>
      </c>
      <c r="D74" s="66">
        <f>IF(B74=0,"   ",C74/B74*100)</f>
        <v>0</v>
      </c>
      <c r="E74" s="67">
        <f t="shared" si="6"/>
        <v>-5722314.15</v>
      </c>
    </row>
    <row r="75" spans="1:5" ht="16.5" customHeight="1">
      <c r="A75" s="41" t="s">
        <v>69</v>
      </c>
      <c r="B75" s="51">
        <v>5682137.42</v>
      </c>
      <c r="C75" s="51">
        <v>0</v>
      </c>
      <c r="D75" s="66">
        <f>IF(B75=0,"   ",C75/B75*100)</f>
        <v>0</v>
      </c>
      <c r="E75" s="67">
        <f t="shared" si="6"/>
        <v>-5682137.42</v>
      </c>
    </row>
    <row r="76" spans="1:5" ht="15.75" customHeight="1">
      <c r="A76" s="41" t="s">
        <v>54</v>
      </c>
      <c r="B76" s="51">
        <v>40176.73</v>
      </c>
      <c r="C76" s="51">
        <v>0</v>
      </c>
      <c r="D76" s="66">
        <f>IF(B76=0,"   ",C76/B76*100)</f>
        <v>0</v>
      </c>
      <c r="E76" s="67">
        <f t="shared" si="6"/>
        <v>-40176.73</v>
      </c>
    </row>
    <row r="77" spans="1:5" s="5" customFormat="1" ht="15">
      <c r="A77" s="27" t="s">
        <v>163</v>
      </c>
      <c r="B77" s="51">
        <f>B79</f>
        <v>300000</v>
      </c>
      <c r="C77" s="51">
        <f>C79</f>
        <v>0</v>
      </c>
      <c r="D77" s="28">
        <f aca="true" t="shared" si="8" ref="D77:D86">IF(B77=0,"   ",C77/B77)</f>
        <v>0</v>
      </c>
      <c r="E77" s="31">
        <f t="shared" si="6"/>
        <v>-300000</v>
      </c>
    </row>
    <row r="78" spans="1:5" s="5" customFormat="1" ht="15">
      <c r="A78" s="27" t="s">
        <v>87</v>
      </c>
      <c r="B78" s="51"/>
      <c r="C78" s="55"/>
      <c r="D78" s="28" t="str">
        <f t="shared" si="8"/>
        <v>   </v>
      </c>
      <c r="E78" s="31">
        <f aca="true" t="shared" si="9" ref="E78:E86">C78-B78</f>
        <v>0</v>
      </c>
    </row>
    <row r="79" spans="1:5" s="5" customFormat="1" ht="30">
      <c r="A79" s="27" t="s">
        <v>165</v>
      </c>
      <c r="B79" s="51">
        <f>B80+B81</f>
        <v>300000</v>
      </c>
      <c r="C79" s="51">
        <f>C80+C81</f>
        <v>0</v>
      </c>
      <c r="D79" s="28">
        <f t="shared" si="8"/>
        <v>0</v>
      </c>
      <c r="E79" s="31">
        <f t="shared" si="9"/>
        <v>-300000</v>
      </c>
    </row>
    <row r="80" spans="1:5" s="5" customFormat="1" ht="13.5" customHeight="1">
      <c r="A80" s="41" t="s">
        <v>69</v>
      </c>
      <c r="B80" s="51">
        <v>200000</v>
      </c>
      <c r="C80" s="51">
        <v>0</v>
      </c>
      <c r="D80" s="28">
        <f t="shared" si="8"/>
        <v>0</v>
      </c>
      <c r="E80" s="31">
        <f t="shared" si="9"/>
        <v>-200000</v>
      </c>
    </row>
    <row r="81" spans="1:5" s="5" customFormat="1" ht="13.5" customHeight="1">
      <c r="A81" s="41" t="s">
        <v>54</v>
      </c>
      <c r="B81" s="51">
        <v>100000</v>
      </c>
      <c r="C81" s="51">
        <v>0</v>
      </c>
      <c r="D81" s="28">
        <f t="shared" si="8"/>
        <v>0</v>
      </c>
      <c r="E81" s="31">
        <f t="shared" si="9"/>
        <v>-100000</v>
      </c>
    </row>
    <row r="82" spans="1:5" s="5" customFormat="1" ht="15">
      <c r="A82" s="27" t="s">
        <v>59</v>
      </c>
      <c r="B82" s="51">
        <f>B84+B86+B85+B87+B88+B89+B90+B91+B92+B93</f>
        <v>28212300</v>
      </c>
      <c r="C82" s="51">
        <f>C84+C86+C85+C87+C88+C89+C90+C91+C92+C93</f>
        <v>7193000</v>
      </c>
      <c r="D82" s="28">
        <f t="shared" si="8"/>
        <v>0.2549597161521748</v>
      </c>
      <c r="E82" s="31">
        <f t="shared" si="9"/>
        <v>-21019300</v>
      </c>
    </row>
    <row r="83" spans="1:5" s="5" customFormat="1" ht="15">
      <c r="A83" s="27" t="s">
        <v>87</v>
      </c>
      <c r="B83" s="51"/>
      <c r="C83" s="55"/>
      <c r="D83" s="28" t="str">
        <f t="shared" si="8"/>
        <v>   </v>
      </c>
      <c r="E83" s="31">
        <f t="shared" si="9"/>
        <v>0</v>
      </c>
    </row>
    <row r="84" spans="1:5" s="5" customFormat="1" ht="42" customHeight="1">
      <c r="A84" s="39" t="s">
        <v>173</v>
      </c>
      <c r="B84" s="51">
        <v>12707500</v>
      </c>
      <c r="C84" s="55">
        <v>0</v>
      </c>
      <c r="D84" s="28">
        <f t="shared" si="8"/>
        <v>0</v>
      </c>
      <c r="E84" s="31">
        <f t="shared" si="9"/>
        <v>-12707500</v>
      </c>
    </row>
    <row r="85" spans="1:5" s="5" customFormat="1" ht="30">
      <c r="A85" s="39" t="s">
        <v>151</v>
      </c>
      <c r="B85" s="51">
        <v>48000</v>
      </c>
      <c r="C85" s="51">
        <v>0</v>
      </c>
      <c r="D85" s="28">
        <f t="shared" si="8"/>
        <v>0</v>
      </c>
      <c r="E85" s="31">
        <f t="shared" si="9"/>
        <v>-48000</v>
      </c>
    </row>
    <row r="86" spans="1:5" s="5" customFormat="1" ht="42.75" customHeight="1">
      <c r="A86" s="39" t="s">
        <v>150</v>
      </c>
      <c r="B86" s="51">
        <v>4531100</v>
      </c>
      <c r="C86" s="55">
        <v>0</v>
      </c>
      <c r="D86" s="28">
        <f t="shared" si="8"/>
        <v>0</v>
      </c>
      <c r="E86" s="31">
        <f t="shared" si="9"/>
        <v>-4531100</v>
      </c>
    </row>
    <row r="87" spans="1:5" ht="44.25" customHeight="1">
      <c r="A87" s="70" t="s">
        <v>158</v>
      </c>
      <c r="B87" s="51">
        <v>0</v>
      </c>
      <c r="C87" s="51">
        <v>0</v>
      </c>
      <c r="D87" s="66" t="str">
        <f aca="true" t="shared" si="10" ref="D87:D93">IF(B87=0,"   ",C87/B87*100)</f>
        <v>   </v>
      </c>
      <c r="E87" s="67">
        <f aca="true" t="shared" si="11" ref="E87:E94">C87-B87</f>
        <v>0</v>
      </c>
    </row>
    <row r="88" spans="1:5" ht="44.25" customHeight="1">
      <c r="A88" s="70" t="s">
        <v>192</v>
      </c>
      <c r="B88" s="51">
        <v>7193000</v>
      </c>
      <c r="C88" s="51">
        <v>7193000</v>
      </c>
      <c r="D88" s="66">
        <f t="shared" si="10"/>
        <v>100</v>
      </c>
      <c r="E88" s="67">
        <f t="shared" si="11"/>
        <v>0</v>
      </c>
    </row>
    <row r="89" spans="1:5" ht="30.75" customHeight="1">
      <c r="A89" s="70" t="s">
        <v>194</v>
      </c>
      <c r="B89" s="51">
        <v>0</v>
      </c>
      <c r="C89" s="51">
        <v>0</v>
      </c>
      <c r="D89" s="66" t="str">
        <f t="shared" si="10"/>
        <v>   </v>
      </c>
      <c r="E89" s="67">
        <f t="shared" si="11"/>
        <v>0</v>
      </c>
    </row>
    <row r="90" spans="1:5" ht="44.25" customHeight="1">
      <c r="A90" s="70" t="s">
        <v>183</v>
      </c>
      <c r="B90" s="51">
        <v>1319900</v>
      </c>
      <c r="C90" s="51">
        <v>0</v>
      </c>
      <c r="D90" s="66">
        <f t="shared" si="10"/>
        <v>0</v>
      </c>
      <c r="E90" s="67">
        <f t="shared" si="11"/>
        <v>-1319900</v>
      </c>
    </row>
    <row r="91" spans="1:5" ht="45.75" customHeight="1">
      <c r="A91" s="70" t="s">
        <v>201</v>
      </c>
      <c r="B91" s="51">
        <v>0</v>
      </c>
      <c r="C91" s="51">
        <v>0</v>
      </c>
      <c r="D91" s="66" t="str">
        <f t="shared" si="10"/>
        <v>   </v>
      </c>
      <c r="E91" s="67">
        <f>C91-B91</f>
        <v>0</v>
      </c>
    </row>
    <row r="92" spans="1:5" ht="89.25" customHeight="1">
      <c r="A92" s="70" t="s">
        <v>206</v>
      </c>
      <c r="B92" s="51">
        <v>2412800</v>
      </c>
      <c r="C92" s="51">
        <v>0</v>
      </c>
      <c r="D92" s="66">
        <f t="shared" si="10"/>
        <v>0</v>
      </c>
      <c r="E92" s="67">
        <f>C92-B92</f>
        <v>-2412800</v>
      </c>
    </row>
    <row r="93" spans="1:5" ht="30" customHeight="1">
      <c r="A93" s="70" t="s">
        <v>210</v>
      </c>
      <c r="B93" s="51">
        <v>0</v>
      </c>
      <c r="C93" s="51">
        <v>0</v>
      </c>
      <c r="D93" s="66" t="str">
        <f t="shared" si="10"/>
        <v>   </v>
      </c>
      <c r="E93" s="67">
        <f>C93-B93</f>
        <v>0</v>
      </c>
    </row>
    <row r="94" spans="1:5" s="5" customFormat="1" ht="19.5" customHeight="1">
      <c r="A94" s="27" t="s">
        <v>137</v>
      </c>
      <c r="B94" s="51">
        <f>B95+B96+B97+B98+B99+B113+B116</f>
        <v>205494390</v>
      </c>
      <c r="C94" s="51">
        <f>C95+C96+C97+C98+C99+C113+C116</f>
        <v>10670300</v>
      </c>
      <c r="D94" s="28">
        <f>IF(B94=0,"   ",C94/B94)</f>
        <v>0.05192501848833927</v>
      </c>
      <c r="E94" s="31">
        <f t="shared" si="11"/>
        <v>-194824090</v>
      </c>
    </row>
    <row r="95" spans="1:5" s="5" customFormat="1" ht="28.5" customHeight="1">
      <c r="A95" s="27" t="s">
        <v>60</v>
      </c>
      <c r="B95" s="51">
        <v>1285800</v>
      </c>
      <c r="C95" s="55">
        <v>0</v>
      </c>
      <c r="D95" s="28">
        <f aca="true" t="shared" si="12" ref="D95:D105">IF(B95=0,"   ",C95/B95)</f>
        <v>0</v>
      </c>
      <c r="E95" s="31">
        <f aca="true" t="shared" si="13" ref="E95:E105">C95-B95</f>
        <v>-1285800</v>
      </c>
    </row>
    <row r="96" spans="1:5" s="5" customFormat="1" ht="27.75" customHeight="1">
      <c r="A96" s="69" t="s">
        <v>85</v>
      </c>
      <c r="B96" s="51">
        <v>75800</v>
      </c>
      <c r="C96" s="55">
        <v>0</v>
      </c>
      <c r="D96" s="28">
        <f t="shared" si="12"/>
        <v>0</v>
      </c>
      <c r="E96" s="31">
        <f t="shared" si="13"/>
        <v>-75800</v>
      </c>
    </row>
    <row r="97" spans="1:5" s="5" customFormat="1" ht="30">
      <c r="A97" s="27" t="s">
        <v>61</v>
      </c>
      <c r="B97" s="51">
        <v>1456000</v>
      </c>
      <c r="C97" s="55">
        <v>121300</v>
      </c>
      <c r="D97" s="28">
        <f t="shared" si="12"/>
        <v>0.08331043956043956</v>
      </c>
      <c r="E97" s="31">
        <f t="shared" si="13"/>
        <v>-1334700</v>
      </c>
    </row>
    <row r="98" spans="1:5" s="5" customFormat="1" ht="30">
      <c r="A98" s="27" t="s">
        <v>62</v>
      </c>
      <c r="B98" s="51">
        <v>157100</v>
      </c>
      <c r="C98" s="55">
        <v>0</v>
      </c>
      <c r="D98" s="28">
        <f t="shared" si="12"/>
        <v>0</v>
      </c>
      <c r="E98" s="31">
        <f t="shared" si="13"/>
        <v>-157100</v>
      </c>
    </row>
    <row r="99" spans="1:5" s="5" customFormat="1" ht="30">
      <c r="A99" s="27" t="s">
        <v>65</v>
      </c>
      <c r="B99" s="51">
        <f>B100+B102+B103+B104+B106+B101+B105+B107+B108+B111+B112</f>
        <v>199479100</v>
      </c>
      <c r="C99" s="51">
        <f>C100+C102+C103+C104+C106+C101+C105+C107+C108+C111+C112</f>
        <v>10549000</v>
      </c>
      <c r="D99" s="28">
        <f t="shared" si="12"/>
        <v>0.05288273307830244</v>
      </c>
      <c r="E99" s="31">
        <f t="shared" si="13"/>
        <v>-188930100</v>
      </c>
    </row>
    <row r="100" spans="1:5" s="5" customFormat="1" ht="15">
      <c r="A100" s="27" t="s">
        <v>66</v>
      </c>
      <c r="B100" s="51">
        <v>30052200</v>
      </c>
      <c r="C100" s="51">
        <v>2504300</v>
      </c>
      <c r="D100" s="28">
        <f t="shared" si="12"/>
        <v>0.08333166956162943</v>
      </c>
      <c r="E100" s="31">
        <f t="shared" si="13"/>
        <v>-27547900</v>
      </c>
    </row>
    <row r="101" spans="1:5" s="5" customFormat="1" ht="27.75" customHeight="1">
      <c r="A101" s="27" t="s">
        <v>84</v>
      </c>
      <c r="B101" s="51">
        <v>47678100</v>
      </c>
      <c r="C101" s="55">
        <v>99800</v>
      </c>
      <c r="D101" s="28">
        <f>IF(B101=0,"   ",C101/B101)</f>
        <v>0.0020932042174499404</v>
      </c>
      <c r="E101" s="31">
        <f>C101-B101</f>
        <v>-47578300</v>
      </c>
    </row>
    <row r="102" spans="1:5" s="5" customFormat="1" ht="15">
      <c r="A102" s="27" t="s">
        <v>80</v>
      </c>
      <c r="B102" s="51">
        <v>117994100</v>
      </c>
      <c r="C102" s="55">
        <v>7926900</v>
      </c>
      <c r="D102" s="28">
        <f t="shared" si="12"/>
        <v>0.0671804776679512</v>
      </c>
      <c r="E102" s="31">
        <f t="shared" si="13"/>
        <v>-110067200</v>
      </c>
    </row>
    <row r="103" spans="1:5" s="5" customFormat="1" ht="15">
      <c r="A103" s="27" t="s">
        <v>67</v>
      </c>
      <c r="B103" s="51">
        <v>889800</v>
      </c>
      <c r="C103" s="55">
        <v>10000</v>
      </c>
      <c r="D103" s="28">
        <f t="shared" si="12"/>
        <v>0.011238480557428635</v>
      </c>
      <c r="E103" s="31">
        <f t="shared" si="13"/>
        <v>-879800</v>
      </c>
    </row>
    <row r="104" spans="1:5" s="5" customFormat="1" ht="15">
      <c r="A104" s="27" t="s">
        <v>68</v>
      </c>
      <c r="B104" s="51">
        <v>3400</v>
      </c>
      <c r="C104" s="55">
        <v>0</v>
      </c>
      <c r="D104" s="28">
        <f t="shared" si="12"/>
        <v>0</v>
      </c>
      <c r="E104" s="31">
        <f t="shared" si="13"/>
        <v>-3400</v>
      </c>
    </row>
    <row r="105" spans="1:5" s="5" customFormat="1" ht="15">
      <c r="A105" s="27" t="s">
        <v>88</v>
      </c>
      <c r="B105" s="51">
        <v>2300</v>
      </c>
      <c r="C105" s="55">
        <v>0</v>
      </c>
      <c r="D105" s="28">
        <f t="shared" si="12"/>
        <v>0</v>
      </c>
      <c r="E105" s="31">
        <f t="shared" si="13"/>
        <v>-2300</v>
      </c>
    </row>
    <row r="106" spans="1:5" s="5" customFormat="1" ht="30">
      <c r="A106" s="27" t="s">
        <v>73</v>
      </c>
      <c r="B106" s="51">
        <v>60100</v>
      </c>
      <c r="C106" s="51">
        <v>0</v>
      </c>
      <c r="D106" s="28">
        <f aca="true" t="shared" si="14" ref="D106:D116">IF(B106=0,"   ",C106/B106)</f>
        <v>0</v>
      </c>
      <c r="E106" s="31">
        <f aca="true" t="shared" si="15" ref="E106:E116">C106-B106</f>
        <v>-60100</v>
      </c>
    </row>
    <row r="107" spans="1:5" s="5" customFormat="1" ht="30">
      <c r="A107" s="41" t="s">
        <v>123</v>
      </c>
      <c r="B107" s="51">
        <v>135200</v>
      </c>
      <c r="C107" s="51">
        <v>0</v>
      </c>
      <c r="D107" s="28">
        <f t="shared" si="14"/>
        <v>0</v>
      </c>
      <c r="E107" s="31">
        <f t="shared" si="15"/>
        <v>-135200</v>
      </c>
    </row>
    <row r="108" spans="1:5" s="5" customFormat="1" ht="28.5" customHeight="1">
      <c r="A108" s="27" t="s">
        <v>122</v>
      </c>
      <c r="B108" s="51">
        <f>B109+B110</f>
        <v>2324200</v>
      </c>
      <c r="C108" s="51">
        <f>C109+C110</f>
        <v>0</v>
      </c>
      <c r="D108" s="28">
        <f t="shared" si="14"/>
        <v>0</v>
      </c>
      <c r="E108" s="31">
        <f>C108-B108</f>
        <v>-2324200</v>
      </c>
    </row>
    <row r="109" spans="1:5" s="5" customFormat="1" ht="15">
      <c r="A109" s="27" t="s">
        <v>104</v>
      </c>
      <c r="B109" s="51">
        <v>1714800</v>
      </c>
      <c r="C109" s="51">
        <v>0</v>
      </c>
      <c r="D109" s="28">
        <f t="shared" si="14"/>
        <v>0</v>
      </c>
      <c r="E109" s="31">
        <f>C109-B109</f>
        <v>-1714800</v>
      </c>
    </row>
    <row r="110" spans="1:5" s="5" customFormat="1" ht="15">
      <c r="A110" s="27" t="s">
        <v>105</v>
      </c>
      <c r="B110" s="51">
        <v>609400</v>
      </c>
      <c r="C110" s="55">
        <v>0</v>
      </c>
      <c r="D110" s="28">
        <f t="shared" si="14"/>
        <v>0</v>
      </c>
      <c r="E110" s="31">
        <f>C110-B110</f>
        <v>-609400</v>
      </c>
    </row>
    <row r="111" spans="1:5" s="5" customFormat="1" ht="30">
      <c r="A111" s="27" t="s">
        <v>124</v>
      </c>
      <c r="B111" s="51">
        <v>335400</v>
      </c>
      <c r="C111" s="55">
        <v>8000</v>
      </c>
      <c r="D111" s="28">
        <f t="shared" si="14"/>
        <v>0.02385211687537269</v>
      </c>
      <c r="E111" s="31">
        <f>C111-B111</f>
        <v>-327400</v>
      </c>
    </row>
    <row r="112" spans="1:5" s="5" customFormat="1" ht="45">
      <c r="A112" s="27" t="s">
        <v>195</v>
      </c>
      <c r="B112" s="51">
        <v>4300</v>
      </c>
      <c r="C112" s="55">
        <v>0</v>
      </c>
      <c r="D112" s="28">
        <f>IF(B112=0,"   ",C112/B112)</f>
        <v>0</v>
      </c>
      <c r="E112" s="31">
        <f>C112-B112</f>
        <v>-4300</v>
      </c>
    </row>
    <row r="113" spans="1:5" s="5" customFormat="1" ht="30">
      <c r="A113" s="27" t="s">
        <v>63</v>
      </c>
      <c r="B113" s="51">
        <f>B114+B115</f>
        <v>2809290</v>
      </c>
      <c r="C113" s="51">
        <f>C114+C115</f>
        <v>0</v>
      </c>
      <c r="D113" s="28">
        <f t="shared" si="14"/>
        <v>0</v>
      </c>
      <c r="E113" s="31">
        <f t="shared" si="15"/>
        <v>-2809290</v>
      </c>
    </row>
    <row r="114" spans="1:5" s="5" customFormat="1" ht="15">
      <c r="A114" s="41" t="s">
        <v>69</v>
      </c>
      <c r="B114" s="51">
        <v>2781197.1</v>
      </c>
      <c r="C114" s="51">
        <v>0</v>
      </c>
      <c r="D114" s="28">
        <f t="shared" si="14"/>
        <v>0</v>
      </c>
      <c r="E114" s="31">
        <f t="shared" si="15"/>
        <v>-2781197.1</v>
      </c>
    </row>
    <row r="115" spans="1:5" s="5" customFormat="1" ht="15">
      <c r="A115" s="41" t="s">
        <v>54</v>
      </c>
      <c r="B115" s="51">
        <v>28092.9</v>
      </c>
      <c r="C115" s="55">
        <v>0</v>
      </c>
      <c r="D115" s="28">
        <f t="shared" si="14"/>
        <v>0</v>
      </c>
      <c r="E115" s="31">
        <f t="shared" si="15"/>
        <v>-28092.9</v>
      </c>
    </row>
    <row r="116" spans="1:5" s="5" customFormat="1" ht="19.5" customHeight="1">
      <c r="A116" s="27" t="s">
        <v>64</v>
      </c>
      <c r="B116" s="51">
        <v>231300</v>
      </c>
      <c r="C116" s="55">
        <v>0</v>
      </c>
      <c r="D116" s="28">
        <f t="shared" si="14"/>
        <v>0</v>
      </c>
      <c r="E116" s="31">
        <f t="shared" si="15"/>
        <v>-231300</v>
      </c>
    </row>
    <row r="117" spans="1:5" s="5" customFormat="1" ht="20.25" customHeight="1">
      <c r="A117" s="27" t="s">
        <v>35</v>
      </c>
      <c r="B117" s="51">
        <f>SUM(B118:B121)</f>
        <v>86843200</v>
      </c>
      <c r="C117" s="51">
        <f>SUM(C118:C121)</f>
        <v>1320207</v>
      </c>
      <c r="D117" s="28">
        <f aca="true" t="shared" si="16" ref="D117:D137">IF(B117=0,"   ",C117/B117)</f>
        <v>0.015202191996609982</v>
      </c>
      <c r="E117" s="31">
        <f aca="true" t="shared" si="17" ref="E117:E122">C117-B117</f>
        <v>-85522993</v>
      </c>
    </row>
    <row r="118" spans="1:5" s="5" customFormat="1" ht="30">
      <c r="A118" s="27" t="s">
        <v>89</v>
      </c>
      <c r="B118" s="51">
        <v>18250000</v>
      </c>
      <c r="C118" s="55">
        <v>1320207</v>
      </c>
      <c r="D118" s="28">
        <f t="shared" si="16"/>
        <v>0.0723401095890411</v>
      </c>
      <c r="E118" s="31">
        <f t="shared" si="17"/>
        <v>-16929793</v>
      </c>
    </row>
    <row r="119" spans="1:5" s="5" customFormat="1" ht="45">
      <c r="A119" s="27" t="s">
        <v>167</v>
      </c>
      <c r="B119" s="51">
        <v>8593200</v>
      </c>
      <c r="C119" s="55">
        <v>0</v>
      </c>
      <c r="D119" s="28">
        <f>IF(B119=0,"   ",C119/B119)</f>
        <v>0</v>
      </c>
      <c r="E119" s="31">
        <f>C119-B119</f>
        <v>-8593200</v>
      </c>
    </row>
    <row r="120" spans="1:5" s="5" customFormat="1" ht="60">
      <c r="A120" s="27" t="s">
        <v>220</v>
      </c>
      <c r="B120" s="51">
        <v>50000000</v>
      </c>
      <c r="C120" s="55">
        <v>0</v>
      </c>
      <c r="D120" s="28">
        <f>IF(B120=0,"   ",C120/B120)</f>
        <v>0</v>
      </c>
      <c r="E120" s="31">
        <f t="shared" si="17"/>
        <v>-50000000</v>
      </c>
    </row>
    <row r="121" spans="1:5" s="5" customFormat="1" ht="45">
      <c r="A121" s="27" t="s">
        <v>221</v>
      </c>
      <c r="B121" s="51">
        <v>10000000</v>
      </c>
      <c r="C121" s="55">
        <v>0</v>
      </c>
      <c r="D121" s="28">
        <f>IF(B121=0,"   ",C121/B121)</f>
        <v>0</v>
      </c>
      <c r="E121" s="31">
        <f>C121-B121</f>
        <v>-10000000</v>
      </c>
    </row>
    <row r="122" spans="1:5" s="5" customFormat="1" ht="14.25">
      <c r="A122" s="56" t="s">
        <v>5</v>
      </c>
      <c r="B122" s="57">
        <f>B39+B40</f>
        <v>481341904.46000004</v>
      </c>
      <c r="C122" s="57">
        <f>SUM(C39,C40,)</f>
        <v>11409874.27</v>
      </c>
      <c r="D122" s="58">
        <f t="shared" si="16"/>
        <v>0.023704302833970632</v>
      </c>
      <c r="E122" s="59">
        <f t="shared" si="17"/>
        <v>-469932030.19000006</v>
      </c>
    </row>
    <row r="123" spans="1:5" s="7" customFormat="1" ht="15">
      <c r="A123" s="68" t="s">
        <v>6</v>
      </c>
      <c r="B123" s="53"/>
      <c r="C123" s="54"/>
      <c r="D123" s="28" t="str">
        <f t="shared" si="16"/>
        <v>   </v>
      </c>
      <c r="E123" s="29"/>
    </row>
    <row r="124" spans="1:5" s="5" customFormat="1" ht="15">
      <c r="A124" s="27" t="s">
        <v>20</v>
      </c>
      <c r="B124" s="51">
        <f>B125+B130+B132+B135+B136+B133</f>
        <v>33523217.57</v>
      </c>
      <c r="C124" s="51">
        <f>C125+C130+C132+C135+C136+C133</f>
        <v>1131281.22</v>
      </c>
      <c r="D124" s="28">
        <f t="shared" si="16"/>
        <v>0.033746200454588406</v>
      </c>
      <c r="E124" s="31">
        <f aca="true" t="shared" si="18" ref="E124:E150">C124-B124</f>
        <v>-32391936.35</v>
      </c>
    </row>
    <row r="125" spans="1:5" s="5" customFormat="1" ht="15">
      <c r="A125" s="27" t="s">
        <v>21</v>
      </c>
      <c r="B125" s="51">
        <v>19795000</v>
      </c>
      <c r="C125" s="55">
        <v>872715.1</v>
      </c>
      <c r="D125" s="28">
        <f t="shared" si="16"/>
        <v>0.04408765344784036</v>
      </c>
      <c r="E125" s="31">
        <f t="shared" si="18"/>
        <v>-18922284.9</v>
      </c>
    </row>
    <row r="126" spans="1:5" s="5" customFormat="1" ht="30">
      <c r="A126" s="27" t="s">
        <v>184</v>
      </c>
      <c r="B126" s="51">
        <v>3400</v>
      </c>
      <c r="C126" s="51">
        <v>0</v>
      </c>
      <c r="D126" s="28">
        <f t="shared" si="16"/>
        <v>0</v>
      </c>
      <c r="E126" s="31">
        <f t="shared" si="18"/>
        <v>-3400</v>
      </c>
    </row>
    <row r="127" spans="1:5" s="5" customFormat="1" ht="28.5" customHeight="1">
      <c r="A127" s="27" t="s">
        <v>185</v>
      </c>
      <c r="B127" s="51">
        <v>335400</v>
      </c>
      <c r="C127" s="51">
        <v>8000</v>
      </c>
      <c r="D127" s="28">
        <f t="shared" si="16"/>
        <v>0.02385211687537269</v>
      </c>
      <c r="E127" s="31">
        <f t="shared" si="18"/>
        <v>-327400</v>
      </c>
    </row>
    <row r="128" spans="1:5" s="5" customFormat="1" ht="15">
      <c r="A128" s="27" t="s">
        <v>186</v>
      </c>
      <c r="B128" s="51">
        <v>889800</v>
      </c>
      <c r="C128" s="55">
        <v>10000</v>
      </c>
      <c r="D128" s="28">
        <f t="shared" si="16"/>
        <v>0.011238480557428635</v>
      </c>
      <c r="E128" s="31">
        <f t="shared" si="18"/>
        <v>-879800</v>
      </c>
    </row>
    <row r="129" spans="1:5" s="5" customFormat="1" ht="30">
      <c r="A129" s="27" t="s">
        <v>187</v>
      </c>
      <c r="B129" s="51">
        <v>60100</v>
      </c>
      <c r="C129" s="55">
        <v>0</v>
      </c>
      <c r="D129" s="28">
        <f t="shared" si="16"/>
        <v>0</v>
      </c>
      <c r="E129" s="31">
        <f t="shared" si="18"/>
        <v>-60100</v>
      </c>
    </row>
    <row r="130" spans="1:5" s="5" customFormat="1" ht="15.75" customHeight="1">
      <c r="A130" s="27" t="s">
        <v>74</v>
      </c>
      <c r="B130" s="51">
        <f>B131</f>
        <v>75800</v>
      </c>
      <c r="C130" s="51">
        <f>C131</f>
        <v>0</v>
      </c>
      <c r="D130" s="28">
        <f t="shared" si="16"/>
        <v>0</v>
      </c>
      <c r="E130" s="31">
        <f t="shared" si="18"/>
        <v>-75800</v>
      </c>
    </row>
    <row r="131" spans="1:5" s="5" customFormat="1" ht="30.75" customHeight="1">
      <c r="A131" s="27" t="s">
        <v>170</v>
      </c>
      <c r="B131" s="51">
        <v>75800</v>
      </c>
      <c r="C131" s="55">
        <v>0</v>
      </c>
      <c r="D131" s="28">
        <f t="shared" si="16"/>
        <v>0</v>
      </c>
      <c r="E131" s="31">
        <f t="shared" si="18"/>
        <v>-75800</v>
      </c>
    </row>
    <row r="132" spans="1:5" s="5" customFormat="1" ht="30">
      <c r="A132" s="27" t="s">
        <v>83</v>
      </c>
      <c r="B132" s="51">
        <v>3740717.57</v>
      </c>
      <c r="C132" s="55">
        <v>42829.25</v>
      </c>
      <c r="D132" s="28">
        <f t="shared" si="16"/>
        <v>0.011449474385204656</v>
      </c>
      <c r="E132" s="31">
        <f t="shared" si="18"/>
        <v>-3697888.32</v>
      </c>
    </row>
    <row r="133" spans="1:5" s="5" customFormat="1" ht="15">
      <c r="A133" s="27" t="s">
        <v>110</v>
      </c>
      <c r="B133" s="51">
        <f>B134</f>
        <v>0</v>
      </c>
      <c r="C133" s="51">
        <f>C134</f>
        <v>0</v>
      </c>
      <c r="D133" s="28">
        <v>0</v>
      </c>
      <c r="E133" s="31">
        <f>C133-B133</f>
        <v>0</v>
      </c>
    </row>
    <row r="134" spans="1:5" s="5" customFormat="1" ht="30">
      <c r="A134" s="27" t="s">
        <v>111</v>
      </c>
      <c r="B134" s="51">
        <v>0</v>
      </c>
      <c r="C134" s="55">
        <v>0</v>
      </c>
      <c r="D134" s="28" t="str">
        <f>IF(B134=0,"   ",C134/B134)</f>
        <v>   </v>
      </c>
      <c r="E134" s="31">
        <f>C134-B134</f>
        <v>0</v>
      </c>
    </row>
    <row r="135" spans="1:5" s="5" customFormat="1" ht="15">
      <c r="A135" s="27" t="s">
        <v>22</v>
      </c>
      <c r="B135" s="51">
        <v>200000</v>
      </c>
      <c r="C135" s="55">
        <v>0</v>
      </c>
      <c r="D135" s="28">
        <f t="shared" si="16"/>
        <v>0</v>
      </c>
      <c r="E135" s="31">
        <f t="shared" si="18"/>
        <v>-200000</v>
      </c>
    </row>
    <row r="136" spans="1:5" s="5" customFormat="1" ht="15">
      <c r="A136" s="27" t="s">
        <v>29</v>
      </c>
      <c r="B136" s="51">
        <f>B138+B139+B140</f>
        <v>9711700</v>
      </c>
      <c r="C136" s="51">
        <f>C138+C139+C140</f>
        <v>215736.87</v>
      </c>
      <c r="D136" s="38">
        <f t="shared" si="16"/>
        <v>0.022214120081962992</v>
      </c>
      <c r="E136" s="31">
        <f t="shared" si="18"/>
        <v>-9495963.13</v>
      </c>
    </row>
    <row r="137" spans="1:5" s="5" customFormat="1" ht="15">
      <c r="A137" s="27" t="s">
        <v>70</v>
      </c>
      <c r="B137" s="51"/>
      <c r="C137" s="55"/>
      <c r="D137" s="28" t="str">
        <f t="shared" si="16"/>
        <v>   </v>
      </c>
      <c r="E137" s="31">
        <f t="shared" si="18"/>
        <v>0</v>
      </c>
    </row>
    <row r="138" spans="1:5" s="5" customFormat="1" ht="15">
      <c r="A138" s="27" t="s">
        <v>52</v>
      </c>
      <c r="B138" s="51">
        <v>9041700</v>
      </c>
      <c r="C138" s="55">
        <v>214156.87</v>
      </c>
      <c r="D138" s="28">
        <f>IF(B138=0,"   ",C138/B138)</f>
        <v>0.023685465122709224</v>
      </c>
      <c r="E138" s="31">
        <f t="shared" si="18"/>
        <v>-8827543.13</v>
      </c>
    </row>
    <row r="139" spans="1:5" s="5" customFormat="1" ht="15">
      <c r="A139" s="27" t="s">
        <v>100</v>
      </c>
      <c r="B139" s="51">
        <v>160000</v>
      </c>
      <c r="C139" s="55">
        <v>1580</v>
      </c>
      <c r="D139" s="28">
        <f>IF(B139=0,"   ",C139/B139)</f>
        <v>0.009875</v>
      </c>
      <c r="E139" s="31">
        <f t="shared" si="18"/>
        <v>-158420</v>
      </c>
    </row>
    <row r="140" spans="1:5" s="5" customFormat="1" ht="30">
      <c r="A140" s="41" t="s">
        <v>159</v>
      </c>
      <c r="B140" s="51">
        <v>510000</v>
      </c>
      <c r="C140" s="51">
        <v>0</v>
      </c>
      <c r="D140" s="28">
        <f>IF(B140=0,"   ",C140/B140)</f>
        <v>0</v>
      </c>
      <c r="E140" s="31">
        <f>C140-B140</f>
        <v>-510000</v>
      </c>
    </row>
    <row r="141" spans="1:5" s="5" customFormat="1" ht="15.75" customHeight="1">
      <c r="A141" s="27" t="s">
        <v>39</v>
      </c>
      <c r="B141" s="51">
        <f>SUM(B142)</f>
        <v>1456000</v>
      </c>
      <c r="C141" s="51">
        <f>SUM(C142)</f>
        <v>121300</v>
      </c>
      <c r="D141" s="28">
        <f aca="true" t="shared" si="19" ref="D141:D146">IF(B141=0,"   ",C141/B141)</f>
        <v>0.08331043956043956</v>
      </c>
      <c r="E141" s="31">
        <f t="shared" si="18"/>
        <v>-1334700</v>
      </c>
    </row>
    <row r="142" spans="1:5" s="5" customFormat="1" ht="30">
      <c r="A142" s="27" t="s">
        <v>40</v>
      </c>
      <c r="B142" s="51">
        <v>1456000</v>
      </c>
      <c r="C142" s="55">
        <v>121300</v>
      </c>
      <c r="D142" s="28">
        <f t="shared" si="19"/>
        <v>0.08331043956043956</v>
      </c>
      <c r="E142" s="31">
        <f t="shared" si="18"/>
        <v>-1334700</v>
      </c>
    </row>
    <row r="143" spans="1:5" s="5" customFormat="1" ht="29.25" customHeight="1">
      <c r="A143" s="27" t="s">
        <v>23</v>
      </c>
      <c r="B143" s="51">
        <f>B144+B145+B146+B147+B148+B149</f>
        <v>3068800</v>
      </c>
      <c r="C143" s="51">
        <f>C144+C145+C146+C147+C148+C149</f>
        <v>30604.39</v>
      </c>
      <c r="D143" s="28">
        <f t="shared" si="19"/>
        <v>0.009972754822732013</v>
      </c>
      <c r="E143" s="31">
        <f t="shared" si="18"/>
        <v>-3038195.61</v>
      </c>
    </row>
    <row r="144" spans="1:5" s="5" customFormat="1" ht="15">
      <c r="A144" s="27" t="s">
        <v>171</v>
      </c>
      <c r="B144" s="51">
        <v>1285800</v>
      </c>
      <c r="C144" s="55">
        <v>0</v>
      </c>
      <c r="D144" s="28">
        <f t="shared" si="19"/>
        <v>0</v>
      </c>
      <c r="E144" s="31">
        <f t="shared" si="18"/>
        <v>-1285800</v>
      </c>
    </row>
    <row r="145" spans="1:5" s="5" customFormat="1" ht="15">
      <c r="A145" s="27" t="s">
        <v>129</v>
      </c>
      <c r="B145" s="51">
        <v>256300</v>
      </c>
      <c r="C145" s="55">
        <v>0</v>
      </c>
      <c r="D145" s="28">
        <f t="shared" si="19"/>
        <v>0</v>
      </c>
      <c r="E145" s="31">
        <f>C145-B145</f>
        <v>-256300</v>
      </c>
    </row>
    <row r="146" spans="1:5" s="5" customFormat="1" ht="15">
      <c r="A146" s="27" t="s">
        <v>127</v>
      </c>
      <c r="B146" s="51">
        <v>1406700</v>
      </c>
      <c r="C146" s="55">
        <v>30604.39</v>
      </c>
      <c r="D146" s="28">
        <f t="shared" si="19"/>
        <v>0.02175615980663965</v>
      </c>
      <c r="E146" s="31">
        <f t="shared" si="18"/>
        <v>-1376095.61</v>
      </c>
    </row>
    <row r="147" spans="1:5" s="5" customFormat="1" ht="30">
      <c r="A147" s="41" t="s">
        <v>130</v>
      </c>
      <c r="B147" s="51">
        <v>93000</v>
      </c>
      <c r="C147" s="51">
        <v>0</v>
      </c>
      <c r="D147" s="28">
        <f aca="true" t="shared" si="20" ref="D147:D152">IF(B147=0,"   ",C147/B147)</f>
        <v>0</v>
      </c>
      <c r="E147" s="31">
        <f>C147-B147</f>
        <v>-93000</v>
      </c>
    </row>
    <row r="148" spans="1:5" s="5" customFormat="1" ht="30">
      <c r="A148" s="41" t="s">
        <v>141</v>
      </c>
      <c r="B148" s="51">
        <v>12000</v>
      </c>
      <c r="C148" s="51">
        <v>0</v>
      </c>
      <c r="D148" s="28">
        <f t="shared" si="20"/>
        <v>0</v>
      </c>
      <c r="E148" s="31">
        <f>C148-B148</f>
        <v>-12000</v>
      </c>
    </row>
    <row r="149" spans="1:5" s="5" customFormat="1" ht="30">
      <c r="A149" s="41" t="s">
        <v>142</v>
      </c>
      <c r="B149" s="51">
        <v>15000</v>
      </c>
      <c r="C149" s="51">
        <v>0</v>
      </c>
      <c r="D149" s="28">
        <f t="shared" si="20"/>
        <v>0</v>
      </c>
      <c r="E149" s="31">
        <f>C149-B149</f>
        <v>-15000</v>
      </c>
    </row>
    <row r="150" spans="1:5" s="5" customFormat="1" ht="15">
      <c r="A150" s="27" t="s">
        <v>24</v>
      </c>
      <c r="B150" s="51">
        <f>B153+B161+B179+B158+B151</f>
        <v>56095000</v>
      </c>
      <c r="C150" s="51">
        <f>C153+C161+C179+C158+C151</f>
        <v>38554</v>
      </c>
      <c r="D150" s="28">
        <f t="shared" si="20"/>
        <v>0.0006872983331847758</v>
      </c>
      <c r="E150" s="31">
        <f t="shared" si="18"/>
        <v>-56056446</v>
      </c>
    </row>
    <row r="151" spans="1:5" s="5" customFormat="1" ht="15">
      <c r="A151" s="39" t="s">
        <v>138</v>
      </c>
      <c r="B151" s="51">
        <f>SUM(B152:B152)</f>
        <v>338700</v>
      </c>
      <c r="C151" s="51">
        <f>SUM(C152:C152)</f>
        <v>0</v>
      </c>
      <c r="D151" s="28">
        <f t="shared" si="20"/>
        <v>0</v>
      </c>
      <c r="E151" s="67">
        <f>C151-B151</f>
        <v>-338700</v>
      </c>
    </row>
    <row r="152" spans="1:5" ht="29.25" customHeight="1">
      <c r="A152" s="27" t="s">
        <v>139</v>
      </c>
      <c r="B152" s="66">
        <v>338700</v>
      </c>
      <c r="C152" s="66">
        <v>0</v>
      </c>
      <c r="D152" s="28">
        <f t="shared" si="20"/>
        <v>0</v>
      </c>
      <c r="E152" s="67">
        <f>C152-B152</f>
        <v>-338700</v>
      </c>
    </row>
    <row r="153" spans="1:5" s="5" customFormat="1" ht="15">
      <c r="A153" s="39" t="s">
        <v>78</v>
      </c>
      <c r="B153" s="51">
        <f>B154+B155+B156+B157</f>
        <v>1555100</v>
      </c>
      <c r="C153" s="51">
        <f>C154+C155+C156+C157</f>
        <v>0</v>
      </c>
      <c r="D153" s="28">
        <f aca="true" t="shared" si="21" ref="D153:D166">IF(B153=0,"   ",C153/B153)</f>
        <v>0</v>
      </c>
      <c r="E153" s="31">
        <f aca="true" t="shared" si="22" ref="E153:E166">C153-B153</f>
        <v>-1555100</v>
      </c>
    </row>
    <row r="154" spans="1:5" s="5" customFormat="1" ht="15">
      <c r="A154" s="39" t="s">
        <v>79</v>
      </c>
      <c r="B154" s="51">
        <v>100000</v>
      </c>
      <c r="C154" s="51">
        <v>0</v>
      </c>
      <c r="D154" s="28">
        <f t="shared" si="21"/>
        <v>0</v>
      </c>
      <c r="E154" s="31">
        <f t="shared" si="22"/>
        <v>-100000</v>
      </c>
    </row>
    <row r="155" spans="1:5" s="5" customFormat="1" ht="15">
      <c r="A155" s="39" t="s">
        <v>106</v>
      </c>
      <c r="B155" s="51">
        <v>0</v>
      </c>
      <c r="C155" s="51">
        <v>0</v>
      </c>
      <c r="D155" s="28" t="str">
        <f t="shared" si="21"/>
        <v>   </v>
      </c>
      <c r="E155" s="31">
        <f t="shared" si="22"/>
        <v>0</v>
      </c>
    </row>
    <row r="156" spans="1:5" s="5" customFormat="1" ht="30">
      <c r="A156" s="39" t="s">
        <v>188</v>
      </c>
      <c r="B156" s="51">
        <v>135200</v>
      </c>
      <c r="C156" s="51">
        <v>0</v>
      </c>
      <c r="D156" s="28">
        <f t="shared" si="21"/>
        <v>0</v>
      </c>
      <c r="E156" s="31">
        <f t="shared" si="22"/>
        <v>-135200</v>
      </c>
    </row>
    <row r="157" spans="1:5" s="5" customFormat="1" ht="45">
      <c r="A157" s="39" t="s">
        <v>183</v>
      </c>
      <c r="B157" s="51">
        <v>1319900</v>
      </c>
      <c r="C157" s="51">
        <v>0</v>
      </c>
      <c r="D157" s="28">
        <f>IF(B157=0,"   ",C157/B157)</f>
        <v>0</v>
      </c>
      <c r="E157" s="31">
        <f>C157-B157</f>
        <v>-1319900</v>
      </c>
    </row>
    <row r="158" spans="1:5" ht="15">
      <c r="A158" s="39" t="s">
        <v>114</v>
      </c>
      <c r="B158" s="66">
        <f>B159</f>
        <v>1804300</v>
      </c>
      <c r="C158" s="66">
        <f>C159</f>
        <v>0</v>
      </c>
      <c r="D158" s="28">
        <f>IF(B158=0,"   ",C158/B158)</f>
        <v>0</v>
      </c>
      <c r="E158" s="67">
        <f>C158-B158</f>
        <v>-1804300</v>
      </c>
    </row>
    <row r="159" spans="1:5" ht="27.75" customHeight="1">
      <c r="A159" s="39" t="s">
        <v>197</v>
      </c>
      <c r="B159" s="66">
        <v>1804300</v>
      </c>
      <c r="C159" s="66">
        <v>0</v>
      </c>
      <c r="D159" s="28">
        <f>IF(B159=0,"   ",C159/B159)</f>
        <v>0</v>
      </c>
      <c r="E159" s="67">
        <f>C159-B159</f>
        <v>-1804300</v>
      </c>
    </row>
    <row r="160" spans="1:5" s="5" customFormat="1" ht="15">
      <c r="A160" s="41" t="s">
        <v>198</v>
      </c>
      <c r="B160" s="51">
        <v>4300</v>
      </c>
      <c r="C160" s="51">
        <v>0</v>
      </c>
      <c r="D160" s="28">
        <f>IF(B160=0,"   ",C160/B160)</f>
        <v>0</v>
      </c>
      <c r="E160" s="31">
        <f>C160-B160</f>
        <v>-4300</v>
      </c>
    </row>
    <row r="161" spans="1:5" s="5" customFormat="1" ht="15">
      <c r="A161" s="27" t="s">
        <v>25</v>
      </c>
      <c r="B161" s="51">
        <f>B165+B166+B175+B174+B170+B177+B162</f>
        <v>52016900</v>
      </c>
      <c r="C161" s="51">
        <f>C165+C166+C175+C174+C170+C177+C162</f>
        <v>38554</v>
      </c>
      <c r="D161" s="28">
        <f t="shared" si="21"/>
        <v>0.0007411821927104461</v>
      </c>
      <c r="E161" s="31">
        <f t="shared" si="22"/>
        <v>-51978346</v>
      </c>
    </row>
    <row r="162" spans="1:5" s="5" customFormat="1" ht="30.75" customHeight="1">
      <c r="A162" s="27" t="s">
        <v>161</v>
      </c>
      <c r="B162" s="51">
        <f>SUM(B163:B164)</f>
        <v>0</v>
      </c>
      <c r="C162" s="51">
        <f>SUM(C163:C164)</f>
        <v>0</v>
      </c>
      <c r="D162" s="28" t="str">
        <f>IF(B162=0,"   ",C162/B162)</f>
        <v>   </v>
      </c>
      <c r="E162" s="31">
        <f>C162-B162</f>
        <v>0</v>
      </c>
    </row>
    <row r="163" spans="1:5" s="5" customFormat="1" ht="13.5" customHeight="1">
      <c r="A163" s="41" t="s">
        <v>54</v>
      </c>
      <c r="B163" s="51">
        <v>0</v>
      </c>
      <c r="C163" s="51">
        <v>0</v>
      </c>
      <c r="D163" s="28" t="str">
        <f>IF(B163=0,"   ",C163/B163)</f>
        <v>   </v>
      </c>
      <c r="E163" s="31">
        <f>C163-B163</f>
        <v>0</v>
      </c>
    </row>
    <row r="164" spans="1:5" s="5" customFormat="1" ht="13.5" customHeight="1">
      <c r="A164" s="41" t="s">
        <v>55</v>
      </c>
      <c r="B164" s="51">
        <v>0</v>
      </c>
      <c r="C164" s="51">
        <v>0</v>
      </c>
      <c r="D164" s="28" t="str">
        <f>IF(B164=0,"   ",C164/B164)</f>
        <v>   </v>
      </c>
      <c r="E164" s="31">
        <f>C164-B164</f>
        <v>0</v>
      </c>
    </row>
    <row r="165" spans="1:5" s="5" customFormat="1" ht="27.75" customHeight="1">
      <c r="A165" s="27" t="s">
        <v>112</v>
      </c>
      <c r="B165" s="51">
        <v>1741900</v>
      </c>
      <c r="C165" s="51">
        <v>0</v>
      </c>
      <c r="D165" s="28">
        <f t="shared" si="21"/>
        <v>0</v>
      </c>
      <c r="E165" s="31">
        <f t="shared" si="22"/>
        <v>-1741900</v>
      </c>
    </row>
    <row r="166" spans="1:5" s="5" customFormat="1" ht="30">
      <c r="A166" s="27" t="s">
        <v>152</v>
      </c>
      <c r="B166" s="51">
        <f>B167+B168+B169</f>
        <v>21599000</v>
      </c>
      <c r="C166" s="51">
        <f>C167+C168+C169</f>
        <v>0</v>
      </c>
      <c r="D166" s="28">
        <f t="shared" si="21"/>
        <v>0</v>
      </c>
      <c r="E166" s="31">
        <f t="shared" si="22"/>
        <v>-21599000</v>
      </c>
    </row>
    <row r="167" spans="1:5" s="5" customFormat="1" ht="15">
      <c r="A167" s="41" t="s">
        <v>54</v>
      </c>
      <c r="B167" s="51">
        <v>17947800</v>
      </c>
      <c r="C167" s="51">
        <v>0</v>
      </c>
      <c r="D167" s="28">
        <f aca="true" t="shared" si="23" ref="D167:D182">IF(B167=0,"   ",C167/B167)</f>
        <v>0</v>
      </c>
      <c r="E167" s="31">
        <f aca="true" t="shared" si="24" ref="E167:E175">C167-B167</f>
        <v>-17947800</v>
      </c>
    </row>
    <row r="168" spans="1:5" s="5" customFormat="1" ht="15">
      <c r="A168" s="41" t="s">
        <v>160</v>
      </c>
      <c r="B168" s="51">
        <v>1994200</v>
      </c>
      <c r="C168" s="51">
        <v>0</v>
      </c>
      <c r="D168" s="28">
        <f>IF(B168=0,"   ",C168/B168)</f>
        <v>0</v>
      </c>
      <c r="E168" s="31">
        <f>C168-B168</f>
        <v>-1994200</v>
      </c>
    </row>
    <row r="169" spans="1:5" s="5" customFormat="1" ht="15">
      <c r="A169" s="41" t="s">
        <v>55</v>
      </c>
      <c r="B169" s="51">
        <v>1657000</v>
      </c>
      <c r="C169" s="51">
        <v>0</v>
      </c>
      <c r="D169" s="28">
        <f>IF(B169=0,"   ",C169/B169)</f>
        <v>0</v>
      </c>
      <c r="E169" s="31">
        <f>C169-B169</f>
        <v>-1657000</v>
      </c>
    </row>
    <row r="170" spans="1:5" s="5" customFormat="1" ht="30">
      <c r="A170" s="27" t="s">
        <v>153</v>
      </c>
      <c r="B170" s="51">
        <f>B171+B172+B173</f>
        <v>14119500</v>
      </c>
      <c r="C170" s="51">
        <f>C171+C172+C173</f>
        <v>38554</v>
      </c>
      <c r="D170" s="28">
        <f t="shared" si="23"/>
        <v>0.002730549948652573</v>
      </c>
      <c r="E170" s="31">
        <f t="shared" si="24"/>
        <v>-14080946</v>
      </c>
    </row>
    <row r="171" spans="1:5" s="5" customFormat="1" ht="15">
      <c r="A171" s="41" t="s">
        <v>54</v>
      </c>
      <c r="B171" s="51">
        <v>12707500</v>
      </c>
      <c r="C171" s="51">
        <v>0</v>
      </c>
      <c r="D171" s="28">
        <f t="shared" si="23"/>
        <v>0</v>
      </c>
      <c r="E171" s="31">
        <f t="shared" si="24"/>
        <v>-12707500</v>
      </c>
    </row>
    <row r="172" spans="1:5" s="5" customFormat="1" ht="15">
      <c r="A172" s="41" t="s">
        <v>160</v>
      </c>
      <c r="B172" s="51">
        <v>1412000</v>
      </c>
      <c r="C172" s="51">
        <v>38554</v>
      </c>
      <c r="D172" s="28">
        <f t="shared" si="23"/>
        <v>0.027304532577903683</v>
      </c>
      <c r="E172" s="31">
        <f t="shared" si="24"/>
        <v>-1373446</v>
      </c>
    </row>
    <row r="173" spans="1:5" s="5" customFormat="1" ht="15">
      <c r="A173" s="41" t="s">
        <v>55</v>
      </c>
      <c r="B173" s="51">
        <v>0</v>
      </c>
      <c r="C173" s="51">
        <v>0</v>
      </c>
      <c r="D173" s="28" t="str">
        <f>IF(B173=0,"   ",C173/B173)</f>
        <v>   </v>
      </c>
      <c r="E173" s="31">
        <f>C173-B173</f>
        <v>0</v>
      </c>
    </row>
    <row r="174" spans="1:5" s="5" customFormat="1" ht="15">
      <c r="A174" s="27" t="s">
        <v>113</v>
      </c>
      <c r="B174" s="66">
        <v>68700</v>
      </c>
      <c r="C174" s="66">
        <v>0</v>
      </c>
      <c r="D174" s="28">
        <f t="shared" si="23"/>
        <v>0</v>
      </c>
      <c r="E174" s="31">
        <f t="shared" si="24"/>
        <v>-68700</v>
      </c>
    </row>
    <row r="175" spans="1:5" s="5" customFormat="1" ht="29.25" customHeight="1">
      <c r="A175" s="27" t="s">
        <v>154</v>
      </c>
      <c r="B175" s="51">
        <f>B176</f>
        <v>9956700</v>
      </c>
      <c r="C175" s="51">
        <f>C176</f>
        <v>0</v>
      </c>
      <c r="D175" s="28">
        <f t="shared" si="23"/>
        <v>0</v>
      </c>
      <c r="E175" s="31">
        <f t="shared" si="24"/>
        <v>-9956700</v>
      </c>
    </row>
    <row r="176" spans="1:5" s="5" customFormat="1" ht="15">
      <c r="A176" s="41" t="s">
        <v>54</v>
      </c>
      <c r="B176" s="51">
        <v>9956700</v>
      </c>
      <c r="C176" s="51">
        <v>0</v>
      </c>
      <c r="D176" s="28">
        <f t="shared" si="23"/>
        <v>0</v>
      </c>
      <c r="E176" s="31">
        <f aca="true" t="shared" si="25" ref="E176:E182">C176-B176</f>
        <v>-9956700</v>
      </c>
    </row>
    <row r="177" spans="1:5" s="5" customFormat="1" ht="29.25" customHeight="1">
      <c r="A177" s="27" t="s">
        <v>155</v>
      </c>
      <c r="B177" s="51">
        <f>B178</f>
        <v>4531100</v>
      </c>
      <c r="C177" s="51">
        <f>C178</f>
        <v>0</v>
      </c>
      <c r="D177" s="28">
        <f t="shared" si="23"/>
        <v>0</v>
      </c>
      <c r="E177" s="31">
        <f>C177-B177</f>
        <v>-4531100</v>
      </c>
    </row>
    <row r="178" spans="1:5" s="5" customFormat="1" ht="15">
      <c r="A178" s="41" t="s">
        <v>54</v>
      </c>
      <c r="B178" s="51">
        <v>4531100</v>
      </c>
      <c r="C178" s="51">
        <v>0</v>
      </c>
      <c r="D178" s="28">
        <f t="shared" si="23"/>
        <v>0</v>
      </c>
      <c r="E178" s="31">
        <f>C178-B178</f>
        <v>-4531100</v>
      </c>
    </row>
    <row r="179" spans="1:5" s="5" customFormat="1" ht="15">
      <c r="A179" s="27" t="s">
        <v>36</v>
      </c>
      <c r="B179" s="51">
        <f>B180+B181</f>
        <v>380000</v>
      </c>
      <c r="C179" s="51">
        <f>C180</f>
        <v>0</v>
      </c>
      <c r="D179" s="28">
        <f t="shared" si="23"/>
        <v>0</v>
      </c>
      <c r="E179" s="31">
        <f t="shared" si="25"/>
        <v>-380000</v>
      </c>
    </row>
    <row r="180" spans="1:5" s="5" customFormat="1" ht="32.25" customHeight="1">
      <c r="A180" s="27" t="s">
        <v>101</v>
      </c>
      <c r="B180" s="51">
        <v>350000</v>
      </c>
      <c r="C180" s="51">
        <v>0</v>
      </c>
      <c r="D180" s="28">
        <f>IF(B180=0,"   ",C180/B180)</f>
        <v>0</v>
      </c>
      <c r="E180" s="31">
        <f>C180-B180</f>
        <v>-350000</v>
      </c>
    </row>
    <row r="181" spans="1:5" s="5" customFormat="1" ht="32.25" customHeight="1">
      <c r="A181" s="27" t="s">
        <v>222</v>
      </c>
      <c r="B181" s="51">
        <v>30000</v>
      </c>
      <c r="C181" s="51">
        <v>0</v>
      </c>
      <c r="D181" s="28">
        <f>IF(B181=0,"   ",C181/B181)</f>
        <v>0</v>
      </c>
      <c r="E181" s="31">
        <f>C181-B181</f>
        <v>-30000</v>
      </c>
    </row>
    <row r="182" spans="1:5" s="5" customFormat="1" ht="15">
      <c r="A182" s="27" t="s">
        <v>7</v>
      </c>
      <c r="B182" s="51">
        <f>B183+B188+B196</f>
        <v>65741832.75</v>
      </c>
      <c r="C182" s="51">
        <f>C183+C188+C197</f>
        <v>0</v>
      </c>
      <c r="D182" s="28">
        <f t="shared" si="23"/>
        <v>0</v>
      </c>
      <c r="E182" s="31">
        <f t="shared" si="25"/>
        <v>-65741832.75</v>
      </c>
    </row>
    <row r="183" spans="1:5" s="5" customFormat="1" ht="15">
      <c r="A183" s="39" t="s">
        <v>81</v>
      </c>
      <c r="B183" s="51">
        <f>B184+B187</f>
        <v>0</v>
      </c>
      <c r="C183" s="51">
        <f>C184+C187</f>
        <v>0</v>
      </c>
      <c r="D183" s="28" t="str">
        <f aca="true" t="shared" si="26" ref="D183:D193">IF(B183=0,"   ",C183/B183)</f>
        <v>   </v>
      </c>
      <c r="E183" s="31">
        <f aca="true" t="shared" si="27" ref="E183:E193">C183-B183</f>
        <v>0</v>
      </c>
    </row>
    <row r="184" spans="1:5" ht="44.25" customHeight="1">
      <c r="A184" s="39" t="s">
        <v>202</v>
      </c>
      <c r="B184" s="66">
        <f>B185+B186</f>
        <v>0</v>
      </c>
      <c r="C184" s="66">
        <f>C185+C186</f>
        <v>0</v>
      </c>
      <c r="D184" s="28" t="str">
        <f>IF(B184=0,"   ",C184/B184)</f>
        <v>   </v>
      </c>
      <c r="E184" s="67">
        <f>C184-B184</f>
        <v>0</v>
      </c>
    </row>
    <row r="185" spans="1:5" ht="15">
      <c r="A185" s="27" t="s">
        <v>119</v>
      </c>
      <c r="B185" s="66">
        <v>0</v>
      </c>
      <c r="C185" s="66">
        <v>0</v>
      </c>
      <c r="D185" s="28" t="str">
        <f>IF(B185=0,"   ",C185/B185)</f>
        <v>   </v>
      </c>
      <c r="E185" s="67">
        <f>C185-B185</f>
        <v>0</v>
      </c>
    </row>
    <row r="186" spans="1:5" ht="15">
      <c r="A186" s="27" t="s">
        <v>131</v>
      </c>
      <c r="B186" s="66">
        <v>0</v>
      </c>
      <c r="C186" s="66">
        <v>0</v>
      </c>
      <c r="D186" s="28" t="str">
        <f>IF(B186=0,"   ",C186/B186)</f>
        <v>   </v>
      </c>
      <c r="E186" s="67">
        <f>C186-B186</f>
        <v>0</v>
      </c>
    </row>
    <row r="187" spans="1:5" ht="27.75" customHeight="1">
      <c r="A187" s="39" t="s">
        <v>204</v>
      </c>
      <c r="B187" s="66">
        <v>0</v>
      </c>
      <c r="C187" s="66">
        <v>0</v>
      </c>
      <c r="D187" s="28" t="str">
        <f>IF(B187=0,"   ",C187/B187)</f>
        <v>   </v>
      </c>
      <c r="E187" s="67">
        <f>C187-B187</f>
        <v>0</v>
      </c>
    </row>
    <row r="188" spans="1:5" ht="15">
      <c r="A188" s="27" t="s">
        <v>120</v>
      </c>
      <c r="B188" s="66">
        <f>B189+B194+B195+B193</f>
        <v>15739532.75</v>
      </c>
      <c r="C188" s="66">
        <f>C189+C194+C195+C193</f>
        <v>0</v>
      </c>
      <c r="D188" s="28">
        <f t="shared" si="26"/>
        <v>0</v>
      </c>
      <c r="E188" s="67">
        <f t="shared" si="27"/>
        <v>-15739532.75</v>
      </c>
    </row>
    <row r="189" spans="1:5" ht="27.75" customHeight="1">
      <c r="A189" s="39" t="s">
        <v>143</v>
      </c>
      <c r="B189" s="66">
        <f>B190+B192+B191</f>
        <v>5739532.75</v>
      </c>
      <c r="C189" s="66">
        <f>C190+C192+C191</f>
        <v>0</v>
      </c>
      <c r="D189" s="28">
        <f t="shared" si="26"/>
        <v>0</v>
      </c>
      <c r="E189" s="67">
        <f t="shared" si="27"/>
        <v>-5739532.75</v>
      </c>
    </row>
    <row r="190" spans="1:5" ht="15">
      <c r="A190" s="27" t="s">
        <v>118</v>
      </c>
      <c r="B190" s="66">
        <v>5682137.42</v>
      </c>
      <c r="C190" s="66">
        <v>0</v>
      </c>
      <c r="D190" s="28">
        <f t="shared" si="26"/>
        <v>0</v>
      </c>
      <c r="E190" s="67">
        <f t="shared" si="27"/>
        <v>-5682137.42</v>
      </c>
    </row>
    <row r="191" spans="1:5" ht="15">
      <c r="A191" s="27" t="s">
        <v>119</v>
      </c>
      <c r="B191" s="66">
        <v>40176.73</v>
      </c>
      <c r="C191" s="66">
        <v>0</v>
      </c>
      <c r="D191" s="28">
        <f t="shared" si="26"/>
        <v>0</v>
      </c>
      <c r="E191" s="67">
        <f t="shared" si="27"/>
        <v>-40176.73</v>
      </c>
    </row>
    <row r="192" spans="1:5" ht="15">
      <c r="A192" s="27" t="s">
        <v>131</v>
      </c>
      <c r="B192" s="66">
        <v>17218.6</v>
      </c>
      <c r="C192" s="66">
        <v>0</v>
      </c>
      <c r="D192" s="28">
        <f t="shared" si="26"/>
        <v>0</v>
      </c>
      <c r="E192" s="67">
        <f t="shared" si="27"/>
        <v>-17218.6</v>
      </c>
    </row>
    <row r="193" spans="1:5" ht="44.25" customHeight="1">
      <c r="A193" s="39" t="s">
        <v>221</v>
      </c>
      <c r="B193" s="66">
        <v>10000000</v>
      </c>
      <c r="C193" s="66">
        <v>0</v>
      </c>
      <c r="D193" s="28">
        <f t="shared" si="26"/>
        <v>0</v>
      </c>
      <c r="E193" s="67">
        <f t="shared" si="27"/>
        <v>-10000000</v>
      </c>
    </row>
    <row r="194" spans="1:5" ht="27.75" customHeight="1">
      <c r="A194" s="39" t="s">
        <v>194</v>
      </c>
      <c r="B194" s="66">
        <v>0</v>
      </c>
      <c r="C194" s="66">
        <v>0</v>
      </c>
      <c r="D194" s="28" t="str">
        <f aca="true" t="shared" si="28" ref="D194:D212">IF(B194=0,"   ",C194/B194)</f>
        <v>   </v>
      </c>
      <c r="E194" s="67">
        <f aca="true" t="shared" si="29" ref="E194:E212">C194-B194</f>
        <v>0</v>
      </c>
    </row>
    <row r="195" spans="1:5" ht="27.75" customHeight="1">
      <c r="A195" s="39" t="s">
        <v>210</v>
      </c>
      <c r="B195" s="66">
        <v>0</v>
      </c>
      <c r="C195" s="66">
        <v>0</v>
      </c>
      <c r="D195" s="28" t="str">
        <f>IF(B195=0,"   ",C195/B195)</f>
        <v>   </v>
      </c>
      <c r="E195" s="67">
        <f>C195-B195</f>
        <v>0</v>
      </c>
    </row>
    <row r="196" spans="1:5" ht="30">
      <c r="A196" s="27" t="s">
        <v>223</v>
      </c>
      <c r="B196" s="66">
        <f>B197+B198</f>
        <v>50002300</v>
      </c>
      <c r="C196" s="66">
        <f>C197+C198</f>
        <v>0</v>
      </c>
      <c r="D196" s="28">
        <f>IF(B196=0,"   ",C196/B196)</f>
        <v>0</v>
      </c>
      <c r="E196" s="67">
        <f>C196-B196</f>
        <v>-50002300</v>
      </c>
    </row>
    <row r="197" spans="1:5" s="5" customFormat="1" ht="15">
      <c r="A197" s="27" t="s">
        <v>196</v>
      </c>
      <c r="B197" s="51">
        <v>2300</v>
      </c>
      <c r="C197" s="55">
        <v>0</v>
      </c>
      <c r="D197" s="28">
        <f>IF(B197=0,"   ",C197/B197)</f>
        <v>0</v>
      </c>
      <c r="E197" s="31">
        <f>C197-B197</f>
        <v>-2300</v>
      </c>
    </row>
    <row r="198" spans="1:5" s="5" customFormat="1" ht="60">
      <c r="A198" s="27" t="s">
        <v>220</v>
      </c>
      <c r="B198" s="51">
        <v>50000000</v>
      </c>
      <c r="C198" s="55">
        <v>0</v>
      </c>
      <c r="D198" s="28">
        <f>IF(B198=0,"   ",C198/B198)</f>
        <v>0</v>
      </c>
      <c r="E198" s="31">
        <f>C198-B198</f>
        <v>-50000000</v>
      </c>
    </row>
    <row r="199" spans="1:5" s="5" customFormat="1" ht="15">
      <c r="A199" s="27" t="s">
        <v>8</v>
      </c>
      <c r="B199" s="51">
        <f>B200+B206+B236+B233+B226</f>
        <v>248255660</v>
      </c>
      <c r="C199" s="51">
        <f>C200+C206+C236+C233+C226</f>
        <v>15807477.08</v>
      </c>
      <c r="D199" s="28">
        <f t="shared" si="28"/>
        <v>0.06367418603869898</v>
      </c>
      <c r="E199" s="31">
        <f t="shared" si="29"/>
        <v>-232448182.92</v>
      </c>
    </row>
    <row r="200" spans="1:5" s="5" customFormat="1" ht="15">
      <c r="A200" s="27" t="s">
        <v>41</v>
      </c>
      <c r="B200" s="51">
        <f>B201+B203</f>
        <v>56084400</v>
      </c>
      <c r="C200" s="51">
        <f>C201+C203</f>
        <v>510600</v>
      </c>
      <c r="D200" s="28">
        <f t="shared" si="28"/>
        <v>0.009104135909450757</v>
      </c>
      <c r="E200" s="31">
        <f t="shared" si="29"/>
        <v>-55573800</v>
      </c>
    </row>
    <row r="201" spans="1:5" s="5" customFormat="1" ht="15">
      <c r="A201" s="27" t="s">
        <v>71</v>
      </c>
      <c r="B201" s="51">
        <v>56084400</v>
      </c>
      <c r="C201" s="55">
        <v>510600</v>
      </c>
      <c r="D201" s="28">
        <f t="shared" si="28"/>
        <v>0.009104135909450757</v>
      </c>
      <c r="E201" s="31">
        <f t="shared" si="29"/>
        <v>-55573800</v>
      </c>
    </row>
    <row r="202" spans="1:5" s="5" customFormat="1" ht="15">
      <c r="A202" s="41" t="s">
        <v>115</v>
      </c>
      <c r="B202" s="51">
        <v>47678100</v>
      </c>
      <c r="C202" s="55">
        <v>99800</v>
      </c>
      <c r="D202" s="28">
        <f t="shared" si="28"/>
        <v>0.0020932042174499404</v>
      </c>
      <c r="E202" s="31">
        <f t="shared" si="29"/>
        <v>-47578300</v>
      </c>
    </row>
    <row r="203" spans="1:5" s="5" customFormat="1" ht="33" customHeight="1">
      <c r="A203" s="39" t="s">
        <v>211</v>
      </c>
      <c r="B203" s="51">
        <f>SUM(B204:B205)</f>
        <v>0</v>
      </c>
      <c r="C203" s="51">
        <f>SUM(C204:C205)</f>
        <v>0</v>
      </c>
      <c r="D203" s="28" t="str">
        <f>IF(B203=0,"   ",C203/B203)</f>
        <v>   </v>
      </c>
      <c r="E203" s="31">
        <f>C203-B203</f>
        <v>0</v>
      </c>
    </row>
    <row r="204" spans="1:5" ht="15">
      <c r="A204" s="27" t="s">
        <v>119</v>
      </c>
      <c r="B204" s="66">
        <v>0</v>
      </c>
      <c r="C204" s="66">
        <v>0</v>
      </c>
      <c r="D204" s="28" t="str">
        <f>IF(B204=0,"   ",C204/B204)</f>
        <v>   </v>
      </c>
      <c r="E204" s="67">
        <f>C204-B204</f>
        <v>0</v>
      </c>
    </row>
    <row r="205" spans="1:5" ht="15">
      <c r="A205" s="27" t="s">
        <v>131</v>
      </c>
      <c r="B205" s="66">
        <v>0</v>
      </c>
      <c r="C205" s="66">
        <v>0</v>
      </c>
      <c r="D205" s="28" t="str">
        <f>IF(B205=0,"   ",C205/B205)</f>
        <v>   </v>
      </c>
      <c r="E205" s="67">
        <f>C205-B205</f>
        <v>0</v>
      </c>
    </row>
    <row r="206" spans="1:5" s="5" customFormat="1" ht="15">
      <c r="A206" s="27" t="s">
        <v>42</v>
      </c>
      <c r="B206" s="51">
        <f>B207+B212+B225+B209</f>
        <v>159236420</v>
      </c>
      <c r="C206" s="51">
        <f>C207+C212+C225+C209</f>
        <v>14328000</v>
      </c>
      <c r="D206" s="28">
        <f t="shared" si="28"/>
        <v>0.08997941551310938</v>
      </c>
      <c r="E206" s="31">
        <f t="shared" si="29"/>
        <v>-144908420</v>
      </c>
    </row>
    <row r="207" spans="1:5" s="5" customFormat="1" ht="15">
      <c r="A207" s="27" t="s">
        <v>71</v>
      </c>
      <c r="B207" s="51">
        <v>130996500</v>
      </c>
      <c r="C207" s="51">
        <v>8588000</v>
      </c>
      <c r="D207" s="28">
        <f t="shared" si="28"/>
        <v>0.06555900348482593</v>
      </c>
      <c r="E207" s="31">
        <f t="shared" si="29"/>
        <v>-122408500</v>
      </c>
    </row>
    <row r="208" spans="1:5" s="5" customFormat="1" ht="18" customHeight="1">
      <c r="A208" s="41" t="s">
        <v>144</v>
      </c>
      <c r="B208" s="51">
        <v>117994100</v>
      </c>
      <c r="C208" s="51">
        <v>7926900</v>
      </c>
      <c r="D208" s="28">
        <f t="shared" si="28"/>
        <v>0.0671804776679512</v>
      </c>
      <c r="E208" s="31">
        <f t="shared" si="29"/>
        <v>-110067200</v>
      </c>
    </row>
    <row r="209" spans="1:5" s="5" customFormat="1" ht="31.5" customHeight="1">
      <c r="A209" s="39" t="s">
        <v>211</v>
      </c>
      <c r="B209" s="51">
        <f>SUM(B210:B211)</f>
        <v>5740000</v>
      </c>
      <c r="C209" s="51">
        <f>SUM(C210:C211)</f>
        <v>5740000</v>
      </c>
      <c r="D209" s="28">
        <f>IF(B209=0,"   ",C209/B209)</f>
        <v>1</v>
      </c>
      <c r="E209" s="31">
        <f>C209-B209</f>
        <v>0</v>
      </c>
    </row>
    <row r="210" spans="1:5" ht="15">
      <c r="A210" s="27" t="s">
        <v>119</v>
      </c>
      <c r="B210" s="66">
        <v>5682600</v>
      </c>
      <c r="C210" s="66">
        <v>5682600</v>
      </c>
      <c r="D210" s="28">
        <f>IF(B210=0,"   ",C210/B210)</f>
        <v>1</v>
      </c>
      <c r="E210" s="67">
        <f>C210-B210</f>
        <v>0</v>
      </c>
    </row>
    <row r="211" spans="1:5" ht="15">
      <c r="A211" s="27" t="s">
        <v>131</v>
      </c>
      <c r="B211" s="66">
        <v>57400</v>
      </c>
      <c r="C211" s="66">
        <v>57400</v>
      </c>
      <c r="D211" s="28">
        <f>IF(B211=0,"   ",C211/B211)</f>
        <v>1</v>
      </c>
      <c r="E211" s="67">
        <f>C211-B211</f>
        <v>0</v>
      </c>
    </row>
    <row r="212" spans="1:5" s="5" customFormat="1" ht="15">
      <c r="A212" s="27" t="s">
        <v>174</v>
      </c>
      <c r="B212" s="51">
        <f>B213+B214+B218+B221</f>
        <v>22399920</v>
      </c>
      <c r="C212" s="51">
        <f>C213+C214+C218+C221</f>
        <v>0</v>
      </c>
      <c r="D212" s="28">
        <f t="shared" si="28"/>
        <v>0</v>
      </c>
      <c r="E212" s="31">
        <f t="shared" si="29"/>
        <v>-22399920</v>
      </c>
    </row>
    <row r="213" spans="1:5" s="5" customFormat="1" ht="45">
      <c r="A213" s="39" t="s">
        <v>167</v>
      </c>
      <c r="B213" s="51">
        <v>8593200</v>
      </c>
      <c r="C213" s="55">
        <v>0</v>
      </c>
      <c r="D213" s="28">
        <f aca="true" t="shared" si="30" ref="D213:D234">IF(B213=0,"   ",C213/B213)</f>
        <v>0</v>
      </c>
      <c r="E213" s="31">
        <f aca="true" t="shared" si="31" ref="E213:E234">C213-B213</f>
        <v>-8593200</v>
      </c>
    </row>
    <row r="214" spans="1:5" s="5" customFormat="1" ht="43.5" customHeight="1">
      <c r="A214" s="39" t="s">
        <v>168</v>
      </c>
      <c r="B214" s="51">
        <f>SUM(B215:B217)</f>
        <v>7451920</v>
      </c>
      <c r="C214" s="51">
        <f>SUM(C215:C217)</f>
        <v>0</v>
      </c>
      <c r="D214" s="28">
        <f t="shared" si="30"/>
        <v>0</v>
      </c>
      <c r="E214" s="31">
        <f t="shared" si="31"/>
        <v>-7451920</v>
      </c>
    </row>
    <row r="215" spans="1:5" s="5" customFormat="1" ht="15" customHeight="1">
      <c r="A215" s="41" t="s">
        <v>175</v>
      </c>
      <c r="B215" s="51">
        <v>7377400</v>
      </c>
      <c r="C215" s="51">
        <v>0</v>
      </c>
      <c r="D215" s="28">
        <f t="shared" si="30"/>
        <v>0</v>
      </c>
      <c r="E215" s="31">
        <f t="shared" si="31"/>
        <v>-7377400</v>
      </c>
    </row>
    <row r="216" spans="1:5" s="5" customFormat="1" ht="15.75" customHeight="1">
      <c r="A216" s="41" t="s">
        <v>176</v>
      </c>
      <c r="B216" s="51">
        <v>37260</v>
      </c>
      <c r="C216" s="51">
        <v>0</v>
      </c>
      <c r="D216" s="28">
        <f t="shared" si="30"/>
        <v>0</v>
      </c>
      <c r="E216" s="31">
        <f t="shared" si="31"/>
        <v>-37260</v>
      </c>
    </row>
    <row r="217" spans="1:5" ht="15">
      <c r="A217" s="41" t="s">
        <v>177</v>
      </c>
      <c r="B217" s="66">
        <v>37260</v>
      </c>
      <c r="C217" s="66">
        <v>0</v>
      </c>
      <c r="D217" s="28">
        <f t="shared" si="30"/>
        <v>0</v>
      </c>
      <c r="E217" s="67">
        <f t="shared" si="31"/>
        <v>-37260</v>
      </c>
    </row>
    <row r="218" spans="1:5" s="5" customFormat="1" ht="88.5" customHeight="1">
      <c r="A218" s="39" t="s">
        <v>207</v>
      </c>
      <c r="B218" s="51">
        <f>SUM(B219:B220)</f>
        <v>3217100</v>
      </c>
      <c r="C218" s="51">
        <f>SUM(C219:C220)</f>
        <v>0</v>
      </c>
      <c r="D218" s="28">
        <f aca="true" t="shared" si="32" ref="D218:D224">IF(B218=0,"   ",C218/B218)</f>
        <v>0</v>
      </c>
      <c r="E218" s="31">
        <f aca="true" t="shared" si="33" ref="E218:E224">C218-B218</f>
        <v>-3217100</v>
      </c>
    </row>
    <row r="219" spans="1:5" s="5" customFormat="1" ht="15.75" customHeight="1">
      <c r="A219" s="41" t="s">
        <v>176</v>
      </c>
      <c r="B219" s="51">
        <v>2412800</v>
      </c>
      <c r="C219" s="51">
        <v>0</v>
      </c>
      <c r="D219" s="28">
        <f t="shared" si="32"/>
        <v>0</v>
      </c>
      <c r="E219" s="31">
        <f t="shared" si="33"/>
        <v>-2412800</v>
      </c>
    </row>
    <row r="220" spans="1:5" ht="15">
      <c r="A220" s="41" t="s">
        <v>177</v>
      </c>
      <c r="B220" s="66">
        <v>804300</v>
      </c>
      <c r="C220" s="66">
        <v>0</v>
      </c>
      <c r="D220" s="28">
        <f t="shared" si="32"/>
        <v>0</v>
      </c>
      <c r="E220" s="67">
        <f t="shared" si="33"/>
        <v>-804300</v>
      </c>
    </row>
    <row r="221" spans="1:5" s="5" customFormat="1" ht="60.75" customHeight="1">
      <c r="A221" s="39" t="s">
        <v>225</v>
      </c>
      <c r="B221" s="51">
        <f>SUM(B222:B224)</f>
        <v>3137700</v>
      </c>
      <c r="C221" s="51">
        <f>SUM(C222:C224)</f>
        <v>0</v>
      </c>
      <c r="D221" s="28">
        <f t="shared" si="32"/>
        <v>0</v>
      </c>
      <c r="E221" s="31">
        <f t="shared" si="33"/>
        <v>-3137700</v>
      </c>
    </row>
    <row r="222" spans="1:5" s="5" customFormat="1" ht="15" customHeight="1">
      <c r="A222" s="41" t="s">
        <v>175</v>
      </c>
      <c r="B222" s="51">
        <v>3106100</v>
      </c>
      <c r="C222" s="51">
        <v>0</v>
      </c>
      <c r="D222" s="28">
        <f t="shared" si="32"/>
        <v>0</v>
      </c>
      <c r="E222" s="31">
        <f t="shared" si="33"/>
        <v>-3106100</v>
      </c>
    </row>
    <row r="223" spans="1:5" s="5" customFormat="1" ht="15.75" customHeight="1">
      <c r="A223" s="41" t="s">
        <v>176</v>
      </c>
      <c r="B223" s="51">
        <v>15800</v>
      </c>
      <c r="C223" s="51">
        <v>0</v>
      </c>
      <c r="D223" s="28">
        <f t="shared" si="32"/>
        <v>0</v>
      </c>
      <c r="E223" s="31">
        <f t="shared" si="33"/>
        <v>-15800</v>
      </c>
    </row>
    <row r="224" spans="1:5" ht="15">
      <c r="A224" s="41" t="s">
        <v>177</v>
      </c>
      <c r="B224" s="66">
        <v>15800</v>
      </c>
      <c r="C224" s="66">
        <v>0</v>
      </c>
      <c r="D224" s="28">
        <f t="shared" si="32"/>
        <v>0</v>
      </c>
      <c r="E224" s="67">
        <f t="shared" si="33"/>
        <v>-15800</v>
      </c>
    </row>
    <row r="225" spans="1:5" s="5" customFormat="1" ht="15">
      <c r="A225" s="39" t="s">
        <v>98</v>
      </c>
      <c r="B225" s="51">
        <v>100000</v>
      </c>
      <c r="C225" s="51">
        <v>0</v>
      </c>
      <c r="D225" s="28">
        <f t="shared" si="30"/>
        <v>0</v>
      </c>
      <c r="E225" s="31">
        <f t="shared" si="31"/>
        <v>-100000</v>
      </c>
    </row>
    <row r="226" spans="1:5" s="5" customFormat="1" ht="15">
      <c r="A226" s="27" t="s">
        <v>116</v>
      </c>
      <c r="B226" s="51">
        <f>B227+B228+B229</f>
        <v>25026100</v>
      </c>
      <c r="C226" s="51">
        <f>C227+C228+C229</f>
        <v>704400</v>
      </c>
      <c r="D226" s="28">
        <f t="shared" si="30"/>
        <v>0.028146614934008895</v>
      </c>
      <c r="E226" s="31">
        <f t="shared" si="31"/>
        <v>-24321700</v>
      </c>
    </row>
    <row r="227" spans="1:5" s="5" customFormat="1" ht="15">
      <c r="A227" s="27" t="s">
        <v>71</v>
      </c>
      <c r="B227" s="51">
        <v>20839800</v>
      </c>
      <c r="C227" s="55">
        <v>704400</v>
      </c>
      <c r="D227" s="28">
        <f t="shared" si="30"/>
        <v>0.03380070826015605</v>
      </c>
      <c r="E227" s="31">
        <f t="shared" si="31"/>
        <v>-20135400</v>
      </c>
    </row>
    <row r="228" spans="1:5" s="5" customFormat="1" ht="27" customHeight="1">
      <c r="A228" s="39" t="s">
        <v>140</v>
      </c>
      <c r="B228" s="66">
        <v>3632200</v>
      </c>
      <c r="C228" s="66">
        <v>0</v>
      </c>
      <c r="D228" s="28">
        <f t="shared" si="30"/>
        <v>0</v>
      </c>
      <c r="E228" s="31">
        <f t="shared" si="31"/>
        <v>-3632200</v>
      </c>
    </row>
    <row r="229" spans="1:5" s="5" customFormat="1" ht="30.75" customHeight="1">
      <c r="A229" s="39" t="s">
        <v>224</v>
      </c>
      <c r="B229" s="51">
        <f>SUM(B230:B232)</f>
        <v>554100</v>
      </c>
      <c r="C229" s="51">
        <f>SUM(C230:C232)</f>
        <v>0</v>
      </c>
      <c r="D229" s="28">
        <f>IF(B229=0,"   ",C229/B229)</f>
        <v>0</v>
      </c>
      <c r="E229" s="31">
        <f>C229-B229</f>
        <v>-554100</v>
      </c>
    </row>
    <row r="230" spans="1:5" s="5" customFormat="1" ht="15" customHeight="1">
      <c r="A230" s="41" t="s">
        <v>175</v>
      </c>
      <c r="B230" s="51">
        <v>548500</v>
      </c>
      <c r="C230" s="51">
        <v>0</v>
      </c>
      <c r="D230" s="28">
        <f>IF(B230=0,"   ",C230/B230)</f>
        <v>0</v>
      </c>
      <c r="E230" s="31">
        <f>C230-B230</f>
        <v>-548500</v>
      </c>
    </row>
    <row r="231" spans="1:5" s="5" customFormat="1" ht="15.75" customHeight="1">
      <c r="A231" s="41" t="s">
        <v>176</v>
      </c>
      <c r="B231" s="51">
        <v>2800</v>
      </c>
      <c r="C231" s="51">
        <v>0</v>
      </c>
      <c r="D231" s="28">
        <f>IF(B231=0,"   ",C231/B231)</f>
        <v>0</v>
      </c>
      <c r="E231" s="31">
        <f>C231-B231</f>
        <v>-2800</v>
      </c>
    </row>
    <row r="232" spans="1:5" ht="15">
      <c r="A232" s="41" t="s">
        <v>177</v>
      </c>
      <c r="B232" s="66">
        <v>2800</v>
      </c>
      <c r="C232" s="66">
        <v>0</v>
      </c>
      <c r="D232" s="28">
        <f>IF(B232=0,"   ",C232/B232)</f>
        <v>0</v>
      </c>
      <c r="E232" s="67">
        <f>C232-B232</f>
        <v>-2800</v>
      </c>
    </row>
    <row r="233" spans="1:5" s="5" customFormat="1" ht="15">
      <c r="A233" s="39" t="s">
        <v>43</v>
      </c>
      <c r="B233" s="51">
        <f>B235+B234</f>
        <v>1298000</v>
      </c>
      <c r="C233" s="51">
        <f>C235+C234</f>
        <v>0</v>
      </c>
      <c r="D233" s="28">
        <f t="shared" si="30"/>
        <v>0</v>
      </c>
      <c r="E233" s="31">
        <f t="shared" si="31"/>
        <v>-1298000</v>
      </c>
    </row>
    <row r="234" spans="1:5" s="5" customFormat="1" ht="30">
      <c r="A234" s="27" t="s">
        <v>199</v>
      </c>
      <c r="B234" s="51">
        <v>1250000</v>
      </c>
      <c r="C234" s="51">
        <v>0</v>
      </c>
      <c r="D234" s="28">
        <f t="shared" si="30"/>
        <v>0</v>
      </c>
      <c r="E234" s="31">
        <f t="shared" si="31"/>
        <v>-1250000</v>
      </c>
    </row>
    <row r="235" spans="1:5" s="5" customFormat="1" ht="15">
      <c r="A235" s="27" t="s">
        <v>189</v>
      </c>
      <c r="B235" s="51">
        <v>48000</v>
      </c>
      <c r="C235" s="51">
        <v>0</v>
      </c>
      <c r="D235" s="28">
        <f aca="true" t="shared" si="34" ref="D235:D240">IF(B235=0,"   ",C235/B235)</f>
        <v>0</v>
      </c>
      <c r="E235" s="31">
        <f aca="true" t="shared" si="35" ref="E235:E240">C235-B235</f>
        <v>-48000</v>
      </c>
    </row>
    <row r="236" spans="1:5" s="5" customFormat="1" ht="15">
      <c r="A236" s="27" t="s">
        <v>44</v>
      </c>
      <c r="B236" s="51">
        <f>B237</f>
        <v>6610740</v>
      </c>
      <c r="C236" s="51">
        <f>C237</f>
        <v>264477.08</v>
      </c>
      <c r="D236" s="28">
        <f t="shared" si="34"/>
        <v>0.040007182251911286</v>
      </c>
      <c r="E236" s="31">
        <f t="shared" si="35"/>
        <v>-6346262.92</v>
      </c>
    </row>
    <row r="237" spans="1:5" s="5" customFormat="1" ht="62.25" customHeight="1">
      <c r="A237" s="27" t="s">
        <v>190</v>
      </c>
      <c r="B237" s="51">
        <v>6610740</v>
      </c>
      <c r="C237" s="55">
        <v>264477.08</v>
      </c>
      <c r="D237" s="28">
        <f t="shared" si="34"/>
        <v>0.040007182251911286</v>
      </c>
      <c r="E237" s="31">
        <f t="shared" si="35"/>
        <v>-6346262.92</v>
      </c>
    </row>
    <row r="238" spans="1:5" s="5" customFormat="1" ht="15">
      <c r="A238" s="27" t="s">
        <v>57</v>
      </c>
      <c r="B238" s="50">
        <f>SUM(B239,)</f>
        <v>25269163.83</v>
      </c>
      <c r="C238" s="50">
        <f>SUM(C239,)</f>
        <v>1525700</v>
      </c>
      <c r="D238" s="28">
        <f t="shared" si="34"/>
        <v>0.06037793772141609</v>
      </c>
      <c r="E238" s="31">
        <f t="shared" si="35"/>
        <v>-23743463.83</v>
      </c>
    </row>
    <row r="239" spans="1:5" s="5" customFormat="1" ht="13.5" customHeight="1">
      <c r="A239" s="27" t="s">
        <v>45</v>
      </c>
      <c r="B239" s="51">
        <f>B241+B244+B248+B252+B256+B240</f>
        <v>25269163.83</v>
      </c>
      <c r="C239" s="51">
        <f>C241+C244+C248+C252+C256+C240</f>
        <v>1525700</v>
      </c>
      <c r="D239" s="28">
        <f t="shared" si="34"/>
        <v>0.06037793772141609</v>
      </c>
      <c r="E239" s="31">
        <f t="shared" si="35"/>
        <v>-23743463.83</v>
      </c>
    </row>
    <row r="240" spans="1:5" s="5" customFormat="1" ht="15">
      <c r="A240" s="27" t="s">
        <v>71</v>
      </c>
      <c r="B240" s="51">
        <v>23392400</v>
      </c>
      <c r="C240" s="51">
        <v>0</v>
      </c>
      <c r="D240" s="28">
        <f t="shared" si="34"/>
        <v>0</v>
      </c>
      <c r="E240" s="31">
        <f t="shared" si="35"/>
        <v>-23392400</v>
      </c>
    </row>
    <row r="241" spans="1:5" ht="30.75" customHeight="1">
      <c r="A241" s="27" t="s">
        <v>156</v>
      </c>
      <c r="B241" s="51">
        <f>SUM(B242:B243)</f>
        <v>51063.83</v>
      </c>
      <c r="C241" s="51">
        <f>SUM(C242:C243)</f>
        <v>0</v>
      </c>
      <c r="D241" s="28">
        <f>IF(B241=0,"   ",C241/B241)</f>
        <v>0</v>
      </c>
      <c r="E241" s="67">
        <f>C241-B241</f>
        <v>-51063.83</v>
      </c>
    </row>
    <row r="242" spans="1:5" s="5" customFormat="1" ht="13.5" customHeight="1">
      <c r="A242" s="41" t="s">
        <v>54</v>
      </c>
      <c r="B242" s="66">
        <v>48000</v>
      </c>
      <c r="C242" s="66">
        <v>0</v>
      </c>
      <c r="D242" s="28">
        <f>IF(B242=0,"   ",C242/B242)</f>
        <v>0</v>
      </c>
      <c r="E242" s="31">
        <f>C242-B242</f>
        <v>-48000</v>
      </c>
    </row>
    <row r="243" spans="1:5" ht="14.25" customHeight="1">
      <c r="A243" s="41" t="s">
        <v>55</v>
      </c>
      <c r="B243" s="66">
        <v>3063.83</v>
      </c>
      <c r="C243" s="66">
        <v>0</v>
      </c>
      <c r="D243" s="28">
        <f>IF(B243=0,"   ",C243/B243)</f>
        <v>0</v>
      </c>
      <c r="E243" s="67">
        <f>C243-B243</f>
        <v>-3063.83</v>
      </c>
    </row>
    <row r="244" spans="1:5" s="5" customFormat="1" ht="60">
      <c r="A244" s="39" t="s">
        <v>169</v>
      </c>
      <c r="B244" s="51">
        <f>B245+B246+B247</f>
        <v>0</v>
      </c>
      <c r="C244" s="51">
        <f>C245+C246+C247</f>
        <v>0</v>
      </c>
      <c r="D244" s="28" t="str">
        <f aca="true" t="shared" si="36" ref="D244:D254">IF(B244=0,"   ",C244/B244)</f>
        <v>   </v>
      </c>
      <c r="E244" s="31">
        <f aca="true" t="shared" si="37" ref="E244:E254">C244-B244</f>
        <v>0</v>
      </c>
    </row>
    <row r="245" spans="1:5" s="5" customFormat="1" ht="13.5" customHeight="1">
      <c r="A245" s="41" t="s">
        <v>69</v>
      </c>
      <c r="B245" s="51">
        <v>0</v>
      </c>
      <c r="C245" s="51">
        <v>0</v>
      </c>
      <c r="D245" s="28" t="str">
        <f t="shared" si="36"/>
        <v>   </v>
      </c>
      <c r="E245" s="31">
        <f t="shared" si="37"/>
        <v>0</v>
      </c>
    </row>
    <row r="246" spans="1:5" s="5" customFormat="1" ht="13.5" customHeight="1">
      <c r="A246" s="41" t="s">
        <v>54</v>
      </c>
      <c r="B246" s="51">
        <v>0</v>
      </c>
      <c r="C246" s="51">
        <v>0</v>
      </c>
      <c r="D246" s="28" t="str">
        <f t="shared" si="36"/>
        <v>   </v>
      </c>
      <c r="E246" s="31">
        <f t="shared" si="37"/>
        <v>0</v>
      </c>
    </row>
    <row r="247" spans="1:5" ht="14.25" customHeight="1">
      <c r="A247" s="41" t="s">
        <v>55</v>
      </c>
      <c r="B247" s="66">
        <v>0</v>
      </c>
      <c r="C247" s="66">
        <v>0</v>
      </c>
      <c r="D247" s="28" t="str">
        <f t="shared" si="36"/>
        <v>   </v>
      </c>
      <c r="E247" s="67">
        <f t="shared" si="37"/>
        <v>0</v>
      </c>
    </row>
    <row r="248" spans="1:5" s="5" customFormat="1" ht="30">
      <c r="A248" s="27" t="s">
        <v>164</v>
      </c>
      <c r="B248" s="51">
        <f>B249+B250+B251</f>
        <v>0</v>
      </c>
      <c r="C248" s="51">
        <f>C249+C250+C251</f>
        <v>0</v>
      </c>
      <c r="D248" s="28">
        <v>0</v>
      </c>
      <c r="E248" s="31">
        <f t="shared" si="37"/>
        <v>0</v>
      </c>
    </row>
    <row r="249" spans="1:5" s="5" customFormat="1" ht="13.5" customHeight="1">
      <c r="A249" s="41" t="s">
        <v>69</v>
      </c>
      <c r="B249" s="51">
        <v>0</v>
      </c>
      <c r="C249" s="51">
        <v>0</v>
      </c>
      <c r="D249" s="28">
        <v>0</v>
      </c>
      <c r="E249" s="31">
        <f t="shared" si="37"/>
        <v>0</v>
      </c>
    </row>
    <row r="250" spans="1:5" s="5" customFormat="1" ht="13.5" customHeight="1">
      <c r="A250" s="41" t="s">
        <v>54</v>
      </c>
      <c r="B250" s="51">
        <v>0</v>
      </c>
      <c r="C250" s="51">
        <v>0</v>
      </c>
      <c r="D250" s="28">
        <v>0</v>
      </c>
      <c r="E250" s="31">
        <f t="shared" si="37"/>
        <v>0</v>
      </c>
    </row>
    <row r="251" spans="1:5" ht="14.25" customHeight="1">
      <c r="A251" s="41" t="s">
        <v>55</v>
      </c>
      <c r="B251" s="66">
        <v>0</v>
      </c>
      <c r="C251" s="66">
        <v>0</v>
      </c>
      <c r="D251" s="28">
        <v>0</v>
      </c>
      <c r="E251" s="67">
        <f>C251-B251</f>
        <v>0</v>
      </c>
    </row>
    <row r="252" spans="1:5" s="5" customFormat="1" ht="29.25" customHeight="1">
      <c r="A252" s="27" t="s">
        <v>193</v>
      </c>
      <c r="B252" s="51">
        <f>B253+B254+B255</f>
        <v>300000</v>
      </c>
      <c r="C252" s="51">
        <f>C253+C254+C255</f>
        <v>0</v>
      </c>
      <c r="D252" s="28">
        <f t="shared" si="36"/>
        <v>0</v>
      </c>
      <c r="E252" s="31">
        <f t="shared" si="37"/>
        <v>-300000</v>
      </c>
    </row>
    <row r="253" spans="1:5" s="5" customFormat="1" ht="13.5" customHeight="1">
      <c r="A253" s="41" t="s">
        <v>69</v>
      </c>
      <c r="B253" s="51">
        <v>200000</v>
      </c>
      <c r="C253" s="51">
        <v>0</v>
      </c>
      <c r="D253" s="28">
        <f t="shared" si="36"/>
        <v>0</v>
      </c>
      <c r="E253" s="31">
        <f t="shared" si="37"/>
        <v>-200000</v>
      </c>
    </row>
    <row r="254" spans="1:5" s="5" customFormat="1" ht="13.5" customHeight="1">
      <c r="A254" s="41" t="s">
        <v>54</v>
      </c>
      <c r="B254" s="51">
        <v>100000</v>
      </c>
      <c r="C254" s="51">
        <v>0</v>
      </c>
      <c r="D254" s="28">
        <f t="shared" si="36"/>
        <v>0</v>
      </c>
      <c r="E254" s="31">
        <f t="shared" si="37"/>
        <v>-100000</v>
      </c>
    </row>
    <row r="255" spans="1:5" ht="14.25" customHeight="1">
      <c r="A255" s="41" t="s">
        <v>55</v>
      </c>
      <c r="B255" s="66">
        <v>0</v>
      </c>
      <c r="C255" s="66">
        <v>0</v>
      </c>
      <c r="D255" s="28" t="str">
        <f>IF(B255=0,"   ",C255/B255)</f>
        <v>   </v>
      </c>
      <c r="E255" s="67">
        <f>C255-B255</f>
        <v>0</v>
      </c>
    </row>
    <row r="256" spans="1:5" s="5" customFormat="1" ht="44.25" customHeight="1">
      <c r="A256" s="39" t="s">
        <v>205</v>
      </c>
      <c r="B256" s="51">
        <f>SUM(B257:B258)</f>
        <v>1525700</v>
      </c>
      <c r="C256" s="51">
        <f>SUM(C257:C258)</f>
        <v>1525700</v>
      </c>
      <c r="D256" s="28">
        <f>IF(B256=0,"   ",C256/B256)</f>
        <v>1</v>
      </c>
      <c r="E256" s="31">
        <f>C256-B256</f>
        <v>0</v>
      </c>
    </row>
    <row r="257" spans="1:5" ht="15">
      <c r="A257" s="27" t="s">
        <v>119</v>
      </c>
      <c r="B257" s="66">
        <v>1510400</v>
      </c>
      <c r="C257" s="66">
        <v>1510400</v>
      </c>
      <c r="D257" s="28">
        <f>IF(B257=0,"   ",C257/B257)</f>
        <v>1</v>
      </c>
      <c r="E257" s="67">
        <f>C257-B257</f>
        <v>0</v>
      </c>
    </row>
    <row r="258" spans="1:5" ht="15">
      <c r="A258" s="27" t="s">
        <v>131</v>
      </c>
      <c r="B258" s="66">
        <v>15300</v>
      </c>
      <c r="C258" s="66">
        <v>15300</v>
      </c>
      <c r="D258" s="28">
        <f>IF(B258=0,"   ",C258/B258)</f>
        <v>1</v>
      </c>
      <c r="E258" s="67">
        <f>C258-B258</f>
        <v>0</v>
      </c>
    </row>
    <row r="259" spans="1:5" ht="15.75" customHeight="1">
      <c r="A259" s="27" t="s">
        <v>9</v>
      </c>
      <c r="B259" s="51">
        <f>SUM(B260,B261,B270,)</f>
        <v>17724130.31</v>
      </c>
      <c r="C259" s="51">
        <f>SUM(C260,C261,C270,)</f>
        <v>0</v>
      </c>
      <c r="D259" s="28">
        <f aca="true" t="shared" si="38" ref="D259:D284">IF(B259=0,"   ",C259/B259)</f>
        <v>0</v>
      </c>
      <c r="E259" s="31">
        <f aca="true" t="shared" si="39" ref="E259:E284">C259-B259</f>
        <v>-17724130.31</v>
      </c>
    </row>
    <row r="260" spans="1:5" ht="14.25" customHeight="1">
      <c r="A260" s="27" t="s">
        <v>46</v>
      </c>
      <c r="B260" s="51">
        <v>26000</v>
      </c>
      <c r="C260" s="55">
        <v>0</v>
      </c>
      <c r="D260" s="28">
        <f t="shared" si="38"/>
        <v>0</v>
      </c>
      <c r="E260" s="31">
        <f t="shared" si="39"/>
        <v>-26000</v>
      </c>
    </row>
    <row r="261" spans="1:5" s="5" customFormat="1" ht="13.5" customHeight="1">
      <c r="A261" s="27" t="s">
        <v>33</v>
      </c>
      <c r="B261" s="51">
        <f>B263+B267+B262</f>
        <v>2986132.32</v>
      </c>
      <c r="C261" s="51">
        <f>C263+C267+C262</f>
        <v>0</v>
      </c>
      <c r="D261" s="28">
        <f t="shared" si="38"/>
        <v>0</v>
      </c>
      <c r="E261" s="31">
        <f t="shared" si="39"/>
        <v>-2986132.32</v>
      </c>
    </row>
    <row r="262" spans="1:5" s="5" customFormat="1" ht="13.5" customHeight="1">
      <c r="A262" s="27" t="s">
        <v>82</v>
      </c>
      <c r="B262" s="51">
        <v>50000</v>
      </c>
      <c r="C262" s="51">
        <v>0</v>
      </c>
      <c r="D262" s="28">
        <f t="shared" si="38"/>
        <v>0</v>
      </c>
      <c r="E262" s="31">
        <f t="shared" si="39"/>
        <v>-50000</v>
      </c>
    </row>
    <row r="263" spans="1:5" s="5" customFormat="1" ht="42" customHeight="1">
      <c r="A263" s="39" t="s">
        <v>145</v>
      </c>
      <c r="B263" s="51">
        <f>B265+B264+B266</f>
        <v>611932.32</v>
      </c>
      <c r="C263" s="51">
        <f>C265+C264+C266</f>
        <v>0</v>
      </c>
      <c r="D263" s="28">
        <f t="shared" si="38"/>
        <v>0</v>
      </c>
      <c r="E263" s="31">
        <f t="shared" si="39"/>
        <v>-611932.32</v>
      </c>
    </row>
    <row r="264" spans="1:5" s="5" customFormat="1" ht="13.5" customHeight="1">
      <c r="A264" s="41" t="s">
        <v>69</v>
      </c>
      <c r="B264" s="51">
        <v>597200</v>
      </c>
      <c r="C264" s="51">
        <v>0</v>
      </c>
      <c r="D264" s="28">
        <f t="shared" si="38"/>
        <v>0</v>
      </c>
      <c r="E264" s="31">
        <f t="shared" si="39"/>
        <v>-597200</v>
      </c>
    </row>
    <row r="265" spans="1:5" s="5" customFormat="1" ht="13.5" customHeight="1">
      <c r="A265" s="41" t="s">
        <v>54</v>
      </c>
      <c r="B265" s="51">
        <v>6032.32</v>
      </c>
      <c r="C265" s="51">
        <v>0</v>
      </c>
      <c r="D265" s="28">
        <f t="shared" si="38"/>
        <v>0</v>
      </c>
      <c r="E265" s="31">
        <f t="shared" si="39"/>
        <v>-6032.32</v>
      </c>
    </row>
    <row r="266" spans="1:5" s="5" customFormat="1" ht="13.5" customHeight="1">
      <c r="A266" s="41" t="s">
        <v>55</v>
      </c>
      <c r="B266" s="51">
        <v>8700</v>
      </c>
      <c r="C266" s="51">
        <v>0</v>
      </c>
      <c r="D266" s="28">
        <f t="shared" si="38"/>
        <v>0</v>
      </c>
      <c r="E266" s="31">
        <f t="shared" si="39"/>
        <v>-8700</v>
      </c>
    </row>
    <row r="267" spans="1:5" s="5" customFormat="1" ht="27" customHeight="1">
      <c r="A267" s="27" t="s">
        <v>107</v>
      </c>
      <c r="B267" s="51">
        <f>B268+B269</f>
        <v>2324200</v>
      </c>
      <c r="C267" s="51">
        <f>C268+C269</f>
        <v>0</v>
      </c>
      <c r="D267" s="28">
        <f t="shared" si="38"/>
        <v>0</v>
      </c>
      <c r="E267" s="31">
        <f t="shared" si="39"/>
        <v>-2324200</v>
      </c>
    </row>
    <row r="268" spans="1:5" s="5" customFormat="1" ht="13.5" customHeight="1">
      <c r="A268" s="41" t="s">
        <v>109</v>
      </c>
      <c r="B268" s="51">
        <v>609400</v>
      </c>
      <c r="C268" s="51">
        <v>0</v>
      </c>
      <c r="D268" s="28">
        <f t="shared" si="38"/>
        <v>0</v>
      </c>
      <c r="E268" s="31">
        <f t="shared" si="39"/>
        <v>-609400</v>
      </c>
    </row>
    <row r="269" spans="1:5" s="5" customFormat="1" ht="13.5" customHeight="1">
      <c r="A269" s="41" t="s">
        <v>108</v>
      </c>
      <c r="B269" s="51">
        <v>1714800</v>
      </c>
      <c r="C269" s="51">
        <v>0</v>
      </c>
      <c r="D269" s="28">
        <f t="shared" si="38"/>
        <v>0</v>
      </c>
      <c r="E269" s="31">
        <f t="shared" si="39"/>
        <v>-1714800</v>
      </c>
    </row>
    <row r="270" spans="1:5" s="5" customFormat="1" ht="14.25" customHeight="1">
      <c r="A270" s="27" t="s">
        <v>34</v>
      </c>
      <c r="B270" s="51">
        <f>SUM(B271+B272+B273+B277)</f>
        <v>14711997.99</v>
      </c>
      <c r="C270" s="51">
        <f>SUM(C271+C272+C273+C277)</f>
        <v>0</v>
      </c>
      <c r="D270" s="28">
        <f t="shared" si="38"/>
        <v>0</v>
      </c>
      <c r="E270" s="31">
        <f t="shared" si="39"/>
        <v>-14711997.99</v>
      </c>
    </row>
    <row r="271" spans="1:5" s="5" customFormat="1" ht="27.75" customHeight="1">
      <c r="A271" s="27" t="s">
        <v>157</v>
      </c>
      <c r="B271" s="51">
        <v>157100</v>
      </c>
      <c r="C271" s="55">
        <v>0</v>
      </c>
      <c r="D271" s="28">
        <f t="shared" si="38"/>
        <v>0</v>
      </c>
      <c r="E271" s="31">
        <f t="shared" si="39"/>
        <v>-157100</v>
      </c>
    </row>
    <row r="272" spans="1:5" s="5" customFormat="1" ht="14.25" customHeight="1">
      <c r="A272" s="27" t="s">
        <v>48</v>
      </c>
      <c r="B272" s="51">
        <v>231300</v>
      </c>
      <c r="C272" s="55">
        <v>0</v>
      </c>
      <c r="D272" s="28">
        <f t="shared" si="38"/>
        <v>0</v>
      </c>
      <c r="E272" s="31">
        <f t="shared" si="39"/>
        <v>-231300</v>
      </c>
    </row>
    <row r="273" spans="1:5" s="5" customFormat="1" ht="16.5" customHeight="1">
      <c r="A273" s="27" t="s">
        <v>90</v>
      </c>
      <c r="B273" s="51">
        <f>B274+B275+B276</f>
        <v>2809290</v>
      </c>
      <c r="C273" s="51">
        <f>C274+C275+C276</f>
        <v>0</v>
      </c>
      <c r="D273" s="28">
        <f t="shared" si="38"/>
        <v>0</v>
      </c>
      <c r="E273" s="31">
        <f t="shared" si="39"/>
        <v>-2809290</v>
      </c>
    </row>
    <row r="274" spans="1:5" s="5" customFormat="1" ht="14.25" customHeight="1">
      <c r="A274" s="41" t="s">
        <v>69</v>
      </c>
      <c r="B274" s="51">
        <v>2781197.1</v>
      </c>
      <c r="C274" s="51">
        <v>0</v>
      </c>
      <c r="D274" s="28">
        <f t="shared" si="38"/>
        <v>0</v>
      </c>
      <c r="E274" s="31">
        <f t="shared" si="39"/>
        <v>-2781197.1</v>
      </c>
    </row>
    <row r="275" spans="1:5" s="5" customFormat="1" ht="13.5" customHeight="1">
      <c r="A275" s="41" t="s">
        <v>54</v>
      </c>
      <c r="B275" s="51">
        <v>28092.9</v>
      </c>
      <c r="C275" s="51">
        <v>0</v>
      </c>
      <c r="D275" s="28">
        <f t="shared" si="38"/>
        <v>0</v>
      </c>
      <c r="E275" s="31">
        <f t="shared" si="39"/>
        <v>-28092.9</v>
      </c>
    </row>
    <row r="276" spans="1:5" s="5" customFormat="1" ht="13.5" customHeight="1">
      <c r="A276" s="41" t="s">
        <v>55</v>
      </c>
      <c r="B276" s="51">
        <v>0</v>
      </c>
      <c r="C276" s="51">
        <v>0</v>
      </c>
      <c r="D276" s="28" t="str">
        <f t="shared" si="38"/>
        <v>   </v>
      </c>
      <c r="E276" s="31">
        <f>C276-B276</f>
        <v>0</v>
      </c>
    </row>
    <row r="277" spans="1:5" s="5" customFormat="1" ht="27" customHeight="1">
      <c r="A277" s="27" t="s">
        <v>47</v>
      </c>
      <c r="B277" s="51">
        <f>B279+B278+B280</f>
        <v>11514307.99</v>
      </c>
      <c r="C277" s="51">
        <f>C279+C278+C280</f>
        <v>0</v>
      </c>
      <c r="D277" s="28">
        <f t="shared" si="38"/>
        <v>0</v>
      </c>
      <c r="E277" s="31">
        <f t="shared" si="39"/>
        <v>-11514307.99</v>
      </c>
    </row>
    <row r="278" spans="1:5" s="5" customFormat="1" ht="13.5" customHeight="1">
      <c r="A278" s="41" t="s">
        <v>69</v>
      </c>
      <c r="B278" s="51">
        <v>7427484.88</v>
      </c>
      <c r="C278" s="51">
        <v>0</v>
      </c>
      <c r="D278" s="28">
        <f t="shared" si="38"/>
        <v>0</v>
      </c>
      <c r="E278" s="31">
        <f t="shared" si="39"/>
        <v>-7427484.88</v>
      </c>
    </row>
    <row r="279" spans="1:5" s="5" customFormat="1" ht="13.5" customHeight="1">
      <c r="A279" s="41" t="s">
        <v>54</v>
      </c>
      <c r="B279" s="51">
        <v>2990823.11</v>
      </c>
      <c r="C279" s="51">
        <v>0</v>
      </c>
      <c r="D279" s="28">
        <f t="shared" si="38"/>
        <v>0</v>
      </c>
      <c r="E279" s="31">
        <f t="shared" si="39"/>
        <v>-2990823.11</v>
      </c>
    </row>
    <row r="280" spans="1:5" s="5" customFormat="1" ht="13.5" customHeight="1">
      <c r="A280" s="41" t="s">
        <v>126</v>
      </c>
      <c r="B280" s="51">
        <v>1096000</v>
      </c>
      <c r="C280" s="51">
        <v>0</v>
      </c>
      <c r="D280" s="28">
        <f t="shared" si="38"/>
        <v>0</v>
      </c>
      <c r="E280" s="31">
        <f t="shared" si="39"/>
        <v>-1096000</v>
      </c>
    </row>
    <row r="281" spans="1:5" s="5" customFormat="1" ht="16.5" customHeight="1">
      <c r="A281" s="27" t="s">
        <v>49</v>
      </c>
      <c r="B281" s="51">
        <f>B282</f>
        <v>300000</v>
      </c>
      <c r="C281" s="51">
        <f>C282</f>
        <v>2683</v>
      </c>
      <c r="D281" s="28">
        <f t="shared" si="38"/>
        <v>0.008943333333333333</v>
      </c>
      <c r="E281" s="31">
        <f t="shared" si="39"/>
        <v>-297317</v>
      </c>
    </row>
    <row r="282" spans="1:5" ht="14.25" customHeight="1">
      <c r="A282" s="27" t="s">
        <v>200</v>
      </c>
      <c r="B282" s="51">
        <v>300000</v>
      </c>
      <c r="C282" s="55">
        <v>2683</v>
      </c>
      <c r="D282" s="28">
        <f t="shared" si="38"/>
        <v>0.008943333333333333</v>
      </c>
      <c r="E282" s="31">
        <f t="shared" si="39"/>
        <v>-297317</v>
      </c>
    </row>
    <row r="283" spans="1:5" ht="30.75" customHeight="1">
      <c r="A283" s="27" t="s">
        <v>50</v>
      </c>
      <c r="B283" s="51">
        <f>B284</f>
        <v>0</v>
      </c>
      <c r="C283" s="51">
        <f>C284</f>
        <v>0</v>
      </c>
      <c r="D283" s="28" t="str">
        <f t="shared" si="38"/>
        <v>   </v>
      </c>
      <c r="E283" s="31">
        <f t="shared" si="39"/>
        <v>0</v>
      </c>
    </row>
    <row r="284" spans="1:5" ht="14.25" customHeight="1">
      <c r="A284" s="27" t="s">
        <v>51</v>
      </c>
      <c r="B284" s="51">
        <v>0</v>
      </c>
      <c r="C284" s="55">
        <v>0</v>
      </c>
      <c r="D284" s="28" t="str">
        <f t="shared" si="38"/>
        <v>   </v>
      </c>
      <c r="E284" s="31">
        <f t="shared" si="39"/>
        <v>0</v>
      </c>
    </row>
    <row r="285" spans="1:5" s="5" customFormat="1" ht="15">
      <c r="A285" s="27" t="s">
        <v>30</v>
      </c>
      <c r="B285" s="51">
        <f>B286+B287</f>
        <v>29908100</v>
      </c>
      <c r="C285" s="51">
        <f>C286+C287</f>
        <v>2504300</v>
      </c>
      <c r="D285" s="28">
        <f aca="true" t="shared" si="40" ref="D285:D294">IF(B285=0,"   ",C285/B285)</f>
        <v>0.08373316927521307</v>
      </c>
      <c r="E285" s="31">
        <f aca="true" t="shared" si="41" ref="E285:E294">C285-B285</f>
        <v>-27403800</v>
      </c>
    </row>
    <row r="286" spans="1:5" s="5" customFormat="1" ht="30">
      <c r="A286" s="27" t="s">
        <v>125</v>
      </c>
      <c r="B286" s="51">
        <v>29908100</v>
      </c>
      <c r="C286" s="55">
        <v>2504300</v>
      </c>
      <c r="D286" s="28">
        <f t="shared" si="40"/>
        <v>0.08373316927521307</v>
      </c>
      <c r="E286" s="31">
        <f t="shared" si="41"/>
        <v>-27403800</v>
      </c>
    </row>
    <row r="287" spans="1:5" s="5" customFormat="1" ht="30.75" customHeight="1">
      <c r="A287" s="27" t="s">
        <v>161</v>
      </c>
      <c r="B287" s="51">
        <f>SUM(B288:B289)</f>
        <v>0</v>
      </c>
      <c r="C287" s="51">
        <f>SUM(C288:C289)</f>
        <v>0</v>
      </c>
      <c r="D287" s="28" t="str">
        <f t="shared" si="40"/>
        <v>   </v>
      </c>
      <c r="E287" s="31">
        <f>C287-B287</f>
        <v>0</v>
      </c>
    </row>
    <row r="288" spans="1:5" s="5" customFormat="1" ht="13.5" customHeight="1">
      <c r="A288" s="41" t="s">
        <v>54</v>
      </c>
      <c r="B288" s="51">
        <v>0</v>
      </c>
      <c r="C288" s="51">
        <v>0</v>
      </c>
      <c r="D288" s="28" t="str">
        <f t="shared" si="40"/>
        <v>   </v>
      </c>
      <c r="E288" s="31">
        <f>C288-B288</f>
        <v>0</v>
      </c>
    </row>
    <row r="289" spans="1:5" s="5" customFormat="1" ht="13.5" customHeight="1">
      <c r="A289" s="41" t="s">
        <v>55</v>
      </c>
      <c r="B289" s="51">
        <v>0</v>
      </c>
      <c r="C289" s="51">
        <v>0</v>
      </c>
      <c r="D289" s="28">
        <v>0</v>
      </c>
      <c r="E289" s="31">
        <f>C289-B289</f>
        <v>0</v>
      </c>
    </row>
    <row r="290" spans="1:5" s="5" customFormat="1" ht="14.25">
      <c r="A290" s="56" t="s">
        <v>10</v>
      </c>
      <c r="B290" s="57">
        <f>B124+B141+B143+B150+B182+B199+B238+B259+B281+B283+B285</f>
        <v>481341904.46</v>
      </c>
      <c r="C290" s="57">
        <f>C124+C141+C143+C150+C182+C199+C238+C259+C281+C283+C285</f>
        <v>21161899.69</v>
      </c>
      <c r="D290" s="58">
        <f t="shared" si="40"/>
        <v>0.04396438268498723</v>
      </c>
      <c r="E290" s="59">
        <f t="shared" si="41"/>
        <v>-460180004.77</v>
      </c>
    </row>
    <row r="291" spans="1:5" s="5" customFormat="1" ht="15" thickBot="1">
      <c r="A291" s="60" t="s">
        <v>56</v>
      </c>
      <c r="B291" s="61">
        <f>B122-B290</f>
        <v>0</v>
      </c>
      <c r="C291" s="61">
        <f>C122-C290</f>
        <v>-9752025.420000002</v>
      </c>
      <c r="D291" s="58" t="str">
        <f t="shared" si="40"/>
        <v>   </v>
      </c>
      <c r="E291" s="59">
        <f t="shared" si="41"/>
        <v>-9752025.420000002</v>
      </c>
    </row>
    <row r="292" spans="1:5" s="5" customFormat="1" ht="12.75" hidden="1">
      <c r="A292" s="33" t="s">
        <v>11</v>
      </c>
      <c r="B292" s="34"/>
      <c r="C292" s="35"/>
      <c r="D292" s="36" t="str">
        <f t="shared" si="40"/>
        <v>   </v>
      </c>
      <c r="E292" s="37">
        <f t="shared" si="41"/>
        <v>0</v>
      </c>
    </row>
    <row r="293" spans="1:5" s="5" customFormat="1" ht="12.75" hidden="1">
      <c r="A293" s="24" t="s">
        <v>12</v>
      </c>
      <c r="B293" s="25">
        <v>1122919</v>
      </c>
      <c r="C293" s="26">
        <v>815256</v>
      </c>
      <c r="D293" s="22">
        <f t="shared" si="40"/>
        <v>0.7260149663510903</v>
      </c>
      <c r="E293" s="23">
        <f t="shared" si="41"/>
        <v>-307663</v>
      </c>
    </row>
    <row r="294" spans="1:5" s="5" customFormat="1" ht="12.75" hidden="1">
      <c r="A294" s="24" t="s">
        <v>13</v>
      </c>
      <c r="B294" s="25">
        <v>1700000</v>
      </c>
      <c r="C294" s="62">
        <v>1700000</v>
      </c>
      <c r="D294" s="63">
        <f t="shared" si="40"/>
        <v>1</v>
      </c>
      <c r="E294" s="64">
        <f t="shared" si="41"/>
        <v>0</v>
      </c>
    </row>
    <row r="295" spans="1:5" s="5" customFormat="1" ht="15.75">
      <c r="A295" s="71" t="s">
        <v>134</v>
      </c>
      <c r="B295" s="20"/>
      <c r="C295" s="19"/>
      <c r="D295" s="22"/>
      <c r="E295" s="23"/>
    </row>
    <row r="296" spans="1:5" s="5" customFormat="1" ht="15.75">
      <c r="A296" s="72" t="s">
        <v>135</v>
      </c>
      <c r="B296" s="73">
        <f>B9+B15+B48+B84</f>
        <v>35787200</v>
      </c>
      <c r="C296" s="73">
        <f>C9+C15+C48+C84</f>
        <v>388754.16000000003</v>
      </c>
      <c r="D296" s="28">
        <f>IF(B296=0,"   ",C296/B296)</f>
        <v>0.010862938704341218</v>
      </c>
      <c r="E296" s="31">
        <f>C296-B296</f>
        <v>-35398445.84</v>
      </c>
    </row>
    <row r="297" spans="1:5" s="5" customFormat="1" ht="16.5" thickBot="1">
      <c r="A297" s="74" t="s">
        <v>136</v>
      </c>
      <c r="B297" s="75">
        <f>B166+B174+B170</f>
        <v>35787200</v>
      </c>
      <c r="C297" s="75">
        <f>C166+C174+C170</f>
        <v>38554</v>
      </c>
      <c r="D297" s="76">
        <f>IF(B297=0,"   ",C297/B297)</f>
        <v>0.0010773125586801984</v>
      </c>
      <c r="E297" s="77">
        <f>C297-B297</f>
        <v>-35748646</v>
      </c>
    </row>
    <row r="298" spans="1:5" s="5" customFormat="1" ht="12.75">
      <c r="A298" s="46"/>
      <c r="B298" s="46"/>
      <c r="C298" s="47"/>
      <c r="D298" s="48"/>
      <c r="E298" s="49"/>
    </row>
    <row r="299" spans="1:5" s="5" customFormat="1" ht="18" customHeight="1">
      <c r="A299" s="46"/>
      <c r="B299" s="80"/>
      <c r="C299" s="80"/>
      <c r="D299" s="48"/>
      <c r="E299" s="49"/>
    </row>
    <row r="300" spans="1:5" s="5" customFormat="1" ht="16.5">
      <c r="A300" s="42" t="s">
        <v>179</v>
      </c>
      <c r="B300" s="46"/>
      <c r="C300" s="47"/>
      <c r="D300" s="48"/>
      <c r="E300" s="49"/>
    </row>
    <row r="301" spans="1:5" s="5" customFormat="1" ht="15.75" customHeight="1">
      <c r="A301" s="42" t="s">
        <v>31</v>
      </c>
      <c r="C301" s="85" t="s">
        <v>180</v>
      </c>
      <c r="D301" s="85"/>
      <c r="E301" s="49"/>
    </row>
    <row r="302" spans="1:5" s="5" customFormat="1" ht="15.75" customHeight="1">
      <c r="A302" s="42"/>
      <c r="C302" s="81"/>
      <c r="D302" s="81"/>
      <c r="E302" s="49"/>
    </row>
    <row r="303" spans="1:5" s="5" customFormat="1" ht="16.5">
      <c r="A303" s="79"/>
      <c r="B303" s="78"/>
      <c r="C303" s="78"/>
      <c r="D303" s="48"/>
      <c r="E303" s="49"/>
    </row>
    <row r="304" spans="1:5" s="5" customFormat="1" ht="16.5">
      <c r="A304" s="79"/>
      <c r="B304" s="78"/>
      <c r="C304" s="78"/>
      <c r="D304" s="48"/>
      <c r="E304" s="49"/>
    </row>
    <row r="305" spans="1:5" s="5" customFormat="1" ht="16.5">
      <c r="A305" s="79"/>
      <c r="B305" s="78"/>
      <c r="C305" s="78"/>
      <c r="D305" s="48"/>
      <c r="E305" s="49"/>
    </row>
    <row r="306" spans="1:5" s="5" customFormat="1" ht="16.5">
      <c r="A306" s="79"/>
      <c r="B306" s="78"/>
      <c r="C306" s="78"/>
      <c r="D306" s="48"/>
      <c r="E306" s="49"/>
    </row>
    <row r="307" spans="1:5" s="5" customFormat="1" ht="16.5">
      <c r="A307" s="42"/>
      <c r="B307" s="78"/>
      <c r="C307" s="78"/>
      <c r="D307" s="48"/>
      <c r="E307" s="49"/>
    </row>
    <row r="308" spans="1:5" s="5" customFormat="1" ht="16.5">
      <c r="A308" s="79"/>
      <c r="B308" s="78"/>
      <c r="C308" s="78"/>
      <c r="D308" s="48"/>
      <c r="E308" s="49"/>
    </row>
    <row r="309" spans="1:5" s="5" customFormat="1" ht="16.5">
      <c r="A309" s="79"/>
      <c r="B309" s="78"/>
      <c r="C309" s="78"/>
      <c r="D309" s="48"/>
      <c r="E309" s="49"/>
    </row>
    <row r="310" spans="1:5" s="5" customFormat="1" ht="16.5">
      <c r="A310" s="42"/>
      <c r="B310" s="78"/>
      <c r="C310" s="78"/>
      <c r="D310" s="48"/>
      <c r="E310" s="49"/>
    </row>
    <row r="311" spans="1:5" s="5" customFormat="1" ht="16.5">
      <c r="A311" s="42"/>
      <c r="C311" s="78"/>
      <c r="D311" s="48"/>
      <c r="E311" s="49"/>
    </row>
    <row r="312" spans="1:5" s="5" customFormat="1" ht="16.5">
      <c r="A312" s="42"/>
      <c r="C312" s="42"/>
      <c r="D312" s="48"/>
      <c r="E312" s="49"/>
    </row>
    <row r="313" spans="1:5" s="5" customFormat="1" ht="16.5">
      <c r="A313" s="79"/>
      <c r="B313" s="78"/>
      <c r="C313" s="78"/>
      <c r="D313" s="48"/>
      <c r="E313" s="49"/>
    </row>
    <row r="314" spans="1:5" s="5" customFormat="1" ht="16.5">
      <c r="A314" s="42"/>
      <c r="B314" s="78"/>
      <c r="C314" s="78"/>
      <c r="D314" s="48"/>
      <c r="E314" s="49"/>
    </row>
    <row r="315" spans="1:5" s="5" customFormat="1" ht="16.5">
      <c r="A315" s="42"/>
      <c r="C315" s="42"/>
      <c r="D315" s="48"/>
      <c r="E315" s="49"/>
    </row>
    <row r="316" spans="1:5" s="5" customFormat="1" ht="16.5">
      <c r="A316" s="42"/>
      <c r="C316" s="42"/>
      <c r="D316" s="48"/>
      <c r="E316" s="49"/>
    </row>
    <row r="317" spans="1:5" s="5" customFormat="1" ht="16.5">
      <c r="A317" s="42"/>
      <c r="C317" s="42"/>
      <c r="D317" s="48"/>
      <c r="E317" s="49"/>
    </row>
    <row r="318" spans="1:5" s="5" customFormat="1" ht="16.5">
      <c r="A318" s="42"/>
      <c r="C318" s="42"/>
      <c r="D318" s="48"/>
      <c r="E318" s="49"/>
    </row>
    <row r="319" spans="1:5" s="5" customFormat="1" ht="16.5">
      <c r="A319" s="42"/>
      <c r="C319" s="42"/>
      <c r="D319" s="48"/>
      <c r="E319" s="49"/>
    </row>
    <row r="320" spans="1:5" s="5" customFormat="1" ht="16.5">
      <c r="A320" s="42"/>
      <c r="C320" s="42"/>
      <c r="D320" s="48"/>
      <c r="E320" s="49"/>
    </row>
    <row r="321" spans="1:5" s="5" customFormat="1" ht="16.5">
      <c r="A321" s="42"/>
      <c r="C321" s="42"/>
      <c r="D321" s="48"/>
      <c r="E321" s="49"/>
    </row>
    <row r="322" spans="1:5" s="5" customFormat="1" ht="16.5">
      <c r="A322" s="42"/>
      <c r="C322" s="42"/>
      <c r="D322" s="48"/>
      <c r="E322" s="49"/>
    </row>
    <row r="323" spans="1:5" s="5" customFormat="1" ht="16.5">
      <c r="A323" s="42"/>
      <c r="C323" s="42"/>
      <c r="D323" s="48"/>
      <c r="E323" s="49"/>
    </row>
    <row r="324" spans="1:5" s="5" customFormat="1" ht="16.5">
      <c r="A324" s="42"/>
      <c r="C324" s="42"/>
      <c r="D324" s="48"/>
      <c r="E324" s="49"/>
    </row>
    <row r="325" spans="1:5" s="5" customFormat="1" ht="16.5">
      <c r="A325" s="42"/>
      <c r="C325" s="42"/>
      <c r="D325" s="48"/>
      <c r="E325" s="49"/>
    </row>
    <row r="326" spans="1:5" s="5" customFormat="1" ht="16.5">
      <c r="A326" s="42"/>
      <c r="C326" s="42"/>
      <c r="D326" s="48"/>
      <c r="E326" s="49"/>
    </row>
    <row r="327" spans="1:5" s="5" customFormat="1" ht="16.5">
      <c r="A327" s="42"/>
      <c r="C327" s="42"/>
      <c r="D327" s="48"/>
      <c r="E327" s="49"/>
    </row>
    <row r="328" spans="1:5" s="5" customFormat="1" ht="16.5">
      <c r="A328" s="42"/>
      <c r="C328" s="42"/>
      <c r="D328" s="48"/>
      <c r="E328" s="49"/>
    </row>
    <row r="329" spans="1:5" s="5" customFormat="1" ht="16.5">
      <c r="A329" s="42"/>
      <c r="C329" s="42"/>
      <c r="D329" s="48"/>
      <c r="E329" s="49"/>
    </row>
    <row r="330" spans="1:5" s="5" customFormat="1" ht="16.5">
      <c r="A330" s="42"/>
      <c r="C330" s="42"/>
      <c r="D330" s="48"/>
      <c r="E330" s="49"/>
    </row>
    <row r="331" spans="1:5" s="5" customFormat="1" ht="16.5">
      <c r="A331" s="42"/>
      <c r="C331" s="42"/>
      <c r="D331" s="48"/>
      <c r="E331" s="49"/>
    </row>
    <row r="332" spans="1:5" s="5" customFormat="1" ht="16.5">
      <c r="A332" s="42"/>
      <c r="C332" s="42"/>
      <c r="D332" s="48"/>
      <c r="E332" s="49"/>
    </row>
    <row r="333" spans="1:5" s="5" customFormat="1" ht="16.5">
      <c r="A333" s="42"/>
      <c r="C333" s="42"/>
      <c r="D333" s="48"/>
      <c r="E333" s="49"/>
    </row>
    <row r="334" spans="1:5" s="5" customFormat="1" ht="16.5">
      <c r="A334" s="42"/>
      <c r="C334" s="42"/>
      <c r="D334" s="48"/>
      <c r="E334" s="49"/>
    </row>
    <row r="335" spans="1:5" s="5" customFormat="1" ht="16.5">
      <c r="A335" s="42"/>
      <c r="C335" s="42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C339" s="42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B350" s="46"/>
      <c r="C350" s="47"/>
      <c r="D350" s="48"/>
      <c r="E350" s="49"/>
    </row>
    <row r="351" spans="1:5" s="5" customFormat="1" ht="13.5" customHeight="1">
      <c r="A351" s="42"/>
      <c r="C351" s="42"/>
      <c r="D351" s="48"/>
      <c r="E351" s="49"/>
    </row>
    <row r="361" ht="4.5" customHeight="1"/>
    <row r="362" ht="12.75" hidden="1"/>
  </sheetData>
  <sheetProtection/>
  <mergeCells count="2">
    <mergeCell ref="A1:E1"/>
    <mergeCell ref="C301:D301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2022-02-10T12:50:41Z</cp:lastPrinted>
  <dcterms:created xsi:type="dcterms:W3CDTF">2001-03-21T05:21:19Z</dcterms:created>
  <dcterms:modified xsi:type="dcterms:W3CDTF">2022-02-10T12:51:37Z</dcterms:modified>
  <cp:category/>
  <cp:version/>
  <cp:contentType/>
  <cp:contentStatus/>
</cp:coreProperties>
</file>