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'Лист1'!$A$1:$E$280</definedName>
  </definedNames>
  <calcPr fullCalcOnLoad="1"/>
</workbook>
</file>

<file path=xl/sharedStrings.xml><?xml version="1.0" encoding="utf-8"?>
<sst xmlns="http://schemas.openxmlformats.org/spreadsheetml/2006/main" count="270" uniqueCount="206">
  <si>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</si>
  <si>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</si>
  <si>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</si>
  <si>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</si>
  <si>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</si>
  <si>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</si>
  <si>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</si>
  <si>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</si>
  <si>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</si>
  <si>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</si>
  <si>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</si>
  <si>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</si>
  <si>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</si>
  <si>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</si>
  <si>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</si>
  <si>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</si>
  <si>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</si>
  <si>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</si>
  <si>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</si>
  <si>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</si>
  <si>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</si>
  <si>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</si>
  <si>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</si>
  <si>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</si>
  <si>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</si>
  <si>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</si>
  <si>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</si>
  <si>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</si>
  <si>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</si>
  <si>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</si>
  <si>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</si>
  <si>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</si>
  <si>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</si>
  <si>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</si>
  <si>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</si>
  <si>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</si>
  <si>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</si>
  <si>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</si>
  <si>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</si>
  <si>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</si>
  <si>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</si>
  <si>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</si>
  <si>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</si>
  <si>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</si>
  <si>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</si>
  <si>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</si>
  <si>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</si>
  <si>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</si>
  <si>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</si>
  <si>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</si>
  <si>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</si>
  <si>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</si>
  <si>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</si>
  <si>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</si>
  <si>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</si>
  <si>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</si>
  <si>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</si>
  <si>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</si>
  <si>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</si>
  <si>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</si>
  <si>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</si>
  <si>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</si>
  <si>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</si>
  <si>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</si>
  <si>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</si>
  <si>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</si>
  <si>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</si>
  <si>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</si>
  <si>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</si>
  <si>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</si>
  <si>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</si>
  <si>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</si>
  <si>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</si>
  <si>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</si>
  <si>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</si>
  <si>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</si>
  <si>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</si>
  <si>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</si>
  <si>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</si>
  <si>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</si>
  <si>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</si>
  <si>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</si>
  <si>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</si>
  <si>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</si>
  <si>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</si>
  <si>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</si>
  <si>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</si>
  <si>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</si>
  <si>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</si>
  <si>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</si>
  <si>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</si>
  <si>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</si>
  <si>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</si>
  <si>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</si>
  <si>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</si>
  <si>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Судебная система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</si>
  <si>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</si>
  <si>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</si>
  <si>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</si>
  <si>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</si>
  <si>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</si>
  <si>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</si>
  <si>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</si>
  <si>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</si>
  <si>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</si>
  <si>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</si>
  <si>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</si>
  <si>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</si>
  <si>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</si>
  <si>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</si>
  <si>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</si>
  <si>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</si>
  <si>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</si>
  <si>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обустройство улично-дорожной сети</t>
  </si>
  <si>
    <t>Транспорт</t>
  </si>
  <si>
    <t xml:space="preserve">Дополнительное образование детей 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</si>
  <si>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</si>
  <si>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</si>
  <si>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</si>
  <si>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</si>
  <si>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</si>
  <si>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</si>
  <si>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в том числе:  ср-ва республиканского бюджета</t>
  </si>
  <si>
    <t xml:space="preserve">                      ср-ва районного бюджета</t>
  </si>
  <si>
    <t>районные средства (софинансирование)</t>
  </si>
  <si>
    <t xml:space="preserve">              содержание ЕДДС</t>
  </si>
  <si>
    <t xml:space="preserve">              подпрограмма "Безопасный город"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</si>
  <si>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</si>
  <si>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</si>
  <si>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</si>
  <si>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</si>
  <si>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</si>
  <si>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</si>
  <si>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</si>
  <si>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</si>
  <si>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>проведение мероприятий для детей и молодежи</t>
  </si>
  <si>
    <t>из них: дотация на возмещение убытков бани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</si>
  <si>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</si>
  <si>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</si>
  <si>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</si>
  <si>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</si>
  <si>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</si>
  <si>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</si>
  <si>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</si>
  <si>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>Налог, взимаемый в связи с применением упрощенной системы налогообложения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</si>
  <si>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</si>
  <si>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</si>
  <si>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</si>
  <si>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</si>
  <si>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</si>
  <si>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</si>
  <si>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укрепление материально-технической базы муниципальных библиотек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</si>
  <si>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</si>
  <si>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</si>
  <si>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>Единый налог на вмененный доход для отдельных видов деятельности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</si>
  <si>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</si>
  <si>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</si>
  <si>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</si>
  <si>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лучших работников сельских учреждений культуры</t>
  </si>
  <si>
    <t xml:space="preserve">         улучшение жилищных условий граждан, проживающих на сельских территориях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</si>
  <si>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</si>
  <si>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</si>
  <si>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</si>
  <si>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И.о. начальника финансового отдела</t>
  </si>
  <si>
    <t>Т.Н. Манюкова</t>
  </si>
  <si>
    <t xml:space="preserve">            из них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</si>
  <si>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</si>
  <si>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</si>
  <si>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 полномочия в сфере трудовых отношений (респ. ср-ва)</t>
  </si>
  <si>
    <t>из них: составление (изменение) списков кандидатов в присяжные заседатели федеральных судов (фед. ср-ва)</t>
  </si>
  <si>
    <t>реализация комплекса мероприятий по борьбе с распространением борщевика Сосновского на территории Чувашской Республики</t>
  </si>
  <si>
    <t xml:space="preserve">            реализация мероприятий по благоустройству территории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</si>
  <si>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</si>
  <si>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</si>
  <si>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Налог, взимаемый в связи с применением патентной системы налогообложения</t>
  </si>
  <si>
    <t>из них республиканские средства</t>
  </si>
  <si>
    <t>реализация мероприятий по благоустройству дворовых территорий</t>
  </si>
  <si>
    <t>учет граждан (респ. ср-ва)</t>
  </si>
  <si>
    <t>организация оздоровительной кампании детей в летнее время</t>
  </si>
  <si>
    <t>спортивные мероприятия</t>
  </si>
  <si>
    <t>Инициативные платежи</t>
  </si>
  <si>
    <t>капитальный и текущий ремонт источников водоснабжения (водонапорных башень и водозаборных скважин)</t>
  </si>
  <si>
    <t xml:space="preserve">                      ср-ва районного бюджета (софинансирование)</t>
  </si>
  <si>
    <t xml:space="preserve">            благоустройство дворовых и общественных территорий</t>
  </si>
  <si>
    <t xml:space="preserve">            организация временного трудоустройства безработных граждан, испытывающих трудности в поиске работы</t>
  </si>
  <si>
    <t>эксплуатация, техническое содержание и обслуживание сетей водопровода</t>
  </si>
  <si>
    <t>строительство объектов инженерной инфраструктуры для модульных ФАПов</t>
  </si>
  <si>
    <t xml:space="preserve">                      ср-ва поселения (софинансирование)</t>
  </si>
  <si>
    <t>реализация инициативных проектов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</si>
  <si>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</si>
  <si>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</si>
  <si>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реализация вопросов местного значения в сфере образования, культуры, физической культуры и спорта </t>
  </si>
  <si>
    <t>реализация мероприятий по благоустройству дворовых территорий и тротуров</t>
  </si>
  <si>
    <t>реализация вопросов местного значения в сфере образования, культуры, физической культуры и спорта</t>
  </si>
  <si>
    <t>Уточненный план на 2022 год</t>
  </si>
  <si>
    <t>% исполне-ния к плану 2022 г.</t>
  </si>
  <si>
    <t>Отклонение от плана 2022 г. 
(+, - )</t>
  </si>
  <si>
    <t>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</si>
  <si>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</si>
  <si>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(фед. ср-ва)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</si>
  <si>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</si>
  <si>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</si>
  <si>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реализация мероприятий по развитию общественной инфраструктуры населенных пунктов в рамках празднования Дня Республики (респ. ср-ва)</t>
  </si>
  <si>
    <t>Анализ исполнения консолидированного бюджета Козловского района на 01.03.2022 года</t>
  </si>
  <si>
    <t>Фактическое исполнение на 01.03.2022 года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</si>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</sst>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4" fontId="12" fillId="0" borderId="22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164" fontId="12" fillId="0" borderId="19" xfId="57" applyNumberFormat="1" applyFont="1" applyFill="1" applyBorder="1" applyAlignment="1">
      <alignment wrapText="1"/>
    </xf>
    <xf numFmtId="175" fontId="12" fillId="0" borderId="2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view="pageBreakPreview" zoomScaleSheetLayoutView="100" workbookViewId="0" topLeftCell="A230">
      <selection activeCell="E270" sqref="E270"/>
    </sheetView>
  </sheetViews>
  <sheetFormatPr defaultColWidth="9.00390625" defaultRowHeight="12.75"/>
  <cols>
    <col min="1" max="1" width="58.875" style="4" customWidth="1"/>
    <col min="2" max="2" width="18.00390625" style="4" customWidth="1"/>
    <col min="3" max="3" width="16.875" style="5" customWidth="1"/>
    <col min="4" max="4" width="12.75390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7" t="s">
        <v>203</v>
      </c>
      <c r="B1" s="78"/>
      <c r="C1" s="78"/>
      <c r="D1" s="78"/>
      <c r="E1" s="78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194</v>
      </c>
      <c r="C4" s="21" t="s">
        <v>204</v>
      </c>
      <c r="D4" s="20" t="s">
        <v>195</v>
      </c>
      <c r="E4" s="22" t="s">
        <v>196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85009800</v>
      </c>
      <c r="C7" s="48">
        <f>SUM(C8)</f>
        <v>17723128.24</v>
      </c>
      <c r="D7" s="40">
        <f aca="true" t="shared" si="0" ref="D7:D15">IF(B7=0,"   ",C7/B7)</f>
        <v>0.20848335415446217</v>
      </c>
      <c r="E7" s="43">
        <f aca="true" t="shared" si="1" ref="E7:E14">C7-B7</f>
        <v>-67286671.76</v>
      </c>
      <c r="F7" s="8"/>
    </row>
    <row r="8" spans="1:5" s="8" customFormat="1" ht="15" customHeight="1">
      <c r="A8" s="39" t="s">
        <v>29</v>
      </c>
      <c r="B8" s="49">
        <v>85009800</v>
      </c>
      <c r="C8" s="50">
        <v>17723128.24</v>
      </c>
      <c r="D8" s="40">
        <f t="shared" si="0"/>
        <v>0.20848335415446217</v>
      </c>
      <c r="E8" s="43">
        <f t="shared" si="1"/>
        <v>-67286671.76</v>
      </c>
    </row>
    <row r="9" spans="1:5" s="8" customFormat="1" ht="45.75" customHeight="1">
      <c r="A9" s="39" t="s">
        <v>84</v>
      </c>
      <c r="B9" s="48">
        <f>SUM(B10)</f>
        <v>11893800</v>
      </c>
      <c r="C9" s="48">
        <f>SUM(C10)</f>
        <v>1141353.48</v>
      </c>
      <c r="D9" s="40">
        <f t="shared" si="0"/>
        <v>0.09596205417948847</v>
      </c>
      <c r="E9" s="43">
        <f t="shared" si="1"/>
        <v>-10752446.52</v>
      </c>
    </row>
    <row r="10" spans="1:6" s="8" customFormat="1" ht="27" customHeight="1">
      <c r="A10" s="39" t="s">
        <v>85</v>
      </c>
      <c r="B10" s="49">
        <v>11893800</v>
      </c>
      <c r="C10" s="50">
        <v>1141353.48</v>
      </c>
      <c r="D10" s="40">
        <f t="shared" si="0"/>
        <v>0.09596205417948847</v>
      </c>
      <c r="E10" s="43">
        <f t="shared" si="1"/>
        <v>-10752446.52</v>
      </c>
      <c r="F10" s="9"/>
    </row>
    <row r="11" spans="1:6" s="9" customFormat="1" ht="15">
      <c r="A11" s="39" t="s">
        <v>3</v>
      </c>
      <c r="B11" s="49">
        <f>SUM(B12:B15)</f>
        <v>5270800</v>
      </c>
      <c r="C11" s="49">
        <f>SUM(C12:C15)</f>
        <v>709496.46</v>
      </c>
      <c r="D11" s="40">
        <f t="shared" si="0"/>
        <v>0.13460887531304544</v>
      </c>
      <c r="E11" s="43">
        <f t="shared" si="1"/>
        <v>-4561303.54</v>
      </c>
      <c r="F11" s="8"/>
    </row>
    <row r="12" spans="1:5" s="8" customFormat="1" ht="30">
      <c r="A12" s="39" t="s">
        <v>144</v>
      </c>
      <c r="B12" s="64">
        <v>2692800</v>
      </c>
      <c r="C12" s="64">
        <v>484095.31</v>
      </c>
      <c r="D12" s="40">
        <f>IF(B12=0,"   ",C12/B12)</f>
        <v>0.17977395647653</v>
      </c>
      <c r="E12" s="43">
        <f>C12-B12</f>
        <v>-2208704.69</v>
      </c>
    </row>
    <row r="13" spans="1:5" s="8" customFormat="1" ht="27.75" customHeight="1">
      <c r="A13" s="39" t="s">
        <v>154</v>
      </c>
      <c r="B13" s="64">
        <v>0</v>
      </c>
      <c r="C13" s="65">
        <v>14278.66</v>
      </c>
      <c r="D13" s="40" t="str">
        <f>IF(B13=0,"   ",C13/B13)</f>
        <v>   </v>
      </c>
      <c r="E13" s="43">
        <f t="shared" si="1"/>
        <v>14278.66</v>
      </c>
    </row>
    <row r="14" spans="1:5" s="8" customFormat="1" ht="15">
      <c r="A14" s="39" t="s">
        <v>14</v>
      </c>
      <c r="B14" s="49">
        <v>1328000</v>
      </c>
      <c r="C14" s="50">
        <v>16522.72</v>
      </c>
      <c r="D14" s="40">
        <f t="shared" si="0"/>
        <v>0.012441807228915663</v>
      </c>
      <c r="E14" s="43">
        <f t="shared" si="1"/>
        <v>-1311477.28</v>
      </c>
    </row>
    <row r="15" spans="1:5" s="8" customFormat="1" ht="30">
      <c r="A15" s="39" t="s">
        <v>174</v>
      </c>
      <c r="B15" s="64">
        <v>1250000</v>
      </c>
      <c r="C15" s="65">
        <v>194599.77</v>
      </c>
      <c r="D15" s="40">
        <f t="shared" si="0"/>
        <v>0.155679816</v>
      </c>
      <c r="E15" s="43">
        <f>C15-B15</f>
        <v>-1055400.23</v>
      </c>
    </row>
    <row r="16" spans="1:6" s="9" customFormat="1" ht="15">
      <c r="A16" s="39" t="s">
        <v>58</v>
      </c>
      <c r="B16" s="49">
        <f>SUM(B17:B21)</f>
        <v>12385000</v>
      </c>
      <c r="C16" s="49">
        <f>SUM(C17:C21)</f>
        <v>631539.77</v>
      </c>
      <c r="D16" s="40">
        <f aca="true" t="shared" si="2" ref="D16:D21">IF(B16=0,"   ",C16/B16)</f>
        <v>0.05099231085991118</v>
      </c>
      <c r="E16" s="43">
        <f aca="true" t="shared" si="3" ref="E16:E21">C16-B16</f>
        <v>-11753460.23</v>
      </c>
      <c r="F16" s="8"/>
    </row>
    <row r="17" spans="1:6" s="8" customFormat="1" ht="15">
      <c r="A17" s="39" t="s">
        <v>59</v>
      </c>
      <c r="B17" s="49">
        <v>6031000</v>
      </c>
      <c r="C17" s="49">
        <v>215625.34</v>
      </c>
      <c r="D17" s="40">
        <f>IF(B17=0,"   ",C17/B17)</f>
        <v>0.03575283369258829</v>
      </c>
      <c r="E17" s="43">
        <f t="shared" si="3"/>
        <v>-5815374.66</v>
      </c>
      <c r="F17" s="9"/>
    </row>
    <row r="18" spans="1:5" s="9" customFormat="1" ht="15">
      <c r="A18" s="39" t="s">
        <v>111</v>
      </c>
      <c r="B18" s="49">
        <v>108500</v>
      </c>
      <c r="C18" s="65">
        <v>11180.65</v>
      </c>
      <c r="D18" s="40">
        <f>IF(B18=0,"   ",C18/B18)</f>
        <v>0.10304746543778802</v>
      </c>
      <c r="E18" s="43">
        <f>C18-B18</f>
        <v>-97319.35</v>
      </c>
    </row>
    <row r="19" spans="1:6" s="9" customFormat="1" ht="15">
      <c r="A19" s="39" t="s">
        <v>112</v>
      </c>
      <c r="B19" s="49">
        <v>1434500</v>
      </c>
      <c r="C19" s="65">
        <v>68443.43</v>
      </c>
      <c r="D19" s="40">
        <f t="shared" si="2"/>
        <v>0.04771239456256535</v>
      </c>
      <c r="E19" s="43">
        <f t="shared" si="3"/>
        <v>-1366056.57</v>
      </c>
      <c r="F19" s="8"/>
    </row>
    <row r="20" spans="1:5" s="8" customFormat="1" ht="15">
      <c r="A20" s="39" t="s">
        <v>109</v>
      </c>
      <c r="B20" s="49">
        <v>1820000</v>
      </c>
      <c r="C20" s="49">
        <v>206196.79</v>
      </c>
      <c r="D20" s="40">
        <f t="shared" si="2"/>
        <v>0.11329493956043957</v>
      </c>
      <c r="E20" s="43">
        <f t="shared" si="3"/>
        <v>-1613803.21</v>
      </c>
    </row>
    <row r="21" spans="1:5" s="8" customFormat="1" ht="15">
      <c r="A21" s="39" t="s">
        <v>110</v>
      </c>
      <c r="B21" s="49">
        <v>2991000</v>
      </c>
      <c r="C21" s="49">
        <v>130093.56</v>
      </c>
      <c r="D21" s="40">
        <f t="shared" si="2"/>
        <v>0.043495005015045135</v>
      </c>
      <c r="E21" s="43">
        <f t="shared" si="3"/>
        <v>-2860906.44</v>
      </c>
    </row>
    <row r="22" spans="1:5" s="8" customFormat="1" ht="30">
      <c r="A22" s="39" t="s">
        <v>39</v>
      </c>
      <c r="B22" s="49">
        <f>B23+B24</f>
        <v>191000</v>
      </c>
      <c r="C22" s="49">
        <f>C23+C24</f>
        <v>843.2</v>
      </c>
      <c r="D22" s="40">
        <f aca="true" t="shared" si="4" ref="D22:D54">IF(B22=0,"   ",C22/B22)</f>
        <v>0.004414659685863875</v>
      </c>
      <c r="E22" s="43">
        <f aca="true" t="shared" si="5" ref="E22:E52">C22-B22</f>
        <v>-190156.8</v>
      </c>
    </row>
    <row r="23" spans="1:5" s="8" customFormat="1" ht="15">
      <c r="A23" s="39" t="s">
        <v>15</v>
      </c>
      <c r="B23" s="49">
        <v>191000</v>
      </c>
      <c r="C23" s="64">
        <v>0</v>
      </c>
      <c r="D23" s="40">
        <f t="shared" si="4"/>
        <v>0</v>
      </c>
      <c r="E23" s="43">
        <f t="shared" si="5"/>
        <v>-191000</v>
      </c>
    </row>
    <row r="24" spans="1:5" s="8" customFormat="1" ht="15">
      <c r="A24" s="39" t="s">
        <v>43</v>
      </c>
      <c r="B24" s="49">
        <v>0</v>
      </c>
      <c r="C24" s="64">
        <v>843.2</v>
      </c>
      <c r="D24" s="40" t="str">
        <f t="shared" si="4"/>
        <v>   </v>
      </c>
      <c r="E24" s="43">
        <f t="shared" si="5"/>
        <v>843.2</v>
      </c>
    </row>
    <row r="25" spans="1:5" s="8" customFormat="1" ht="15">
      <c r="A25" s="39" t="s">
        <v>16</v>
      </c>
      <c r="B25" s="49">
        <v>1630200</v>
      </c>
      <c r="C25" s="64">
        <v>374484.45</v>
      </c>
      <c r="D25" s="40">
        <f t="shared" si="4"/>
        <v>0.22971687523003312</v>
      </c>
      <c r="E25" s="43">
        <f t="shared" si="5"/>
        <v>-1255715.55</v>
      </c>
    </row>
    <row r="26" spans="1:5" s="8" customFormat="1" ht="30" customHeight="1">
      <c r="A26" s="39" t="s">
        <v>98</v>
      </c>
      <c r="B26" s="49">
        <v>0</v>
      </c>
      <c r="C26" s="49">
        <v>0</v>
      </c>
      <c r="D26" s="40" t="str">
        <f t="shared" si="4"/>
        <v>   </v>
      </c>
      <c r="E26" s="43">
        <f t="shared" si="5"/>
        <v>0</v>
      </c>
    </row>
    <row r="27" spans="1:5" s="8" customFormat="1" ht="14.25">
      <c r="A27" s="58" t="s">
        <v>82</v>
      </c>
      <c r="B27" s="51">
        <f>B7+B11+B16+B22+B25+B26+B9</f>
        <v>116380600</v>
      </c>
      <c r="C27" s="51">
        <f>C7+C11+C16+C22+C25+C26+C9</f>
        <v>20580845.599999998</v>
      </c>
      <c r="D27" s="42">
        <f t="shared" si="4"/>
        <v>0.1768408617931167</v>
      </c>
      <c r="E27" s="44">
        <f t="shared" si="5"/>
        <v>-95799754.4</v>
      </c>
    </row>
    <row r="28" spans="1:5" s="8" customFormat="1" ht="30" customHeight="1">
      <c r="A28" s="39" t="s">
        <v>101</v>
      </c>
      <c r="B28" s="49">
        <f>SUM(B29:B31)</f>
        <v>8529900</v>
      </c>
      <c r="C28" s="49">
        <f>SUM(C29:C31)</f>
        <v>1013536.8599999999</v>
      </c>
      <c r="D28" s="40">
        <f t="shared" si="4"/>
        <v>0.11882165793268384</v>
      </c>
      <c r="E28" s="43">
        <f t="shared" si="5"/>
        <v>-7516363.140000001</v>
      </c>
    </row>
    <row r="29" spans="1:5" s="8" customFormat="1" ht="15">
      <c r="A29" s="39" t="s">
        <v>57</v>
      </c>
      <c r="B29" s="49">
        <v>6577800</v>
      </c>
      <c r="C29" s="49">
        <v>585397.07</v>
      </c>
      <c r="D29" s="40">
        <f t="shared" si="4"/>
        <v>0.0889958755206908</v>
      </c>
      <c r="E29" s="72">
        <f t="shared" si="5"/>
        <v>-5992402.93</v>
      </c>
    </row>
    <row r="30" spans="1:5" s="8" customFormat="1" ht="17.25" customHeight="1">
      <c r="A30" s="39" t="s">
        <v>121</v>
      </c>
      <c r="B30" s="49">
        <v>855300</v>
      </c>
      <c r="C30" s="50">
        <v>158738.35</v>
      </c>
      <c r="D30" s="40">
        <f t="shared" si="4"/>
        <v>0.18559376826844382</v>
      </c>
      <c r="E30" s="43">
        <f t="shared" si="5"/>
        <v>-696561.65</v>
      </c>
    </row>
    <row r="31" spans="1:5" s="8" customFormat="1" ht="91.5" customHeight="1">
      <c r="A31" s="39" t="s">
        <v>131</v>
      </c>
      <c r="B31" s="49">
        <v>1096800</v>
      </c>
      <c r="C31" s="50">
        <v>269401.44</v>
      </c>
      <c r="D31" s="40">
        <f t="shared" si="4"/>
        <v>0.24562494529540482</v>
      </c>
      <c r="E31" s="43">
        <f t="shared" si="5"/>
        <v>-827398.56</v>
      </c>
    </row>
    <row r="32" spans="1:5" s="8" customFormat="1" ht="29.25" customHeight="1">
      <c r="A32" s="39" t="s">
        <v>17</v>
      </c>
      <c r="B32" s="49">
        <f>SUM(B33)</f>
        <v>175000</v>
      </c>
      <c r="C32" s="49">
        <f>SUM(C33)</f>
        <v>85133.72</v>
      </c>
      <c r="D32" s="40">
        <f t="shared" si="4"/>
        <v>0.48647840000000003</v>
      </c>
      <c r="E32" s="43">
        <f t="shared" si="5"/>
        <v>-89866.28</v>
      </c>
    </row>
    <row r="33" spans="1:5" s="8" customFormat="1" ht="15">
      <c r="A33" s="39" t="s">
        <v>18</v>
      </c>
      <c r="B33" s="49">
        <v>175000</v>
      </c>
      <c r="C33" s="64">
        <v>85133.72</v>
      </c>
      <c r="D33" s="40">
        <f t="shared" si="4"/>
        <v>0.48647840000000003</v>
      </c>
      <c r="E33" s="43">
        <f t="shared" si="5"/>
        <v>-89866.28</v>
      </c>
    </row>
    <row r="34" spans="1:5" s="8" customFormat="1" ht="30">
      <c r="A34" s="39" t="s">
        <v>100</v>
      </c>
      <c r="B34" s="49">
        <v>1687800</v>
      </c>
      <c r="C34" s="49">
        <v>161852.41</v>
      </c>
      <c r="D34" s="40">
        <f t="shared" si="4"/>
        <v>0.09589549117193981</v>
      </c>
      <c r="E34" s="43">
        <f t="shared" si="5"/>
        <v>-1525947.59</v>
      </c>
    </row>
    <row r="35" spans="1:5" s="8" customFormat="1" ht="30.75" customHeight="1">
      <c r="A35" s="39" t="s">
        <v>102</v>
      </c>
      <c r="B35" s="49">
        <f>B36+B37</f>
        <v>0</v>
      </c>
      <c r="C35" s="49">
        <f>C36+C37</f>
        <v>4383804.73</v>
      </c>
      <c r="D35" s="40" t="str">
        <f t="shared" si="4"/>
        <v>   </v>
      </c>
      <c r="E35" s="43">
        <f t="shared" si="5"/>
        <v>4383804.73</v>
      </c>
    </row>
    <row r="36" spans="1:5" s="8" customFormat="1" ht="30">
      <c r="A36" s="39" t="s">
        <v>103</v>
      </c>
      <c r="B36" s="64">
        <v>0</v>
      </c>
      <c r="C36" s="49">
        <v>1760484.86</v>
      </c>
      <c r="D36" s="40" t="str">
        <f t="shared" si="4"/>
        <v>   </v>
      </c>
      <c r="E36" s="43">
        <f t="shared" si="5"/>
        <v>1760484.86</v>
      </c>
    </row>
    <row r="37" spans="1:5" s="8" customFormat="1" ht="30">
      <c r="A37" s="39" t="s">
        <v>88</v>
      </c>
      <c r="B37" s="49">
        <v>0</v>
      </c>
      <c r="C37" s="49">
        <v>2623319.87</v>
      </c>
      <c r="D37" s="40" t="str">
        <f t="shared" si="4"/>
        <v>   </v>
      </c>
      <c r="E37" s="43">
        <f t="shared" si="5"/>
        <v>2623319.87</v>
      </c>
    </row>
    <row r="38" spans="1:5" s="8" customFormat="1" ht="15">
      <c r="A38" s="39" t="s">
        <v>19</v>
      </c>
      <c r="B38" s="49">
        <v>670000</v>
      </c>
      <c r="C38" s="49">
        <v>227386.53</v>
      </c>
      <c r="D38" s="40">
        <f t="shared" si="4"/>
        <v>0.33938288059701494</v>
      </c>
      <c r="E38" s="43">
        <f t="shared" si="5"/>
        <v>-442613.47</v>
      </c>
    </row>
    <row r="39" spans="1:6" s="8" customFormat="1" ht="15">
      <c r="A39" s="39" t="s">
        <v>20</v>
      </c>
      <c r="B39" s="49">
        <f>B40+B41+B42</f>
        <v>0</v>
      </c>
      <c r="C39" s="49">
        <f>C40+C41+C42</f>
        <v>10099.63</v>
      </c>
      <c r="D39" s="40" t="str">
        <f t="shared" si="4"/>
        <v>   </v>
      </c>
      <c r="E39" s="43">
        <f t="shared" si="5"/>
        <v>10099.63</v>
      </c>
      <c r="F39" s="11"/>
    </row>
    <row r="40" spans="1:5" s="11" customFormat="1" ht="15" customHeight="1">
      <c r="A40" s="39" t="s">
        <v>31</v>
      </c>
      <c r="B40" s="49">
        <v>0</v>
      </c>
      <c r="C40" s="48">
        <v>10099.63</v>
      </c>
      <c r="D40" s="40" t="str">
        <f t="shared" si="4"/>
        <v>   </v>
      </c>
      <c r="E40" s="43">
        <f t="shared" si="5"/>
        <v>10099.63</v>
      </c>
    </row>
    <row r="41" spans="1:5" s="11" customFormat="1" ht="15" customHeight="1">
      <c r="A41" s="39" t="s">
        <v>32</v>
      </c>
      <c r="B41" s="49">
        <v>0</v>
      </c>
      <c r="C41" s="48">
        <v>0</v>
      </c>
      <c r="D41" s="40" t="str">
        <f t="shared" si="4"/>
        <v>   </v>
      </c>
      <c r="E41" s="43">
        <f t="shared" si="5"/>
        <v>0</v>
      </c>
    </row>
    <row r="42" spans="1:5" s="11" customFormat="1" ht="15" customHeight="1">
      <c r="A42" s="39" t="s">
        <v>180</v>
      </c>
      <c r="B42" s="49">
        <v>0</v>
      </c>
      <c r="C42" s="48">
        <v>0</v>
      </c>
      <c r="D42" s="40" t="str">
        <f>IF(B42=0,"   ",C42/B42)</f>
        <v>   </v>
      </c>
      <c r="E42" s="43">
        <f>C42-B42</f>
        <v>0</v>
      </c>
    </row>
    <row r="43" spans="1:5" s="11" customFormat="1" ht="15" customHeight="1">
      <c r="A43" s="58" t="s">
        <v>83</v>
      </c>
      <c r="B43" s="51">
        <f>B28+B32+B35+B38+B39+B34</f>
        <v>11062700</v>
      </c>
      <c r="C43" s="51">
        <f>C28+C32+C35+C38+C39+C34</f>
        <v>5881813.880000001</v>
      </c>
      <c r="D43" s="42">
        <f t="shared" si="4"/>
        <v>0.5316797779927144</v>
      </c>
      <c r="E43" s="44">
        <f t="shared" si="5"/>
        <v>-5180886.119999999</v>
      </c>
    </row>
    <row r="44" spans="1:5" s="11" customFormat="1" ht="14.25">
      <c r="A44" s="58" t="s">
        <v>4</v>
      </c>
      <c r="B44" s="51">
        <f>SUM(B27,B43)</f>
        <v>127443300</v>
      </c>
      <c r="C44" s="51">
        <f>SUM(C27,C43)</f>
        <v>26462659.479999997</v>
      </c>
      <c r="D44" s="42">
        <f t="shared" si="4"/>
        <v>0.20764261032160966</v>
      </c>
      <c r="E44" s="44">
        <f t="shared" si="5"/>
        <v>-100980640.52000001</v>
      </c>
    </row>
    <row r="45" spans="1:5" s="11" customFormat="1" ht="18" customHeight="1">
      <c r="A45" s="58" t="s">
        <v>70</v>
      </c>
      <c r="B45" s="51">
        <f>SUM(B46:B51)</f>
        <v>374591115.13</v>
      </c>
      <c r="C45" s="51">
        <f>SUM(C46:C51,)</f>
        <v>22881891.1</v>
      </c>
      <c r="D45" s="42">
        <f t="shared" si="4"/>
        <v>0.061084980865226755</v>
      </c>
      <c r="E45" s="44">
        <f t="shared" si="5"/>
        <v>-351709224.03</v>
      </c>
    </row>
    <row r="46" spans="1:5" s="11" customFormat="1" ht="30" customHeight="1">
      <c r="A46" s="39" t="s">
        <v>44</v>
      </c>
      <c r="B46" s="49">
        <v>0</v>
      </c>
      <c r="C46" s="49">
        <v>-16201061.74</v>
      </c>
      <c r="D46" s="40" t="str">
        <f t="shared" si="4"/>
        <v>   </v>
      </c>
      <c r="E46" s="43">
        <f t="shared" si="5"/>
        <v>-16201061.74</v>
      </c>
    </row>
    <row r="47" spans="1:6" s="11" customFormat="1" ht="16.5" customHeight="1">
      <c r="A47" s="39" t="s">
        <v>96</v>
      </c>
      <c r="B47" s="49">
        <v>10469900</v>
      </c>
      <c r="C47" s="49">
        <v>1745000</v>
      </c>
      <c r="D47" s="40">
        <f t="shared" si="4"/>
        <v>0.1666682585316001</v>
      </c>
      <c r="E47" s="43">
        <f t="shared" si="5"/>
        <v>-8724900</v>
      </c>
      <c r="F47" s="8"/>
    </row>
    <row r="48" spans="1:5" s="8" customFormat="1" ht="16.5" customHeight="1">
      <c r="A48" s="39" t="s">
        <v>22</v>
      </c>
      <c r="B48" s="49">
        <v>90033625.13</v>
      </c>
      <c r="C48" s="50">
        <v>10917215.39</v>
      </c>
      <c r="D48" s="40">
        <f t="shared" si="4"/>
        <v>0.12125709005092908</v>
      </c>
      <c r="E48" s="43">
        <f t="shared" si="5"/>
        <v>-79116409.74</v>
      </c>
    </row>
    <row r="49" spans="1:5" s="8" customFormat="1" ht="16.5" customHeight="1">
      <c r="A49" s="39" t="s">
        <v>21</v>
      </c>
      <c r="B49" s="49">
        <v>205494390</v>
      </c>
      <c r="C49" s="50">
        <v>25093737.45</v>
      </c>
      <c r="D49" s="40">
        <f t="shared" si="4"/>
        <v>0.1221139781480166</v>
      </c>
      <c r="E49" s="43">
        <f t="shared" si="5"/>
        <v>-180400652.55</v>
      </c>
    </row>
    <row r="50" spans="1:5" s="8" customFormat="1" ht="16.5" customHeight="1">
      <c r="A50" s="39" t="s">
        <v>41</v>
      </c>
      <c r="B50" s="49">
        <v>68593200</v>
      </c>
      <c r="C50" s="50">
        <v>1327000</v>
      </c>
      <c r="D50" s="40">
        <f t="shared" si="4"/>
        <v>0.019345940997066765</v>
      </c>
      <c r="E50" s="43">
        <f t="shared" si="5"/>
        <v>-67266200</v>
      </c>
    </row>
    <row r="51" spans="1:5" s="8" customFormat="1" ht="17.25" customHeight="1">
      <c r="A51" s="39" t="s">
        <v>89</v>
      </c>
      <c r="B51" s="49">
        <v>0</v>
      </c>
      <c r="C51" s="50">
        <v>0</v>
      </c>
      <c r="D51" s="40" t="str">
        <f t="shared" si="4"/>
        <v>   </v>
      </c>
      <c r="E51" s="43">
        <f t="shared" si="5"/>
        <v>0</v>
      </c>
    </row>
    <row r="52" spans="1:6" s="8" customFormat="1" ht="16.5" customHeight="1">
      <c r="A52" s="58" t="s">
        <v>5</v>
      </c>
      <c r="B52" s="52">
        <f>SUM(B44,B45)</f>
        <v>502034415.13</v>
      </c>
      <c r="C52" s="52">
        <f>SUM(C44,C45)</f>
        <v>49344550.58</v>
      </c>
      <c r="D52" s="42">
        <f t="shared" si="4"/>
        <v>0.0982891791735481</v>
      </c>
      <c r="E52" s="44">
        <f t="shared" si="5"/>
        <v>-452689864.55</v>
      </c>
      <c r="F52" s="10"/>
    </row>
    <row r="53" spans="1:6" s="10" customFormat="1" ht="19.5" customHeight="1">
      <c r="A53" s="69" t="s">
        <v>6</v>
      </c>
      <c r="B53" s="53"/>
      <c r="C53" s="54"/>
      <c r="D53" s="40" t="str">
        <f t="shared" si="4"/>
        <v>   </v>
      </c>
      <c r="E53" s="41"/>
      <c r="F53" s="8"/>
    </row>
    <row r="54" spans="1:5" s="8" customFormat="1" ht="15">
      <c r="A54" s="39" t="s">
        <v>23</v>
      </c>
      <c r="B54" s="49">
        <f>B55+B62+B64+B65+B60+B63</f>
        <v>48947928.2</v>
      </c>
      <c r="C54" s="49">
        <f>C55+C62+C64+C65+C60+C63</f>
        <v>5376166.21</v>
      </c>
      <c r="D54" s="40">
        <f t="shared" si="4"/>
        <v>0.10983439764872417</v>
      </c>
      <c r="E54" s="43">
        <f aca="true" t="shared" si="6" ref="E54:E81">C54-B54</f>
        <v>-43571761.99</v>
      </c>
    </row>
    <row r="55" spans="1:5" s="8" customFormat="1" ht="15">
      <c r="A55" s="39" t="s">
        <v>24</v>
      </c>
      <c r="B55" s="49">
        <v>35008800</v>
      </c>
      <c r="C55" s="50">
        <v>4150104.43</v>
      </c>
      <c r="D55" s="40">
        <f aca="true" t="shared" si="7" ref="D55:D67">IF(B55=0,"   ",C55/B55)</f>
        <v>0.11854460678457988</v>
      </c>
      <c r="E55" s="43">
        <f t="shared" si="6"/>
        <v>-30858695.57</v>
      </c>
    </row>
    <row r="56" spans="1:5" s="8" customFormat="1" ht="27.75" customHeight="1">
      <c r="A56" s="39" t="s">
        <v>165</v>
      </c>
      <c r="B56" s="64">
        <v>3400</v>
      </c>
      <c r="C56" s="64">
        <v>0</v>
      </c>
      <c r="D56" s="40">
        <f t="shared" si="7"/>
        <v>0</v>
      </c>
      <c r="E56" s="43">
        <f t="shared" si="6"/>
        <v>-3400</v>
      </c>
    </row>
    <row r="57" spans="1:5" s="8" customFormat="1" ht="27" customHeight="1">
      <c r="A57" s="39" t="s">
        <v>166</v>
      </c>
      <c r="B57" s="64">
        <v>335400</v>
      </c>
      <c r="C57" s="64">
        <v>21956.74</v>
      </c>
      <c r="D57" s="40">
        <f t="shared" si="7"/>
        <v>0.06546434108527133</v>
      </c>
      <c r="E57" s="43">
        <f t="shared" si="6"/>
        <v>-313443.26</v>
      </c>
    </row>
    <row r="58" spans="1:5" s="8" customFormat="1" ht="15">
      <c r="A58" s="39" t="s">
        <v>167</v>
      </c>
      <c r="B58" s="64">
        <v>889800</v>
      </c>
      <c r="C58" s="65">
        <v>56867.08</v>
      </c>
      <c r="D58" s="40">
        <f t="shared" si="7"/>
        <v>0.06390995729377388</v>
      </c>
      <c r="E58" s="43">
        <f t="shared" si="6"/>
        <v>-832932.92</v>
      </c>
    </row>
    <row r="59" spans="1:5" s="8" customFormat="1" ht="15">
      <c r="A59" s="39" t="s">
        <v>168</v>
      </c>
      <c r="B59" s="64">
        <v>60100</v>
      </c>
      <c r="C59" s="65">
        <v>8135.34</v>
      </c>
      <c r="D59" s="40">
        <f t="shared" si="7"/>
        <v>0.13536339434276207</v>
      </c>
      <c r="E59" s="43">
        <f t="shared" si="6"/>
        <v>-51964.66</v>
      </c>
    </row>
    <row r="60" spans="1:5" s="8" customFormat="1" ht="15.75" customHeight="1">
      <c r="A60" s="39" t="s">
        <v>95</v>
      </c>
      <c r="B60" s="64">
        <f>B61</f>
        <v>75800</v>
      </c>
      <c r="C60" s="64">
        <f>C61</f>
        <v>0</v>
      </c>
      <c r="D60" s="40">
        <f t="shared" si="7"/>
        <v>0</v>
      </c>
      <c r="E60" s="43">
        <f t="shared" si="6"/>
        <v>-75800</v>
      </c>
    </row>
    <row r="61" spans="1:5" s="8" customFormat="1" ht="30.75" customHeight="1">
      <c r="A61" s="39" t="s">
        <v>169</v>
      </c>
      <c r="B61" s="64">
        <v>75800</v>
      </c>
      <c r="C61" s="65">
        <v>0</v>
      </c>
      <c r="D61" s="40">
        <f t="shared" si="7"/>
        <v>0</v>
      </c>
      <c r="E61" s="43">
        <f t="shared" si="6"/>
        <v>-75800</v>
      </c>
    </row>
    <row r="62" spans="1:5" s="8" customFormat="1" ht="15">
      <c r="A62" s="39" t="s">
        <v>35</v>
      </c>
      <c r="B62" s="64">
        <v>3740717.57</v>
      </c>
      <c r="C62" s="65">
        <v>271749.66</v>
      </c>
      <c r="D62" s="40">
        <f t="shared" si="7"/>
        <v>0.07264639869617315</v>
      </c>
      <c r="E62" s="43">
        <f t="shared" si="6"/>
        <v>-3468967.9099999997</v>
      </c>
    </row>
    <row r="63" spans="1:5" s="8" customFormat="1" ht="15">
      <c r="A63" s="39" t="s">
        <v>108</v>
      </c>
      <c r="B63" s="65">
        <v>0</v>
      </c>
      <c r="C63" s="65">
        <v>0</v>
      </c>
      <c r="D63" s="40" t="str">
        <f t="shared" si="7"/>
        <v>   </v>
      </c>
      <c r="E63" s="43">
        <f t="shared" si="6"/>
        <v>0</v>
      </c>
    </row>
    <row r="64" spans="1:5" s="8" customFormat="1" ht="15">
      <c r="A64" s="39" t="s">
        <v>25</v>
      </c>
      <c r="B64" s="64">
        <v>151110.63</v>
      </c>
      <c r="C64" s="50">
        <v>0</v>
      </c>
      <c r="D64" s="40">
        <f t="shared" si="7"/>
        <v>0</v>
      </c>
      <c r="E64" s="43">
        <f t="shared" si="6"/>
        <v>-151110.63</v>
      </c>
    </row>
    <row r="65" spans="1:5" s="8" customFormat="1" ht="15">
      <c r="A65" s="39" t="s">
        <v>33</v>
      </c>
      <c r="B65" s="49">
        <f>B66+B67+B69+B68</f>
        <v>9971500</v>
      </c>
      <c r="C65" s="49">
        <f>C66+C67+C69+C68</f>
        <v>954312.12</v>
      </c>
      <c r="D65" s="70">
        <f t="shared" si="7"/>
        <v>0.0957039683096826</v>
      </c>
      <c r="E65" s="43">
        <f t="shared" si="6"/>
        <v>-9017187.88</v>
      </c>
    </row>
    <row r="66" spans="1:5" s="8" customFormat="1" ht="15">
      <c r="A66" s="39" t="s">
        <v>76</v>
      </c>
      <c r="B66" s="64">
        <v>9041700</v>
      </c>
      <c r="C66" s="65">
        <v>933552.12</v>
      </c>
      <c r="D66" s="47">
        <f t="shared" si="7"/>
        <v>0.10324962341152659</v>
      </c>
      <c r="E66" s="43">
        <f t="shared" si="6"/>
        <v>-8108147.88</v>
      </c>
    </row>
    <row r="67" spans="1:5" s="8" customFormat="1" ht="15">
      <c r="A67" s="39" t="s">
        <v>104</v>
      </c>
      <c r="B67" s="64">
        <v>162000</v>
      </c>
      <c r="C67" s="65">
        <v>1580</v>
      </c>
      <c r="D67" s="40">
        <f t="shared" si="7"/>
        <v>0.009753086419753086</v>
      </c>
      <c r="E67" s="43">
        <f t="shared" si="6"/>
        <v>-160420</v>
      </c>
    </row>
    <row r="68" spans="1:5" s="8" customFormat="1" ht="30">
      <c r="A68" s="39" t="s">
        <v>139</v>
      </c>
      <c r="B68" s="64">
        <v>257800</v>
      </c>
      <c r="C68" s="65">
        <v>0</v>
      </c>
      <c r="D68" s="40">
        <f>IF(B68=0,"   ",C68/B68)</f>
        <v>0</v>
      </c>
      <c r="E68" s="43">
        <f>C68-B68</f>
        <v>-257800</v>
      </c>
    </row>
    <row r="69" spans="1:5" s="8" customFormat="1" ht="15">
      <c r="A69" s="57" t="s">
        <v>132</v>
      </c>
      <c r="B69" s="64">
        <v>510000</v>
      </c>
      <c r="C69" s="64">
        <v>19180</v>
      </c>
      <c r="D69" s="40">
        <f>IF(B69=0,"   ",C69/B69)</f>
        <v>0.037607843137254904</v>
      </c>
      <c r="E69" s="43">
        <f>C69-B69</f>
        <v>-490820</v>
      </c>
    </row>
    <row r="70" spans="1:5" s="8" customFormat="1" ht="15.75" customHeight="1">
      <c r="A70" s="39" t="s">
        <v>45</v>
      </c>
      <c r="B70" s="48">
        <f>SUM(B71)</f>
        <v>1456000</v>
      </c>
      <c r="C70" s="48">
        <f>SUM(C71)</f>
        <v>151747.77</v>
      </c>
      <c r="D70" s="40">
        <f aca="true" t="shared" si="8" ref="D70:D81">IF(B70=0,"   ",C70/B70)</f>
        <v>0.1042223695054945</v>
      </c>
      <c r="E70" s="43">
        <f t="shared" si="6"/>
        <v>-1304252.23</v>
      </c>
    </row>
    <row r="71" spans="1:5" s="8" customFormat="1" ht="15">
      <c r="A71" s="39" t="s">
        <v>60</v>
      </c>
      <c r="B71" s="48">
        <v>1456000</v>
      </c>
      <c r="C71" s="48">
        <v>151747.77</v>
      </c>
      <c r="D71" s="40">
        <f t="shared" si="8"/>
        <v>0.1042223695054945</v>
      </c>
      <c r="E71" s="43">
        <f t="shared" si="6"/>
        <v>-1304252.23</v>
      </c>
    </row>
    <row r="72" spans="1:5" s="8" customFormat="1" ht="30" customHeight="1">
      <c r="A72" s="39" t="s">
        <v>26</v>
      </c>
      <c r="B72" s="49">
        <f>B73+B74+B76+B77+B75+B78+B79+B80</f>
        <v>4077200</v>
      </c>
      <c r="C72" s="49">
        <f>C73+C74+C76+C77+C75+C78+C79+C80</f>
        <v>285662.6</v>
      </c>
      <c r="D72" s="40">
        <f t="shared" si="8"/>
        <v>0.07006342588050622</v>
      </c>
      <c r="E72" s="43">
        <f t="shared" si="6"/>
        <v>-3791537.4</v>
      </c>
    </row>
    <row r="73" spans="1:5" s="8" customFormat="1" ht="15">
      <c r="A73" s="39" t="s">
        <v>71</v>
      </c>
      <c r="B73" s="64">
        <v>1285800</v>
      </c>
      <c r="C73" s="65">
        <v>80712.69</v>
      </c>
      <c r="D73" s="40">
        <f t="shared" si="8"/>
        <v>0.06277235184321045</v>
      </c>
      <c r="E73" s="43">
        <f t="shared" si="6"/>
        <v>-1205087.31</v>
      </c>
    </row>
    <row r="74" spans="1:5" s="8" customFormat="1" ht="15">
      <c r="A74" s="39" t="s">
        <v>125</v>
      </c>
      <c r="B74" s="64">
        <v>1406700</v>
      </c>
      <c r="C74" s="65">
        <v>146798.05</v>
      </c>
      <c r="D74" s="40">
        <f t="shared" si="8"/>
        <v>0.10435633041871045</v>
      </c>
      <c r="E74" s="43">
        <f t="shared" si="6"/>
        <v>-1259901.95</v>
      </c>
    </row>
    <row r="75" spans="1:5" s="8" customFormat="1" ht="15">
      <c r="A75" s="39" t="s">
        <v>126</v>
      </c>
      <c r="B75" s="64">
        <v>256300</v>
      </c>
      <c r="C75" s="65">
        <v>0</v>
      </c>
      <c r="D75" s="40">
        <f>IF(B75=0,"   ",C75/B75)</f>
        <v>0</v>
      </c>
      <c r="E75" s="43">
        <f>C75-B75</f>
        <v>-256300</v>
      </c>
    </row>
    <row r="76" spans="1:6" s="8" customFormat="1" ht="15">
      <c r="A76" s="39" t="s">
        <v>61</v>
      </c>
      <c r="B76" s="48">
        <v>940000</v>
      </c>
      <c r="C76" s="48">
        <v>58151.86</v>
      </c>
      <c r="D76" s="40">
        <f t="shared" si="8"/>
        <v>0.06186368085106383</v>
      </c>
      <c r="E76" s="43">
        <f t="shared" si="6"/>
        <v>-881848.14</v>
      </c>
      <c r="F76"/>
    </row>
    <row r="77" spans="1:5" s="8" customFormat="1" ht="15">
      <c r="A77" s="39" t="s">
        <v>72</v>
      </c>
      <c r="B77" s="48">
        <v>68400</v>
      </c>
      <c r="C77" s="48">
        <v>0</v>
      </c>
      <c r="D77" s="40">
        <f t="shared" si="8"/>
        <v>0</v>
      </c>
      <c r="E77" s="43">
        <f t="shared" si="6"/>
        <v>-68400</v>
      </c>
    </row>
    <row r="78" spans="1:5" s="8" customFormat="1" ht="30">
      <c r="A78" s="56" t="s">
        <v>128</v>
      </c>
      <c r="B78" s="64">
        <v>93000</v>
      </c>
      <c r="C78" s="64">
        <v>0</v>
      </c>
      <c r="D78" s="40">
        <f t="shared" si="8"/>
        <v>0</v>
      </c>
      <c r="E78" s="43">
        <f t="shared" si="6"/>
        <v>-93000</v>
      </c>
    </row>
    <row r="79" spans="1:5" s="8" customFormat="1" ht="30">
      <c r="A79" s="56" t="s">
        <v>141</v>
      </c>
      <c r="B79" s="64">
        <v>12000</v>
      </c>
      <c r="C79" s="64">
        <v>0</v>
      </c>
      <c r="D79" s="40">
        <f>IF(B79=0,"   ",C79/B79)</f>
        <v>0</v>
      </c>
      <c r="E79" s="43">
        <f>C79-B79</f>
        <v>-12000</v>
      </c>
    </row>
    <row r="80" spans="1:5" s="8" customFormat="1" ht="30">
      <c r="A80" s="56" t="s">
        <v>142</v>
      </c>
      <c r="B80" s="64">
        <v>15000</v>
      </c>
      <c r="C80" s="64">
        <v>0</v>
      </c>
      <c r="D80" s="40">
        <f>IF(B80=0,"   ",C80/B80)</f>
        <v>0</v>
      </c>
      <c r="E80" s="43">
        <f>C80-B80</f>
        <v>-15000</v>
      </c>
    </row>
    <row r="81" spans="1:5" s="8" customFormat="1" ht="15">
      <c r="A81" s="39" t="s">
        <v>27</v>
      </c>
      <c r="B81" s="49">
        <f>B84+B95+B123+B92+B82</f>
        <v>66308820.4</v>
      </c>
      <c r="C81" s="49">
        <f>C84+C95+C123+C92+C82</f>
        <v>4005098.3600000003</v>
      </c>
      <c r="D81" s="40">
        <f t="shared" si="8"/>
        <v>0.060400687809551205</v>
      </c>
      <c r="E81" s="43">
        <f t="shared" si="6"/>
        <v>-62303722.04</v>
      </c>
    </row>
    <row r="82" spans="1:5" s="8" customFormat="1" ht="15">
      <c r="A82" s="57" t="s">
        <v>137</v>
      </c>
      <c r="B82" s="64">
        <f>SUM(B83:B83)</f>
        <v>338700</v>
      </c>
      <c r="C82" s="64">
        <f>SUM(C83:C83)</f>
        <v>0</v>
      </c>
      <c r="D82" s="40">
        <f aca="true" t="shared" si="9" ref="D82:D92">IF(B82=0,"   ",C82/B82)</f>
        <v>0</v>
      </c>
      <c r="E82" s="60">
        <f aca="true" t="shared" si="10" ref="E82:E92">C82-B82</f>
        <v>-338700</v>
      </c>
    </row>
    <row r="83" spans="1:5" ht="29.25" customHeight="1">
      <c r="A83" s="39" t="s">
        <v>138</v>
      </c>
      <c r="B83" s="48">
        <v>338700</v>
      </c>
      <c r="C83" s="48">
        <v>0</v>
      </c>
      <c r="D83" s="40">
        <f t="shared" si="9"/>
        <v>0</v>
      </c>
      <c r="E83" s="60">
        <f t="shared" si="10"/>
        <v>-338700</v>
      </c>
    </row>
    <row r="84" spans="1:5" s="8" customFormat="1" ht="15">
      <c r="A84" s="57" t="s">
        <v>86</v>
      </c>
      <c r="B84" s="49">
        <f>B85+B86+B89</f>
        <v>1699700</v>
      </c>
      <c r="C84" s="49">
        <f>C85+C86+C89</f>
        <v>0</v>
      </c>
      <c r="D84" s="40">
        <f t="shared" si="9"/>
        <v>0</v>
      </c>
      <c r="E84" s="43">
        <f t="shared" si="10"/>
        <v>-1699700</v>
      </c>
    </row>
    <row r="85" spans="1:5" s="8" customFormat="1" ht="15">
      <c r="A85" s="57" t="s">
        <v>87</v>
      </c>
      <c r="B85" s="64">
        <v>100000</v>
      </c>
      <c r="C85" s="64">
        <v>0</v>
      </c>
      <c r="D85" s="40">
        <f t="shared" si="9"/>
        <v>0</v>
      </c>
      <c r="E85" s="43">
        <f t="shared" si="10"/>
        <v>-100000</v>
      </c>
    </row>
    <row r="86" spans="1:5" s="8" customFormat="1" ht="30">
      <c r="A86" s="57" t="s">
        <v>94</v>
      </c>
      <c r="B86" s="64">
        <f>B87+B88</f>
        <v>195200</v>
      </c>
      <c r="C86" s="64">
        <f>C87+C88</f>
        <v>0</v>
      </c>
      <c r="D86" s="40">
        <f t="shared" si="9"/>
        <v>0</v>
      </c>
      <c r="E86" s="43">
        <f t="shared" si="10"/>
        <v>-195200</v>
      </c>
    </row>
    <row r="87" spans="1:5" s="8" customFormat="1" ht="15">
      <c r="A87" s="56" t="s">
        <v>67</v>
      </c>
      <c r="B87" s="64">
        <v>135200</v>
      </c>
      <c r="C87" s="64">
        <v>0</v>
      </c>
      <c r="D87" s="40">
        <f t="shared" si="9"/>
        <v>0</v>
      </c>
      <c r="E87" s="43">
        <f t="shared" si="10"/>
        <v>-135200</v>
      </c>
    </row>
    <row r="88" spans="1:6" s="8" customFormat="1" ht="15">
      <c r="A88" s="56" t="s">
        <v>63</v>
      </c>
      <c r="B88" s="64">
        <v>60000</v>
      </c>
      <c r="C88" s="64">
        <v>0</v>
      </c>
      <c r="D88" s="40">
        <f t="shared" si="9"/>
        <v>0</v>
      </c>
      <c r="E88" s="43">
        <f t="shared" si="10"/>
        <v>-60000</v>
      </c>
      <c r="F88"/>
    </row>
    <row r="89" spans="1:5" s="8" customFormat="1" ht="45">
      <c r="A89" s="57" t="s">
        <v>170</v>
      </c>
      <c r="B89" s="64">
        <f>B90+B91</f>
        <v>1404500</v>
      </c>
      <c r="C89" s="64">
        <f>C90+C91</f>
        <v>0</v>
      </c>
      <c r="D89" s="40">
        <f t="shared" si="9"/>
        <v>0</v>
      </c>
      <c r="E89" s="60">
        <f>C89-B89</f>
        <v>-1404500</v>
      </c>
    </row>
    <row r="90" spans="1:5" s="8" customFormat="1" ht="15">
      <c r="A90" s="56" t="s">
        <v>67</v>
      </c>
      <c r="B90" s="64">
        <v>1319900</v>
      </c>
      <c r="C90" s="64">
        <v>0</v>
      </c>
      <c r="D90" s="40">
        <f t="shared" si="9"/>
        <v>0</v>
      </c>
      <c r="E90" s="60">
        <f>C90-B90</f>
        <v>-1319900</v>
      </c>
    </row>
    <row r="91" spans="1:5" s="8" customFormat="1" ht="15">
      <c r="A91" s="56" t="s">
        <v>63</v>
      </c>
      <c r="B91" s="64">
        <v>84600</v>
      </c>
      <c r="C91" s="64">
        <v>0</v>
      </c>
      <c r="D91" s="40">
        <f t="shared" si="9"/>
        <v>0</v>
      </c>
      <c r="E91" s="43">
        <f>C91-B91</f>
        <v>-84600</v>
      </c>
    </row>
    <row r="92" spans="1:5" ht="15">
      <c r="A92" s="57" t="s">
        <v>114</v>
      </c>
      <c r="B92" s="48">
        <f>B93</f>
        <v>1804300</v>
      </c>
      <c r="C92" s="48">
        <f>C93</f>
        <v>150000</v>
      </c>
      <c r="D92" s="40">
        <f t="shared" si="9"/>
        <v>0.0831347336917364</v>
      </c>
      <c r="E92" s="60">
        <f t="shared" si="10"/>
        <v>-1654300</v>
      </c>
    </row>
    <row r="93" spans="1:5" ht="27.75" customHeight="1">
      <c r="A93" s="57" t="s">
        <v>133</v>
      </c>
      <c r="B93" s="48">
        <v>1804300</v>
      </c>
      <c r="C93" s="48">
        <v>150000</v>
      </c>
      <c r="D93" s="40">
        <f>IF(B93=0,"   ",C93/B93)</f>
        <v>0.0831347336917364</v>
      </c>
      <c r="E93" s="60">
        <f>C93-B93</f>
        <v>-1654300</v>
      </c>
    </row>
    <row r="94" spans="1:5" s="8" customFormat="1" ht="15">
      <c r="A94" s="56" t="s">
        <v>175</v>
      </c>
      <c r="B94" s="64">
        <v>4300</v>
      </c>
      <c r="C94" s="64">
        <v>0</v>
      </c>
      <c r="D94" s="40">
        <f>IF(B94=0,"   ",C94/B94)</f>
        <v>0</v>
      </c>
      <c r="E94" s="43">
        <f>C94-B94</f>
        <v>-4300</v>
      </c>
    </row>
    <row r="95" spans="1:5" s="8" customFormat="1" ht="15">
      <c r="A95" s="39" t="s">
        <v>28</v>
      </c>
      <c r="B95" s="49">
        <f>B100+B101+B105+B109+B113+B117+B121+B122+B96</f>
        <v>61494520.4</v>
      </c>
      <c r="C95" s="49">
        <f>C100+C101+C105+C109+C113+C117+C121+C122+C96</f>
        <v>3855098.3600000003</v>
      </c>
      <c r="D95" s="40">
        <f aca="true" t="shared" si="11" ref="D95:D103">IF(B95=0,"   ",C95/B95)</f>
        <v>0.0626901118168571</v>
      </c>
      <c r="E95" s="43">
        <f aca="true" t="shared" si="12" ref="E95:E103">C95-B95</f>
        <v>-57639422.04</v>
      </c>
    </row>
    <row r="96" spans="1:5" ht="15">
      <c r="A96" s="39" t="s">
        <v>188</v>
      </c>
      <c r="B96" s="48">
        <f>SUM(B97:B99)</f>
        <v>1172720.4</v>
      </c>
      <c r="C96" s="48">
        <f>SUM(C97:C99)</f>
        <v>0</v>
      </c>
      <c r="D96" s="40">
        <f t="shared" si="11"/>
        <v>0</v>
      </c>
      <c r="E96" s="60">
        <f t="shared" si="12"/>
        <v>-1172720.4</v>
      </c>
    </row>
    <row r="97" spans="1:5" ht="15">
      <c r="A97" s="39" t="s">
        <v>118</v>
      </c>
      <c r="B97" s="48">
        <v>1172720.4</v>
      </c>
      <c r="C97" s="48">
        <v>0</v>
      </c>
      <c r="D97" s="40">
        <f t="shared" si="11"/>
        <v>0</v>
      </c>
      <c r="E97" s="60">
        <f t="shared" si="12"/>
        <v>-1172720.4</v>
      </c>
    </row>
    <row r="98" spans="1:5" ht="15">
      <c r="A98" s="39" t="s">
        <v>119</v>
      </c>
      <c r="B98" s="48">
        <v>0</v>
      </c>
      <c r="C98" s="48">
        <v>0</v>
      </c>
      <c r="D98" s="40" t="str">
        <f t="shared" si="11"/>
        <v>   </v>
      </c>
      <c r="E98" s="60">
        <f t="shared" si="12"/>
        <v>0</v>
      </c>
    </row>
    <row r="99" spans="1:5" ht="15">
      <c r="A99" s="39" t="s">
        <v>134</v>
      </c>
      <c r="B99" s="48">
        <v>0</v>
      </c>
      <c r="C99" s="48">
        <v>0</v>
      </c>
      <c r="D99" s="40" t="str">
        <f>IF(B99=0,"   ",C99/B99)</f>
        <v>   </v>
      </c>
      <c r="E99" s="60">
        <f t="shared" si="12"/>
        <v>0</v>
      </c>
    </row>
    <row r="100" spans="1:5" s="8" customFormat="1" ht="30">
      <c r="A100" s="39" t="s">
        <v>97</v>
      </c>
      <c r="B100" s="48">
        <v>0</v>
      </c>
      <c r="C100" s="64">
        <v>0</v>
      </c>
      <c r="D100" s="40" t="str">
        <f t="shared" si="11"/>
        <v>   </v>
      </c>
      <c r="E100" s="43">
        <f t="shared" si="12"/>
        <v>0</v>
      </c>
    </row>
    <row r="101" spans="1:5" s="8" customFormat="1" ht="30">
      <c r="A101" s="39" t="s">
        <v>90</v>
      </c>
      <c r="B101" s="48">
        <f>B102+B103+B104</f>
        <v>1935500</v>
      </c>
      <c r="C101" s="48">
        <f>C102+C103+C104</f>
        <v>0</v>
      </c>
      <c r="D101" s="40">
        <f t="shared" si="11"/>
        <v>0</v>
      </c>
      <c r="E101" s="43">
        <f t="shared" si="12"/>
        <v>-1935500</v>
      </c>
    </row>
    <row r="102" spans="1:5" s="8" customFormat="1" ht="15">
      <c r="A102" s="56" t="s">
        <v>67</v>
      </c>
      <c r="B102" s="48">
        <v>1741900</v>
      </c>
      <c r="C102" s="48">
        <v>0</v>
      </c>
      <c r="D102" s="40">
        <f t="shared" si="11"/>
        <v>0</v>
      </c>
      <c r="E102" s="43">
        <f t="shared" si="12"/>
        <v>-1741900</v>
      </c>
    </row>
    <row r="103" spans="1:5" s="8" customFormat="1" ht="15">
      <c r="A103" s="56" t="s">
        <v>130</v>
      </c>
      <c r="B103" s="48">
        <v>193600</v>
      </c>
      <c r="C103" s="48">
        <v>0</v>
      </c>
      <c r="D103" s="40">
        <f t="shared" si="11"/>
        <v>0</v>
      </c>
      <c r="E103" s="43">
        <f t="shared" si="12"/>
        <v>-193600</v>
      </c>
    </row>
    <row r="104" spans="1:5" ht="15">
      <c r="A104" s="56" t="s">
        <v>119</v>
      </c>
      <c r="B104" s="48">
        <v>0</v>
      </c>
      <c r="C104" s="48">
        <v>0</v>
      </c>
      <c r="D104" s="40" t="str">
        <f>IF(B104=0,"   ",C104/B104)</f>
        <v>   </v>
      </c>
      <c r="E104" s="60">
        <f>C104-B104</f>
        <v>0</v>
      </c>
    </row>
    <row r="105" spans="1:5" s="8" customFormat="1" ht="30">
      <c r="A105" s="39" t="s">
        <v>145</v>
      </c>
      <c r="B105" s="64">
        <f>B106+B107+B108</f>
        <v>21599000</v>
      </c>
      <c r="C105" s="64">
        <f>C106+C107+C108</f>
        <v>0</v>
      </c>
      <c r="D105" s="40">
        <f aca="true" t="shared" si="13" ref="D105:D115">IF(B105=0,"   ",C105/B105)</f>
        <v>0</v>
      </c>
      <c r="E105" s="43">
        <f aca="true" t="shared" si="14" ref="E105:E120">C105-B105</f>
        <v>-21599000</v>
      </c>
    </row>
    <row r="106" spans="1:5" s="8" customFormat="1" ht="15">
      <c r="A106" s="56" t="s">
        <v>67</v>
      </c>
      <c r="B106" s="64">
        <v>17947800</v>
      </c>
      <c r="C106" s="64">
        <v>0</v>
      </c>
      <c r="D106" s="40">
        <f t="shared" si="13"/>
        <v>0</v>
      </c>
      <c r="E106" s="43">
        <f t="shared" si="14"/>
        <v>-17947800</v>
      </c>
    </row>
    <row r="107" spans="1:5" s="8" customFormat="1" ht="15">
      <c r="A107" s="56" t="s">
        <v>152</v>
      </c>
      <c r="B107" s="64">
        <v>1994200</v>
      </c>
      <c r="C107" s="64">
        <v>0</v>
      </c>
      <c r="D107" s="40">
        <f>IF(B107=0,"   ",C107/B107)</f>
        <v>0</v>
      </c>
      <c r="E107" s="43">
        <f>C107-B107</f>
        <v>-1994200</v>
      </c>
    </row>
    <row r="108" spans="1:5" s="8" customFormat="1" ht="15">
      <c r="A108" s="56" t="s">
        <v>68</v>
      </c>
      <c r="B108" s="64">
        <v>1657000</v>
      </c>
      <c r="C108" s="64">
        <v>0</v>
      </c>
      <c r="D108" s="40">
        <f t="shared" si="13"/>
        <v>0</v>
      </c>
      <c r="E108" s="43">
        <f t="shared" si="14"/>
        <v>-1657000</v>
      </c>
    </row>
    <row r="109" spans="1:5" s="8" customFormat="1" ht="30">
      <c r="A109" s="39" t="s">
        <v>146</v>
      </c>
      <c r="B109" s="64">
        <f>B110+B111+B112</f>
        <v>14119500</v>
      </c>
      <c r="C109" s="64">
        <f>C110+C111+C112</f>
        <v>2694129</v>
      </c>
      <c r="D109" s="40">
        <f t="shared" si="13"/>
        <v>0.1908090938064379</v>
      </c>
      <c r="E109" s="43">
        <f t="shared" si="14"/>
        <v>-11425371</v>
      </c>
    </row>
    <row r="110" spans="1:5" s="8" customFormat="1" ht="15">
      <c r="A110" s="56" t="s">
        <v>67</v>
      </c>
      <c r="B110" s="64">
        <v>12707500</v>
      </c>
      <c r="C110" s="64">
        <v>2424716</v>
      </c>
      <c r="D110" s="40">
        <f t="shared" si="13"/>
        <v>0.19080983671060397</v>
      </c>
      <c r="E110" s="43">
        <f t="shared" si="14"/>
        <v>-10282784</v>
      </c>
    </row>
    <row r="111" spans="1:5" s="8" customFormat="1" ht="15">
      <c r="A111" s="56" t="s">
        <v>152</v>
      </c>
      <c r="B111" s="64">
        <v>1412000</v>
      </c>
      <c r="C111" s="64">
        <v>269413</v>
      </c>
      <c r="D111" s="40">
        <f t="shared" si="13"/>
        <v>0.19080240793201134</v>
      </c>
      <c r="E111" s="43">
        <f t="shared" si="14"/>
        <v>-1142587</v>
      </c>
    </row>
    <row r="112" spans="1:5" s="8" customFormat="1" ht="15">
      <c r="A112" s="56" t="s">
        <v>68</v>
      </c>
      <c r="B112" s="64">
        <v>0</v>
      </c>
      <c r="C112" s="64">
        <v>0</v>
      </c>
      <c r="D112" s="40" t="str">
        <f t="shared" si="13"/>
        <v>   </v>
      </c>
      <c r="E112" s="43">
        <f t="shared" si="14"/>
        <v>0</v>
      </c>
    </row>
    <row r="113" spans="1:5" ht="30.75" customHeight="1">
      <c r="A113" s="57" t="s">
        <v>147</v>
      </c>
      <c r="B113" s="48">
        <f>B114+B115+B116</f>
        <v>16904200</v>
      </c>
      <c r="C113" s="48">
        <f>C114+C115+C116</f>
        <v>95288.56</v>
      </c>
      <c r="D113" s="40">
        <f t="shared" si="13"/>
        <v>0.005636975426225435</v>
      </c>
      <c r="E113" s="60">
        <f t="shared" si="14"/>
        <v>-16808911.44</v>
      </c>
    </row>
    <row r="114" spans="1:5" ht="15">
      <c r="A114" s="39" t="s">
        <v>122</v>
      </c>
      <c r="B114" s="48">
        <v>9956700</v>
      </c>
      <c r="C114" s="48">
        <v>0</v>
      </c>
      <c r="D114" s="40">
        <f t="shared" si="13"/>
        <v>0</v>
      </c>
      <c r="E114" s="60">
        <f t="shared" si="14"/>
        <v>-9956700</v>
      </c>
    </row>
    <row r="115" spans="1:5" ht="15">
      <c r="A115" s="39" t="s">
        <v>143</v>
      </c>
      <c r="B115" s="48">
        <v>1106800</v>
      </c>
      <c r="C115" s="48">
        <v>0</v>
      </c>
      <c r="D115" s="40">
        <f t="shared" si="13"/>
        <v>0</v>
      </c>
      <c r="E115" s="60">
        <f t="shared" si="14"/>
        <v>-1106800</v>
      </c>
    </row>
    <row r="116" spans="1:5" ht="15">
      <c r="A116" s="39" t="s">
        <v>119</v>
      </c>
      <c r="B116" s="48">
        <v>5840700</v>
      </c>
      <c r="C116" s="48">
        <v>95288.56</v>
      </c>
      <c r="D116" s="40">
        <f>IF(B116=0,"   ",C116/B116)</f>
        <v>0.0163145787320013</v>
      </c>
      <c r="E116" s="60">
        <f t="shared" si="14"/>
        <v>-5745411.44</v>
      </c>
    </row>
    <row r="117" spans="1:5" ht="15" customHeight="1">
      <c r="A117" s="57" t="s">
        <v>148</v>
      </c>
      <c r="B117" s="48">
        <f>B118+B119+B120</f>
        <v>5694900</v>
      </c>
      <c r="C117" s="48">
        <f>C118+C119+C120</f>
        <v>1065680.8</v>
      </c>
      <c r="D117" s="40">
        <f>IF(B117=0,"   ",C117/B117)</f>
        <v>0.18712897504784984</v>
      </c>
      <c r="E117" s="60">
        <f t="shared" si="14"/>
        <v>-4629219.2</v>
      </c>
    </row>
    <row r="118" spans="1:5" ht="15">
      <c r="A118" s="39" t="s">
        <v>122</v>
      </c>
      <c r="B118" s="48">
        <v>4531100</v>
      </c>
      <c r="C118" s="48">
        <v>891549.4</v>
      </c>
      <c r="D118" s="40">
        <f>IF(B118=0,"   ",C118/B118)</f>
        <v>0.19676224316391164</v>
      </c>
      <c r="E118" s="60">
        <f t="shared" si="14"/>
        <v>-3639550.6</v>
      </c>
    </row>
    <row r="119" spans="1:5" ht="15">
      <c r="A119" s="39" t="s">
        <v>143</v>
      </c>
      <c r="B119" s="48">
        <v>503800</v>
      </c>
      <c r="C119" s="48">
        <v>174131.4</v>
      </c>
      <c r="D119" s="40">
        <f>IF(B119=0,"   ",C119/B119)</f>
        <v>0.3456359666534339</v>
      </c>
      <c r="E119" s="60">
        <f t="shared" si="14"/>
        <v>-329668.6</v>
      </c>
    </row>
    <row r="120" spans="1:5" ht="15">
      <c r="A120" s="39" t="s">
        <v>119</v>
      </c>
      <c r="B120" s="48">
        <v>660000</v>
      </c>
      <c r="C120" s="48">
        <v>0</v>
      </c>
      <c r="D120" s="40">
        <f>IF(B120=0,"   ",C120/B120)</f>
        <v>0</v>
      </c>
      <c r="E120" s="60">
        <f t="shared" si="14"/>
        <v>-660000</v>
      </c>
    </row>
    <row r="121" spans="1:5" s="8" customFormat="1" ht="15">
      <c r="A121" s="39" t="s">
        <v>113</v>
      </c>
      <c r="B121" s="48">
        <v>68700</v>
      </c>
      <c r="C121" s="48">
        <v>0</v>
      </c>
      <c r="D121" s="40">
        <f aca="true" t="shared" si="15" ref="D121:D127">IF(B121=0,"   ",C121/B121)</f>
        <v>0</v>
      </c>
      <c r="E121" s="43">
        <f aca="true" t="shared" si="16" ref="E121:E129">C121-B121</f>
        <v>-68700</v>
      </c>
    </row>
    <row r="122" spans="1:5" s="8" customFormat="1" ht="15">
      <c r="A122" s="39" t="s">
        <v>153</v>
      </c>
      <c r="B122" s="64">
        <v>0</v>
      </c>
      <c r="C122" s="64">
        <v>0</v>
      </c>
      <c r="D122" s="40" t="str">
        <f t="shared" si="15"/>
        <v>   </v>
      </c>
      <c r="E122" s="60">
        <f>C122-B122</f>
        <v>0</v>
      </c>
    </row>
    <row r="123" spans="1:5" s="8" customFormat="1" ht="15">
      <c r="A123" s="39" t="s">
        <v>42</v>
      </c>
      <c r="B123" s="49">
        <f>SUM(B124:B126)</f>
        <v>971600</v>
      </c>
      <c r="C123" s="49">
        <f>SUM(C124:C126)</f>
        <v>0</v>
      </c>
      <c r="D123" s="40">
        <f t="shared" si="15"/>
        <v>0</v>
      </c>
      <c r="E123" s="43">
        <f t="shared" si="16"/>
        <v>-971600</v>
      </c>
    </row>
    <row r="124" spans="1:5" s="8" customFormat="1" ht="15">
      <c r="A124" s="39" t="s">
        <v>149</v>
      </c>
      <c r="B124" s="64">
        <v>671000</v>
      </c>
      <c r="C124" s="64">
        <v>0</v>
      </c>
      <c r="D124" s="40">
        <f t="shared" si="15"/>
        <v>0</v>
      </c>
      <c r="E124" s="60">
        <f t="shared" si="16"/>
        <v>-671000</v>
      </c>
    </row>
    <row r="125" spans="1:5" s="8" customFormat="1" ht="30">
      <c r="A125" s="39" t="s">
        <v>197</v>
      </c>
      <c r="B125" s="64">
        <v>30000</v>
      </c>
      <c r="C125" s="64">
        <v>0</v>
      </c>
      <c r="D125" s="40">
        <f>IF(B125=0,"   ",C125/B125)</f>
        <v>0</v>
      </c>
      <c r="E125" s="60">
        <f>C125-B125</f>
        <v>-30000</v>
      </c>
    </row>
    <row r="126" spans="1:5" s="8" customFormat="1" ht="45">
      <c r="A126" s="39" t="s">
        <v>127</v>
      </c>
      <c r="B126" s="64">
        <v>270600</v>
      </c>
      <c r="C126" s="64">
        <v>0</v>
      </c>
      <c r="D126" s="40">
        <f>IF(B126=0,"   ",C126/B126)</f>
        <v>0</v>
      </c>
      <c r="E126" s="60">
        <f t="shared" si="16"/>
        <v>-270600</v>
      </c>
    </row>
    <row r="127" spans="1:5" s="8" customFormat="1" ht="15">
      <c r="A127" s="39" t="s">
        <v>7</v>
      </c>
      <c r="B127" s="49">
        <f>B128+B131+B145+B170</f>
        <v>85201242.75</v>
      </c>
      <c r="C127" s="49">
        <f>C128+C131+C145+C170</f>
        <v>1922195.81</v>
      </c>
      <c r="D127" s="40">
        <f t="shared" si="15"/>
        <v>0.022560654609700515</v>
      </c>
      <c r="E127" s="43">
        <f t="shared" si="16"/>
        <v>-83279046.94</v>
      </c>
    </row>
    <row r="128" spans="1:5" s="8" customFormat="1" ht="15">
      <c r="A128" s="39" t="s">
        <v>62</v>
      </c>
      <c r="B128" s="49">
        <f>B129+B130</f>
        <v>850000</v>
      </c>
      <c r="C128" s="49">
        <f>C129+C130</f>
        <v>0</v>
      </c>
      <c r="D128" s="40">
        <f>IF(B128=0,"   ",C128/B128)</f>
        <v>0</v>
      </c>
      <c r="E128" s="43">
        <f t="shared" si="16"/>
        <v>-850000</v>
      </c>
    </row>
    <row r="129" spans="1:5" ht="30">
      <c r="A129" s="39" t="s">
        <v>150</v>
      </c>
      <c r="B129" s="48">
        <v>780000</v>
      </c>
      <c r="C129" s="48">
        <v>0</v>
      </c>
      <c r="D129" s="40">
        <f>IF(B129=0,"   ",C129/B129)</f>
        <v>0</v>
      </c>
      <c r="E129" s="60">
        <f t="shared" si="16"/>
        <v>-780000</v>
      </c>
    </row>
    <row r="130" spans="1:5" ht="15">
      <c r="A130" s="39" t="s">
        <v>120</v>
      </c>
      <c r="B130" s="48">
        <v>70000</v>
      </c>
      <c r="C130" s="48">
        <v>0</v>
      </c>
      <c r="D130" s="40">
        <f>IF(B130=0,"   ",C130/B130)</f>
        <v>0</v>
      </c>
      <c r="E130" s="60">
        <f>C130-B130</f>
        <v>-70000</v>
      </c>
    </row>
    <row r="131" spans="1:5" ht="15">
      <c r="A131" s="39" t="s">
        <v>36</v>
      </c>
      <c r="B131" s="48">
        <f>B132+B133+B134+B139+B138+B144</f>
        <v>2481600</v>
      </c>
      <c r="C131" s="48">
        <f>C132+C133+C134+C139+C138+C144</f>
        <v>207079.18</v>
      </c>
      <c r="D131" s="48">
        <f>IF(B131=0,"   ",C131/B131*100)</f>
        <v>8.344583333333333</v>
      </c>
      <c r="E131" s="60">
        <f aca="true" t="shared" si="17" ref="E131:E159">C131-B131</f>
        <v>-2274520.82</v>
      </c>
    </row>
    <row r="132" spans="1:5" ht="14.25" customHeight="1">
      <c r="A132" s="39" t="s">
        <v>136</v>
      </c>
      <c r="B132" s="48">
        <v>300000</v>
      </c>
      <c r="C132" s="48">
        <v>0</v>
      </c>
      <c r="D132" s="48">
        <f>IF(B132=0,"   ",C132/B132*100)</f>
        <v>0</v>
      </c>
      <c r="E132" s="60">
        <f t="shared" si="17"/>
        <v>-300000</v>
      </c>
    </row>
    <row r="133" spans="1:6" ht="15" customHeight="1">
      <c r="A133" s="39" t="s">
        <v>99</v>
      </c>
      <c r="B133" s="48">
        <v>275000</v>
      </c>
      <c r="C133" s="48">
        <v>9579.18</v>
      </c>
      <c r="D133" s="48">
        <f>IF(B133=0,"   ",C133/B133*100)</f>
        <v>3.4833381818181817</v>
      </c>
      <c r="E133" s="60">
        <f t="shared" si="17"/>
        <v>-265420.82</v>
      </c>
      <c r="F133" s="8"/>
    </row>
    <row r="134" spans="1:5" ht="15">
      <c r="A134" s="57" t="s">
        <v>188</v>
      </c>
      <c r="B134" s="48">
        <f>SUM(B135:B137)</f>
        <v>0</v>
      </c>
      <c r="C134" s="48">
        <f>SUM(C135:C137)</f>
        <v>0</v>
      </c>
      <c r="D134" s="40" t="str">
        <f aca="true" t="shared" si="18" ref="D134:D144">IF(B134=0,"   ",C134/B134)</f>
        <v>   </v>
      </c>
      <c r="E134" s="60">
        <f t="shared" si="17"/>
        <v>0</v>
      </c>
    </row>
    <row r="135" spans="1:5" ht="15">
      <c r="A135" s="39" t="s">
        <v>118</v>
      </c>
      <c r="B135" s="48">
        <v>0</v>
      </c>
      <c r="C135" s="48">
        <v>0</v>
      </c>
      <c r="D135" s="40" t="str">
        <f t="shared" si="18"/>
        <v>   </v>
      </c>
      <c r="E135" s="60">
        <f t="shared" si="17"/>
        <v>0</v>
      </c>
    </row>
    <row r="136" spans="1:5" ht="15">
      <c r="A136" s="39" t="s">
        <v>187</v>
      </c>
      <c r="B136" s="48">
        <v>0</v>
      </c>
      <c r="C136" s="48">
        <v>0</v>
      </c>
      <c r="D136" s="40" t="str">
        <f t="shared" si="18"/>
        <v>   </v>
      </c>
      <c r="E136" s="60">
        <f t="shared" si="17"/>
        <v>0</v>
      </c>
    </row>
    <row r="137" spans="1:5" ht="15">
      <c r="A137" s="39" t="s">
        <v>134</v>
      </c>
      <c r="B137" s="48">
        <v>0</v>
      </c>
      <c r="C137" s="48">
        <v>0</v>
      </c>
      <c r="D137" s="40" t="str">
        <f t="shared" si="18"/>
        <v>   </v>
      </c>
      <c r="E137" s="60">
        <f t="shared" si="17"/>
        <v>0</v>
      </c>
    </row>
    <row r="138" spans="1:5" ht="30">
      <c r="A138" s="39" t="s">
        <v>185</v>
      </c>
      <c r="B138" s="48">
        <v>1485200</v>
      </c>
      <c r="C138" s="48">
        <v>195500</v>
      </c>
      <c r="D138" s="40">
        <f t="shared" si="18"/>
        <v>0.13163210342041476</v>
      </c>
      <c r="E138" s="60">
        <f t="shared" si="17"/>
        <v>-1289700</v>
      </c>
    </row>
    <row r="139" spans="1:5" ht="30">
      <c r="A139" s="39" t="s">
        <v>181</v>
      </c>
      <c r="B139" s="48">
        <f>SUM(B140:B143)</f>
        <v>421400</v>
      </c>
      <c r="C139" s="48">
        <f>SUM(C140:C143)</f>
        <v>2000</v>
      </c>
      <c r="D139" s="40">
        <f t="shared" si="18"/>
        <v>0.004746084480303749</v>
      </c>
      <c r="E139" s="60">
        <f t="shared" si="17"/>
        <v>-419400</v>
      </c>
    </row>
    <row r="140" spans="1:5" ht="15">
      <c r="A140" s="39" t="s">
        <v>118</v>
      </c>
      <c r="B140" s="48">
        <v>0</v>
      </c>
      <c r="C140" s="48">
        <v>0</v>
      </c>
      <c r="D140" s="40" t="str">
        <f t="shared" si="18"/>
        <v>   </v>
      </c>
      <c r="E140" s="60">
        <f t="shared" si="17"/>
        <v>0</v>
      </c>
    </row>
    <row r="141" spans="1:5" ht="15">
      <c r="A141" s="39" t="s">
        <v>182</v>
      </c>
      <c r="B141" s="48">
        <v>0</v>
      </c>
      <c r="C141" s="48">
        <v>0</v>
      </c>
      <c r="D141" s="40" t="str">
        <f t="shared" si="18"/>
        <v>   </v>
      </c>
      <c r="E141" s="60">
        <f>C141-B141</f>
        <v>0</v>
      </c>
    </row>
    <row r="142" spans="1:5" ht="15">
      <c r="A142" s="39" t="s">
        <v>143</v>
      </c>
      <c r="B142" s="48">
        <v>0</v>
      </c>
      <c r="C142" s="48">
        <v>0</v>
      </c>
      <c r="D142" s="40" t="str">
        <f t="shared" si="18"/>
        <v>   </v>
      </c>
      <c r="E142" s="60">
        <f t="shared" si="17"/>
        <v>0</v>
      </c>
    </row>
    <row r="143" spans="1:5" ht="15">
      <c r="A143" s="39" t="s">
        <v>119</v>
      </c>
      <c r="B143" s="48">
        <v>421400</v>
      </c>
      <c r="C143" s="48">
        <v>2000</v>
      </c>
      <c r="D143" s="40">
        <f t="shared" si="18"/>
        <v>0.004746084480303749</v>
      </c>
      <c r="E143" s="60">
        <f>C143-B143</f>
        <v>-419400</v>
      </c>
    </row>
    <row r="144" spans="1:5" ht="27.75" customHeight="1">
      <c r="A144" s="57" t="s">
        <v>186</v>
      </c>
      <c r="B144" s="48">
        <v>0</v>
      </c>
      <c r="C144" s="48">
        <v>0</v>
      </c>
      <c r="D144" s="40" t="str">
        <f t="shared" si="18"/>
        <v>   </v>
      </c>
      <c r="E144" s="60">
        <f>C144-B144</f>
        <v>0</v>
      </c>
    </row>
    <row r="145" spans="1:5" ht="15">
      <c r="A145" s="39" t="s">
        <v>40</v>
      </c>
      <c r="B145" s="48">
        <f>B146+B147+B148+B149+B150+B152+B156+B160+B164+B169+B165+B151</f>
        <v>31867342.75</v>
      </c>
      <c r="C145" s="48">
        <f>C146+C147+C148+C149+C150+C152+C156+C160+C164+C169+C165+C151</f>
        <v>1715116.6300000001</v>
      </c>
      <c r="D145" s="48">
        <f>IF(B145=0,"   ",C145/B145*100)</f>
        <v>5.382050971287841</v>
      </c>
      <c r="E145" s="60">
        <f t="shared" si="17"/>
        <v>-30152226.12</v>
      </c>
    </row>
    <row r="146" spans="1:5" ht="15">
      <c r="A146" s="39" t="s">
        <v>77</v>
      </c>
      <c r="B146" s="48">
        <v>8570000</v>
      </c>
      <c r="C146" s="48">
        <v>1545592.05</v>
      </c>
      <c r="D146" s="48">
        <f>IF(B146=0,"   ",C146/B146*100)</f>
        <v>18.03491306884481</v>
      </c>
      <c r="E146" s="60">
        <f t="shared" si="17"/>
        <v>-7024407.95</v>
      </c>
    </row>
    <row r="147" spans="1:5" ht="15">
      <c r="A147" s="39" t="s">
        <v>78</v>
      </c>
      <c r="B147" s="48">
        <v>266600</v>
      </c>
      <c r="C147" s="48">
        <v>0</v>
      </c>
      <c r="D147" s="48">
        <f>IF(B147=0,"   ",C147/B147*100)</f>
        <v>0</v>
      </c>
      <c r="E147" s="60">
        <f t="shared" si="17"/>
        <v>-266600</v>
      </c>
    </row>
    <row r="148" spans="1:5" ht="14.25" customHeight="1">
      <c r="A148" s="39" t="s">
        <v>79</v>
      </c>
      <c r="B148" s="48">
        <v>100000</v>
      </c>
      <c r="C148" s="48">
        <v>0</v>
      </c>
      <c r="D148" s="48">
        <f>IF(B148=0,"   ",C148/B148*100)</f>
        <v>0</v>
      </c>
      <c r="E148" s="60">
        <f t="shared" si="17"/>
        <v>-100000</v>
      </c>
    </row>
    <row r="149" spans="1:5" ht="13.5" customHeight="1">
      <c r="A149" s="39" t="s">
        <v>171</v>
      </c>
      <c r="B149" s="48">
        <v>6702400</v>
      </c>
      <c r="C149" s="48">
        <v>155083.6</v>
      </c>
      <c r="D149" s="48">
        <f>IF(B149=0,"   ",C149/B149*100)</f>
        <v>2.313851754595369</v>
      </c>
      <c r="E149" s="60">
        <f t="shared" si="17"/>
        <v>-6547316.4</v>
      </c>
    </row>
    <row r="150" spans="1:5" ht="28.5" customHeight="1">
      <c r="A150" s="39" t="s">
        <v>129</v>
      </c>
      <c r="B150" s="48">
        <v>6000</v>
      </c>
      <c r="C150" s="48">
        <v>0</v>
      </c>
      <c r="D150" s="40">
        <f aca="true" t="shared" si="19" ref="D150:D159">IF(B150=0,"   ",C150/B150)</f>
        <v>0</v>
      </c>
      <c r="E150" s="60">
        <f>C150-B150</f>
        <v>-6000</v>
      </c>
    </row>
    <row r="151" spans="1:5" ht="44.25" customHeight="1">
      <c r="A151" s="57" t="s">
        <v>202</v>
      </c>
      <c r="B151" s="48">
        <v>10000000</v>
      </c>
      <c r="C151" s="48">
        <v>0</v>
      </c>
      <c r="D151" s="40">
        <f t="shared" si="19"/>
        <v>0</v>
      </c>
      <c r="E151" s="60">
        <f>C151-B151</f>
        <v>-10000000</v>
      </c>
    </row>
    <row r="152" spans="1:5" ht="27.75" customHeight="1">
      <c r="A152" s="57" t="s">
        <v>116</v>
      </c>
      <c r="B152" s="48">
        <f>B153+B155+B154</f>
        <v>5739532.75</v>
      </c>
      <c r="C152" s="48">
        <f>C153+C155+C154</f>
        <v>0</v>
      </c>
      <c r="D152" s="40">
        <f t="shared" si="19"/>
        <v>0</v>
      </c>
      <c r="E152" s="60">
        <f t="shared" si="17"/>
        <v>-5739532.75</v>
      </c>
    </row>
    <row r="153" spans="1:5" ht="15">
      <c r="A153" s="39" t="s">
        <v>117</v>
      </c>
      <c r="B153" s="48">
        <v>5682137.42</v>
      </c>
      <c r="C153" s="49">
        <v>0</v>
      </c>
      <c r="D153" s="40">
        <f t="shared" si="19"/>
        <v>0</v>
      </c>
      <c r="E153" s="60">
        <f t="shared" si="17"/>
        <v>-5682137.42</v>
      </c>
    </row>
    <row r="154" spans="1:5" ht="15">
      <c r="A154" s="39" t="s">
        <v>118</v>
      </c>
      <c r="B154" s="48">
        <v>40176.73</v>
      </c>
      <c r="C154" s="49">
        <v>0</v>
      </c>
      <c r="D154" s="40">
        <f t="shared" si="19"/>
        <v>0</v>
      </c>
      <c r="E154" s="60">
        <f t="shared" si="17"/>
        <v>-40176.73</v>
      </c>
    </row>
    <row r="155" spans="1:5" ht="15">
      <c r="A155" s="57" t="s">
        <v>123</v>
      </c>
      <c r="B155" s="48">
        <v>17218.6</v>
      </c>
      <c r="C155" s="49">
        <v>0</v>
      </c>
      <c r="D155" s="40">
        <f t="shared" si="19"/>
        <v>0</v>
      </c>
      <c r="E155" s="60">
        <f t="shared" si="17"/>
        <v>-17218.6</v>
      </c>
    </row>
    <row r="156" spans="1:5" ht="15">
      <c r="A156" s="39" t="s">
        <v>188</v>
      </c>
      <c r="B156" s="48">
        <f>SUM(B157:B159)</f>
        <v>206010</v>
      </c>
      <c r="C156" s="48">
        <f>SUM(C157:C159)</f>
        <v>0</v>
      </c>
      <c r="D156" s="40">
        <f t="shared" si="19"/>
        <v>0</v>
      </c>
      <c r="E156" s="60">
        <f t="shared" si="17"/>
        <v>-206010</v>
      </c>
    </row>
    <row r="157" spans="1:5" ht="15">
      <c r="A157" s="39" t="s">
        <v>118</v>
      </c>
      <c r="B157" s="48">
        <v>206010</v>
      </c>
      <c r="C157" s="48">
        <v>0</v>
      </c>
      <c r="D157" s="40">
        <f t="shared" si="19"/>
        <v>0</v>
      </c>
      <c r="E157" s="60">
        <f t="shared" si="17"/>
        <v>-206010</v>
      </c>
    </row>
    <row r="158" spans="1:5" ht="15">
      <c r="A158" s="39" t="s">
        <v>119</v>
      </c>
      <c r="B158" s="48">
        <v>0</v>
      </c>
      <c r="C158" s="48">
        <v>0</v>
      </c>
      <c r="D158" s="40" t="str">
        <f t="shared" si="19"/>
        <v>   </v>
      </c>
      <c r="E158" s="60">
        <f t="shared" si="17"/>
        <v>0</v>
      </c>
    </row>
    <row r="159" spans="1:5" ht="15">
      <c r="A159" s="39" t="s">
        <v>134</v>
      </c>
      <c r="B159" s="48">
        <v>0</v>
      </c>
      <c r="C159" s="48">
        <v>0</v>
      </c>
      <c r="D159" s="40" t="str">
        <f t="shared" si="19"/>
        <v>   </v>
      </c>
      <c r="E159" s="60">
        <f t="shared" si="17"/>
        <v>0</v>
      </c>
    </row>
    <row r="160" spans="1:5" ht="30">
      <c r="A160" s="39" t="s">
        <v>176</v>
      </c>
      <c r="B160" s="48">
        <f>SUM(B161:B163)</f>
        <v>0</v>
      </c>
      <c r="C160" s="48">
        <f>SUM(C161:C163)</f>
        <v>0</v>
      </c>
      <c r="D160" s="40" t="str">
        <f aca="true" t="shared" si="20" ref="D160:D169">IF(B160=0,"   ",C160/B160)</f>
        <v>   </v>
      </c>
      <c r="E160" s="60">
        <f aca="true" t="shared" si="21" ref="E160:E169">C160-B160</f>
        <v>0</v>
      </c>
    </row>
    <row r="161" spans="1:5" ht="15">
      <c r="A161" s="39" t="s">
        <v>118</v>
      </c>
      <c r="B161" s="48">
        <v>0</v>
      </c>
      <c r="C161" s="48">
        <v>0</v>
      </c>
      <c r="D161" s="40" t="str">
        <f t="shared" si="20"/>
        <v>   </v>
      </c>
      <c r="E161" s="60">
        <f t="shared" si="21"/>
        <v>0</v>
      </c>
    </row>
    <row r="162" spans="1:5" ht="15">
      <c r="A162" s="39" t="s">
        <v>119</v>
      </c>
      <c r="B162" s="48">
        <v>0</v>
      </c>
      <c r="C162" s="48">
        <v>0</v>
      </c>
      <c r="D162" s="40" t="str">
        <f t="shared" si="20"/>
        <v>   </v>
      </c>
      <c r="E162" s="60">
        <f t="shared" si="21"/>
        <v>0</v>
      </c>
    </row>
    <row r="163" spans="1:5" ht="15">
      <c r="A163" s="39" t="s">
        <v>134</v>
      </c>
      <c r="B163" s="48">
        <v>0</v>
      </c>
      <c r="C163" s="48">
        <v>0</v>
      </c>
      <c r="D163" s="40" t="str">
        <f t="shared" si="20"/>
        <v>   </v>
      </c>
      <c r="E163" s="60">
        <f t="shared" si="21"/>
        <v>0</v>
      </c>
    </row>
    <row r="164" spans="1:5" ht="13.5" customHeight="1">
      <c r="A164" s="39" t="s">
        <v>183</v>
      </c>
      <c r="B164" s="48">
        <v>0</v>
      </c>
      <c r="C164" s="48">
        <v>0</v>
      </c>
      <c r="D164" s="40" t="str">
        <f t="shared" si="20"/>
        <v>   </v>
      </c>
      <c r="E164" s="60">
        <f t="shared" si="21"/>
        <v>0</v>
      </c>
    </row>
    <row r="165" spans="1:5" ht="30">
      <c r="A165" s="39" t="s">
        <v>192</v>
      </c>
      <c r="B165" s="48">
        <f>SUM(B166:B168)</f>
        <v>0</v>
      </c>
      <c r="C165" s="48">
        <f>SUM(C166:C168)</f>
        <v>0</v>
      </c>
      <c r="D165" s="40" t="str">
        <f t="shared" si="20"/>
        <v>   </v>
      </c>
      <c r="E165" s="60">
        <f t="shared" si="21"/>
        <v>0</v>
      </c>
    </row>
    <row r="166" spans="1:5" ht="15">
      <c r="A166" s="39" t="s">
        <v>118</v>
      </c>
      <c r="B166" s="48">
        <v>0</v>
      </c>
      <c r="C166" s="48">
        <v>0</v>
      </c>
      <c r="D166" s="40" t="str">
        <f t="shared" si="20"/>
        <v>   </v>
      </c>
      <c r="E166" s="60">
        <f t="shared" si="21"/>
        <v>0</v>
      </c>
    </row>
    <row r="167" spans="1:5" ht="15">
      <c r="A167" s="39" t="s">
        <v>119</v>
      </c>
      <c r="B167" s="48">
        <v>0</v>
      </c>
      <c r="C167" s="48">
        <v>0</v>
      </c>
      <c r="D167" s="40" t="str">
        <f t="shared" si="20"/>
        <v>   </v>
      </c>
      <c r="E167" s="60">
        <f t="shared" si="21"/>
        <v>0</v>
      </c>
    </row>
    <row r="168" spans="1:5" ht="15">
      <c r="A168" s="39" t="s">
        <v>134</v>
      </c>
      <c r="B168" s="48">
        <v>0</v>
      </c>
      <c r="C168" s="48">
        <v>0</v>
      </c>
      <c r="D168" s="40" t="str">
        <f t="shared" si="20"/>
        <v>   </v>
      </c>
      <c r="E168" s="60">
        <f t="shared" si="21"/>
        <v>0</v>
      </c>
    </row>
    <row r="169" spans="1:5" ht="27.75" customHeight="1">
      <c r="A169" s="39" t="s">
        <v>184</v>
      </c>
      <c r="B169" s="48">
        <v>276800</v>
      </c>
      <c r="C169" s="48">
        <v>14440.98</v>
      </c>
      <c r="D169" s="40">
        <f t="shared" si="20"/>
        <v>0.052171170520231215</v>
      </c>
      <c r="E169" s="60">
        <f t="shared" si="21"/>
        <v>-262359.02</v>
      </c>
    </row>
    <row r="170" spans="1:5" ht="15">
      <c r="A170" s="39" t="s">
        <v>198</v>
      </c>
      <c r="B170" s="48">
        <f>B171+B172</f>
        <v>50002300</v>
      </c>
      <c r="C170" s="48">
        <f>C171+C172</f>
        <v>0</v>
      </c>
      <c r="D170" s="48">
        <f>D171</f>
        <v>0</v>
      </c>
      <c r="E170" s="48">
        <f>E171</f>
        <v>-2300</v>
      </c>
    </row>
    <row r="171" spans="1:5" s="8" customFormat="1" ht="15">
      <c r="A171" s="57" t="s">
        <v>177</v>
      </c>
      <c r="B171" s="64">
        <v>2300</v>
      </c>
      <c r="C171" s="65">
        <v>0</v>
      </c>
      <c r="D171" s="40">
        <f>IF(B171=0,"   ",C171/B171)</f>
        <v>0</v>
      </c>
      <c r="E171" s="60">
        <f aca="true" t="shared" si="22" ref="E171:E193">C171-B171</f>
        <v>-2300</v>
      </c>
    </row>
    <row r="172" spans="1:5" s="8" customFormat="1" ht="60">
      <c r="A172" s="39" t="s">
        <v>199</v>
      </c>
      <c r="B172" s="64">
        <v>50000000</v>
      </c>
      <c r="C172" s="65">
        <v>0</v>
      </c>
      <c r="D172" s="40">
        <f>IF(B172=0,"   ",C172/B172)</f>
        <v>0</v>
      </c>
      <c r="E172" s="60">
        <f t="shared" si="22"/>
        <v>-50000000</v>
      </c>
    </row>
    <row r="173" spans="1:5" s="8" customFormat="1" ht="15">
      <c r="A173" s="39" t="s">
        <v>64</v>
      </c>
      <c r="B173" s="49">
        <f>B174</f>
        <v>64000</v>
      </c>
      <c r="C173" s="49">
        <f>C174</f>
        <v>0</v>
      </c>
      <c r="D173" s="40">
        <f aca="true" t="shared" si="23" ref="D173:D178">IF(B173=0,"   ",C173/B173)</f>
        <v>0</v>
      </c>
      <c r="E173" s="43">
        <f t="shared" si="22"/>
        <v>-64000</v>
      </c>
    </row>
    <row r="174" spans="1:5" s="8" customFormat="1" ht="15">
      <c r="A174" s="39" t="s">
        <v>65</v>
      </c>
      <c r="B174" s="48">
        <v>64000</v>
      </c>
      <c r="C174" s="48">
        <v>0</v>
      </c>
      <c r="D174" s="40">
        <f t="shared" si="23"/>
        <v>0</v>
      </c>
      <c r="E174" s="43">
        <f t="shared" si="22"/>
        <v>-64000</v>
      </c>
    </row>
    <row r="175" spans="1:5" s="8" customFormat="1" ht="15">
      <c r="A175" s="39" t="s">
        <v>8</v>
      </c>
      <c r="B175" s="64">
        <f>B176+B182+B206+B216+B213</f>
        <v>250933529.64</v>
      </c>
      <c r="C175" s="64">
        <f>C176+C182+C206+C216+C213</f>
        <v>34256868.38</v>
      </c>
      <c r="D175" s="40">
        <f t="shared" si="23"/>
        <v>0.13651770024175874</v>
      </c>
      <c r="E175" s="43">
        <f t="shared" si="22"/>
        <v>-216676661.26</v>
      </c>
    </row>
    <row r="176" spans="1:5" s="8" customFormat="1" ht="15">
      <c r="A176" s="39" t="s">
        <v>46</v>
      </c>
      <c r="B176" s="64">
        <f>B177+B179</f>
        <v>56084400</v>
      </c>
      <c r="C176" s="64">
        <f>C177+C179</f>
        <v>3262100</v>
      </c>
      <c r="D176" s="40">
        <f t="shared" si="23"/>
        <v>0.05816412407015142</v>
      </c>
      <c r="E176" s="43">
        <f t="shared" si="22"/>
        <v>-52822300</v>
      </c>
    </row>
    <row r="177" spans="1:5" s="8" customFormat="1" ht="15">
      <c r="A177" s="39" t="s">
        <v>91</v>
      </c>
      <c r="B177" s="64">
        <v>56084400</v>
      </c>
      <c r="C177" s="65">
        <v>3262100</v>
      </c>
      <c r="D177" s="40">
        <f t="shared" si="23"/>
        <v>0.05816412407015142</v>
      </c>
      <c r="E177" s="43">
        <f t="shared" si="22"/>
        <v>-52822300</v>
      </c>
    </row>
    <row r="178" spans="1:5" s="8" customFormat="1" ht="17.25" customHeight="1">
      <c r="A178" s="56" t="s">
        <v>92</v>
      </c>
      <c r="B178" s="64">
        <v>47678100</v>
      </c>
      <c r="C178" s="65">
        <v>2064800</v>
      </c>
      <c r="D178" s="40">
        <f t="shared" si="23"/>
        <v>0.043307094871649666</v>
      </c>
      <c r="E178" s="43">
        <f t="shared" si="22"/>
        <v>-45613300</v>
      </c>
    </row>
    <row r="179" spans="1:5" s="8" customFormat="1" ht="32.25" customHeight="1">
      <c r="A179" s="57" t="s">
        <v>193</v>
      </c>
      <c r="B179" s="64">
        <f>SUM(B180:B181)</f>
        <v>0</v>
      </c>
      <c r="C179" s="64">
        <f>SUM(C180:C181)</f>
        <v>0</v>
      </c>
      <c r="D179" s="40" t="str">
        <f aca="true" t="shared" si="24" ref="D179:D207">IF(B179=0,"   ",C179/B179)</f>
        <v>   </v>
      </c>
      <c r="E179" s="43">
        <f>C179-B179</f>
        <v>0</v>
      </c>
    </row>
    <row r="180" spans="1:5" ht="15">
      <c r="A180" s="39" t="s">
        <v>118</v>
      </c>
      <c r="B180" s="48">
        <v>0</v>
      </c>
      <c r="C180" s="48">
        <v>0</v>
      </c>
      <c r="D180" s="40" t="str">
        <f t="shared" si="24"/>
        <v>   </v>
      </c>
      <c r="E180" s="60">
        <f>C180-B180</f>
        <v>0</v>
      </c>
    </row>
    <row r="181" spans="1:5" ht="15">
      <c r="A181" s="39" t="s">
        <v>123</v>
      </c>
      <c r="B181" s="48">
        <v>0</v>
      </c>
      <c r="C181" s="48">
        <v>0</v>
      </c>
      <c r="D181" s="40" t="str">
        <f t="shared" si="24"/>
        <v>   </v>
      </c>
      <c r="E181" s="60">
        <f>C181-B181</f>
        <v>0</v>
      </c>
    </row>
    <row r="182" spans="1:5" s="8" customFormat="1" ht="15">
      <c r="A182" s="39" t="s">
        <v>47</v>
      </c>
      <c r="B182" s="64">
        <f>B183+B188+B205+B185</f>
        <v>161914289.64</v>
      </c>
      <c r="C182" s="64">
        <f>C183+C188+C205+C185</f>
        <v>26923490</v>
      </c>
      <c r="D182" s="40">
        <f t="shared" si="24"/>
        <v>0.16628235877056713</v>
      </c>
      <c r="E182" s="43">
        <f t="shared" si="22"/>
        <v>-134990799.64</v>
      </c>
    </row>
    <row r="183" spans="1:5" s="8" customFormat="1" ht="15">
      <c r="A183" s="39" t="s">
        <v>91</v>
      </c>
      <c r="B183" s="64">
        <v>130996500</v>
      </c>
      <c r="C183" s="64">
        <v>19443900</v>
      </c>
      <c r="D183" s="40">
        <f t="shared" si="24"/>
        <v>0.14843068326252992</v>
      </c>
      <c r="E183" s="43">
        <f t="shared" si="22"/>
        <v>-111552600</v>
      </c>
    </row>
    <row r="184" spans="1:5" s="8" customFormat="1" ht="15.75" customHeight="1">
      <c r="A184" s="56" t="s">
        <v>92</v>
      </c>
      <c r="B184" s="64">
        <v>117994100</v>
      </c>
      <c r="C184" s="64">
        <v>17440800</v>
      </c>
      <c r="D184" s="40">
        <f t="shared" si="24"/>
        <v>0.14781078036952694</v>
      </c>
      <c r="E184" s="43">
        <f t="shared" si="22"/>
        <v>-100553300</v>
      </c>
    </row>
    <row r="185" spans="1:5" s="8" customFormat="1" ht="29.25" customHeight="1">
      <c r="A185" s="57" t="s">
        <v>191</v>
      </c>
      <c r="B185" s="64">
        <f>SUM(B186:B187)</f>
        <v>5740000</v>
      </c>
      <c r="C185" s="64">
        <f>SUM(C186:C187)</f>
        <v>5740000</v>
      </c>
      <c r="D185" s="40">
        <f t="shared" si="24"/>
        <v>1</v>
      </c>
      <c r="E185" s="43">
        <f>C185-B185</f>
        <v>0</v>
      </c>
    </row>
    <row r="186" spans="1:5" ht="15">
      <c r="A186" s="39" t="s">
        <v>118</v>
      </c>
      <c r="B186" s="48">
        <v>5682600</v>
      </c>
      <c r="C186" s="48">
        <v>5682600</v>
      </c>
      <c r="D186" s="40">
        <f t="shared" si="24"/>
        <v>1</v>
      </c>
      <c r="E186" s="60">
        <f>C186-B186</f>
        <v>0</v>
      </c>
    </row>
    <row r="187" spans="1:5" ht="15">
      <c r="A187" s="39" t="s">
        <v>123</v>
      </c>
      <c r="B187" s="48">
        <v>57400</v>
      </c>
      <c r="C187" s="48">
        <v>57400</v>
      </c>
      <c r="D187" s="40">
        <f t="shared" si="24"/>
        <v>1</v>
      </c>
      <c r="E187" s="60">
        <f>C187-B187</f>
        <v>0</v>
      </c>
    </row>
    <row r="188" spans="1:5" s="8" customFormat="1" ht="15">
      <c r="A188" s="39" t="s">
        <v>81</v>
      </c>
      <c r="B188" s="64">
        <f>B189+B190+B194+B197+B201</f>
        <v>25077789.64</v>
      </c>
      <c r="C188" s="64">
        <f>C189+C190+C194+C197+C201</f>
        <v>1737000</v>
      </c>
      <c r="D188" s="40">
        <f t="shared" si="24"/>
        <v>0.06926447764875661</v>
      </c>
      <c r="E188" s="43">
        <f t="shared" si="22"/>
        <v>-23340789.64</v>
      </c>
    </row>
    <row r="189" spans="1:5" s="8" customFormat="1" ht="45">
      <c r="A189" s="56" t="s">
        <v>155</v>
      </c>
      <c r="B189" s="64">
        <v>8593200</v>
      </c>
      <c r="C189" s="65">
        <v>1327000</v>
      </c>
      <c r="D189" s="40">
        <f t="shared" si="24"/>
        <v>0.154424428617977</v>
      </c>
      <c r="E189" s="43">
        <f t="shared" si="22"/>
        <v>-7266200</v>
      </c>
    </row>
    <row r="190" spans="1:5" s="8" customFormat="1" ht="43.5" customHeight="1">
      <c r="A190" s="56" t="s">
        <v>156</v>
      </c>
      <c r="B190" s="64">
        <f>SUM(B191:B193)</f>
        <v>7451920</v>
      </c>
      <c r="C190" s="64">
        <f>SUM(C191:C193)</f>
        <v>410000</v>
      </c>
      <c r="D190" s="40">
        <f t="shared" si="24"/>
        <v>0.05501937755638815</v>
      </c>
      <c r="E190" s="43">
        <f t="shared" si="22"/>
        <v>-7041920</v>
      </c>
    </row>
    <row r="191" spans="1:5" s="8" customFormat="1" ht="15" customHeight="1">
      <c r="A191" s="56" t="s">
        <v>160</v>
      </c>
      <c r="B191" s="64">
        <v>7377400</v>
      </c>
      <c r="C191" s="64">
        <v>405899.99</v>
      </c>
      <c r="D191" s="40">
        <f t="shared" si="24"/>
        <v>0.05501938216715916</v>
      </c>
      <c r="E191" s="43">
        <f t="shared" si="22"/>
        <v>-6971500.01</v>
      </c>
    </row>
    <row r="192" spans="1:5" s="8" customFormat="1" ht="15.75" customHeight="1">
      <c r="A192" s="56" t="s">
        <v>161</v>
      </c>
      <c r="B192" s="64">
        <v>37260</v>
      </c>
      <c r="C192" s="64">
        <v>2050</v>
      </c>
      <c r="D192" s="40">
        <f t="shared" si="24"/>
        <v>0.055018786902844875</v>
      </c>
      <c r="E192" s="43">
        <f t="shared" si="22"/>
        <v>-35210</v>
      </c>
    </row>
    <row r="193" spans="1:5" s="8" customFormat="1" ht="15.75" customHeight="1">
      <c r="A193" s="56" t="s">
        <v>162</v>
      </c>
      <c r="B193" s="48">
        <v>37260</v>
      </c>
      <c r="C193" s="48">
        <v>2050.01</v>
      </c>
      <c r="D193" s="40">
        <f t="shared" si="24"/>
        <v>0.055019055287171235</v>
      </c>
      <c r="E193" s="60">
        <f t="shared" si="22"/>
        <v>-35209.99</v>
      </c>
    </row>
    <row r="194" spans="1:5" s="8" customFormat="1" ht="88.5" customHeight="1">
      <c r="A194" s="57" t="s">
        <v>190</v>
      </c>
      <c r="B194" s="64">
        <f>SUM(B195:B196)</f>
        <v>3217100</v>
      </c>
      <c r="C194" s="64">
        <f>SUM(C195:C196)</f>
        <v>0</v>
      </c>
      <c r="D194" s="40">
        <f t="shared" si="24"/>
        <v>0</v>
      </c>
      <c r="E194" s="43">
        <f aca="true" t="shared" si="25" ref="E194:E205">C194-B194</f>
        <v>-3217100</v>
      </c>
    </row>
    <row r="195" spans="1:5" s="8" customFormat="1" ht="15.75" customHeight="1">
      <c r="A195" s="56" t="s">
        <v>161</v>
      </c>
      <c r="B195" s="64">
        <v>2412800</v>
      </c>
      <c r="C195" s="64">
        <v>0</v>
      </c>
      <c r="D195" s="40">
        <f t="shared" si="24"/>
        <v>0</v>
      </c>
      <c r="E195" s="43">
        <f t="shared" si="25"/>
        <v>-2412800</v>
      </c>
    </row>
    <row r="196" spans="1:5" ht="15">
      <c r="A196" s="56" t="s">
        <v>162</v>
      </c>
      <c r="B196" s="48">
        <v>804300</v>
      </c>
      <c r="C196" s="48">
        <v>0</v>
      </c>
      <c r="D196" s="40">
        <f t="shared" si="24"/>
        <v>0</v>
      </c>
      <c r="E196" s="60">
        <f t="shared" si="25"/>
        <v>-804300</v>
      </c>
    </row>
    <row r="197" spans="1:5" s="8" customFormat="1" ht="60.75" customHeight="1">
      <c r="A197" s="57" t="s">
        <v>200</v>
      </c>
      <c r="B197" s="64">
        <f>SUM(B198:B200)</f>
        <v>3137700</v>
      </c>
      <c r="C197" s="64">
        <f>SUM(C198:C200)</f>
        <v>0</v>
      </c>
      <c r="D197" s="40">
        <f t="shared" si="24"/>
        <v>0</v>
      </c>
      <c r="E197" s="43">
        <f t="shared" si="25"/>
        <v>-3137700</v>
      </c>
    </row>
    <row r="198" spans="1:5" s="8" customFormat="1" ht="15" customHeight="1">
      <c r="A198" s="56" t="s">
        <v>160</v>
      </c>
      <c r="B198" s="64">
        <v>3106100</v>
      </c>
      <c r="C198" s="64">
        <v>0</v>
      </c>
      <c r="D198" s="40">
        <f t="shared" si="24"/>
        <v>0</v>
      </c>
      <c r="E198" s="43">
        <f t="shared" si="25"/>
        <v>-3106100</v>
      </c>
    </row>
    <row r="199" spans="1:5" s="8" customFormat="1" ht="15.75" customHeight="1">
      <c r="A199" s="56" t="s">
        <v>161</v>
      </c>
      <c r="B199" s="64">
        <v>15800</v>
      </c>
      <c r="C199" s="64">
        <v>0</v>
      </c>
      <c r="D199" s="40">
        <f t="shared" si="24"/>
        <v>0</v>
      </c>
      <c r="E199" s="43">
        <f t="shared" si="25"/>
        <v>-15800</v>
      </c>
    </row>
    <row r="200" spans="1:5" ht="15">
      <c r="A200" s="56" t="s">
        <v>162</v>
      </c>
      <c r="B200" s="48">
        <v>15800</v>
      </c>
      <c r="C200" s="48">
        <v>0</v>
      </c>
      <c r="D200" s="40">
        <f t="shared" si="24"/>
        <v>0</v>
      </c>
      <c r="E200" s="60">
        <f t="shared" si="25"/>
        <v>-15800</v>
      </c>
    </row>
    <row r="201" spans="1:5" s="8" customFormat="1" ht="45">
      <c r="A201" s="39" t="s">
        <v>205</v>
      </c>
      <c r="B201" s="64">
        <f>B202+B203+B204</f>
        <v>2677869.64</v>
      </c>
      <c r="C201" s="64">
        <f>C202+C203+C204</f>
        <v>0</v>
      </c>
      <c r="D201" s="40">
        <v>0</v>
      </c>
      <c r="E201" s="43">
        <f t="shared" si="25"/>
        <v>-2677869.64</v>
      </c>
    </row>
    <row r="202" spans="1:5" s="8" customFormat="1" ht="13.5" customHeight="1">
      <c r="A202" s="56" t="s">
        <v>160</v>
      </c>
      <c r="B202" s="64">
        <v>2651090.9</v>
      </c>
      <c r="C202" s="64">
        <v>0</v>
      </c>
      <c r="D202" s="40">
        <v>0</v>
      </c>
      <c r="E202" s="43">
        <f t="shared" si="25"/>
        <v>-2651090.9</v>
      </c>
    </row>
    <row r="203" spans="1:5" s="8" customFormat="1" ht="13.5" customHeight="1">
      <c r="A203" s="56" t="s">
        <v>161</v>
      </c>
      <c r="B203" s="64">
        <v>13389.37</v>
      </c>
      <c r="C203" s="64">
        <v>0</v>
      </c>
      <c r="D203" s="40">
        <v>0</v>
      </c>
      <c r="E203" s="43">
        <f t="shared" si="25"/>
        <v>-13389.37</v>
      </c>
    </row>
    <row r="204" spans="1:5" ht="15">
      <c r="A204" s="56" t="s">
        <v>162</v>
      </c>
      <c r="B204" s="48">
        <v>13389.37</v>
      </c>
      <c r="C204" s="48">
        <v>0</v>
      </c>
      <c r="D204" s="40">
        <f>IF(B204=0,"   ",C204/B204)</f>
        <v>0</v>
      </c>
      <c r="E204" s="60">
        <f t="shared" si="25"/>
        <v>-13389.37</v>
      </c>
    </row>
    <row r="205" spans="1:5" s="8" customFormat="1" ht="15">
      <c r="A205" s="57" t="s">
        <v>135</v>
      </c>
      <c r="B205" s="64">
        <v>100000</v>
      </c>
      <c r="C205" s="64">
        <v>2590</v>
      </c>
      <c r="D205" s="40">
        <f t="shared" si="24"/>
        <v>0.0259</v>
      </c>
      <c r="E205" s="43">
        <f t="shared" si="25"/>
        <v>-97410</v>
      </c>
    </row>
    <row r="206" spans="1:5" s="8" customFormat="1" ht="15">
      <c r="A206" s="39" t="s">
        <v>115</v>
      </c>
      <c r="B206" s="64">
        <f>B207+B208+B209</f>
        <v>25026100</v>
      </c>
      <c r="C206" s="64">
        <f>C207+C208+C209</f>
        <v>3177000</v>
      </c>
      <c r="D206" s="40">
        <f t="shared" si="24"/>
        <v>0.12694746684461422</v>
      </c>
      <c r="E206" s="43">
        <f aca="true" t="shared" si="26" ref="E206:E217">C206-B206</f>
        <v>-21849100</v>
      </c>
    </row>
    <row r="207" spans="1:5" s="8" customFormat="1" ht="15">
      <c r="A207" s="39" t="s">
        <v>80</v>
      </c>
      <c r="B207" s="64">
        <v>20839800</v>
      </c>
      <c r="C207" s="65">
        <v>3177000</v>
      </c>
      <c r="D207" s="40">
        <f t="shared" si="24"/>
        <v>0.1524486799297498</v>
      </c>
      <c r="E207" s="43">
        <f t="shared" si="26"/>
        <v>-17662800</v>
      </c>
    </row>
    <row r="208" spans="1:5" s="8" customFormat="1" ht="27.75" customHeight="1">
      <c r="A208" s="57" t="s">
        <v>140</v>
      </c>
      <c r="B208" s="48">
        <v>3632200</v>
      </c>
      <c r="C208" s="48">
        <v>0</v>
      </c>
      <c r="D208" s="40">
        <f aca="true" t="shared" si="27" ref="D208:D217">IF(B208=0,"   ",C208/B208)</f>
        <v>0</v>
      </c>
      <c r="E208" s="43">
        <f t="shared" si="26"/>
        <v>-3632200</v>
      </c>
    </row>
    <row r="209" spans="1:5" s="8" customFormat="1" ht="30.75" customHeight="1">
      <c r="A209" s="57" t="s">
        <v>201</v>
      </c>
      <c r="B209" s="64">
        <f>SUM(B210:B212)</f>
        <v>554100</v>
      </c>
      <c r="C209" s="64">
        <f>SUM(C210:C212)</f>
        <v>0</v>
      </c>
      <c r="D209" s="40">
        <f>IF(B209=0,"   ",C209/B209)</f>
        <v>0</v>
      </c>
      <c r="E209" s="43">
        <f>C209-B209</f>
        <v>-554100</v>
      </c>
    </row>
    <row r="210" spans="1:5" s="8" customFormat="1" ht="15" customHeight="1">
      <c r="A210" s="56" t="s">
        <v>160</v>
      </c>
      <c r="B210" s="64">
        <v>548500</v>
      </c>
      <c r="C210" s="64">
        <v>0</v>
      </c>
      <c r="D210" s="40">
        <f>IF(B210=0,"   ",C210/B210)</f>
        <v>0</v>
      </c>
      <c r="E210" s="43">
        <f>C210-B210</f>
        <v>-548500</v>
      </c>
    </row>
    <row r="211" spans="1:5" s="8" customFormat="1" ht="15.75" customHeight="1">
      <c r="A211" s="56" t="s">
        <v>161</v>
      </c>
      <c r="B211" s="64">
        <v>2800</v>
      </c>
      <c r="C211" s="64">
        <v>0</v>
      </c>
      <c r="D211" s="40">
        <f>IF(B211=0,"   ",C211/B211)</f>
        <v>0</v>
      </c>
      <c r="E211" s="43">
        <f>C211-B211</f>
        <v>-2800</v>
      </c>
    </row>
    <row r="212" spans="1:5" ht="15">
      <c r="A212" s="56" t="s">
        <v>162</v>
      </c>
      <c r="B212" s="48">
        <v>2800</v>
      </c>
      <c r="C212" s="48">
        <v>0</v>
      </c>
      <c r="D212" s="40">
        <f>IF(B212=0,"   ",C212/B212)</f>
        <v>0</v>
      </c>
      <c r="E212" s="60">
        <f>C212-B212</f>
        <v>-2800</v>
      </c>
    </row>
    <row r="213" spans="1:5" s="8" customFormat="1" ht="15">
      <c r="A213" s="57" t="s">
        <v>48</v>
      </c>
      <c r="B213" s="64">
        <f>B215+B214</f>
        <v>1298000</v>
      </c>
      <c r="C213" s="64">
        <f>C215+C214</f>
        <v>0</v>
      </c>
      <c r="D213" s="40">
        <f t="shared" si="27"/>
        <v>0</v>
      </c>
      <c r="E213" s="43">
        <f t="shared" si="26"/>
        <v>-1298000</v>
      </c>
    </row>
    <row r="214" spans="1:5" s="8" customFormat="1" ht="15">
      <c r="A214" s="39" t="s">
        <v>178</v>
      </c>
      <c r="B214" s="64">
        <v>1250000</v>
      </c>
      <c r="C214" s="64">
        <v>0</v>
      </c>
      <c r="D214" s="40">
        <f t="shared" si="27"/>
        <v>0</v>
      </c>
      <c r="E214" s="43">
        <f t="shared" si="26"/>
        <v>-1250000</v>
      </c>
    </row>
    <row r="215" spans="1:5" s="8" customFormat="1" ht="15">
      <c r="A215" s="39" t="s">
        <v>172</v>
      </c>
      <c r="B215" s="64">
        <v>48000</v>
      </c>
      <c r="C215" s="64">
        <v>0</v>
      </c>
      <c r="D215" s="40">
        <f t="shared" si="27"/>
        <v>0</v>
      </c>
      <c r="E215" s="43">
        <f t="shared" si="26"/>
        <v>-48000</v>
      </c>
    </row>
    <row r="216" spans="1:5" s="8" customFormat="1" ht="15">
      <c r="A216" s="39" t="s">
        <v>49</v>
      </c>
      <c r="B216" s="64">
        <f>B217</f>
        <v>6610740</v>
      </c>
      <c r="C216" s="64">
        <f>C217</f>
        <v>894278.38</v>
      </c>
      <c r="D216" s="40">
        <f t="shared" si="27"/>
        <v>0.13527659233308223</v>
      </c>
      <c r="E216" s="43">
        <f t="shared" si="26"/>
        <v>-5716461.62</v>
      </c>
    </row>
    <row r="217" spans="1:5" s="8" customFormat="1" ht="60">
      <c r="A217" s="39" t="s">
        <v>173</v>
      </c>
      <c r="B217" s="64">
        <v>6610740</v>
      </c>
      <c r="C217" s="65">
        <v>894278.38</v>
      </c>
      <c r="D217" s="40">
        <f t="shared" si="27"/>
        <v>0.13527659233308223</v>
      </c>
      <c r="E217" s="43">
        <f t="shared" si="26"/>
        <v>-5716461.62</v>
      </c>
    </row>
    <row r="218" spans="1:5" s="8" customFormat="1" ht="16.5" customHeight="1">
      <c r="A218" s="39" t="s">
        <v>69</v>
      </c>
      <c r="B218" s="71">
        <f>SUM(B219,)</f>
        <v>26728563.83</v>
      </c>
      <c r="C218" s="71">
        <f>SUM(C219,)</f>
        <v>2195700</v>
      </c>
      <c r="D218" s="40">
        <f aca="true" t="shared" si="28" ref="D218:D235">IF(B218=0,"   ",C218/B218)</f>
        <v>0.08214807252515222</v>
      </c>
      <c r="E218" s="43">
        <f aca="true" t="shared" si="29" ref="E218:E235">C218-B218</f>
        <v>-24532863.83</v>
      </c>
    </row>
    <row r="219" spans="1:5" s="8" customFormat="1" ht="13.5" customHeight="1">
      <c r="A219" s="39" t="s">
        <v>50</v>
      </c>
      <c r="B219" s="64">
        <f>B221+B224+B220</f>
        <v>26728563.83</v>
      </c>
      <c r="C219" s="64">
        <f>C221+C224+C220</f>
        <v>2195700</v>
      </c>
      <c r="D219" s="40">
        <f t="shared" si="28"/>
        <v>0.08214807252515222</v>
      </c>
      <c r="E219" s="43">
        <f t="shared" si="29"/>
        <v>-24532863.83</v>
      </c>
    </row>
    <row r="220" spans="1:5" s="8" customFormat="1" ht="15">
      <c r="A220" s="39" t="s">
        <v>80</v>
      </c>
      <c r="B220" s="64">
        <v>24801800</v>
      </c>
      <c r="C220" s="65">
        <v>670000</v>
      </c>
      <c r="D220" s="40">
        <f t="shared" si="28"/>
        <v>0.027014168326492432</v>
      </c>
      <c r="E220" s="43">
        <f t="shared" si="29"/>
        <v>-24131800</v>
      </c>
    </row>
    <row r="221" spans="1:5" s="8" customFormat="1" ht="44.25" customHeight="1">
      <c r="A221" s="57" t="s">
        <v>189</v>
      </c>
      <c r="B221" s="64">
        <f>SUM(B222:B223)</f>
        <v>1525700</v>
      </c>
      <c r="C221" s="64">
        <f>SUM(C222:C223)</f>
        <v>1525700</v>
      </c>
      <c r="D221" s="40">
        <f>IF(B221=0,"   ",C221/B221)</f>
        <v>1</v>
      </c>
      <c r="E221" s="43">
        <f>C221-B221</f>
        <v>0</v>
      </c>
    </row>
    <row r="222" spans="1:5" ht="15">
      <c r="A222" s="39" t="s">
        <v>118</v>
      </c>
      <c r="B222" s="48">
        <v>1510400</v>
      </c>
      <c r="C222" s="48">
        <v>1510400</v>
      </c>
      <c r="D222" s="40">
        <f>IF(B222=0,"   ",C222/B222)</f>
        <v>1</v>
      </c>
      <c r="E222" s="60">
        <f>C222-B222</f>
        <v>0</v>
      </c>
    </row>
    <row r="223" spans="1:5" ht="15">
      <c r="A223" s="39" t="s">
        <v>123</v>
      </c>
      <c r="B223" s="48">
        <v>15300</v>
      </c>
      <c r="C223" s="48">
        <v>15300</v>
      </c>
      <c r="D223" s="40">
        <f>IF(B223=0,"   ",C223/B223)</f>
        <v>1</v>
      </c>
      <c r="E223" s="60">
        <f>C223-B223</f>
        <v>0</v>
      </c>
    </row>
    <row r="224" spans="1:5" s="8" customFormat="1" ht="15">
      <c r="A224" s="39" t="s">
        <v>81</v>
      </c>
      <c r="B224" s="64">
        <f>B225+B228+B232</f>
        <v>401063.83</v>
      </c>
      <c r="C224" s="64">
        <f>C225+C228+C232</f>
        <v>0</v>
      </c>
      <c r="D224" s="40">
        <f t="shared" si="28"/>
        <v>0</v>
      </c>
      <c r="E224" s="43">
        <f t="shared" si="29"/>
        <v>-401063.83</v>
      </c>
    </row>
    <row r="225" spans="1:5" ht="27.75" customHeight="1">
      <c r="A225" s="39" t="s">
        <v>151</v>
      </c>
      <c r="B225" s="64">
        <f>SUM(B226:B227)</f>
        <v>51063.83</v>
      </c>
      <c r="C225" s="64">
        <f>SUM(C226:C227)</f>
        <v>0</v>
      </c>
      <c r="D225" s="40">
        <f t="shared" si="28"/>
        <v>0</v>
      </c>
      <c r="E225" s="60">
        <f t="shared" si="29"/>
        <v>-51063.83</v>
      </c>
    </row>
    <row r="226" spans="1:5" s="8" customFormat="1" ht="13.5" customHeight="1">
      <c r="A226" s="56" t="s">
        <v>67</v>
      </c>
      <c r="B226" s="48">
        <v>48000</v>
      </c>
      <c r="C226" s="48">
        <v>0</v>
      </c>
      <c r="D226" s="40">
        <f t="shared" si="28"/>
        <v>0</v>
      </c>
      <c r="E226" s="43">
        <f t="shared" si="29"/>
        <v>-48000</v>
      </c>
    </row>
    <row r="227" spans="1:5" ht="14.25" customHeight="1">
      <c r="A227" s="56" t="s">
        <v>68</v>
      </c>
      <c r="B227" s="48">
        <v>3063.83</v>
      </c>
      <c r="C227" s="48">
        <v>0</v>
      </c>
      <c r="D227" s="40">
        <f t="shared" si="28"/>
        <v>0</v>
      </c>
      <c r="E227" s="60">
        <f t="shared" si="29"/>
        <v>-3063.83</v>
      </c>
    </row>
    <row r="228" spans="1:5" s="8" customFormat="1" ht="42" customHeight="1">
      <c r="A228" s="57" t="s">
        <v>157</v>
      </c>
      <c r="B228" s="64">
        <f>B229+B230+B231</f>
        <v>0</v>
      </c>
      <c r="C228" s="64">
        <f>C229+C230+C231</f>
        <v>0</v>
      </c>
      <c r="D228" s="40" t="str">
        <f t="shared" si="28"/>
        <v>   </v>
      </c>
      <c r="E228" s="43">
        <f t="shared" si="29"/>
        <v>0</v>
      </c>
    </row>
    <row r="229" spans="1:5" s="8" customFormat="1" ht="13.5" customHeight="1">
      <c r="A229" s="56" t="s">
        <v>73</v>
      </c>
      <c r="B229" s="64">
        <v>0</v>
      </c>
      <c r="C229" s="64">
        <v>0</v>
      </c>
      <c r="D229" s="40" t="str">
        <f t="shared" si="28"/>
        <v>   </v>
      </c>
      <c r="E229" s="43">
        <f t="shared" si="29"/>
        <v>0</v>
      </c>
    </row>
    <row r="230" spans="1:5" s="8" customFormat="1" ht="13.5" customHeight="1">
      <c r="A230" s="56" t="s">
        <v>67</v>
      </c>
      <c r="B230" s="64">
        <v>0</v>
      </c>
      <c r="C230" s="64">
        <v>0</v>
      </c>
      <c r="D230" s="40" t="str">
        <f t="shared" si="28"/>
        <v>   </v>
      </c>
      <c r="E230" s="43">
        <f t="shared" si="29"/>
        <v>0</v>
      </c>
    </row>
    <row r="231" spans="1:5" ht="14.25" customHeight="1">
      <c r="A231" s="56" t="s">
        <v>68</v>
      </c>
      <c r="B231" s="48">
        <v>0</v>
      </c>
      <c r="C231" s="48">
        <v>0</v>
      </c>
      <c r="D231" s="40" t="str">
        <f>IF(B231=0,"   ",C231/B231)</f>
        <v>   </v>
      </c>
      <c r="E231" s="60">
        <f>C231-B231</f>
        <v>0</v>
      </c>
    </row>
    <row r="232" spans="1:5" s="8" customFormat="1" ht="27.75" customHeight="1">
      <c r="A232" s="39" t="s">
        <v>158</v>
      </c>
      <c r="B232" s="64">
        <f>B233+B234+B235</f>
        <v>350000</v>
      </c>
      <c r="C232" s="64">
        <f>C233+C234+C235</f>
        <v>0</v>
      </c>
      <c r="D232" s="40">
        <f t="shared" si="28"/>
        <v>0</v>
      </c>
      <c r="E232" s="43">
        <f t="shared" si="29"/>
        <v>-350000</v>
      </c>
    </row>
    <row r="233" spans="1:5" s="8" customFormat="1" ht="13.5" customHeight="1">
      <c r="A233" s="56" t="s">
        <v>73</v>
      </c>
      <c r="B233" s="64">
        <v>200000</v>
      </c>
      <c r="C233" s="64">
        <v>0</v>
      </c>
      <c r="D233" s="40">
        <f t="shared" si="28"/>
        <v>0</v>
      </c>
      <c r="E233" s="43">
        <f t="shared" si="29"/>
        <v>-200000</v>
      </c>
    </row>
    <row r="234" spans="1:5" s="8" customFormat="1" ht="13.5" customHeight="1">
      <c r="A234" s="56" t="s">
        <v>67</v>
      </c>
      <c r="B234" s="64">
        <v>100000</v>
      </c>
      <c r="C234" s="64">
        <v>0</v>
      </c>
      <c r="D234" s="40">
        <f t="shared" si="28"/>
        <v>0</v>
      </c>
      <c r="E234" s="43">
        <f t="shared" si="29"/>
        <v>-100000</v>
      </c>
    </row>
    <row r="235" spans="1:5" ht="14.25" customHeight="1">
      <c r="A235" s="56" t="s">
        <v>68</v>
      </c>
      <c r="B235" s="48">
        <v>50000</v>
      </c>
      <c r="C235" s="48">
        <v>0</v>
      </c>
      <c r="D235" s="40">
        <f t="shared" si="28"/>
        <v>0</v>
      </c>
      <c r="E235" s="60">
        <f t="shared" si="29"/>
        <v>-50000</v>
      </c>
    </row>
    <row r="236" spans="1:5" ht="16.5" customHeight="1">
      <c r="A236" s="39" t="s">
        <v>9</v>
      </c>
      <c r="B236" s="49">
        <f>SUM(B237,B238,B247)</f>
        <v>17730130.31</v>
      </c>
      <c r="C236" s="49">
        <f>SUM(C237,C238,C247)</f>
        <v>173057.15</v>
      </c>
      <c r="D236" s="40">
        <f aca="true" t="shared" si="30" ref="D236:D246">IF(B236=0,"   ",C236/B236)</f>
        <v>0.009760624821939056</v>
      </c>
      <c r="E236" s="43">
        <f aca="true" t="shared" si="31" ref="E236:E261">C236-B236</f>
        <v>-17557073.16</v>
      </c>
    </row>
    <row r="237" spans="1:6" ht="14.25" customHeight="1">
      <c r="A237" s="39" t="s">
        <v>51</v>
      </c>
      <c r="B237" s="64">
        <v>32000</v>
      </c>
      <c r="C237" s="65">
        <v>1021.55</v>
      </c>
      <c r="D237" s="40">
        <f t="shared" si="30"/>
        <v>0.0319234375</v>
      </c>
      <c r="E237" s="43">
        <f t="shared" si="31"/>
        <v>-30978.45</v>
      </c>
      <c r="F237" s="8"/>
    </row>
    <row r="238" spans="1:5" s="8" customFormat="1" ht="13.5" customHeight="1">
      <c r="A238" s="39" t="s">
        <v>37</v>
      </c>
      <c r="B238" s="49">
        <f>B239+B243+B240</f>
        <v>2986132.32</v>
      </c>
      <c r="C238" s="49">
        <f>C239+C243+C240</f>
        <v>167428</v>
      </c>
      <c r="D238" s="40">
        <f t="shared" si="30"/>
        <v>0.05606851340063859</v>
      </c>
      <c r="E238" s="43">
        <f t="shared" si="31"/>
        <v>-2818704.32</v>
      </c>
    </row>
    <row r="239" spans="1:5" s="8" customFormat="1" ht="13.5" customHeight="1">
      <c r="A239" s="39" t="s">
        <v>52</v>
      </c>
      <c r="B239" s="64">
        <v>50000</v>
      </c>
      <c r="C239" s="64">
        <v>3000</v>
      </c>
      <c r="D239" s="40">
        <f t="shared" si="30"/>
        <v>0.06</v>
      </c>
      <c r="E239" s="43">
        <f t="shared" si="31"/>
        <v>-47000</v>
      </c>
    </row>
    <row r="240" spans="1:5" s="8" customFormat="1" ht="27" customHeight="1">
      <c r="A240" s="39" t="s">
        <v>105</v>
      </c>
      <c r="B240" s="64">
        <f>B241+B242</f>
        <v>2324200</v>
      </c>
      <c r="C240" s="64">
        <f>C241+C242</f>
        <v>164428</v>
      </c>
      <c r="D240" s="40">
        <f t="shared" si="30"/>
        <v>0.07074606316151794</v>
      </c>
      <c r="E240" s="43">
        <f t="shared" si="31"/>
        <v>-2159772</v>
      </c>
    </row>
    <row r="241" spans="1:5" s="8" customFormat="1" ht="13.5" customHeight="1">
      <c r="A241" s="56" t="s">
        <v>107</v>
      </c>
      <c r="B241" s="64">
        <v>609400</v>
      </c>
      <c r="C241" s="64">
        <v>42124.5</v>
      </c>
      <c r="D241" s="40">
        <f t="shared" si="30"/>
        <v>0.0691245487364621</v>
      </c>
      <c r="E241" s="43">
        <f t="shared" si="31"/>
        <v>-567275.5</v>
      </c>
    </row>
    <row r="242" spans="1:5" s="8" customFormat="1" ht="13.5" customHeight="1">
      <c r="A242" s="56" t="s">
        <v>106</v>
      </c>
      <c r="B242" s="64">
        <v>1714800</v>
      </c>
      <c r="C242" s="64">
        <v>122303.5</v>
      </c>
      <c r="D242" s="40">
        <f t="shared" si="30"/>
        <v>0.07132231163984139</v>
      </c>
      <c r="E242" s="43">
        <f t="shared" si="31"/>
        <v>-1592496.5</v>
      </c>
    </row>
    <row r="243" spans="1:5" s="8" customFormat="1" ht="30.75" customHeight="1">
      <c r="A243" s="57" t="s">
        <v>159</v>
      </c>
      <c r="B243" s="64">
        <f>B245+B244+B246</f>
        <v>611932.32</v>
      </c>
      <c r="C243" s="64">
        <f>C245+C244+C246</f>
        <v>0</v>
      </c>
      <c r="D243" s="40">
        <f t="shared" si="30"/>
        <v>0</v>
      </c>
      <c r="E243" s="43">
        <f t="shared" si="31"/>
        <v>-611932.32</v>
      </c>
    </row>
    <row r="244" spans="1:5" s="8" customFormat="1" ht="13.5" customHeight="1">
      <c r="A244" s="56" t="s">
        <v>73</v>
      </c>
      <c r="B244" s="64">
        <v>597200</v>
      </c>
      <c r="C244" s="64">
        <v>0</v>
      </c>
      <c r="D244" s="40">
        <f t="shared" si="30"/>
        <v>0</v>
      </c>
      <c r="E244" s="43">
        <f t="shared" si="31"/>
        <v>-597200</v>
      </c>
    </row>
    <row r="245" spans="1:5" s="8" customFormat="1" ht="13.5" customHeight="1">
      <c r="A245" s="56" t="s">
        <v>67</v>
      </c>
      <c r="B245" s="64">
        <v>6032.32</v>
      </c>
      <c r="C245" s="64">
        <v>0</v>
      </c>
      <c r="D245" s="40">
        <f t="shared" si="30"/>
        <v>0</v>
      </c>
      <c r="E245" s="43">
        <f t="shared" si="31"/>
        <v>-6032.32</v>
      </c>
    </row>
    <row r="246" spans="1:5" s="8" customFormat="1" ht="13.5" customHeight="1">
      <c r="A246" s="56" t="s">
        <v>68</v>
      </c>
      <c r="B246" s="64">
        <v>8700</v>
      </c>
      <c r="C246" s="64">
        <v>0</v>
      </c>
      <c r="D246" s="40">
        <f t="shared" si="30"/>
        <v>0</v>
      </c>
      <c r="E246" s="43">
        <f t="shared" si="31"/>
        <v>-8700</v>
      </c>
    </row>
    <row r="247" spans="1:5" s="8" customFormat="1" ht="14.25" customHeight="1">
      <c r="A247" s="39" t="s">
        <v>38</v>
      </c>
      <c r="B247" s="49">
        <f>B253+B250+B249+B248</f>
        <v>14711997.99</v>
      </c>
      <c r="C247" s="49">
        <f>C253+C250+C249+C248</f>
        <v>4607.6</v>
      </c>
      <c r="D247" s="40">
        <f aca="true" t="shared" si="32" ref="D247:D261">IF(B247=0,"   ",C247/B247)</f>
        <v>0.00031318655719854405</v>
      </c>
      <c r="E247" s="43">
        <f t="shared" si="31"/>
        <v>-14707390.39</v>
      </c>
    </row>
    <row r="248" spans="1:5" s="8" customFormat="1" ht="28.5" customHeight="1">
      <c r="A248" s="39" t="s">
        <v>93</v>
      </c>
      <c r="B248" s="64">
        <v>157100</v>
      </c>
      <c r="C248" s="65">
        <v>0</v>
      </c>
      <c r="D248" s="40">
        <f t="shared" si="32"/>
        <v>0</v>
      </c>
      <c r="E248" s="43">
        <f t="shared" si="31"/>
        <v>-157100</v>
      </c>
    </row>
    <row r="249" spans="1:5" s="8" customFormat="1" ht="14.25" customHeight="1">
      <c r="A249" s="39" t="s">
        <v>53</v>
      </c>
      <c r="B249" s="64">
        <v>231300</v>
      </c>
      <c r="C249" s="65">
        <v>4607.6</v>
      </c>
      <c r="D249" s="40">
        <f t="shared" si="32"/>
        <v>0.01992044963251189</v>
      </c>
      <c r="E249" s="43">
        <f t="shared" si="31"/>
        <v>-226692.4</v>
      </c>
    </row>
    <row r="250" spans="1:5" s="8" customFormat="1" ht="14.25" customHeight="1">
      <c r="A250" s="39" t="s">
        <v>75</v>
      </c>
      <c r="B250" s="64">
        <f>B251+B252</f>
        <v>2809290</v>
      </c>
      <c r="C250" s="64">
        <f>C251+C252</f>
        <v>0</v>
      </c>
      <c r="D250" s="40">
        <f t="shared" si="32"/>
        <v>0</v>
      </c>
      <c r="E250" s="43">
        <f t="shared" si="31"/>
        <v>-2809290</v>
      </c>
    </row>
    <row r="251" spans="1:5" s="8" customFormat="1" ht="13.5" customHeight="1">
      <c r="A251" s="56" t="s">
        <v>73</v>
      </c>
      <c r="B251" s="64">
        <v>2781197.1</v>
      </c>
      <c r="C251" s="64">
        <v>0</v>
      </c>
      <c r="D251" s="40">
        <f t="shared" si="32"/>
        <v>0</v>
      </c>
      <c r="E251" s="43">
        <f t="shared" si="31"/>
        <v>-2781197.1</v>
      </c>
    </row>
    <row r="252" spans="1:5" s="8" customFormat="1" ht="13.5" customHeight="1">
      <c r="A252" s="56" t="s">
        <v>67</v>
      </c>
      <c r="B252" s="64">
        <v>28092.9</v>
      </c>
      <c r="C252" s="64">
        <v>0</v>
      </c>
      <c r="D252" s="40">
        <f t="shared" si="32"/>
        <v>0</v>
      </c>
      <c r="E252" s="43">
        <f t="shared" si="31"/>
        <v>-28092.9</v>
      </c>
    </row>
    <row r="253" spans="1:5" s="8" customFormat="1" ht="27.75" customHeight="1">
      <c r="A253" s="39" t="s">
        <v>66</v>
      </c>
      <c r="B253" s="64">
        <f>B254+B255+B256</f>
        <v>11514307.99</v>
      </c>
      <c r="C253" s="64">
        <f>C254+C255+C256</f>
        <v>0</v>
      </c>
      <c r="D253" s="40">
        <f>IF(B253=0,"   ",C253/B253)</f>
        <v>0</v>
      </c>
      <c r="E253" s="43">
        <f t="shared" si="31"/>
        <v>-11514307.99</v>
      </c>
    </row>
    <row r="254" spans="1:5" s="8" customFormat="1" ht="14.25" customHeight="1">
      <c r="A254" s="56" t="s">
        <v>73</v>
      </c>
      <c r="B254" s="64">
        <v>7427484.88</v>
      </c>
      <c r="C254" s="64">
        <v>0</v>
      </c>
      <c r="D254" s="40">
        <f>IF(B254=0,"   ",C254/B254)</f>
        <v>0</v>
      </c>
      <c r="E254" s="43">
        <f t="shared" si="31"/>
        <v>-7427484.88</v>
      </c>
    </row>
    <row r="255" spans="1:5" s="8" customFormat="1" ht="15" customHeight="1">
      <c r="A255" s="56" t="s">
        <v>67</v>
      </c>
      <c r="B255" s="64">
        <v>2990823.11</v>
      </c>
      <c r="C255" s="64">
        <v>0</v>
      </c>
      <c r="D255" s="40">
        <f>IF(B255=0,"   ",C255/B255)</f>
        <v>0</v>
      </c>
      <c r="E255" s="43">
        <f t="shared" si="31"/>
        <v>-2990823.11</v>
      </c>
    </row>
    <row r="256" spans="1:5" s="8" customFormat="1" ht="13.5" customHeight="1">
      <c r="A256" s="56" t="s">
        <v>124</v>
      </c>
      <c r="B256" s="64">
        <v>1096000</v>
      </c>
      <c r="C256" s="64">
        <v>0</v>
      </c>
      <c r="D256" s="40">
        <f>IF(B256=0,"   ",C256/B256)</f>
        <v>0</v>
      </c>
      <c r="E256" s="43">
        <f t="shared" si="31"/>
        <v>-1096000</v>
      </c>
    </row>
    <row r="257" spans="1:6" s="8" customFormat="1" ht="15" customHeight="1">
      <c r="A257" s="39" t="s">
        <v>54</v>
      </c>
      <c r="B257" s="49">
        <f>B258</f>
        <v>587000</v>
      </c>
      <c r="C257" s="49">
        <f>C258</f>
        <v>19731</v>
      </c>
      <c r="D257" s="40">
        <f t="shared" si="32"/>
        <v>0.03361328790459966</v>
      </c>
      <c r="E257" s="43">
        <f t="shared" si="31"/>
        <v>-567269</v>
      </c>
      <c r="F257" s="4"/>
    </row>
    <row r="258" spans="1:5" ht="14.25" customHeight="1">
      <c r="A258" s="39" t="s">
        <v>179</v>
      </c>
      <c r="B258" s="49">
        <v>587000</v>
      </c>
      <c r="C258" s="50">
        <v>19731</v>
      </c>
      <c r="D258" s="40">
        <f t="shared" si="32"/>
        <v>0.03361328790459966</v>
      </c>
      <c r="E258" s="43">
        <f t="shared" si="31"/>
        <v>-567269</v>
      </c>
    </row>
    <row r="259" spans="1:5" ht="29.25" customHeight="1">
      <c r="A259" s="39" t="s">
        <v>55</v>
      </c>
      <c r="B259" s="49">
        <f>B260</f>
        <v>0</v>
      </c>
      <c r="C259" s="49">
        <f>C260</f>
        <v>0</v>
      </c>
      <c r="D259" s="40" t="str">
        <f t="shared" si="32"/>
        <v>   </v>
      </c>
      <c r="E259" s="43">
        <f t="shared" si="31"/>
        <v>0</v>
      </c>
    </row>
    <row r="260" spans="1:6" ht="13.5" customHeight="1">
      <c r="A260" s="39" t="s">
        <v>56</v>
      </c>
      <c r="B260" s="64">
        <v>0</v>
      </c>
      <c r="C260" s="50">
        <v>0</v>
      </c>
      <c r="D260" s="40" t="str">
        <f t="shared" si="32"/>
        <v>   </v>
      </c>
      <c r="E260" s="43">
        <f t="shared" si="31"/>
        <v>0</v>
      </c>
      <c r="F260" s="8"/>
    </row>
    <row r="261" spans="1:5" s="8" customFormat="1" ht="14.25">
      <c r="A261" s="58" t="s">
        <v>10</v>
      </c>
      <c r="B261" s="52">
        <f>B54+B70+B72+B81+B127+B173+B175+B218+B236+B257+B259</f>
        <v>502034415.13</v>
      </c>
      <c r="C261" s="52">
        <f>C54+C70+C72+C81+C127+C173+C175+C218+C236+C257+C259</f>
        <v>48386227.28</v>
      </c>
      <c r="D261" s="42">
        <f t="shared" si="32"/>
        <v>0.09638029948100384</v>
      </c>
      <c r="E261" s="44">
        <f t="shared" si="31"/>
        <v>-453648187.85</v>
      </c>
    </row>
    <row r="262" spans="1:5" s="8" customFormat="1" ht="15.75" hidden="1" thickBot="1">
      <c r="A262" s="45" t="s">
        <v>11</v>
      </c>
      <c r="B262" s="55" t="e">
        <f>B56+B58+#REF!+#REF!+#REF!+B76+#REF!+#REF!+#REF!+#REF!+#REF!+#REF!+#REF!+#REF!+#REF!</f>
        <v>#REF!</v>
      </c>
      <c r="C262" s="46"/>
      <c r="D262" s="42" t="e">
        <f>IF(B262=0,"   ",C262/B262)</f>
        <v>#REF!</v>
      </c>
      <c r="E262" s="44" t="e">
        <f>C262-B262</f>
        <v>#REF!</v>
      </c>
    </row>
    <row r="263" spans="1:5" s="8" customFormat="1" ht="15.75" hidden="1" thickBot="1">
      <c r="A263" s="33" t="s">
        <v>12</v>
      </c>
      <c r="B263" s="55" t="e">
        <f>B57+#REF!+#REF!+#REF!+#REF!+#REF!+#REF!+#REF!+#REF!+#REF!+#REF!+#REF!+#REF!+B236+B64</f>
        <v>#REF!</v>
      </c>
      <c r="C263" s="34">
        <v>815256</v>
      </c>
      <c r="D263" s="42" t="e">
        <f>IF(B263=0,"   ",C263/B263)</f>
        <v>#REF!</v>
      </c>
      <c r="E263" s="44" t="e">
        <f>C263-B263</f>
        <v>#REF!</v>
      </c>
    </row>
    <row r="264" spans="1:6" s="8" customFormat="1" ht="15.75" hidden="1" thickBot="1">
      <c r="A264" s="35" t="s">
        <v>13</v>
      </c>
      <c r="B264" s="55" t="e">
        <f>#REF!+#REF!+B62+#REF!+#REF!+B77+#REF!+#REF!+#REF!+#REF!+#REF!+#REF!+#REF!+B237+B65</f>
        <v>#REF!</v>
      </c>
      <c r="C264" s="36">
        <v>1700000</v>
      </c>
      <c r="D264" s="42" t="e">
        <f>IF(B264=0,"   ",C264/B264)</f>
        <v>#REF!</v>
      </c>
      <c r="E264" s="44" t="e">
        <f>C264-B264</f>
        <v>#REF!</v>
      </c>
      <c r="F264"/>
    </row>
    <row r="265" spans="1:5" ht="19.5" customHeight="1" thickBot="1">
      <c r="A265" s="61" t="s">
        <v>74</v>
      </c>
      <c r="B265" s="62">
        <f>B52-B261</f>
        <v>0</v>
      </c>
      <c r="C265" s="62">
        <f>C52-C261</f>
        <v>958323.299999997</v>
      </c>
      <c r="D265" s="74" t="str">
        <f>IF(B265=0,"   ",C265/B265)</f>
        <v>   </v>
      </c>
      <c r="E265" s="75">
        <f>C265-B265</f>
        <v>958323.299999997</v>
      </c>
    </row>
    <row r="266" spans="1:5" ht="2.25" customHeight="1">
      <c r="A266" s="66"/>
      <c r="B266" s="67"/>
      <c r="C266" s="67"/>
      <c r="D266" s="67"/>
      <c r="E266" s="68"/>
    </row>
    <row r="267" spans="1:5" ht="44.25" customHeight="1">
      <c r="A267" s="59" t="s">
        <v>163</v>
      </c>
      <c r="B267" s="67"/>
      <c r="C267" s="67"/>
      <c r="D267" s="67"/>
      <c r="E267" s="68"/>
    </row>
    <row r="268" spans="1:5" ht="15" customHeight="1">
      <c r="A268" s="59" t="s">
        <v>34</v>
      </c>
      <c r="B268" s="67"/>
      <c r="C268" s="80" t="s">
        <v>164</v>
      </c>
      <c r="D268" s="80"/>
      <c r="E268" s="68"/>
    </row>
    <row r="269" spans="1:5" ht="39.75" customHeight="1">
      <c r="A269" s="73"/>
      <c r="B269" s="67"/>
      <c r="C269" s="67"/>
      <c r="D269" s="67"/>
      <c r="E269" s="68"/>
    </row>
    <row r="270" spans="1:5" ht="19.5" customHeight="1">
      <c r="A270" s="73"/>
      <c r="B270" s="67"/>
      <c r="C270" s="67"/>
      <c r="D270" s="67"/>
      <c r="E270" s="68"/>
    </row>
    <row r="271" spans="1:5" ht="19.5" customHeight="1">
      <c r="A271" s="73"/>
      <c r="B271" s="67"/>
      <c r="C271" s="67"/>
      <c r="D271" s="67"/>
      <c r="E271" s="68"/>
    </row>
    <row r="272" spans="1:6" ht="19.5" customHeight="1">
      <c r="A272" s="66"/>
      <c r="B272" s="67"/>
      <c r="C272" s="67"/>
      <c r="D272" s="67"/>
      <c r="E272" s="68"/>
      <c r="F272" s="8"/>
    </row>
    <row r="273" spans="1:5" s="8" customFormat="1" ht="20.25" customHeight="1">
      <c r="A273" s="59"/>
      <c r="B273" s="59"/>
      <c r="C273" s="79"/>
      <c r="D273" s="79"/>
      <c r="E273" s="79"/>
    </row>
    <row r="274" spans="1:5" s="8" customFormat="1" ht="9.75" customHeight="1" hidden="1">
      <c r="A274" s="32"/>
      <c r="B274" s="32"/>
      <c r="C274" s="37"/>
      <c r="D274" s="32"/>
      <c r="E274" s="38"/>
    </row>
    <row r="275" spans="1:5" s="8" customFormat="1" ht="14.25" customHeight="1" hidden="1">
      <c r="A275" s="18"/>
      <c r="B275" s="18"/>
      <c r="C275" s="76"/>
      <c r="D275" s="76"/>
      <c r="E275" s="76"/>
    </row>
    <row r="276" spans="1:5" s="8" customFormat="1" ht="17.25" customHeight="1">
      <c r="A276" s="59"/>
      <c r="B276" s="18"/>
      <c r="C276" s="59"/>
      <c r="D276" s="63"/>
      <c r="E276" s="63"/>
    </row>
    <row r="277" spans="3:5" s="8" customFormat="1" ht="12.75">
      <c r="C277" s="7"/>
      <c r="E277" s="2"/>
    </row>
    <row r="278" spans="3:5" s="8" customFormat="1" ht="12.75">
      <c r="C278" s="7"/>
      <c r="E278" s="2"/>
    </row>
    <row r="279" spans="3:5" s="8" customFormat="1" ht="12.75">
      <c r="C279" s="7"/>
      <c r="E279" s="2"/>
    </row>
    <row r="280" spans="3:5" s="8" customFormat="1" ht="12.75">
      <c r="C280" s="7"/>
      <c r="E280" s="2"/>
    </row>
    <row r="281" spans="3:5" s="8" customFormat="1" ht="12.75">
      <c r="C281" s="7"/>
      <c r="E281" s="2"/>
    </row>
    <row r="282" spans="3:5" s="8" customFormat="1" ht="12.75">
      <c r="C282" s="7"/>
      <c r="E282" s="2"/>
    </row>
    <row r="283" spans="3:5" s="8" customFormat="1" ht="12.75">
      <c r="C283" s="7"/>
      <c r="E283" s="2"/>
    </row>
    <row r="284" spans="3:5" s="8" customFormat="1" ht="12.75">
      <c r="C284" s="7"/>
      <c r="E284" s="2"/>
    </row>
    <row r="285" spans="3:6" s="8" customFormat="1" ht="12.75">
      <c r="C285" s="7"/>
      <c r="E285" s="2"/>
      <c r="F285" s="4"/>
    </row>
    <row r="294" ht="11.25" customHeight="1"/>
    <row r="295" ht="11.25" customHeight="1" hidden="1"/>
    <row r="296" ht="12.75" hidden="1"/>
    <row r="297" ht="12.75" hidden="1"/>
    <row r="298" ht="12.75" hidden="1"/>
    <row r="299" ht="12.75" hidden="1"/>
    <row r="300" ht="12.75" hidden="1"/>
    <row r="301" ht="12.75" hidden="1"/>
  </sheetData>
  <sheetProtection/>
  <mergeCells count="4">
    <mergeCell ref="C275:E275"/>
    <mergeCell ref="A1:E1"/>
    <mergeCell ref="C273:E273"/>
    <mergeCell ref="C268:D268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2" manualBreakCount="2">
    <brk id="54" max="4" man="1"/>
    <brk id="10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2022-02-10T12:55:00Z</cp:lastPrinted>
  <dcterms:created xsi:type="dcterms:W3CDTF">2001-03-21T05:21:19Z</dcterms:created>
  <dcterms:modified xsi:type="dcterms:W3CDTF">2022-03-06T10:56:53Z</dcterms:modified>
  <cp:category/>
  <cp:version/>
  <cp:contentType/>
  <cp:contentStatus/>
</cp:coreProperties>
</file>