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<sst xmlns="http://schemas.openxmlformats.org/spreadsheetml/2006/main" count="184" uniqueCount="100">
  <si>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</si>
  <si>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</si>
  <si>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</si>
  <si>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</si>
  <si>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</si>
  <si>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</si>
  <si>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</si>
  <si>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</si>
  <si>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</si>
  <si>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</si>
  <si>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</si>
  <si>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</si>
  <si>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</si>
  <si>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</si>
  <si>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</si>
  <si>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</si>
  <si>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</si>
  <si>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</si>
  <si>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</si>
  <si>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</si>
  <si>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</si>
  <si>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</si>
  <si>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</si>
  <si>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</si>
  <si>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</si>
  <si>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</si>
  <si>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</si>
  <si>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</si>
  <si>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</si>
  <si>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</si>
  <si>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</si>
  <si>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</si>
  <si>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</si>
  <si>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</si>
  <si>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</si>
  <si>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</si>
  <si>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</si>
  <si>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</si>
  <si>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</si>
  <si>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</si>
  <si>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</si>
  <si>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</si>
  <si>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</si>
  <si>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</si>
  <si>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</si>
  <si>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</si>
  <si>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</si>
  <si>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</si>
  <si>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</si>
  <si>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</si>
  <si>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</si>
  <si>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</si>
  <si>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</si>
  <si>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</si>
  <si>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</si>
  <si>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</si>
  <si>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</si>
  <si>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</si>
  <si>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</si>
  <si>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</si>
  <si>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</si>
  <si>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</si>
  <si>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</si>
  <si>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</si>
  <si>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</si>
  <si>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</si>
  <si>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</si>
  <si>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</si>
  <si>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</si>
  <si>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</si>
  <si>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</si>
  <si>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</si>
  <si>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</si>
  <si>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</si>
  <si>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</si>
  <si>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</si>
  <si>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</si>
  <si>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</si>
  <si>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</si>
  <si>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</si>
  <si>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</si>
  <si>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</si>
  <si>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</si>
  <si>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</si>
  <si>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</si>
  <si>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</si>
  <si>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</si>
  <si>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</si>
  <si>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</si>
  <si>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</si>
  <si>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</si>
  <si>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</si>
  <si>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</si>
  <si>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</si>
  <si>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бюджета Чебоксарского района по состоянию на 01.02.2022 (Бюджетные средства) </t>
  </si>
  <si>
    <t>исполнено на 01.02.2022</t>
  </si>
  <si>
    <t xml:space="preserve">Исполнение налоговых и неналоговых доходов бюджетов сельских поселений Чебоксарского района по состоянию на 01.02.2022 года </t>
  </si>
  <si>
    <t>на 01.02.2022</t>
  </si>
  <si>
    <t>01.02.2022 к Плановым назчениям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</si>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</sst>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M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21.0039062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61" t="s">
        <v>94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2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6" t="s">
        <v>74</v>
      </c>
      <c r="AA5" s="186"/>
      <c r="AB5" s="186"/>
      <c r="AC5" s="186"/>
    </row>
    <row r="6" spans="1:29" ht="19.5" customHeight="1">
      <c r="A6" s="174"/>
      <c r="B6" s="189" t="s">
        <v>0</v>
      </c>
      <c r="C6" s="190"/>
      <c r="D6" s="191"/>
      <c r="E6" s="155" t="s">
        <v>6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63" t="s">
        <v>32</v>
      </c>
      <c r="Z6" s="171"/>
      <c r="AA6" s="164"/>
      <c r="AB6" s="163" t="s">
        <v>33</v>
      </c>
      <c r="AC6" s="164"/>
    </row>
    <row r="7" spans="1:29" ht="15.75" customHeight="1">
      <c r="A7" s="175"/>
      <c r="B7" s="192"/>
      <c r="C7" s="193"/>
      <c r="D7" s="194"/>
      <c r="E7" s="180" t="s">
        <v>7</v>
      </c>
      <c r="F7" s="198"/>
      <c r="G7" s="199"/>
      <c r="H7" s="146" t="s">
        <v>8</v>
      </c>
      <c r="I7" s="147"/>
      <c r="J7" s="148"/>
      <c r="K7" s="146" t="s">
        <v>34</v>
      </c>
      <c r="L7" s="147"/>
      <c r="M7" s="148"/>
      <c r="N7" s="146" t="s">
        <v>73</v>
      </c>
      <c r="O7" s="147"/>
      <c r="P7" s="148"/>
      <c r="Q7" s="146" t="s">
        <v>92</v>
      </c>
      <c r="R7" s="148"/>
      <c r="S7" s="140" t="s">
        <v>99</v>
      </c>
      <c r="T7" s="141"/>
      <c r="U7" s="140" t="s">
        <v>93</v>
      </c>
      <c r="V7" s="141"/>
      <c r="W7" s="180" t="s">
        <v>40</v>
      </c>
      <c r="X7" s="181"/>
      <c r="Y7" s="165"/>
      <c r="Z7" s="172"/>
      <c r="AA7" s="166"/>
      <c r="AB7" s="165"/>
      <c r="AC7" s="166"/>
    </row>
    <row r="8" spans="1:29" ht="16.5" customHeight="1">
      <c r="A8" s="175"/>
      <c r="B8" s="192"/>
      <c r="C8" s="193"/>
      <c r="D8" s="194"/>
      <c r="E8" s="200"/>
      <c r="F8" s="201"/>
      <c r="G8" s="202"/>
      <c r="H8" s="149"/>
      <c r="I8" s="150"/>
      <c r="J8" s="151"/>
      <c r="K8" s="149"/>
      <c r="L8" s="150"/>
      <c r="M8" s="151"/>
      <c r="N8" s="149"/>
      <c r="O8" s="150"/>
      <c r="P8" s="151"/>
      <c r="Q8" s="149"/>
      <c r="R8" s="151"/>
      <c r="S8" s="142"/>
      <c r="T8" s="143"/>
      <c r="U8" s="142"/>
      <c r="V8" s="143"/>
      <c r="W8" s="182"/>
      <c r="X8" s="183"/>
      <c r="Y8" s="165"/>
      <c r="Z8" s="172"/>
      <c r="AA8" s="166"/>
      <c r="AB8" s="165"/>
      <c r="AC8" s="166"/>
    </row>
    <row r="9" spans="1:29" ht="127.5" customHeight="1">
      <c r="A9" s="175"/>
      <c r="B9" s="195"/>
      <c r="C9" s="196"/>
      <c r="D9" s="197"/>
      <c r="E9" s="169" t="s">
        <v>79</v>
      </c>
      <c r="F9" s="32"/>
      <c r="G9" s="31"/>
      <c r="H9" s="158"/>
      <c r="I9" s="159"/>
      <c r="J9" s="160"/>
      <c r="K9" s="158"/>
      <c r="L9" s="159"/>
      <c r="M9" s="160"/>
      <c r="N9" s="152"/>
      <c r="O9" s="153"/>
      <c r="P9" s="154"/>
      <c r="Q9" s="152"/>
      <c r="R9" s="154"/>
      <c r="S9" s="144"/>
      <c r="T9" s="145"/>
      <c r="U9" s="144"/>
      <c r="V9" s="145"/>
      <c r="W9" s="184"/>
      <c r="X9" s="185"/>
      <c r="Y9" s="167"/>
      <c r="Z9" s="173"/>
      <c r="AA9" s="168"/>
      <c r="AB9" s="167"/>
      <c r="AC9" s="168"/>
    </row>
    <row r="10" spans="1:29" ht="42" customHeight="1">
      <c r="A10" s="176"/>
      <c r="B10" s="10" t="s">
        <v>79</v>
      </c>
      <c r="C10" s="10" t="s">
        <v>10</v>
      </c>
      <c r="D10" s="11" t="s">
        <v>11</v>
      </c>
      <c r="E10" s="170"/>
      <c r="F10" s="29" t="s">
        <v>95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29" s="110" customFormat="1" ht="19.5" customHeight="1">
      <c r="A12" s="98" t="s">
        <v>43</v>
      </c>
      <c r="B12" s="99">
        <f>E12+H12+N12+Q12+S12+W12</f>
        <v>9290417.1</v>
      </c>
      <c r="C12" s="99">
        <f>F12+I12+O12+R12+T12+X12</f>
        <v>777871.83</v>
      </c>
      <c r="D12" s="100">
        <f aca="true" t="shared" si="0" ref="D12:D28">C12/B12*100</f>
        <v>8.372840762983612</v>
      </c>
      <c r="E12" s="101">
        <v>3032600</v>
      </c>
      <c r="F12" s="101">
        <v>357836.16</v>
      </c>
      <c r="G12" s="100">
        <f aca="true" t="shared" si="1" ref="G12:G28">F12/E12*100</f>
        <v>11.79964914594737</v>
      </c>
      <c r="H12" s="101">
        <v>6257817.1</v>
      </c>
      <c r="I12" s="101">
        <v>420035.67</v>
      </c>
      <c r="J12" s="102">
        <f aca="true" t="shared" si="2" ref="J12:J28">I12/H12*100</f>
        <v>6.712175560388302</v>
      </c>
      <c r="K12" s="101">
        <v>2662200</v>
      </c>
      <c r="L12" s="101">
        <v>221850</v>
      </c>
      <c r="M12" s="100">
        <f aca="true" t="shared" si="3" ref="M12:M28">L12/K12*100</f>
        <v>8.333333333333332</v>
      </c>
      <c r="N12" s="103">
        <v>0</v>
      </c>
      <c r="O12" s="104">
        <v>0</v>
      </c>
      <c r="P12" s="105"/>
      <c r="Q12" s="106">
        <v>0</v>
      </c>
      <c r="R12" s="106">
        <v>0</v>
      </c>
      <c r="S12" s="100"/>
      <c r="T12" s="100"/>
      <c r="U12" s="100"/>
      <c r="V12" s="100"/>
      <c r="W12" s="100"/>
      <c r="X12" s="107"/>
      <c r="Y12" s="99">
        <v>9381882.1</v>
      </c>
      <c r="Z12" s="99">
        <v>57763.92</v>
      </c>
      <c r="AA12" s="108">
        <f>Z12/Y12*100</f>
        <v>0.6156965029436898</v>
      </c>
      <c r="AB12" s="109">
        <f aca="true" t="shared" si="4" ref="AB12:AB32">B12-Y12</f>
        <v>-91465</v>
      </c>
      <c r="AC12" s="109">
        <f aca="true" t="shared" si="5" ref="AC12:AC32">C12-Z12</f>
        <v>720107.9099999999</v>
      </c>
    </row>
    <row r="13" spans="1:29" s="110" customFormat="1" ht="19.5" customHeight="1">
      <c r="A13" s="98" t="s">
        <v>44</v>
      </c>
      <c r="B13" s="99">
        <f>E13+H13+N13+Q13+S13+W13</f>
        <v>9634516.4</v>
      </c>
      <c r="C13" s="99">
        <f>F13+I13+O13+R13+T13+X13</f>
        <v>716170.4600000001</v>
      </c>
      <c r="D13" s="100">
        <f t="shared" si="0"/>
        <v>7.43338254113097</v>
      </c>
      <c r="E13" s="101">
        <v>1471500</v>
      </c>
      <c r="F13" s="101">
        <v>67151.15</v>
      </c>
      <c r="G13" s="100">
        <f t="shared" si="1"/>
        <v>4.563448861705742</v>
      </c>
      <c r="H13" s="101">
        <v>8163016.4</v>
      </c>
      <c r="I13" s="101">
        <v>649019.31</v>
      </c>
      <c r="J13" s="102">
        <f t="shared" si="2"/>
        <v>7.950728973177121</v>
      </c>
      <c r="K13" s="101">
        <v>1800400</v>
      </c>
      <c r="L13" s="101">
        <v>150033</v>
      </c>
      <c r="M13" s="100">
        <f t="shared" si="3"/>
        <v>8.333314818929127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0</v>
      </c>
      <c r="S13" s="100"/>
      <c r="T13" s="100"/>
      <c r="U13" s="100"/>
      <c r="V13" s="100"/>
      <c r="W13" s="111"/>
      <c r="X13" s="101">
        <v>0</v>
      </c>
      <c r="Y13" s="99">
        <v>9677526.4</v>
      </c>
      <c r="Z13" s="99">
        <v>43969.54</v>
      </c>
      <c r="AA13" s="108">
        <f aca="true" t="shared" si="6" ref="AA13:AA31">Z13/Y13*100</f>
        <v>0.45434688765096004</v>
      </c>
      <c r="AB13" s="109">
        <f t="shared" si="4"/>
        <v>-43010</v>
      </c>
      <c r="AC13" s="112">
        <f t="shared" si="5"/>
        <v>672200.92</v>
      </c>
    </row>
    <row r="14" spans="1:29" s="110" customFormat="1" ht="19.5" customHeight="1">
      <c r="A14" s="98" t="s">
        <v>45</v>
      </c>
      <c r="B14" s="99">
        <f>E14+H14+N14+Q14+S14+W14+U14</f>
        <v>46382637.98</v>
      </c>
      <c r="C14" s="99">
        <f>F14+I14+O14+R14+T14+X14+V14</f>
        <v>1860142.15</v>
      </c>
      <c r="D14" s="100">
        <f t="shared" si="0"/>
        <v>4.01042767511862</v>
      </c>
      <c r="E14" s="101">
        <v>6796000</v>
      </c>
      <c r="F14" s="101">
        <v>431297.15</v>
      </c>
      <c r="G14" s="100">
        <f t="shared" si="1"/>
        <v>6.346338287227782</v>
      </c>
      <c r="H14" s="101">
        <v>39586637.98</v>
      </c>
      <c r="I14" s="101">
        <v>1428845</v>
      </c>
      <c r="J14" s="102">
        <f t="shared" si="2"/>
        <v>3.6094123494950052</v>
      </c>
      <c r="K14" s="101">
        <v>14964300</v>
      </c>
      <c r="L14" s="101">
        <v>1247025</v>
      </c>
      <c r="M14" s="100">
        <f t="shared" si="3"/>
        <v>8.333333333333332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0</v>
      </c>
      <c r="R14" s="106">
        <v>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46489795.98</v>
      </c>
      <c r="Z14" s="99">
        <v>192477.83</v>
      </c>
      <c r="AA14" s="108">
        <f t="shared" si="6"/>
        <v>0.4140216706539309</v>
      </c>
      <c r="AB14" s="112">
        <f t="shared" si="4"/>
        <v>-107158</v>
      </c>
      <c r="AC14" s="112">
        <f t="shared" si="5"/>
        <v>1667664.3199999998</v>
      </c>
    </row>
    <row r="15" spans="1:29" s="110" customFormat="1" ht="19.5" customHeight="1">
      <c r="A15" s="98" t="s">
        <v>46</v>
      </c>
      <c r="B15" s="99">
        <f aca="true" t="shared" si="8" ref="B15:B28">E15+H15+N15+Q15+S15+W15+U15</f>
        <v>24121622.37</v>
      </c>
      <c r="C15" s="99">
        <f>F15+I15+O15+R15+T15+X15+V15</f>
        <v>1580586.81</v>
      </c>
      <c r="D15" s="100">
        <f t="shared" si="0"/>
        <v>6.552572566452959</v>
      </c>
      <c r="E15" s="101">
        <v>5156900</v>
      </c>
      <c r="F15" s="101">
        <v>776029.48</v>
      </c>
      <c r="G15" s="100">
        <f t="shared" si="1"/>
        <v>15.048371696174057</v>
      </c>
      <c r="H15" s="101">
        <v>18964722.37</v>
      </c>
      <c r="I15" s="101">
        <v>875915</v>
      </c>
      <c r="J15" s="102">
        <f t="shared" si="2"/>
        <v>4.618654483366423</v>
      </c>
      <c r="K15" s="101">
        <v>5181250</v>
      </c>
      <c r="L15" s="101">
        <v>431771</v>
      </c>
      <c r="M15" s="100">
        <f t="shared" si="3"/>
        <v>8.333336550060313</v>
      </c>
      <c r="N15" s="101">
        <v>0</v>
      </c>
      <c r="O15" s="101">
        <v>0</v>
      </c>
      <c r="P15" s="105"/>
      <c r="Q15" s="106">
        <v>0</v>
      </c>
      <c r="R15" s="106">
        <v>0</v>
      </c>
      <c r="S15" s="100"/>
      <c r="T15" s="100"/>
      <c r="U15" s="101">
        <v>0</v>
      </c>
      <c r="V15" s="101">
        <v>0</v>
      </c>
      <c r="W15" s="111"/>
      <c r="X15" s="101">
        <v>-71357.67</v>
      </c>
      <c r="Y15" s="99">
        <v>24339131.37</v>
      </c>
      <c r="Z15" s="99">
        <v>86484.39</v>
      </c>
      <c r="AA15" s="108">
        <f t="shared" si="6"/>
        <v>0.3553306347924938</v>
      </c>
      <c r="AB15" s="112">
        <f t="shared" si="4"/>
        <v>-217509</v>
      </c>
      <c r="AC15" s="112">
        <f t="shared" si="5"/>
        <v>1494102.4200000002</v>
      </c>
    </row>
    <row r="16" spans="1:29" s="110" customFormat="1" ht="19.5" customHeight="1">
      <c r="A16" s="98" t="s">
        <v>47</v>
      </c>
      <c r="B16" s="99">
        <f t="shared" si="8"/>
        <v>28652491.22</v>
      </c>
      <c r="C16" s="99">
        <f aca="true" t="shared" si="9" ref="C16:C28">F16+I16+O16+R16+T16+X16+V16</f>
        <v>1702984.29</v>
      </c>
      <c r="D16" s="100">
        <f t="shared" si="0"/>
        <v>5.943581927742756</v>
      </c>
      <c r="E16" s="101">
        <v>9163400</v>
      </c>
      <c r="F16" s="101">
        <v>605349.07</v>
      </c>
      <c r="G16" s="100">
        <f t="shared" si="1"/>
        <v>6.606162232359167</v>
      </c>
      <c r="H16" s="101">
        <v>19489091.22</v>
      </c>
      <c r="I16" s="101">
        <v>838700.67</v>
      </c>
      <c r="J16" s="102">
        <f>I16/H16*100</f>
        <v>4.303436525246045</v>
      </c>
      <c r="K16" s="101">
        <v>5132350</v>
      </c>
      <c r="L16" s="101">
        <v>427690</v>
      </c>
      <c r="M16" s="100">
        <f>L16/K16*100</f>
        <v>8.33321967519752</v>
      </c>
      <c r="N16" s="101"/>
      <c r="O16" s="101">
        <v>5000</v>
      </c>
      <c r="P16" s="105" t="e">
        <f t="shared" si="7"/>
        <v>#DIV/0!</v>
      </c>
      <c r="Q16" s="106">
        <v>0</v>
      </c>
      <c r="R16" s="106">
        <v>257250</v>
      </c>
      <c r="S16" s="100"/>
      <c r="T16" s="100"/>
      <c r="U16" s="101">
        <v>0</v>
      </c>
      <c r="V16" s="101">
        <v>0</v>
      </c>
      <c r="W16" s="111"/>
      <c r="X16" s="101">
        <v>-3315.45</v>
      </c>
      <c r="Y16" s="99">
        <v>28852949.22</v>
      </c>
      <c r="Z16" s="99">
        <v>110797.29</v>
      </c>
      <c r="AA16" s="108">
        <f t="shared" si="6"/>
        <v>0.38400681037901885</v>
      </c>
      <c r="AB16" s="112">
        <f t="shared" si="4"/>
        <v>-200458</v>
      </c>
      <c r="AC16" s="112">
        <f t="shared" si="5"/>
        <v>1592187</v>
      </c>
    </row>
    <row r="17" spans="1:29" s="110" customFormat="1" ht="19.5" customHeight="1">
      <c r="A17" s="98" t="s">
        <v>48</v>
      </c>
      <c r="B17" s="99">
        <f t="shared" si="8"/>
        <v>12602218.3</v>
      </c>
      <c r="C17" s="99">
        <f>F17+I17+O17+R17+T17+X17+V17</f>
        <v>896360.33</v>
      </c>
      <c r="D17" s="100">
        <f t="shared" si="0"/>
        <v>7.112718639384305</v>
      </c>
      <c r="E17" s="101">
        <v>2292500</v>
      </c>
      <c r="F17" s="101">
        <v>159408</v>
      </c>
      <c r="G17" s="100">
        <f t="shared" si="1"/>
        <v>6.953456924754635</v>
      </c>
      <c r="H17" s="101">
        <v>10309718.3</v>
      </c>
      <c r="I17" s="101">
        <v>736952.33</v>
      </c>
      <c r="J17" s="102">
        <f t="shared" si="2"/>
        <v>7.148132553728455</v>
      </c>
      <c r="K17" s="101">
        <v>3288000</v>
      </c>
      <c r="L17" s="101">
        <v>274000</v>
      </c>
      <c r="M17" s="100">
        <f t="shared" si="3"/>
        <v>8.333333333333332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0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12671854.3</v>
      </c>
      <c r="Z17" s="99">
        <v>77105.67</v>
      </c>
      <c r="AA17" s="108">
        <f t="shared" si="6"/>
        <v>0.6084797707940818</v>
      </c>
      <c r="AB17" s="112">
        <f t="shared" si="4"/>
        <v>-69636</v>
      </c>
      <c r="AC17" s="112">
        <f t="shared" si="5"/>
        <v>819254.6599999999</v>
      </c>
    </row>
    <row r="18" spans="1:29" s="110" customFormat="1" ht="19.5" customHeight="1">
      <c r="A18" s="98" t="s">
        <v>49</v>
      </c>
      <c r="B18" s="99">
        <f t="shared" si="8"/>
        <v>32646019</v>
      </c>
      <c r="C18" s="99">
        <f t="shared" si="9"/>
        <v>1650703.87</v>
      </c>
      <c r="D18" s="100">
        <f t="shared" si="0"/>
        <v>5.0563710999494305</v>
      </c>
      <c r="E18" s="101">
        <v>8372200</v>
      </c>
      <c r="F18" s="101">
        <v>428242.87</v>
      </c>
      <c r="G18" s="100">
        <f t="shared" si="1"/>
        <v>5.115057810372424</v>
      </c>
      <c r="H18" s="101">
        <v>24273819</v>
      </c>
      <c r="I18" s="101">
        <v>1222461</v>
      </c>
      <c r="J18" s="102">
        <f t="shared" si="2"/>
        <v>5.036129667111714</v>
      </c>
      <c r="K18" s="101">
        <v>8568500</v>
      </c>
      <c r="L18" s="101">
        <v>714042</v>
      </c>
      <c r="M18" s="100">
        <f t="shared" si="3"/>
        <v>8.33333722355138</v>
      </c>
      <c r="N18" s="101">
        <v>0</v>
      </c>
      <c r="O18" s="101">
        <v>0</v>
      </c>
      <c r="P18" s="105"/>
      <c r="Q18" s="106">
        <v>0</v>
      </c>
      <c r="R18" s="106">
        <v>0</v>
      </c>
      <c r="S18" s="100"/>
      <c r="T18" s="101"/>
      <c r="U18" s="101"/>
      <c r="V18" s="101"/>
      <c r="W18" s="101">
        <v>0</v>
      </c>
      <c r="X18" s="101">
        <v>0</v>
      </c>
      <c r="Y18" s="99">
        <v>32934276</v>
      </c>
      <c r="Z18" s="99">
        <v>99558.7</v>
      </c>
      <c r="AA18" s="108">
        <f t="shared" si="6"/>
        <v>0.30229509220120704</v>
      </c>
      <c r="AB18" s="112">
        <f t="shared" si="4"/>
        <v>-288257</v>
      </c>
      <c r="AC18" s="112">
        <f t="shared" si="5"/>
        <v>1551145.1700000002</v>
      </c>
    </row>
    <row r="19" spans="1:29" s="110" customFormat="1" ht="19.5" customHeight="1">
      <c r="A19" s="98" t="s">
        <v>50</v>
      </c>
      <c r="B19" s="99">
        <f t="shared" si="8"/>
        <v>59417923.9</v>
      </c>
      <c r="C19" s="99">
        <f t="shared" si="9"/>
        <v>2954349.66</v>
      </c>
      <c r="D19" s="100">
        <f t="shared" si="0"/>
        <v>4.972152283496395</v>
      </c>
      <c r="E19" s="101">
        <v>19461300</v>
      </c>
      <c r="F19" s="101">
        <v>891444.66</v>
      </c>
      <c r="G19" s="100">
        <f t="shared" si="1"/>
        <v>4.580601809745495</v>
      </c>
      <c r="H19" s="101">
        <v>39956623.9</v>
      </c>
      <c r="I19" s="101">
        <v>2062905</v>
      </c>
      <c r="J19" s="102">
        <f t="shared" si="2"/>
        <v>5.162861119505145</v>
      </c>
      <c r="K19" s="101">
        <v>24754900</v>
      </c>
      <c r="L19" s="101">
        <v>2062905</v>
      </c>
      <c r="M19" s="100">
        <f t="shared" si="3"/>
        <v>8.333319867985733</v>
      </c>
      <c r="N19" s="101">
        <v>0</v>
      </c>
      <c r="O19" s="101">
        <v>0</v>
      </c>
      <c r="P19" s="105"/>
      <c r="Q19" s="106">
        <v>0</v>
      </c>
      <c r="R19" s="106">
        <v>0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59417923.9</v>
      </c>
      <c r="Z19" s="99">
        <v>449717.24</v>
      </c>
      <c r="AA19" s="108">
        <f t="shared" si="6"/>
        <v>0.7568713453483689</v>
      </c>
      <c r="AB19" s="112">
        <f t="shared" si="4"/>
        <v>0</v>
      </c>
      <c r="AC19" s="112">
        <f t="shared" si="5"/>
        <v>2504632.42</v>
      </c>
    </row>
    <row r="20" spans="1:29" s="110" customFormat="1" ht="19.5" customHeight="1">
      <c r="A20" s="98" t="s">
        <v>51</v>
      </c>
      <c r="B20" s="99">
        <f t="shared" si="8"/>
        <v>15879700.6</v>
      </c>
      <c r="C20" s="99">
        <f t="shared" si="9"/>
        <v>1085283.98</v>
      </c>
      <c r="D20" s="100">
        <f t="shared" si="0"/>
        <v>6.834410845252334</v>
      </c>
      <c r="E20" s="101">
        <v>3197600</v>
      </c>
      <c r="F20" s="101">
        <v>170404.66</v>
      </c>
      <c r="G20" s="114">
        <f t="shared" si="1"/>
        <v>5.329142481861396</v>
      </c>
      <c r="H20" s="101">
        <v>12682100.6</v>
      </c>
      <c r="I20" s="101">
        <v>801343.67</v>
      </c>
      <c r="J20" s="102">
        <f t="shared" si="2"/>
        <v>6.3186982604443305</v>
      </c>
      <c r="K20" s="101">
        <v>5370700</v>
      </c>
      <c r="L20" s="101">
        <v>447558</v>
      </c>
      <c r="M20" s="100">
        <f>L20/K20*100</f>
        <v>8.333327126817732</v>
      </c>
      <c r="N20" s="101">
        <v>0</v>
      </c>
      <c r="O20" s="101">
        <v>0</v>
      </c>
      <c r="P20" s="105"/>
      <c r="Q20" s="106">
        <v>0</v>
      </c>
      <c r="R20" s="106">
        <v>115500</v>
      </c>
      <c r="S20" s="100"/>
      <c r="T20" s="101">
        <v>0</v>
      </c>
      <c r="U20" s="101"/>
      <c r="V20" s="101"/>
      <c r="W20" s="115">
        <v>0</v>
      </c>
      <c r="X20" s="101">
        <v>-1964.35</v>
      </c>
      <c r="Y20" s="99">
        <v>15996724.6</v>
      </c>
      <c r="Z20" s="99">
        <v>251936.87</v>
      </c>
      <c r="AA20" s="108">
        <f t="shared" si="6"/>
        <v>1.5749278449164523</v>
      </c>
      <c r="AB20" s="112">
        <f t="shared" si="4"/>
        <v>-117024</v>
      </c>
      <c r="AC20" s="112">
        <f t="shared" si="5"/>
        <v>833347.11</v>
      </c>
    </row>
    <row r="21" spans="1:29" s="110" customFormat="1" ht="19.5" customHeight="1">
      <c r="A21" s="98" t="s">
        <v>58</v>
      </c>
      <c r="B21" s="99">
        <f t="shared" si="8"/>
        <v>26508570.2</v>
      </c>
      <c r="C21" s="99">
        <f>F21+I21+O21+R21+T21+X21+V21</f>
        <v>1495394.26</v>
      </c>
      <c r="D21" s="100">
        <f t="shared" si="0"/>
        <v>5.641172830966191</v>
      </c>
      <c r="E21" s="101">
        <v>7940800</v>
      </c>
      <c r="F21" s="101">
        <v>470450.59</v>
      </c>
      <c r="G21" s="114">
        <f t="shared" si="1"/>
        <v>5.924473478742696</v>
      </c>
      <c r="H21" s="101">
        <v>18567770.2</v>
      </c>
      <c r="I21" s="101">
        <v>771302.67</v>
      </c>
      <c r="J21" s="102">
        <f t="shared" si="2"/>
        <v>4.15398651368488</v>
      </c>
      <c r="K21" s="101">
        <v>7925600</v>
      </c>
      <c r="L21" s="101">
        <v>660467</v>
      </c>
      <c r="M21" s="100">
        <f>L21/K21*100</f>
        <v>8.333337539113758</v>
      </c>
      <c r="N21" s="101">
        <v>0</v>
      </c>
      <c r="O21" s="101">
        <v>45673.5</v>
      </c>
      <c r="P21" s="105" t="e">
        <f t="shared" si="7"/>
        <v>#DIV/0!</v>
      </c>
      <c r="Q21" s="106">
        <v>0</v>
      </c>
      <c r="R21" s="106">
        <v>207967.5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26617870.2</v>
      </c>
      <c r="Z21" s="99">
        <v>275579.98</v>
      </c>
      <c r="AA21" s="108">
        <f t="shared" si="6"/>
        <v>1.0353194223631008</v>
      </c>
      <c r="AB21" s="112">
        <f t="shared" si="4"/>
        <v>-109300</v>
      </c>
      <c r="AC21" s="112">
        <f t="shared" si="5"/>
        <v>1219814.28</v>
      </c>
    </row>
    <row r="22" spans="1:29" s="110" customFormat="1" ht="19.5" customHeight="1">
      <c r="A22" s="98" t="s">
        <v>52</v>
      </c>
      <c r="B22" s="99">
        <f t="shared" si="8"/>
        <v>13871686.6</v>
      </c>
      <c r="C22" s="99">
        <f t="shared" si="9"/>
        <v>628524.6</v>
      </c>
      <c r="D22" s="100">
        <f t="shared" si="0"/>
        <v>4.530989043538512</v>
      </c>
      <c r="E22" s="101">
        <v>2417500</v>
      </c>
      <c r="F22" s="101">
        <v>129138.92</v>
      </c>
      <c r="G22" s="114">
        <f t="shared" si="1"/>
        <v>5.341837435367115</v>
      </c>
      <c r="H22" s="101">
        <v>11454186.6</v>
      </c>
      <c r="I22" s="101">
        <v>499386.67</v>
      </c>
      <c r="J22" s="102">
        <f t="shared" si="2"/>
        <v>4.35986148505735</v>
      </c>
      <c r="K22" s="101">
        <v>3489500</v>
      </c>
      <c r="L22" s="101">
        <v>290792</v>
      </c>
      <c r="M22" s="100">
        <f t="shared" si="3"/>
        <v>8.333342885800258</v>
      </c>
      <c r="N22" s="101">
        <v>0</v>
      </c>
      <c r="O22" s="101">
        <v>0</v>
      </c>
      <c r="P22" s="105" t="e">
        <f t="shared" si="7"/>
        <v>#DIV/0!</v>
      </c>
      <c r="Q22" s="106">
        <v>0</v>
      </c>
      <c r="R22" s="106">
        <v>0</v>
      </c>
      <c r="S22" s="100"/>
      <c r="T22" s="101"/>
      <c r="U22" s="101"/>
      <c r="V22" s="101"/>
      <c r="W22" s="115"/>
      <c r="X22" s="101">
        <v>-0.99</v>
      </c>
      <c r="Y22" s="99">
        <v>13974465.6</v>
      </c>
      <c r="Z22" s="99">
        <v>44707.09</v>
      </c>
      <c r="AA22" s="108">
        <f t="shared" si="6"/>
        <v>0.31991985439500453</v>
      </c>
      <c r="AB22" s="112">
        <f t="shared" si="4"/>
        <v>-102779</v>
      </c>
      <c r="AC22" s="112">
        <f t="shared" si="5"/>
        <v>583817.51</v>
      </c>
    </row>
    <row r="23" spans="1:29" s="110" customFormat="1" ht="19.5" customHeight="1">
      <c r="A23" s="98" t="s">
        <v>53</v>
      </c>
      <c r="B23" s="99">
        <f t="shared" si="8"/>
        <v>22980585.67</v>
      </c>
      <c r="C23" s="99">
        <f t="shared" si="9"/>
        <v>1088158.6400000001</v>
      </c>
      <c r="D23" s="100">
        <f t="shared" si="0"/>
        <v>4.735121443926194</v>
      </c>
      <c r="E23" s="101">
        <v>12694200</v>
      </c>
      <c r="F23" s="101">
        <v>501865</v>
      </c>
      <c r="G23" s="100">
        <f t="shared" si="1"/>
        <v>3.9534984481101607</v>
      </c>
      <c r="H23" s="101">
        <v>10286385.67</v>
      </c>
      <c r="I23" s="101">
        <v>586294.33</v>
      </c>
      <c r="J23" s="102">
        <f t="shared" si="2"/>
        <v>5.699711723914003</v>
      </c>
      <c r="K23" s="101">
        <v>4223600</v>
      </c>
      <c r="L23" s="101">
        <v>351967</v>
      </c>
      <c r="M23" s="100">
        <f t="shared" si="3"/>
        <v>8.33334122549484</v>
      </c>
      <c r="N23" s="101">
        <v>0</v>
      </c>
      <c r="O23" s="101">
        <v>0</v>
      </c>
      <c r="P23" s="105" t="e">
        <f t="shared" si="7"/>
        <v>#DIV/0!</v>
      </c>
      <c r="Q23" s="106">
        <v>0</v>
      </c>
      <c r="R23" s="106">
        <v>0</v>
      </c>
      <c r="S23" s="100"/>
      <c r="T23" s="101"/>
      <c r="U23" s="101"/>
      <c r="V23" s="101">
        <v>0</v>
      </c>
      <c r="W23" s="101">
        <v>0</v>
      </c>
      <c r="X23" s="101">
        <v>-0.69</v>
      </c>
      <c r="Y23" s="99">
        <v>23133207.67</v>
      </c>
      <c r="Z23" s="99">
        <v>243541.66</v>
      </c>
      <c r="AA23" s="108">
        <f t="shared" si="6"/>
        <v>1.052779465235311</v>
      </c>
      <c r="AB23" s="112">
        <f t="shared" si="4"/>
        <v>-152622</v>
      </c>
      <c r="AC23" s="112">
        <f t="shared" si="5"/>
        <v>844616.9800000001</v>
      </c>
    </row>
    <row r="24" spans="1:29" s="110" customFormat="1" ht="19.5" customHeight="1">
      <c r="A24" s="98" t="s">
        <v>54</v>
      </c>
      <c r="B24" s="99">
        <f t="shared" si="8"/>
        <v>12614630.6</v>
      </c>
      <c r="C24" s="99">
        <f t="shared" si="9"/>
        <v>883301.89</v>
      </c>
      <c r="D24" s="100">
        <f t="shared" si="0"/>
        <v>7.002201792575678</v>
      </c>
      <c r="E24" s="101">
        <v>3591400</v>
      </c>
      <c r="F24" s="101">
        <v>259915.22</v>
      </c>
      <c r="G24" s="100">
        <f t="shared" si="1"/>
        <v>7.237155983738932</v>
      </c>
      <c r="H24" s="101">
        <v>9023230.6</v>
      </c>
      <c r="I24" s="101">
        <v>623286.67</v>
      </c>
      <c r="J24" s="102">
        <f t="shared" si="2"/>
        <v>6.907577758236613</v>
      </c>
      <c r="K24" s="101">
        <v>1865000</v>
      </c>
      <c r="L24" s="101">
        <v>155417</v>
      </c>
      <c r="M24" s="100">
        <f t="shared" si="3"/>
        <v>8.333351206434317</v>
      </c>
      <c r="N24" s="101">
        <v>0</v>
      </c>
      <c r="O24" s="101">
        <v>100</v>
      </c>
      <c r="P24" s="105"/>
      <c r="Q24" s="106">
        <v>0</v>
      </c>
      <c r="R24" s="106">
        <v>0</v>
      </c>
      <c r="S24" s="100"/>
      <c r="T24" s="101"/>
      <c r="U24" s="101"/>
      <c r="V24" s="101"/>
      <c r="W24" s="116"/>
      <c r="X24" s="107"/>
      <c r="Y24" s="99">
        <v>12741794.6</v>
      </c>
      <c r="Z24" s="99">
        <v>53900</v>
      </c>
      <c r="AA24" s="108">
        <f t="shared" si="6"/>
        <v>0.42301733540736874</v>
      </c>
      <c r="AB24" s="112">
        <f t="shared" si="4"/>
        <v>-127164</v>
      </c>
      <c r="AC24" s="112">
        <f t="shared" si="5"/>
        <v>829401.89</v>
      </c>
    </row>
    <row r="25" spans="1:29" s="110" customFormat="1" ht="19.5" customHeight="1">
      <c r="A25" s="98" t="s">
        <v>55</v>
      </c>
      <c r="B25" s="99">
        <f t="shared" si="8"/>
        <v>12058104.1</v>
      </c>
      <c r="C25" s="99">
        <f t="shared" si="9"/>
        <v>783378.4600000001</v>
      </c>
      <c r="D25" s="100">
        <f t="shared" si="0"/>
        <v>6.496696773417308</v>
      </c>
      <c r="E25" s="101">
        <v>3357500</v>
      </c>
      <c r="F25" s="101">
        <v>167617.79</v>
      </c>
      <c r="G25" s="100">
        <f t="shared" si="1"/>
        <v>4.992339240506329</v>
      </c>
      <c r="H25" s="101">
        <v>8700604.1</v>
      </c>
      <c r="I25" s="101">
        <v>615760.67</v>
      </c>
      <c r="J25" s="102">
        <f t="shared" si="2"/>
        <v>7.077217431373531</v>
      </c>
      <c r="K25" s="101">
        <v>2706300</v>
      </c>
      <c r="L25" s="101">
        <v>225525</v>
      </c>
      <c r="M25" s="100">
        <f t="shared" si="3"/>
        <v>8.333333333333332</v>
      </c>
      <c r="N25" s="101">
        <v>0</v>
      </c>
      <c r="O25" s="101">
        <v>0</v>
      </c>
      <c r="P25" s="105" t="e">
        <f t="shared" si="7"/>
        <v>#DIV/0!</v>
      </c>
      <c r="Q25" s="106">
        <v>0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12195756.1</v>
      </c>
      <c r="Z25" s="99">
        <v>89179.9</v>
      </c>
      <c r="AA25" s="108">
        <f t="shared" si="6"/>
        <v>0.7312371555216655</v>
      </c>
      <c r="AB25" s="112">
        <f t="shared" si="4"/>
        <v>-137652</v>
      </c>
      <c r="AC25" s="112">
        <f t="shared" si="5"/>
        <v>694198.56</v>
      </c>
    </row>
    <row r="26" spans="1:29" s="110" customFormat="1" ht="19.5" customHeight="1">
      <c r="A26" s="98" t="s">
        <v>56</v>
      </c>
      <c r="B26" s="99">
        <f t="shared" si="8"/>
        <v>12972651.1</v>
      </c>
      <c r="C26" s="99">
        <f t="shared" si="9"/>
        <v>1020472.5700000001</v>
      </c>
      <c r="D26" s="100">
        <f t="shared" si="0"/>
        <v>7.866337899120714</v>
      </c>
      <c r="E26" s="101">
        <v>2973700</v>
      </c>
      <c r="F26" s="101">
        <v>376527.9</v>
      </c>
      <c r="G26" s="100">
        <f t="shared" si="1"/>
        <v>12.661932945488786</v>
      </c>
      <c r="H26" s="101">
        <v>9998951.1</v>
      </c>
      <c r="I26" s="101">
        <v>643944.67</v>
      </c>
      <c r="J26" s="102">
        <f t="shared" si="2"/>
        <v>6.440122204418023</v>
      </c>
      <c r="K26" s="101">
        <v>2868000</v>
      </c>
      <c r="L26" s="101">
        <v>239000</v>
      </c>
      <c r="M26" s="100">
        <f t="shared" si="3"/>
        <v>8.333333333333332</v>
      </c>
      <c r="N26" s="101">
        <v>0</v>
      </c>
      <c r="O26" s="101">
        <v>0</v>
      </c>
      <c r="P26" s="105" t="e">
        <f t="shared" si="7"/>
        <v>#DIV/0!</v>
      </c>
      <c r="Q26" s="106">
        <v>0</v>
      </c>
      <c r="R26" s="106">
        <v>0</v>
      </c>
      <c r="S26" s="100"/>
      <c r="T26" s="101"/>
      <c r="U26" s="101"/>
      <c r="V26" s="101"/>
      <c r="W26" s="100"/>
      <c r="X26" s="107"/>
      <c r="Y26" s="99">
        <v>13075871.1</v>
      </c>
      <c r="Z26" s="99">
        <v>47500</v>
      </c>
      <c r="AA26" s="108">
        <f t="shared" si="6"/>
        <v>0.3632645170385627</v>
      </c>
      <c r="AB26" s="109">
        <f t="shared" si="4"/>
        <v>-103220</v>
      </c>
      <c r="AC26" s="109">
        <f t="shared" si="5"/>
        <v>972972.5700000001</v>
      </c>
    </row>
    <row r="27" spans="1:29" s="110" customFormat="1" ht="19.5" customHeight="1">
      <c r="A27" s="98" t="s">
        <v>57</v>
      </c>
      <c r="B27" s="99">
        <f t="shared" si="8"/>
        <v>20020750.3</v>
      </c>
      <c r="C27" s="99">
        <f t="shared" si="9"/>
        <v>1317095.78</v>
      </c>
      <c r="D27" s="100">
        <f t="shared" si="0"/>
        <v>6.5786534483675165</v>
      </c>
      <c r="E27" s="101">
        <v>5181100</v>
      </c>
      <c r="F27" s="101">
        <v>280827.62</v>
      </c>
      <c r="G27" s="100">
        <f t="shared" si="1"/>
        <v>5.420231611047846</v>
      </c>
      <c r="H27" s="101">
        <v>14839650.3</v>
      </c>
      <c r="I27" s="101">
        <v>1036269</v>
      </c>
      <c r="J27" s="102">
        <f t="shared" si="2"/>
        <v>6.983109298741359</v>
      </c>
      <c r="K27" s="101">
        <v>7566900</v>
      </c>
      <c r="L27" s="101">
        <v>630575</v>
      </c>
      <c r="M27" s="100">
        <f t="shared" si="3"/>
        <v>8.333333333333332</v>
      </c>
      <c r="N27" s="101">
        <v>0</v>
      </c>
      <c r="O27" s="101">
        <v>0</v>
      </c>
      <c r="P27" s="105"/>
      <c r="Q27" s="106">
        <v>0</v>
      </c>
      <c r="R27" s="106">
        <v>0</v>
      </c>
      <c r="S27" s="100"/>
      <c r="T27" s="101"/>
      <c r="U27" s="101"/>
      <c r="V27" s="101"/>
      <c r="W27" s="104">
        <v>0</v>
      </c>
      <c r="X27" s="101">
        <v>-0.84</v>
      </c>
      <c r="Y27" s="99">
        <v>20218546.3</v>
      </c>
      <c r="Z27" s="99">
        <v>123450.74</v>
      </c>
      <c r="AA27" s="108">
        <f t="shared" si="6"/>
        <v>0.610581681631582</v>
      </c>
      <c r="AB27" s="112">
        <f t="shared" si="4"/>
        <v>-197796</v>
      </c>
      <c r="AC27" s="112">
        <f t="shared" si="5"/>
        <v>1193645.04</v>
      </c>
    </row>
    <row r="28" spans="1:29" s="110" customFormat="1" ht="19.5" customHeight="1">
      <c r="A28" s="98" t="s">
        <v>59</v>
      </c>
      <c r="B28" s="99">
        <f t="shared" si="8"/>
        <v>9128576.4</v>
      </c>
      <c r="C28" s="99">
        <f t="shared" si="9"/>
        <v>658546.2000000001</v>
      </c>
      <c r="D28" s="100">
        <f t="shared" si="0"/>
        <v>7.214117197945565</v>
      </c>
      <c r="E28" s="101">
        <v>1686900</v>
      </c>
      <c r="F28" s="101">
        <v>113276.53</v>
      </c>
      <c r="G28" s="100">
        <f t="shared" si="1"/>
        <v>6.7150708400023715</v>
      </c>
      <c r="H28" s="101">
        <v>7441676.4</v>
      </c>
      <c r="I28" s="101">
        <v>545269.67</v>
      </c>
      <c r="J28" s="102">
        <f t="shared" si="2"/>
        <v>7.3272424208072255</v>
      </c>
      <c r="K28" s="101">
        <v>2159700</v>
      </c>
      <c r="L28" s="101">
        <v>179975</v>
      </c>
      <c r="M28" s="100">
        <f t="shared" si="3"/>
        <v>8.333333333333332</v>
      </c>
      <c r="N28" s="101">
        <v>0</v>
      </c>
      <c r="O28" s="101">
        <v>0</v>
      </c>
      <c r="P28" s="105" t="e">
        <f t="shared" si="7"/>
        <v>#DIV/0!</v>
      </c>
      <c r="Q28" s="106">
        <v>0</v>
      </c>
      <c r="R28" s="106">
        <v>0</v>
      </c>
      <c r="S28" s="100"/>
      <c r="T28" s="100"/>
      <c r="U28" s="101"/>
      <c r="V28" s="101"/>
      <c r="W28" s="100"/>
      <c r="X28" s="101">
        <v>0</v>
      </c>
      <c r="Y28" s="99">
        <v>9207342.4</v>
      </c>
      <c r="Z28" s="99">
        <v>56103.24</v>
      </c>
      <c r="AA28" s="108">
        <f t="shared" si="6"/>
        <v>0.6093315265434247</v>
      </c>
      <c r="AB28" s="112">
        <f t="shared" si="4"/>
        <v>-78766</v>
      </c>
      <c r="AC28" s="112">
        <f t="shared" si="5"/>
        <v>602442.9600000001</v>
      </c>
    </row>
    <row r="29" spans="1:29" s="110" customFormat="1" ht="19.5" customHeight="1">
      <c r="A29" s="94" t="s">
        <v>22</v>
      </c>
      <c r="B29" s="117">
        <f>E29+H29+W29+N29+Q29+S29+U29</f>
        <v>368783101.8399999</v>
      </c>
      <c r="C29" s="117">
        <f>F29+I29+X29+O29+R29+T29+V29</f>
        <v>21099325.78</v>
      </c>
      <c r="D29" s="100">
        <f>C29/B29*100</f>
        <v>5.72133746766796</v>
      </c>
      <c r="E29" s="107">
        <f>SUM(E12:E28)</f>
        <v>98787100</v>
      </c>
      <c r="F29" s="107">
        <f>SUM(F12:F28)</f>
        <v>6186782.7700000005</v>
      </c>
      <c r="G29" s="100">
        <f>F29/E29*100</f>
        <v>6.262743586966316</v>
      </c>
      <c r="H29" s="107">
        <f>SUM(H12:H28)</f>
        <v>269996001.8399999</v>
      </c>
      <c r="I29" s="107">
        <f>SUM(I12:I28)</f>
        <v>14357692</v>
      </c>
      <c r="J29" s="102">
        <f>I29/H29*100</f>
        <v>5.317742448833887</v>
      </c>
      <c r="K29" s="107">
        <f>K12+K13+K14+K15+K16+K17+K18+K19+K20+K21+K22+K23+K24+K25+K26+K27+K28</f>
        <v>104527200</v>
      </c>
      <c r="L29" s="118">
        <f>SUM(L12:L28)</f>
        <v>8710592</v>
      </c>
      <c r="M29" s="100">
        <f>L29/K29*100</f>
        <v>8.33332567982305</v>
      </c>
      <c r="N29" s="118">
        <f>SUM(N12:N28)</f>
        <v>0</v>
      </c>
      <c r="O29" s="118">
        <f>SUM(O12:O28)</f>
        <v>50773.5</v>
      </c>
      <c r="P29" s="111" t="e">
        <f>O29/N29*100</f>
        <v>#DIV/0!</v>
      </c>
      <c r="Q29" s="107">
        <f>Q12+Q13+Q14+Q15+Q16+Q17+Q18+Q19+Q20+Q21+Q22+Q23+Q24+Q25+Q26+Q27+Q28</f>
        <v>0</v>
      </c>
      <c r="R29" s="107">
        <f>R12+R13+R14+R15+R16+R17+R18+R19+R20+R21+R22+R23+R24+R25+R26+R27+R28</f>
        <v>580717.5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W17+W21+W18</f>
        <v>0</v>
      </c>
      <c r="X29" s="107">
        <f>X12+X13+X14+X15+X16+X17+X18+X19+X20+X21+X22+X23+X24+X25+X26+X27+X28</f>
        <v>-76639.99</v>
      </c>
      <c r="Y29" s="117">
        <f>SUM(Y12:Y28)</f>
        <v>370926917.8400001</v>
      </c>
      <c r="Z29" s="117">
        <f>SUM(Z12:Z28)</f>
        <v>2303774.0600000005</v>
      </c>
      <c r="AA29" s="108">
        <f t="shared" si="6"/>
        <v>0.6210857042717339</v>
      </c>
      <c r="AB29" s="119">
        <f t="shared" si="4"/>
        <v>-2143816.000000179</v>
      </c>
      <c r="AC29" s="119">
        <f t="shared" si="5"/>
        <v>18795551.72</v>
      </c>
    </row>
    <row r="30" spans="1:29" s="110" customFormat="1" ht="19.5" customHeight="1">
      <c r="A30" s="98" t="s">
        <v>12</v>
      </c>
      <c r="B30" s="99">
        <f>E30+H30+N30+S30+W30</f>
        <v>1464158133.52</v>
      </c>
      <c r="C30" s="99">
        <f>F30+I30+T30+X30</f>
        <v>35043830.83</v>
      </c>
      <c r="D30" s="111">
        <f>C30/B30*100</f>
        <v>2.393445764341773</v>
      </c>
      <c r="E30" s="101">
        <v>409568000</v>
      </c>
      <c r="F30" s="101">
        <v>31967049.54</v>
      </c>
      <c r="G30" s="111">
        <f>F30/E30*100</f>
        <v>7.805065224822251</v>
      </c>
      <c r="H30" s="101">
        <v>1054590133.52</v>
      </c>
      <c r="I30" s="101">
        <v>36152626.08</v>
      </c>
      <c r="J30" s="104">
        <f>I30/H30*100</f>
        <v>3.4281210235990107</v>
      </c>
      <c r="K30" s="101">
        <v>2776500</v>
      </c>
      <c r="L30" s="101">
        <v>231400</v>
      </c>
      <c r="M30" s="104">
        <f>L30/K30*100</f>
        <v>8.33423374752386</v>
      </c>
      <c r="N30" s="101"/>
      <c r="O30" s="101">
        <v>0</v>
      </c>
      <c r="P30" s="111">
        <v>0</v>
      </c>
      <c r="Q30" s="101"/>
      <c r="R30" s="101"/>
      <c r="S30" s="101">
        <v>0</v>
      </c>
      <c r="T30" s="101">
        <v>4841089.05</v>
      </c>
      <c r="U30" s="101"/>
      <c r="V30" s="101"/>
      <c r="W30" s="101">
        <v>0</v>
      </c>
      <c r="X30" s="101">
        <v>-37916933.84</v>
      </c>
      <c r="Y30" s="99">
        <v>1464158133.52</v>
      </c>
      <c r="Z30" s="99">
        <v>61057971.49</v>
      </c>
      <c r="AA30" s="120">
        <f t="shared" si="6"/>
        <v>4.170176027585887</v>
      </c>
      <c r="AB30" s="112">
        <f t="shared" si="4"/>
        <v>0</v>
      </c>
      <c r="AC30" s="109">
        <f t="shared" si="5"/>
        <v>-26014140.660000004</v>
      </c>
    </row>
    <row r="31" spans="1:29" s="110" customFormat="1" ht="26.25" customHeight="1">
      <c r="A31" s="94" t="s">
        <v>13</v>
      </c>
      <c r="B31" s="117">
        <f>B29+B30-H29</f>
        <v>1562945233.52</v>
      </c>
      <c r="C31" s="117">
        <f>C29+C30-I29</f>
        <v>41785464.61</v>
      </c>
      <c r="D31" s="100">
        <f>C31/B31*100</f>
        <v>2.6735079204210197</v>
      </c>
      <c r="E31" s="107">
        <f>E29+E30</f>
        <v>508355100</v>
      </c>
      <c r="F31" s="107">
        <f>SUM(F29:F30)</f>
        <v>38153832.31</v>
      </c>
      <c r="G31" s="100">
        <f>F31/E31*100</f>
        <v>7.505350553186149</v>
      </c>
      <c r="H31" s="107">
        <f>H29+H30</f>
        <v>1324586135.36</v>
      </c>
      <c r="I31" s="107">
        <f>I29+I30</f>
        <v>50510318.08</v>
      </c>
      <c r="J31" s="102">
        <f>I31/H31*100</f>
        <v>3.813290561604146</v>
      </c>
      <c r="K31" s="107">
        <f>K30+K29</f>
        <v>107303700</v>
      </c>
      <c r="L31" s="107">
        <f>L30+L29</f>
        <v>8941992</v>
      </c>
      <c r="M31" s="102">
        <f>L31/K31*100</f>
        <v>8.333349176216663</v>
      </c>
      <c r="N31" s="107">
        <f>N29</f>
        <v>0</v>
      </c>
      <c r="O31" s="107">
        <f>O29</f>
        <v>50773.5</v>
      </c>
      <c r="P31" s="100">
        <v>0</v>
      </c>
      <c r="Q31" s="107"/>
      <c r="R31" s="107"/>
      <c r="S31" s="107">
        <f>S30</f>
        <v>0</v>
      </c>
      <c r="T31" s="107">
        <f>T29+T30</f>
        <v>4841089.05</v>
      </c>
      <c r="U31" s="101"/>
      <c r="V31" s="101"/>
      <c r="W31" s="107">
        <f>W29+W30</f>
        <v>0</v>
      </c>
      <c r="X31" s="107">
        <f>X29+X30</f>
        <v>-37993573.830000006</v>
      </c>
      <c r="Y31" s="117">
        <f>Y29+Y30-H29</f>
        <v>1565089049.5200002</v>
      </c>
      <c r="Z31" s="117">
        <f>Z29+Z30-I29</f>
        <v>49004053.550000004</v>
      </c>
      <c r="AA31" s="108">
        <f t="shared" si="6"/>
        <v>3.1310712681191615</v>
      </c>
      <c r="AB31" s="119">
        <f t="shared" si="4"/>
        <v>-2143816.0000002384</v>
      </c>
      <c r="AC31" s="119">
        <f t="shared" si="5"/>
        <v>-7218588.940000005</v>
      </c>
    </row>
    <row r="32" spans="1:29" s="110" customFormat="1" ht="37.5" customHeight="1">
      <c r="A32" s="94" t="s">
        <v>42</v>
      </c>
      <c r="B32" s="117">
        <f>E32+H32+S32+N32+W32+Q32</f>
        <v>1543507433.52</v>
      </c>
      <c r="C32" s="117">
        <f>F32+I32+T32+O32+X32+R32</f>
        <v>41785464.60999999</v>
      </c>
      <c r="D32" s="100">
        <f>C32/B32*100</f>
        <v>2.7071761173645528</v>
      </c>
      <c r="E32" s="107">
        <f>E31</f>
        <v>508355100</v>
      </c>
      <c r="F32" s="107">
        <f>F31</f>
        <v>38153832.31</v>
      </c>
      <c r="G32" s="100">
        <f>F32/E32*100</f>
        <v>7.505350553186149</v>
      </c>
      <c r="H32" s="107">
        <f>H31-H29-19437800</f>
        <v>1035152333.52</v>
      </c>
      <c r="I32" s="107">
        <f>I31-I29</f>
        <v>36152626.08</v>
      </c>
      <c r="J32" s="100">
        <f>I32/H32*100</f>
        <v>3.4924933180669395</v>
      </c>
      <c r="K32" s="107">
        <f>K31</f>
        <v>107303700</v>
      </c>
      <c r="L32" s="107">
        <f>L31</f>
        <v>8941992</v>
      </c>
      <c r="M32" s="102">
        <f>L32/K32*100</f>
        <v>8.333349176216663</v>
      </c>
      <c r="N32" s="107">
        <f>N31</f>
        <v>0</v>
      </c>
      <c r="O32" s="107">
        <f>O31</f>
        <v>50773.5</v>
      </c>
      <c r="P32" s="100">
        <v>0</v>
      </c>
      <c r="Q32" s="107">
        <f>Q29+Q30</f>
        <v>0</v>
      </c>
      <c r="R32" s="107">
        <f>R29+R30</f>
        <v>580717.5</v>
      </c>
      <c r="S32" s="107">
        <f>S31</f>
        <v>0</v>
      </c>
      <c r="T32" s="107">
        <f>T31</f>
        <v>4841089.05</v>
      </c>
      <c r="U32" s="101"/>
      <c r="V32" s="101"/>
      <c r="W32" s="107">
        <f>W31</f>
        <v>0</v>
      </c>
      <c r="X32" s="107">
        <f>X31</f>
        <v>-37993573.830000006</v>
      </c>
      <c r="Y32" s="117">
        <f>Y31-19437800</f>
        <v>1545651249.5200002</v>
      </c>
      <c r="Z32" s="117">
        <f>Z31</f>
        <v>49004053.550000004</v>
      </c>
      <c r="AA32" s="121">
        <f>Z32/Y32*100</f>
        <v>3.170446992180037</v>
      </c>
      <c r="AB32" s="119">
        <f t="shared" si="4"/>
        <v>-2143816.0000002384</v>
      </c>
      <c r="AC32" s="119">
        <f t="shared" si="5"/>
        <v>-7218588.9400000125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312764000</v>
      </c>
      <c r="F34" s="112">
        <v>23720389.57</v>
      </c>
      <c r="G34" s="111">
        <f aca="true" t="shared" si="10" ref="G34:G44">F34/E34*100</f>
        <v>7.584117599851646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2" t="s">
        <v>75</v>
      </c>
      <c r="B35" s="133"/>
      <c r="C35" s="133"/>
      <c r="D35" s="134"/>
      <c r="E35" s="112">
        <v>8148000</v>
      </c>
      <c r="F35" s="112">
        <v>763172.83</v>
      </c>
      <c r="G35" s="111">
        <f t="shared" si="10"/>
        <v>9.366382302405498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7" t="s">
        <v>88</v>
      </c>
      <c r="B36" s="138"/>
      <c r="C36" s="138"/>
      <c r="D36" s="139"/>
      <c r="E36" s="112">
        <v>34100000</v>
      </c>
      <c r="F36" s="112">
        <v>1545923.75</v>
      </c>
      <c r="G36" s="111">
        <f t="shared" si="10"/>
        <v>4.53350073313783</v>
      </c>
      <c r="H36" s="60"/>
      <c r="I36" s="61"/>
      <c r="J36" s="61"/>
      <c r="K36" s="97"/>
      <c r="L36" s="122">
        <f>H32+N32+S32+W32</f>
        <v>1035152333.52</v>
      </c>
      <c r="M36" s="61"/>
      <c r="N36" s="122">
        <f>I32+T32+X32+O32</f>
        <v>3050914.7999999896</v>
      </c>
      <c r="O36" s="61">
        <f>N36/L36*100</f>
        <v>0.29473099767117933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-88768.23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1750000</v>
      </c>
      <c r="F38" s="112">
        <v>146069</v>
      </c>
      <c r="G38" s="111">
        <f t="shared" si="10"/>
        <v>8.3468</v>
      </c>
      <c r="H38" s="60"/>
      <c r="I38" s="61"/>
      <c r="J38" s="61"/>
      <c r="K38" s="61"/>
      <c r="L38" s="61"/>
      <c r="M38" s="61"/>
      <c r="N38" s="122">
        <f>F29+R29</f>
        <v>6767500.2700000005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7" t="s">
        <v>70</v>
      </c>
      <c r="B39" s="138"/>
      <c r="C39" s="138"/>
      <c r="D39" s="139"/>
      <c r="E39" s="112">
        <v>10000000</v>
      </c>
      <c r="F39" s="112">
        <v>1241682.84</v>
      </c>
      <c r="G39" s="111">
        <f t="shared" si="10"/>
        <v>12.4168284</v>
      </c>
      <c r="H39" s="60"/>
      <c r="I39" s="61"/>
      <c r="J39" s="61"/>
      <c r="K39" s="61"/>
      <c r="L39" s="61"/>
      <c r="M39" s="61"/>
      <c r="N39" s="122">
        <f>F32+R32</f>
        <v>38734549.81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77" t="s">
        <v>87</v>
      </c>
      <c r="B40" s="178"/>
      <c r="C40" s="178"/>
      <c r="D40" s="179"/>
      <c r="E40" s="119">
        <f>E41+E42</f>
        <v>5700000</v>
      </c>
      <c r="F40" s="119">
        <f>F41+F42</f>
        <v>178890.26</v>
      </c>
      <c r="G40" s="100">
        <f t="shared" si="10"/>
        <v>3.1384256140350875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2" t="s">
        <v>76</v>
      </c>
      <c r="B41" s="133"/>
      <c r="C41" s="133"/>
      <c r="D41" s="134"/>
      <c r="E41" s="112">
        <v>700000</v>
      </c>
      <c r="F41" s="112">
        <v>20825.61</v>
      </c>
      <c r="G41" s="111">
        <f t="shared" si="10"/>
        <v>2.975087142857143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2" t="s">
        <v>77</v>
      </c>
      <c r="B42" s="133"/>
      <c r="C42" s="133"/>
      <c r="D42" s="134"/>
      <c r="E42" s="112">
        <v>5000000</v>
      </c>
      <c r="F42" s="112">
        <v>158064.65</v>
      </c>
      <c r="G42" s="111">
        <f t="shared" si="10"/>
        <v>3.1612929999999997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2" t="s">
        <v>17</v>
      </c>
      <c r="B43" s="133"/>
      <c r="C43" s="133"/>
      <c r="D43" s="134"/>
      <c r="E43" s="112">
        <v>6000</v>
      </c>
      <c r="F43" s="112">
        <v>600</v>
      </c>
      <c r="G43" s="111">
        <f t="shared" si="10"/>
        <v>10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2" t="s">
        <v>18</v>
      </c>
      <c r="B44" s="133"/>
      <c r="C44" s="133"/>
      <c r="D44" s="134"/>
      <c r="E44" s="112">
        <v>4500000</v>
      </c>
      <c r="F44" s="112">
        <v>418983.94</v>
      </c>
      <c r="G44" s="111">
        <f t="shared" si="10"/>
        <v>9.310754222222222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2" t="s">
        <v>65</v>
      </c>
      <c r="B45" s="135"/>
      <c r="C45" s="135"/>
      <c r="D45" s="136"/>
      <c r="E45" s="112">
        <v>0</v>
      </c>
      <c r="F45" s="112">
        <v>0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7" t="s">
        <v>71</v>
      </c>
      <c r="B46" s="138"/>
      <c r="C46" s="138"/>
      <c r="D46" s="139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2" t="s">
        <v>25</v>
      </c>
      <c r="B47" s="133"/>
      <c r="C47" s="133"/>
      <c r="D47" s="134"/>
      <c r="E47" s="112">
        <v>12800000</v>
      </c>
      <c r="F47" s="112">
        <v>1639799.58</v>
      </c>
      <c r="G47" s="111">
        <f>F47/E47*100</f>
        <v>12.81093421875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2" t="s">
        <v>85</v>
      </c>
      <c r="B48" s="133"/>
      <c r="C48" s="133"/>
      <c r="D48" s="134"/>
      <c r="E48" s="112">
        <v>0</v>
      </c>
      <c r="F48" s="112">
        <v>5798.67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2" t="s">
        <v>24</v>
      </c>
      <c r="B49" s="133"/>
      <c r="C49" s="133"/>
      <c r="D49" s="134"/>
      <c r="E49" s="112">
        <v>1300000</v>
      </c>
      <c r="F49" s="112">
        <v>115583.7</v>
      </c>
      <c r="G49" s="111">
        <f>F49/E49*100</f>
        <v>8.891053846153845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7" t="s">
        <v>35</v>
      </c>
      <c r="B50" s="187"/>
      <c r="C50" s="187"/>
      <c r="D50" s="188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7" t="s">
        <v>36</v>
      </c>
      <c r="B51" s="138"/>
      <c r="C51" s="138"/>
      <c r="D51" s="139"/>
      <c r="E51" s="112">
        <v>0</v>
      </c>
      <c r="F51" s="112">
        <v>19474.21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7" t="s">
        <v>90</v>
      </c>
      <c r="B52" s="138"/>
      <c r="C52" s="138"/>
      <c r="D52" s="139"/>
      <c r="E52" s="112">
        <v>0</v>
      </c>
      <c r="F52" s="112">
        <v>73750</v>
      </c>
      <c r="G52" s="111" t="e">
        <f>F52/E52*100</f>
        <v>#DIV/0!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2" t="s">
        <v>60</v>
      </c>
      <c r="B53" s="133"/>
      <c r="C53" s="133"/>
      <c r="D53" s="134"/>
      <c r="E53" s="112">
        <v>1500000</v>
      </c>
      <c r="F53" s="112">
        <v>665679.82</v>
      </c>
      <c r="G53" s="111">
        <f>F53/E53*100</f>
        <v>44.37865466666666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2" t="s">
        <v>30</v>
      </c>
      <c r="B54" s="135"/>
      <c r="C54" s="135"/>
      <c r="D54" s="136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7" t="s">
        <v>41</v>
      </c>
      <c r="B55" s="187"/>
      <c r="C55" s="187"/>
      <c r="D55" s="188"/>
      <c r="E55" s="112">
        <v>0</v>
      </c>
      <c r="F55" s="112">
        <v>224042.3</v>
      </c>
      <c r="G55" s="111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7" t="s">
        <v>91</v>
      </c>
      <c r="B56" s="138"/>
      <c r="C56" s="138"/>
      <c r="D56" s="139"/>
      <c r="E56" s="112">
        <v>0</v>
      </c>
      <c r="F56" s="112">
        <v>0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2" t="s">
        <v>19</v>
      </c>
      <c r="B57" s="133"/>
      <c r="C57" s="133"/>
      <c r="D57" s="134"/>
      <c r="E57" s="112">
        <v>0</v>
      </c>
      <c r="F57" s="112">
        <v>36392.52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2" t="s">
        <v>26</v>
      </c>
      <c r="B58" s="133"/>
      <c r="C58" s="133"/>
      <c r="D58" s="134"/>
      <c r="E58" s="112">
        <v>14000000</v>
      </c>
      <c r="F58" s="112">
        <v>1014256.97</v>
      </c>
      <c r="G58" s="111">
        <f>F58/E58*100</f>
        <v>7.244692642857142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2" t="s">
        <v>86</v>
      </c>
      <c r="B59" s="133"/>
      <c r="C59" s="133"/>
      <c r="D59" s="134"/>
      <c r="E59" s="112">
        <v>0</v>
      </c>
      <c r="F59" s="112">
        <v>0</v>
      </c>
      <c r="G59" s="111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2" t="s">
        <v>20</v>
      </c>
      <c r="B60" s="133"/>
      <c r="C60" s="133"/>
      <c r="D60" s="134"/>
      <c r="E60" s="112">
        <v>3000000</v>
      </c>
      <c r="F60" s="112">
        <v>260157.14</v>
      </c>
      <c r="G60" s="111">
        <f>F60/E60*100</f>
        <v>8.671904666666668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7" t="s">
        <v>37</v>
      </c>
      <c r="B61" s="138"/>
      <c r="C61" s="138"/>
      <c r="D61" s="139"/>
      <c r="E61" s="112">
        <v>0</v>
      </c>
      <c r="F61" s="112">
        <v>-14829.33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77" t="s">
        <v>21</v>
      </c>
      <c r="B62" s="178"/>
      <c r="C62" s="178"/>
      <c r="D62" s="179"/>
      <c r="E62" s="119">
        <f>E34+E35+E37+E38+E39+E40+E43+E44+E45+E46+E47+E48+E49+E50+E51+E53+E54+E55+E57+E58+E59+E60+E61+E36+E52</f>
        <v>409568000</v>
      </c>
      <c r="F62" s="119">
        <f>F34+F35+F37+F38+F39+F40+F43+F44+F45+F46+F47+F48+F49+F50+F51+F53+F54+F55+F57+F58+F59+F60+F61+F36+F52+F56</f>
        <v>31967049.540000003</v>
      </c>
      <c r="G62" s="100">
        <f>F62/E62*100</f>
        <v>7.805065224822252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48:D48"/>
    <mergeCell ref="A51:D51"/>
    <mergeCell ref="A41:D41"/>
    <mergeCell ref="A50:D50"/>
    <mergeCell ref="A36:D36"/>
    <mergeCell ref="B6:D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AG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2" sqref="B11:C12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1.37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51" t="s">
        <v>96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20" t="s">
        <v>2</v>
      </c>
      <c r="B6" s="221" t="s">
        <v>0</v>
      </c>
      <c r="C6" s="221"/>
      <c r="D6" s="222"/>
      <c r="E6" s="203" t="s">
        <v>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04"/>
      <c r="BA6" s="203"/>
      <c r="BB6" s="204"/>
    </row>
    <row r="7" spans="1:54" ht="65.25" customHeight="1">
      <c r="A7" s="220"/>
      <c r="B7" s="223"/>
      <c r="C7" s="223"/>
      <c r="D7" s="224"/>
      <c r="E7" s="207" t="s">
        <v>1</v>
      </c>
      <c r="F7" s="217"/>
      <c r="G7" s="218"/>
      <c r="H7" s="207" t="s">
        <v>75</v>
      </c>
      <c r="I7" s="213"/>
      <c r="J7" s="208"/>
      <c r="K7" s="207" t="s">
        <v>4</v>
      </c>
      <c r="L7" s="217"/>
      <c r="M7" s="218"/>
      <c r="N7" s="219" t="s">
        <v>28</v>
      </c>
      <c r="O7" s="214"/>
      <c r="P7" s="204"/>
      <c r="Q7" s="207" t="s">
        <v>66</v>
      </c>
      <c r="R7" s="217"/>
      <c r="S7" s="218"/>
      <c r="T7" s="207" t="s">
        <v>14</v>
      </c>
      <c r="U7" s="214"/>
      <c r="V7" s="204"/>
      <c r="W7" s="207" t="s">
        <v>23</v>
      </c>
      <c r="X7" s="214"/>
      <c r="Y7" s="204"/>
      <c r="Z7" s="226" t="s">
        <v>2</v>
      </c>
      <c r="AA7" s="227"/>
      <c r="AB7" s="228"/>
      <c r="AC7" s="207" t="s">
        <v>29</v>
      </c>
      <c r="AD7" s="214"/>
      <c r="AE7" s="204"/>
      <c r="AF7" s="207" t="s">
        <v>67</v>
      </c>
      <c r="AG7" s="214"/>
      <c r="AH7" s="204"/>
      <c r="AI7" s="207" t="s">
        <v>82</v>
      </c>
      <c r="AJ7" s="213"/>
      <c r="AK7" s="208"/>
      <c r="AL7" s="207" t="s">
        <v>72</v>
      </c>
      <c r="AM7" s="214"/>
      <c r="AN7" s="204"/>
      <c r="AO7" s="207" t="s">
        <v>80</v>
      </c>
      <c r="AP7" s="211"/>
      <c r="AQ7" s="212"/>
      <c r="AR7" s="207" t="s">
        <v>38</v>
      </c>
      <c r="AS7" s="213"/>
      <c r="AT7" s="208"/>
      <c r="AU7" s="207" t="s">
        <v>78</v>
      </c>
      <c r="AV7" s="213"/>
      <c r="AW7" s="208"/>
      <c r="AX7" s="207" t="s">
        <v>31</v>
      </c>
      <c r="AY7" s="211"/>
      <c r="AZ7" s="212"/>
      <c r="BA7" s="207" t="s">
        <v>81</v>
      </c>
      <c r="BB7" s="208"/>
    </row>
    <row r="8" spans="1:54" ht="27.75" customHeight="1">
      <c r="A8" s="220"/>
      <c r="B8" s="225" t="s">
        <v>27</v>
      </c>
      <c r="C8" s="250" t="s">
        <v>10</v>
      </c>
      <c r="D8" s="238" t="s">
        <v>5</v>
      </c>
      <c r="E8" s="215" t="s">
        <v>27</v>
      </c>
      <c r="F8" s="205" t="s">
        <v>97</v>
      </c>
      <c r="G8" s="205" t="s">
        <v>98</v>
      </c>
      <c r="H8" s="215" t="s">
        <v>27</v>
      </c>
      <c r="I8" s="205" t="s">
        <v>97</v>
      </c>
      <c r="J8" s="205" t="s">
        <v>98</v>
      </c>
      <c r="K8" s="215" t="s">
        <v>27</v>
      </c>
      <c r="L8" s="205" t="s">
        <v>97</v>
      </c>
      <c r="M8" s="205" t="s">
        <v>98</v>
      </c>
      <c r="N8" s="215" t="s">
        <v>27</v>
      </c>
      <c r="O8" s="205" t="s">
        <v>97</v>
      </c>
      <c r="P8" s="205" t="s">
        <v>98</v>
      </c>
      <c r="Q8" s="209" t="s">
        <v>27</v>
      </c>
      <c r="R8" s="205" t="s">
        <v>97</v>
      </c>
      <c r="S8" s="205" t="s">
        <v>98</v>
      </c>
      <c r="T8" s="209" t="s">
        <v>27</v>
      </c>
      <c r="U8" s="205" t="s">
        <v>97</v>
      </c>
      <c r="V8" s="205" t="s">
        <v>98</v>
      </c>
      <c r="W8" s="209" t="s">
        <v>27</v>
      </c>
      <c r="X8" s="205" t="str">
        <f>U8</f>
        <v>на 01.02.2022</v>
      </c>
      <c r="Y8" s="205" t="str">
        <f>V8</f>
        <v>01.02.2022 к Плановым назчениям</v>
      </c>
      <c r="Z8" s="229"/>
      <c r="AA8" s="230"/>
      <c r="AB8" s="231"/>
      <c r="AC8" s="209" t="s">
        <v>27</v>
      </c>
      <c r="AD8" s="205" t="str">
        <f>X8</f>
        <v>на 01.02.2022</v>
      </c>
      <c r="AE8" s="205" t="str">
        <f>Y8</f>
        <v>01.02.2022 к Плановым назчениям</v>
      </c>
      <c r="AF8" s="209" t="s">
        <v>27</v>
      </c>
      <c r="AG8" s="205" t="str">
        <f>AD8</f>
        <v>на 01.02.2022</v>
      </c>
      <c r="AH8" s="205" t="str">
        <f>AE8</f>
        <v>01.02.2022 к Плановым назчениям</v>
      </c>
      <c r="AI8" s="209" t="s">
        <v>27</v>
      </c>
      <c r="AJ8" s="205" t="str">
        <f>AG8</f>
        <v>на 01.02.2022</v>
      </c>
      <c r="AK8" s="205" t="str">
        <f>AH8</f>
        <v>01.02.2022 к Плановым назчениям</v>
      </c>
      <c r="AL8" s="209" t="s">
        <v>27</v>
      </c>
      <c r="AM8" s="205" t="str">
        <f>AJ8</f>
        <v>на 01.02.2022</v>
      </c>
      <c r="AN8" s="205" t="str">
        <f>AK8</f>
        <v>01.02.2022 к Плановым назчениям</v>
      </c>
      <c r="AO8" s="209" t="s">
        <v>27</v>
      </c>
      <c r="AP8" s="205" t="str">
        <f>AM8</f>
        <v>на 01.02.2022</v>
      </c>
      <c r="AQ8" s="205" t="str">
        <f>AN8</f>
        <v>01.02.2022 к Плановым назчениям</v>
      </c>
      <c r="AR8" s="209" t="s">
        <v>27</v>
      </c>
      <c r="AS8" s="205" t="str">
        <f>AP8</f>
        <v>на 01.02.2022</v>
      </c>
      <c r="AT8" s="205" t="str">
        <f>AQ8</f>
        <v>01.02.2022 к Плановым назчениям</v>
      </c>
      <c r="AU8" s="209" t="s">
        <v>27</v>
      </c>
      <c r="AV8" s="205" t="str">
        <f>AS8</f>
        <v>на 01.02.2022</v>
      </c>
      <c r="AW8" s="205" t="str">
        <f>AT8</f>
        <v>01.02.2022 к Плановым назчениям</v>
      </c>
      <c r="AX8" s="209" t="s">
        <v>27</v>
      </c>
      <c r="AY8" s="205" t="str">
        <f>AV8</f>
        <v>на 01.02.2022</v>
      </c>
      <c r="AZ8" s="205" t="str">
        <f>AW8</f>
        <v>01.02.2022 к Плановым назчениям</v>
      </c>
      <c r="BA8" s="209" t="s">
        <v>27</v>
      </c>
      <c r="BB8" s="205" t="str">
        <f>AY8</f>
        <v>на 01.02.2022</v>
      </c>
    </row>
    <row r="9" spans="1:54" ht="33.75" customHeight="1">
      <c r="A9" s="220"/>
      <c r="B9" s="225"/>
      <c r="C9" s="250"/>
      <c r="D9" s="239"/>
      <c r="E9" s="216"/>
      <c r="F9" s="206"/>
      <c r="G9" s="206"/>
      <c r="H9" s="216"/>
      <c r="I9" s="206"/>
      <c r="J9" s="206"/>
      <c r="K9" s="216"/>
      <c r="L9" s="206"/>
      <c r="M9" s="206"/>
      <c r="N9" s="216"/>
      <c r="O9" s="206"/>
      <c r="P9" s="206"/>
      <c r="Q9" s="210"/>
      <c r="R9" s="206"/>
      <c r="S9" s="206"/>
      <c r="T9" s="210"/>
      <c r="U9" s="206"/>
      <c r="V9" s="206"/>
      <c r="W9" s="210"/>
      <c r="X9" s="206"/>
      <c r="Y9" s="206"/>
      <c r="Z9" s="216"/>
      <c r="AA9" s="232"/>
      <c r="AB9" s="233"/>
      <c r="AC9" s="210"/>
      <c r="AD9" s="206"/>
      <c r="AE9" s="206"/>
      <c r="AF9" s="210"/>
      <c r="AG9" s="206"/>
      <c r="AH9" s="206"/>
      <c r="AI9" s="210"/>
      <c r="AJ9" s="206"/>
      <c r="AK9" s="206"/>
      <c r="AL9" s="210"/>
      <c r="AM9" s="206"/>
      <c r="AN9" s="206"/>
      <c r="AO9" s="210"/>
      <c r="AP9" s="206"/>
      <c r="AQ9" s="206"/>
      <c r="AR9" s="210"/>
      <c r="AS9" s="206"/>
      <c r="AT9" s="206"/>
      <c r="AU9" s="210"/>
      <c r="AV9" s="206"/>
      <c r="AW9" s="206"/>
      <c r="AX9" s="210"/>
      <c r="AY9" s="206"/>
      <c r="AZ9" s="206"/>
      <c r="BA9" s="210"/>
      <c r="BB9" s="206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45">
        <v>23</v>
      </c>
      <c r="AA10" s="246"/>
      <c r="AB10" s="247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3032600</v>
      </c>
      <c r="C11" s="88">
        <f aca="true" t="shared" si="0" ref="C11:C26">F11+I11+L11+O11+R11+U11+X11+AD11+AG11+AJ11+AM11+AP11+AS11+AV11+AY11</f>
        <v>357836.16</v>
      </c>
      <c r="D11" s="89">
        <f>C11/B11*100</f>
        <v>11.79964914594737</v>
      </c>
      <c r="E11" s="34">
        <v>504700</v>
      </c>
      <c r="F11" s="33">
        <v>40746.2</v>
      </c>
      <c r="G11" s="46">
        <f aca="true" t="shared" si="1" ref="G11:G27">F11/E11*100</f>
        <v>8.073350505250643</v>
      </c>
      <c r="H11" s="33">
        <v>642900</v>
      </c>
      <c r="I11" s="33">
        <v>60214.63</v>
      </c>
      <c r="J11" s="46">
        <f>I11/H11*100</f>
        <v>9.3660958158345</v>
      </c>
      <c r="K11" s="33">
        <v>215000</v>
      </c>
      <c r="L11" s="35">
        <v>0</v>
      </c>
      <c r="M11" s="46">
        <f>L11/K11*100</f>
        <v>0</v>
      </c>
      <c r="N11" s="33">
        <v>255000</v>
      </c>
      <c r="O11" s="33">
        <v>2339.96</v>
      </c>
      <c r="P11" s="46">
        <f>O11/N11*100</f>
        <v>0.9176313725490196</v>
      </c>
      <c r="Q11" s="33">
        <v>1400000</v>
      </c>
      <c r="R11" s="33">
        <v>252535.37</v>
      </c>
      <c r="S11" s="46">
        <f aca="true" t="shared" si="2" ref="S11:S27">R11/Q11*100</f>
        <v>18.038240714285713</v>
      </c>
      <c r="T11" s="33">
        <v>5000</v>
      </c>
      <c r="U11" s="33">
        <v>2000</v>
      </c>
      <c r="V11" s="46">
        <f>U11/T11*100</f>
        <v>40</v>
      </c>
      <c r="W11" s="33"/>
      <c r="X11" s="33"/>
      <c r="Y11" s="47"/>
      <c r="Z11" s="248" t="s">
        <v>43</v>
      </c>
      <c r="AA11" s="248"/>
      <c r="AB11" s="249"/>
      <c r="AC11" s="33">
        <v>10000</v>
      </c>
      <c r="AD11" s="33">
        <v>0</v>
      </c>
      <c r="AE11" s="46">
        <f>AD11/AC11*100</f>
        <v>0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0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>
        <v>0</v>
      </c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1471500</v>
      </c>
      <c r="C12" s="88">
        <f t="shared" si="0"/>
        <v>67151.15</v>
      </c>
      <c r="D12" s="89">
        <f aca="true" t="shared" si="4" ref="D12:D28">C12/B12*100</f>
        <v>4.563448861705742</v>
      </c>
      <c r="E12" s="34">
        <v>20000</v>
      </c>
      <c r="F12" s="33">
        <v>641.37</v>
      </c>
      <c r="G12" s="46">
        <f t="shared" si="1"/>
        <v>3.20685</v>
      </c>
      <c r="H12" s="33">
        <v>398500</v>
      </c>
      <c r="I12" s="33">
        <v>37327.63</v>
      </c>
      <c r="J12" s="46">
        <f aca="true" t="shared" si="5" ref="J12:J28">I12/H12*100</f>
        <v>9.367033877038896</v>
      </c>
      <c r="K12" s="33">
        <v>0</v>
      </c>
      <c r="L12" s="37">
        <v>2421</v>
      </c>
      <c r="M12" s="46" t="e">
        <f>L12/K12*100</f>
        <v>#DIV/0!</v>
      </c>
      <c r="N12" s="33">
        <v>150000</v>
      </c>
      <c r="O12" s="33">
        <v>1213.95</v>
      </c>
      <c r="P12" s="46">
        <f aca="true" t="shared" si="6" ref="P12:P27">O12/N12*100</f>
        <v>0.8092999999999999</v>
      </c>
      <c r="Q12" s="33">
        <v>600000</v>
      </c>
      <c r="R12" s="38">
        <v>5728.45</v>
      </c>
      <c r="S12" s="46">
        <f t="shared" si="2"/>
        <v>0.9547416666666666</v>
      </c>
      <c r="T12" s="33">
        <v>3000</v>
      </c>
      <c r="U12" s="33">
        <v>0</v>
      </c>
      <c r="V12" s="46">
        <f>U12/T12*100</f>
        <v>0</v>
      </c>
      <c r="W12" s="33">
        <v>0</v>
      </c>
      <c r="X12" s="33">
        <v>0</v>
      </c>
      <c r="Y12" s="46">
        <v>0</v>
      </c>
      <c r="Z12" s="242" t="s">
        <v>44</v>
      </c>
      <c r="AA12" s="242"/>
      <c r="AB12" s="235"/>
      <c r="AC12" s="33">
        <v>300000</v>
      </c>
      <c r="AD12" s="33">
        <v>19818.75</v>
      </c>
      <c r="AE12" s="46">
        <f aca="true" t="shared" si="7" ref="AE12:AE28">AD12/AC12*100</f>
        <v>6.606249999999999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0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6796000</v>
      </c>
      <c r="C13" s="88">
        <f t="shared" si="0"/>
        <v>431297.15</v>
      </c>
      <c r="D13" s="89">
        <f t="shared" si="4"/>
        <v>6.346338287227782</v>
      </c>
      <c r="E13" s="39">
        <v>2037000</v>
      </c>
      <c r="F13" s="33">
        <v>174899.11</v>
      </c>
      <c r="G13" s="46">
        <f t="shared" si="1"/>
        <v>8.586112420225822</v>
      </c>
      <c r="H13" s="33">
        <v>1277000</v>
      </c>
      <c r="I13" s="33">
        <v>119611.87</v>
      </c>
      <c r="J13" s="46">
        <f t="shared" si="5"/>
        <v>9.366630383711824</v>
      </c>
      <c r="K13" s="33">
        <v>0</v>
      </c>
      <c r="L13" s="92">
        <v>0</v>
      </c>
      <c r="M13" s="46" t="e">
        <f>L13/K13*100</f>
        <v>#DIV/0!</v>
      </c>
      <c r="N13" s="33">
        <v>960000</v>
      </c>
      <c r="O13" s="37">
        <v>30138.15</v>
      </c>
      <c r="P13" s="46">
        <f t="shared" si="6"/>
        <v>3.139390625</v>
      </c>
      <c r="Q13" s="33">
        <v>1400000</v>
      </c>
      <c r="R13" s="33">
        <v>30164.98</v>
      </c>
      <c r="S13" s="46">
        <f t="shared" si="2"/>
        <v>2.1546414285714284</v>
      </c>
      <c r="T13" s="33">
        <v>7000</v>
      </c>
      <c r="U13" s="33">
        <v>400</v>
      </c>
      <c r="V13" s="46">
        <f aca="true" t="shared" si="9" ref="V13:V27">U13/T13*100</f>
        <v>5.714285714285714</v>
      </c>
      <c r="W13" s="33"/>
      <c r="X13" s="33">
        <v>0</v>
      </c>
      <c r="Y13" s="47"/>
      <c r="Z13" s="242" t="s">
        <v>45</v>
      </c>
      <c r="AA13" s="242"/>
      <c r="AB13" s="235"/>
      <c r="AC13" s="33">
        <v>15000</v>
      </c>
      <c r="AD13" s="33">
        <v>935.45</v>
      </c>
      <c r="AE13" s="46">
        <f t="shared" si="7"/>
        <v>6.2363333333333335</v>
      </c>
      <c r="AF13" s="33">
        <v>600000</v>
      </c>
      <c r="AG13" s="33">
        <v>34297.02</v>
      </c>
      <c r="AH13" s="46">
        <f>AG13/AF13*100</f>
        <v>5.71617</v>
      </c>
      <c r="AI13" s="46">
        <v>500000</v>
      </c>
      <c r="AJ13" s="33">
        <v>39439.42</v>
      </c>
      <c r="AK13" s="46">
        <f>AJ13/AI13*100</f>
        <v>7.887883999999999</v>
      </c>
      <c r="AL13" s="33">
        <v>0</v>
      </c>
      <c r="AM13" s="33">
        <v>1411.15</v>
      </c>
      <c r="AN13" s="46" t="e">
        <f aca="true" t="shared" si="10" ref="AN13:AN28">AM13/AL13*100</f>
        <v>#DIV/0!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0</v>
      </c>
      <c r="AW13" s="46">
        <v>0</v>
      </c>
      <c r="AX13" s="33"/>
      <c r="AY13" s="33">
        <v>0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5156900</v>
      </c>
      <c r="C14" s="88">
        <f t="shared" si="0"/>
        <v>776029.48</v>
      </c>
      <c r="D14" s="89">
        <f t="shared" si="4"/>
        <v>15.048371696174057</v>
      </c>
      <c r="E14" s="33">
        <v>120000</v>
      </c>
      <c r="F14" s="34">
        <v>4180.66</v>
      </c>
      <c r="G14" s="46">
        <f t="shared" si="1"/>
        <v>3.4838833333333334</v>
      </c>
      <c r="H14" s="33">
        <v>881400</v>
      </c>
      <c r="I14" s="33">
        <v>82556.72</v>
      </c>
      <c r="J14" s="46">
        <f t="shared" si="5"/>
        <v>9.366544134331745</v>
      </c>
      <c r="K14" s="33"/>
      <c r="L14" s="35">
        <v>0</v>
      </c>
      <c r="M14" s="46"/>
      <c r="N14" s="33">
        <v>880000</v>
      </c>
      <c r="O14" s="33">
        <v>18158.99</v>
      </c>
      <c r="P14" s="46">
        <f t="shared" si="6"/>
        <v>2.063521590909091</v>
      </c>
      <c r="Q14" s="33">
        <v>3100000</v>
      </c>
      <c r="R14" s="33">
        <v>622461.51</v>
      </c>
      <c r="S14" s="46">
        <f t="shared" si="2"/>
        <v>20.0794035483871</v>
      </c>
      <c r="T14" s="33">
        <v>5500</v>
      </c>
      <c r="U14" s="33">
        <v>500</v>
      </c>
      <c r="V14" s="46">
        <f t="shared" si="9"/>
        <v>9.090909090909092</v>
      </c>
      <c r="W14" s="33"/>
      <c r="X14" s="33">
        <v>0</v>
      </c>
      <c r="Y14" s="46"/>
      <c r="Z14" s="240" t="s">
        <v>61</v>
      </c>
      <c r="AA14" s="240"/>
      <c r="AB14" s="241"/>
      <c r="AC14" s="33">
        <v>10000</v>
      </c>
      <c r="AD14" s="33">
        <v>0</v>
      </c>
      <c r="AE14" s="46">
        <f t="shared" si="7"/>
        <v>0</v>
      </c>
      <c r="AF14" s="33">
        <v>100000</v>
      </c>
      <c r="AG14" s="33">
        <v>36508.75</v>
      </c>
      <c r="AH14" s="46">
        <f>AG14/AF14*100</f>
        <v>36.50875</v>
      </c>
      <c r="AI14" s="46">
        <v>60000</v>
      </c>
      <c r="AJ14" s="33">
        <v>3369.85</v>
      </c>
      <c r="AK14" s="46"/>
      <c r="AL14" s="33">
        <v>0</v>
      </c>
      <c r="AM14" s="33">
        <v>8293</v>
      </c>
      <c r="AN14" s="46" t="e">
        <f t="shared" si="10"/>
        <v>#DIV/0!</v>
      </c>
      <c r="AO14" s="33">
        <v>0</v>
      </c>
      <c r="AP14" s="33">
        <v>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0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9163400</v>
      </c>
      <c r="C15" s="88">
        <f t="shared" si="0"/>
        <v>605349.0700000001</v>
      </c>
      <c r="D15" s="89">
        <f t="shared" si="4"/>
        <v>6.606162232359168</v>
      </c>
      <c r="E15" s="40">
        <v>885000</v>
      </c>
      <c r="F15" s="33">
        <v>77129.12</v>
      </c>
      <c r="G15" s="46">
        <f t="shared" si="1"/>
        <v>8.715154802259887</v>
      </c>
      <c r="H15" s="33">
        <v>1471900</v>
      </c>
      <c r="I15" s="33">
        <v>137867</v>
      </c>
      <c r="J15" s="46">
        <f t="shared" si="5"/>
        <v>9.366600991915211</v>
      </c>
      <c r="K15" s="33">
        <v>110000</v>
      </c>
      <c r="L15" s="37">
        <v>60180</v>
      </c>
      <c r="M15" s="46">
        <f aca="true" t="shared" si="11" ref="M15:M20">L15/K15*100</f>
        <v>54.709090909090904</v>
      </c>
      <c r="N15" s="33">
        <v>1100000</v>
      </c>
      <c r="O15" s="33">
        <v>27150.01</v>
      </c>
      <c r="P15" s="46">
        <f t="shared" si="6"/>
        <v>2.468182727272727</v>
      </c>
      <c r="Q15" s="33">
        <v>5000000</v>
      </c>
      <c r="R15" s="38">
        <v>210134.39</v>
      </c>
      <c r="S15" s="46">
        <f t="shared" si="2"/>
        <v>4.2026878000000005</v>
      </c>
      <c r="T15" s="33">
        <v>6500</v>
      </c>
      <c r="U15" s="38">
        <v>1200</v>
      </c>
      <c r="V15" s="46">
        <f t="shared" si="9"/>
        <v>18.461538461538463</v>
      </c>
      <c r="W15" s="33">
        <v>0</v>
      </c>
      <c r="X15" s="33">
        <v>0</v>
      </c>
      <c r="Y15" s="46">
        <v>0</v>
      </c>
      <c r="Z15" s="242" t="s">
        <v>47</v>
      </c>
      <c r="AA15" s="242"/>
      <c r="AB15" s="235"/>
      <c r="AC15" s="33">
        <v>80000</v>
      </c>
      <c r="AD15" s="33">
        <v>0</v>
      </c>
      <c r="AE15" s="46">
        <f t="shared" si="7"/>
        <v>0</v>
      </c>
      <c r="AF15" s="33">
        <v>10000</v>
      </c>
      <c r="AG15" s="33">
        <v>538.08</v>
      </c>
      <c r="AH15" s="46">
        <f>AG15/AF15*100</f>
        <v>5.3808</v>
      </c>
      <c r="AI15" s="46">
        <v>0</v>
      </c>
      <c r="AJ15" s="33">
        <v>0</v>
      </c>
      <c r="AK15" s="46" t="e">
        <f>AJ15/AI15*100</f>
        <v>#DIV/0!</v>
      </c>
      <c r="AL15" s="33">
        <v>0</v>
      </c>
      <c r="AM15" s="33">
        <v>93630.32</v>
      </c>
      <c r="AN15" s="46" t="e">
        <f t="shared" si="10"/>
        <v>#DIV/0!</v>
      </c>
      <c r="AO15" s="33">
        <v>500000</v>
      </c>
      <c r="AP15" s="33">
        <v>0</v>
      </c>
      <c r="AQ15" s="46">
        <f t="shared" si="3"/>
        <v>0</v>
      </c>
      <c r="AR15" s="33">
        <v>0</v>
      </c>
      <c r="AS15" s="33">
        <v>96800</v>
      </c>
      <c r="AT15" s="46">
        <v>0</v>
      </c>
      <c r="AU15" s="33">
        <v>0</v>
      </c>
      <c r="AV15" s="33">
        <v>0</v>
      </c>
      <c r="AW15" s="46">
        <v>0</v>
      </c>
      <c r="AX15" s="36"/>
      <c r="AY15" s="33">
        <v>-99279.85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2292500</v>
      </c>
      <c r="C16" s="88">
        <f t="shared" si="0"/>
        <v>159408</v>
      </c>
      <c r="D16" s="89">
        <f>C16/B16*100</f>
        <v>6.953456924754635</v>
      </c>
      <c r="E16" s="34">
        <v>130200</v>
      </c>
      <c r="F16" s="33">
        <v>4859.32</v>
      </c>
      <c r="G16" s="46">
        <f t="shared" si="1"/>
        <v>3.7321966205837174</v>
      </c>
      <c r="H16" s="33">
        <v>628300</v>
      </c>
      <c r="I16" s="33">
        <v>58852.3</v>
      </c>
      <c r="J16" s="46">
        <f t="shared" si="5"/>
        <v>9.366910711443579</v>
      </c>
      <c r="K16" s="33">
        <v>0</v>
      </c>
      <c r="L16" s="37">
        <v>0</v>
      </c>
      <c r="M16" s="46" t="e">
        <f t="shared" si="11"/>
        <v>#DIV/0!</v>
      </c>
      <c r="N16" s="33">
        <v>130000</v>
      </c>
      <c r="O16" s="33">
        <v>31457.52</v>
      </c>
      <c r="P16" s="46">
        <f t="shared" si="6"/>
        <v>24.19809230769231</v>
      </c>
      <c r="Q16" s="33">
        <v>800000</v>
      </c>
      <c r="R16" s="33">
        <v>26555.28</v>
      </c>
      <c r="S16" s="46">
        <f t="shared" si="2"/>
        <v>3.3194099999999995</v>
      </c>
      <c r="T16" s="33">
        <v>4000</v>
      </c>
      <c r="U16" s="33">
        <v>600</v>
      </c>
      <c r="V16" s="46">
        <f t="shared" si="9"/>
        <v>15</v>
      </c>
      <c r="W16" s="33"/>
      <c r="X16" s="33">
        <v>0</v>
      </c>
      <c r="Y16" s="46"/>
      <c r="Z16" s="242" t="s">
        <v>62</v>
      </c>
      <c r="AA16" s="242"/>
      <c r="AB16" s="235"/>
      <c r="AC16" s="33">
        <v>600000</v>
      </c>
      <c r="AD16" s="33">
        <v>37083.58</v>
      </c>
      <c r="AE16" s="46">
        <f t="shared" si="7"/>
        <v>6.180596666666667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0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8372200</v>
      </c>
      <c r="C17" s="90">
        <f t="shared" si="0"/>
        <v>428242.87</v>
      </c>
      <c r="D17" s="91">
        <f t="shared" si="4"/>
        <v>5.115057810372424</v>
      </c>
      <c r="E17" s="72">
        <v>1093200</v>
      </c>
      <c r="F17" s="73">
        <v>77407.54</v>
      </c>
      <c r="G17" s="71">
        <f t="shared" si="1"/>
        <v>7.080821441639223</v>
      </c>
      <c r="H17" s="73">
        <v>2717000</v>
      </c>
      <c r="I17" s="33">
        <v>254481.76</v>
      </c>
      <c r="J17" s="46">
        <f t="shared" si="5"/>
        <v>9.366277511961723</v>
      </c>
      <c r="K17" s="73">
        <v>96000</v>
      </c>
      <c r="L17" s="74">
        <v>0</v>
      </c>
      <c r="M17" s="46">
        <f t="shared" si="11"/>
        <v>0</v>
      </c>
      <c r="N17" s="73">
        <v>900000</v>
      </c>
      <c r="O17" s="73">
        <v>12052.64</v>
      </c>
      <c r="P17" s="71">
        <f t="shared" si="6"/>
        <v>1.339182222222222</v>
      </c>
      <c r="Q17" s="73">
        <v>3000000</v>
      </c>
      <c r="R17" s="75">
        <v>45442.33</v>
      </c>
      <c r="S17" s="71">
        <f t="shared" si="2"/>
        <v>1.5147443333333332</v>
      </c>
      <c r="T17" s="73">
        <v>16000</v>
      </c>
      <c r="U17" s="73">
        <v>900</v>
      </c>
      <c r="V17" s="71">
        <f t="shared" si="9"/>
        <v>5.625</v>
      </c>
      <c r="W17" s="73">
        <v>0</v>
      </c>
      <c r="X17" s="73">
        <v>0</v>
      </c>
      <c r="Y17" s="71">
        <v>0</v>
      </c>
      <c r="Z17" s="243" t="s">
        <v>63</v>
      </c>
      <c r="AA17" s="243"/>
      <c r="AB17" s="244"/>
      <c r="AC17" s="73">
        <v>0</v>
      </c>
      <c r="AD17" s="73">
        <v>0</v>
      </c>
      <c r="AE17" s="46" t="e">
        <f t="shared" si="7"/>
        <v>#DIV/0!</v>
      </c>
      <c r="AF17" s="73">
        <v>300000</v>
      </c>
      <c r="AG17" s="73">
        <v>22170.2</v>
      </c>
      <c r="AH17" s="71">
        <f aca="true" t="shared" si="12" ref="AH17:AH25">AG17/AF17*100</f>
        <v>7.390066666666667</v>
      </c>
      <c r="AI17" s="71">
        <v>200000</v>
      </c>
      <c r="AJ17" s="73">
        <v>15805.61</v>
      </c>
      <c r="AK17" s="46">
        <f>AJ17/AI17*100</f>
        <v>7.902805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0</v>
      </c>
      <c r="AS17" s="73">
        <v>0</v>
      </c>
      <c r="AT17" s="71" t="e">
        <f>AS17/AR17*100</f>
        <v>#DIV/0!</v>
      </c>
      <c r="AU17" s="73">
        <v>0</v>
      </c>
      <c r="AV17" s="73">
        <v>0</v>
      </c>
      <c r="AW17" s="46" t="e">
        <f>AV17/AU17*100</f>
        <v>#DIV/0!</v>
      </c>
      <c r="AX17" s="76"/>
      <c r="AY17" s="73">
        <v>-17.21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19461300</v>
      </c>
      <c r="C18" s="90">
        <f t="shared" si="0"/>
        <v>891444.6600000001</v>
      </c>
      <c r="D18" s="89">
        <f t="shared" si="4"/>
        <v>4.580601809745496</v>
      </c>
      <c r="E18" s="34">
        <v>5130000</v>
      </c>
      <c r="F18" s="33">
        <v>287119.2</v>
      </c>
      <c r="G18" s="46">
        <f t="shared" si="1"/>
        <v>5.596865497076023</v>
      </c>
      <c r="H18" s="33">
        <v>756300</v>
      </c>
      <c r="I18" s="33">
        <v>70840.77</v>
      </c>
      <c r="J18" s="46">
        <f t="shared" si="5"/>
        <v>9.366755255850853</v>
      </c>
      <c r="K18" s="33">
        <v>75000</v>
      </c>
      <c r="L18" s="37">
        <v>0</v>
      </c>
      <c r="M18" s="46">
        <f t="shared" si="11"/>
        <v>0</v>
      </c>
      <c r="N18" s="33">
        <v>4600000</v>
      </c>
      <c r="O18" s="33">
        <v>98372.89</v>
      </c>
      <c r="P18" s="46">
        <f t="shared" si="6"/>
        <v>2.138541086956522</v>
      </c>
      <c r="Q18" s="33">
        <v>6100000</v>
      </c>
      <c r="R18" s="33">
        <v>188506.57</v>
      </c>
      <c r="S18" s="46">
        <f t="shared" si="2"/>
        <v>3.0902716393442624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42" t="s">
        <v>69</v>
      </c>
      <c r="AA18" s="242"/>
      <c r="AB18" s="235"/>
      <c r="AC18" s="33">
        <v>0</v>
      </c>
      <c r="AD18" s="33">
        <v>0</v>
      </c>
      <c r="AE18" s="46" t="e">
        <f t="shared" si="7"/>
        <v>#DIV/0!</v>
      </c>
      <c r="AF18" s="33">
        <v>1500000</v>
      </c>
      <c r="AG18" s="33">
        <v>159163.44</v>
      </c>
      <c r="AH18" s="46">
        <f t="shared" si="12"/>
        <v>10.610896</v>
      </c>
      <c r="AI18" s="46">
        <v>1000000</v>
      </c>
      <c r="AJ18" s="33">
        <v>87531.35</v>
      </c>
      <c r="AK18" s="46">
        <f>AJ18/AI18*100</f>
        <v>8.753135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0</v>
      </c>
      <c r="AT18" s="46" t="e">
        <f>AS18/AR18*100</f>
        <v>#DIV/0!</v>
      </c>
      <c r="AU18" s="33">
        <v>0</v>
      </c>
      <c r="AV18" s="33">
        <v>27888.4</v>
      </c>
      <c r="AW18" s="46">
        <v>0</v>
      </c>
      <c r="AX18" s="36"/>
      <c r="AY18" s="33">
        <v>-27977.96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3197600</v>
      </c>
      <c r="C19" s="90">
        <f t="shared" si="0"/>
        <v>170404.66</v>
      </c>
      <c r="D19" s="89">
        <f t="shared" si="4"/>
        <v>5.329142481861396</v>
      </c>
      <c r="E19" s="34">
        <v>312300</v>
      </c>
      <c r="F19" s="33">
        <v>1632.98</v>
      </c>
      <c r="G19" s="46">
        <f t="shared" si="1"/>
        <v>0.5228882484790266</v>
      </c>
      <c r="H19" s="33">
        <v>1029800</v>
      </c>
      <c r="I19" s="33">
        <v>96452.4</v>
      </c>
      <c r="J19" s="46">
        <f t="shared" si="5"/>
        <v>9.36612934550398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5438.31</v>
      </c>
      <c r="P19" s="46">
        <f t="shared" si="6"/>
        <v>1.6479727272727274</v>
      </c>
      <c r="Q19" s="33">
        <v>1300000</v>
      </c>
      <c r="R19" s="33">
        <v>26357.9</v>
      </c>
      <c r="S19" s="46">
        <f t="shared" si="2"/>
        <v>2.0275307692307694</v>
      </c>
      <c r="T19" s="33">
        <v>5500</v>
      </c>
      <c r="U19" s="33">
        <v>400</v>
      </c>
      <c r="V19" s="46">
        <f t="shared" si="9"/>
        <v>7.2727272727272725</v>
      </c>
      <c r="W19" s="33"/>
      <c r="X19" s="33"/>
      <c r="Y19" s="46"/>
      <c r="Z19" s="242" t="s">
        <v>51</v>
      </c>
      <c r="AA19" s="242"/>
      <c r="AB19" s="235"/>
      <c r="AC19" s="33">
        <v>40000</v>
      </c>
      <c r="AD19" s="33">
        <v>0</v>
      </c>
      <c r="AE19" s="46">
        <f t="shared" si="7"/>
        <v>0</v>
      </c>
      <c r="AF19" s="33">
        <v>150000</v>
      </c>
      <c r="AG19" s="33">
        <v>39253.67</v>
      </c>
      <c r="AH19" s="46">
        <f t="shared" si="12"/>
        <v>26.169113333333332</v>
      </c>
      <c r="AI19" s="46">
        <v>30000</v>
      </c>
      <c r="AJ19" s="46">
        <v>869.4</v>
      </c>
      <c r="AK19" s="46"/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>
        <v>0</v>
      </c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7940800</v>
      </c>
      <c r="C20" s="90">
        <f t="shared" si="0"/>
        <v>470450.58999999997</v>
      </c>
      <c r="D20" s="89">
        <f t="shared" si="4"/>
        <v>5.924473478742696</v>
      </c>
      <c r="E20" s="34">
        <v>1828700</v>
      </c>
      <c r="F20" s="33">
        <v>207087.89</v>
      </c>
      <c r="G20" s="46">
        <f t="shared" si="1"/>
        <v>11.32432274293214</v>
      </c>
      <c r="H20" s="33">
        <v>1163600</v>
      </c>
      <c r="I20" s="33">
        <v>108985.77</v>
      </c>
      <c r="J20" s="46">
        <f t="shared" si="5"/>
        <v>9.366257304915779</v>
      </c>
      <c r="K20" s="33">
        <v>72000</v>
      </c>
      <c r="L20" s="37">
        <v>0</v>
      </c>
      <c r="M20" s="46">
        <f t="shared" si="11"/>
        <v>0</v>
      </c>
      <c r="N20" s="33">
        <v>1200000</v>
      </c>
      <c r="O20" s="34">
        <v>291615.8</v>
      </c>
      <c r="P20" s="46">
        <f t="shared" si="6"/>
        <v>24.30131666666667</v>
      </c>
      <c r="Q20" s="34">
        <v>3100000</v>
      </c>
      <c r="R20" s="34">
        <v>99726.13</v>
      </c>
      <c r="S20" s="46">
        <f t="shared" si="2"/>
        <v>3.2169719354838713</v>
      </c>
      <c r="T20" s="33">
        <v>6500</v>
      </c>
      <c r="U20" s="34">
        <v>200</v>
      </c>
      <c r="V20" s="46">
        <f t="shared" si="9"/>
        <v>3.076923076923077</v>
      </c>
      <c r="W20" s="33"/>
      <c r="X20" s="33"/>
      <c r="Y20" s="46"/>
      <c r="Z20" s="235" t="s">
        <v>58</v>
      </c>
      <c r="AA20" s="236"/>
      <c r="AB20" s="237"/>
      <c r="AC20" s="34">
        <v>200000</v>
      </c>
      <c r="AD20" s="34">
        <v>0</v>
      </c>
      <c r="AE20" s="46">
        <f t="shared" si="7"/>
        <v>0</v>
      </c>
      <c r="AF20" s="34">
        <v>40000</v>
      </c>
      <c r="AG20" s="34">
        <v>10336.19</v>
      </c>
      <c r="AH20" s="46">
        <f t="shared" si="12"/>
        <v>25.840475</v>
      </c>
      <c r="AI20" s="48">
        <v>30000</v>
      </c>
      <c r="AJ20" s="34">
        <v>1972.31</v>
      </c>
      <c r="AK20" s="48">
        <f>AJ20/AI20*100</f>
        <v>6.574366666666666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0</v>
      </c>
      <c r="AW20" s="46">
        <v>0</v>
      </c>
      <c r="AX20" s="34"/>
      <c r="AY20" s="34">
        <v>-249473.5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2417500</v>
      </c>
      <c r="C21" s="90">
        <f t="shared" si="0"/>
        <v>129138.92</v>
      </c>
      <c r="D21" s="89">
        <f t="shared" si="4"/>
        <v>5.341837435367115</v>
      </c>
      <c r="E21" s="34">
        <v>78000</v>
      </c>
      <c r="F21" s="33">
        <v>3077.97</v>
      </c>
      <c r="G21" s="46">
        <f t="shared" si="1"/>
        <v>3.946115384615384</v>
      </c>
      <c r="H21" s="33">
        <v>814500</v>
      </c>
      <c r="I21" s="33">
        <v>76290.01</v>
      </c>
      <c r="J21" s="46">
        <f t="shared" si="5"/>
        <v>9.366483732351135</v>
      </c>
      <c r="K21" s="33">
        <v>0</v>
      </c>
      <c r="L21" s="37">
        <v>0</v>
      </c>
      <c r="M21" s="46" t="e">
        <f aca="true" t="shared" si="14" ref="M21:M27">L21/K21*100</f>
        <v>#DIV/0!</v>
      </c>
      <c r="N21" s="33">
        <v>370000</v>
      </c>
      <c r="O21" s="34">
        <v>9509.48</v>
      </c>
      <c r="P21" s="46">
        <f t="shared" si="6"/>
        <v>2.5701297297297296</v>
      </c>
      <c r="Q21" s="34">
        <v>1100000</v>
      </c>
      <c r="R21" s="34">
        <v>24198.72</v>
      </c>
      <c r="S21" s="46">
        <f t="shared" si="2"/>
        <v>2.1998836363636363</v>
      </c>
      <c r="T21" s="33">
        <v>5000</v>
      </c>
      <c r="U21" s="34">
        <v>0</v>
      </c>
      <c r="V21" s="46">
        <f t="shared" si="9"/>
        <v>0</v>
      </c>
      <c r="W21" s="33"/>
      <c r="X21" s="33"/>
      <c r="Y21" s="46"/>
      <c r="Z21" s="235" t="s">
        <v>52</v>
      </c>
      <c r="AA21" s="236"/>
      <c r="AB21" s="237"/>
      <c r="AC21" s="34">
        <v>0</v>
      </c>
      <c r="AD21" s="34">
        <v>0</v>
      </c>
      <c r="AE21" s="46" t="e">
        <f t="shared" si="7"/>
        <v>#DIV/0!</v>
      </c>
      <c r="AF21" s="34">
        <v>50000</v>
      </c>
      <c r="AG21" s="34">
        <v>8545.19</v>
      </c>
      <c r="AH21" s="46">
        <f t="shared" si="12"/>
        <v>17.090380000000003</v>
      </c>
      <c r="AI21" s="48">
        <v>0</v>
      </c>
      <c r="AJ21" s="34">
        <v>0</v>
      </c>
      <c r="AK21" s="48"/>
      <c r="AL21" s="34">
        <v>0</v>
      </c>
      <c r="AM21" s="34">
        <v>0</v>
      </c>
      <c r="AN21" s="46" t="e">
        <f t="shared" si="10"/>
        <v>#DIV/0!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0</v>
      </c>
      <c r="AV21" s="34">
        <v>7987.55</v>
      </c>
      <c r="AW21" s="46">
        <v>0</v>
      </c>
      <c r="AX21" s="34"/>
      <c r="AY21" s="34">
        <v>-470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12694200</v>
      </c>
      <c r="C22" s="90">
        <f t="shared" si="0"/>
        <v>501865</v>
      </c>
      <c r="D22" s="89">
        <f t="shared" si="4"/>
        <v>3.9534984481101607</v>
      </c>
      <c r="E22" s="34">
        <v>1322300</v>
      </c>
      <c r="F22" s="33">
        <v>137967.67</v>
      </c>
      <c r="G22" s="46">
        <f t="shared" si="1"/>
        <v>10.433915904106481</v>
      </c>
      <c r="H22" s="33">
        <v>2143900</v>
      </c>
      <c r="I22" s="33">
        <v>200806.27</v>
      </c>
      <c r="J22" s="46">
        <f t="shared" si="5"/>
        <v>9.366400951536919</v>
      </c>
      <c r="K22" s="33">
        <v>0</v>
      </c>
      <c r="L22" s="37">
        <v>0</v>
      </c>
      <c r="M22" s="46" t="e">
        <f t="shared" si="14"/>
        <v>#DIV/0!</v>
      </c>
      <c r="N22" s="33">
        <v>2000000</v>
      </c>
      <c r="O22" s="34">
        <v>35189.18</v>
      </c>
      <c r="P22" s="46">
        <f t="shared" si="6"/>
        <v>1.759459</v>
      </c>
      <c r="Q22" s="34">
        <v>6000000</v>
      </c>
      <c r="R22" s="34">
        <v>119263.33</v>
      </c>
      <c r="S22" s="46">
        <f t="shared" si="2"/>
        <v>1.9877221666666667</v>
      </c>
      <c r="T22" s="33">
        <v>8000</v>
      </c>
      <c r="U22" s="34">
        <v>600</v>
      </c>
      <c r="V22" s="46">
        <f t="shared" si="9"/>
        <v>7.5</v>
      </c>
      <c r="W22" s="33"/>
      <c r="X22" s="33">
        <v>0</v>
      </c>
      <c r="Y22" s="46"/>
      <c r="Z22" s="235" t="s">
        <v>53</v>
      </c>
      <c r="AA22" s="236"/>
      <c r="AB22" s="237"/>
      <c r="AC22" s="34">
        <v>70000</v>
      </c>
      <c r="AD22" s="34">
        <v>2340.19</v>
      </c>
      <c r="AE22" s="46">
        <f t="shared" si="7"/>
        <v>3.3431285714285712</v>
      </c>
      <c r="AF22" s="34">
        <v>0</v>
      </c>
      <c r="AG22" s="34">
        <v>5698.36</v>
      </c>
      <c r="AH22" s="46" t="e">
        <f t="shared" si="12"/>
        <v>#DIV/0!</v>
      </c>
      <c r="AI22" s="48">
        <v>150000</v>
      </c>
      <c r="AJ22" s="34">
        <v>0</v>
      </c>
      <c r="AK22" s="48">
        <f>AJ22/AI22*100</f>
        <v>0</v>
      </c>
      <c r="AL22" s="34">
        <v>0</v>
      </c>
      <c r="AM22" s="34">
        <v>6546</v>
      </c>
      <c r="AN22" s="46" t="e">
        <f>AM22/AL22*100</f>
        <v>#DIV/0!</v>
      </c>
      <c r="AO22" s="33">
        <v>1000000</v>
      </c>
      <c r="AP22" s="34">
        <v>0</v>
      </c>
      <c r="AQ22" s="46">
        <f t="shared" si="13"/>
        <v>0</v>
      </c>
      <c r="AR22" s="34">
        <v>0</v>
      </c>
      <c r="AS22" s="34">
        <v>0</v>
      </c>
      <c r="AT22" s="34" t="e">
        <f>AS22/AR22*100</f>
        <v>#DIV/0!</v>
      </c>
      <c r="AU22" s="34">
        <v>0</v>
      </c>
      <c r="AV22" s="34">
        <v>0</v>
      </c>
      <c r="AW22" s="46">
        <v>0</v>
      </c>
      <c r="AX22" s="43"/>
      <c r="AY22" s="34">
        <v>-6546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3591400</v>
      </c>
      <c r="C23" s="90">
        <f t="shared" si="0"/>
        <v>259915.22</v>
      </c>
      <c r="D23" s="89">
        <f t="shared" si="4"/>
        <v>7.237155983738932</v>
      </c>
      <c r="E23" s="34">
        <v>885000</v>
      </c>
      <c r="F23" s="33">
        <v>88009.95</v>
      </c>
      <c r="G23" s="46">
        <f t="shared" si="1"/>
        <v>9.944627118644068</v>
      </c>
      <c r="H23" s="33">
        <v>625400</v>
      </c>
      <c r="I23" s="33">
        <v>58579.85</v>
      </c>
      <c r="J23" s="46">
        <f t="shared" si="5"/>
        <v>9.366781259993603</v>
      </c>
      <c r="K23" s="33">
        <v>0</v>
      </c>
      <c r="L23" s="37">
        <v>0</v>
      </c>
      <c r="M23" s="46">
        <v>0</v>
      </c>
      <c r="N23" s="33">
        <v>325000</v>
      </c>
      <c r="O23" s="34">
        <v>9399.35</v>
      </c>
      <c r="P23" s="46">
        <f t="shared" si="6"/>
        <v>2.8921076923076923</v>
      </c>
      <c r="Q23" s="34">
        <v>1200000</v>
      </c>
      <c r="R23" s="34">
        <v>80375.23</v>
      </c>
      <c r="S23" s="46">
        <f t="shared" si="2"/>
        <v>6.697935833333333</v>
      </c>
      <c r="T23" s="33">
        <v>6000</v>
      </c>
      <c r="U23" s="34">
        <v>300</v>
      </c>
      <c r="V23" s="46">
        <f t="shared" si="9"/>
        <v>5</v>
      </c>
      <c r="W23" s="33"/>
      <c r="X23" s="33"/>
      <c r="Y23" s="46"/>
      <c r="Z23" s="235" t="s">
        <v>54</v>
      </c>
      <c r="AA23" s="236"/>
      <c r="AB23" s="237"/>
      <c r="AC23" s="34">
        <v>0</v>
      </c>
      <c r="AD23" s="34">
        <v>10729.34</v>
      </c>
      <c r="AE23" s="46" t="e">
        <f t="shared" si="7"/>
        <v>#DIV/0!</v>
      </c>
      <c r="AF23" s="34">
        <v>150000</v>
      </c>
      <c r="AG23" s="34">
        <v>12521.5</v>
      </c>
      <c r="AH23" s="46">
        <f t="shared" si="12"/>
        <v>8.347666666666667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46" t="e">
        <f>AV23/AU23*100</f>
        <v>#DIV/0!</v>
      </c>
      <c r="AX23" s="43"/>
      <c r="AY23" s="34">
        <v>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3357500</v>
      </c>
      <c r="C24" s="90">
        <f t="shared" si="0"/>
        <v>167617.78999999998</v>
      </c>
      <c r="D24" s="89">
        <f t="shared" si="4"/>
        <v>4.992339240506329</v>
      </c>
      <c r="E24" s="34">
        <v>178000</v>
      </c>
      <c r="F24" s="33">
        <v>11516.1</v>
      </c>
      <c r="G24" s="46">
        <f t="shared" si="1"/>
        <v>6.469719101123596</v>
      </c>
      <c r="H24" s="33">
        <v>736000</v>
      </c>
      <c r="I24" s="33">
        <v>68933.48</v>
      </c>
      <c r="J24" s="46">
        <f t="shared" si="5"/>
        <v>9.365961956521739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55576.59</v>
      </c>
      <c r="P24" s="46">
        <f t="shared" si="6"/>
        <v>12.350353333333333</v>
      </c>
      <c r="Q24" s="34">
        <v>1400000</v>
      </c>
      <c r="R24" s="34">
        <v>20691.66</v>
      </c>
      <c r="S24" s="46">
        <f t="shared" si="2"/>
        <v>1.4779757142857142</v>
      </c>
      <c r="T24" s="33">
        <v>3500</v>
      </c>
      <c r="U24" s="34">
        <v>0</v>
      </c>
      <c r="V24" s="46">
        <f t="shared" si="9"/>
        <v>0</v>
      </c>
      <c r="W24" s="33">
        <v>0</v>
      </c>
      <c r="X24" s="33">
        <v>0</v>
      </c>
      <c r="Y24" s="46">
        <v>0</v>
      </c>
      <c r="Z24" s="235" t="s">
        <v>68</v>
      </c>
      <c r="AA24" s="236"/>
      <c r="AB24" s="237"/>
      <c r="AC24" s="34">
        <v>0</v>
      </c>
      <c r="AD24" s="34">
        <v>0</v>
      </c>
      <c r="AE24" s="46" t="e">
        <f t="shared" si="7"/>
        <v>#DIV/0!</v>
      </c>
      <c r="AF24" s="34">
        <v>90000</v>
      </c>
      <c r="AG24" s="34">
        <v>10899.96</v>
      </c>
      <c r="AH24" s="46">
        <f t="shared" si="12"/>
        <v>12.111066666666666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500000</v>
      </c>
      <c r="AP24" s="34">
        <v>0</v>
      </c>
      <c r="AQ24" s="46">
        <f>AP24/AO24*100</f>
        <v>0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>
        <v>0</v>
      </c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376527.89999999997</v>
      </c>
      <c r="D25" s="89">
        <f t="shared" si="4"/>
        <v>12.661932945488783</v>
      </c>
      <c r="E25" s="34">
        <v>93700</v>
      </c>
      <c r="F25" s="33">
        <v>4510.26</v>
      </c>
      <c r="G25" s="46">
        <f t="shared" si="1"/>
        <v>4.81351120597652</v>
      </c>
      <c r="H25" s="33">
        <v>1088000</v>
      </c>
      <c r="I25" s="33">
        <v>101901.68</v>
      </c>
      <c r="J25" s="46">
        <f t="shared" si="5"/>
        <v>9.365963235294117</v>
      </c>
      <c r="K25" s="33">
        <v>0</v>
      </c>
      <c r="L25" s="37">
        <v>0</v>
      </c>
      <c r="M25" s="46" t="e">
        <f t="shared" si="14"/>
        <v>#DIV/0!</v>
      </c>
      <c r="N25" s="33">
        <v>135000</v>
      </c>
      <c r="O25" s="34">
        <v>8794.29</v>
      </c>
      <c r="P25" s="46">
        <f t="shared" si="6"/>
        <v>6.514288888888889</v>
      </c>
      <c r="Q25" s="34">
        <v>1200000</v>
      </c>
      <c r="R25" s="34">
        <v>28702.43</v>
      </c>
      <c r="S25" s="46">
        <f t="shared" si="2"/>
        <v>2.3918691666666665</v>
      </c>
      <c r="T25" s="33">
        <v>7000</v>
      </c>
      <c r="U25" s="34">
        <v>0</v>
      </c>
      <c r="V25" s="46">
        <f t="shared" si="9"/>
        <v>0</v>
      </c>
      <c r="W25" s="33">
        <v>0</v>
      </c>
      <c r="X25" s="33">
        <v>0</v>
      </c>
      <c r="Y25" s="46" t="e">
        <f>X25/W25*100</f>
        <v>#DIV/0!</v>
      </c>
      <c r="Z25" s="235" t="s">
        <v>56</v>
      </c>
      <c r="AA25" s="236"/>
      <c r="AB25" s="237"/>
      <c r="AC25" s="34">
        <v>450000</v>
      </c>
      <c r="AD25" s="34">
        <v>232619.24</v>
      </c>
      <c r="AE25" s="46">
        <f t="shared" si="7"/>
        <v>51.69316444444444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0</v>
      </c>
      <c r="AW25" s="46" t="e">
        <f>AV25/AU25*100</f>
        <v>#DIV/0!</v>
      </c>
      <c r="AX25" s="43"/>
      <c r="AY25" s="34">
        <v>0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5181100</v>
      </c>
      <c r="C26" s="90">
        <f t="shared" si="0"/>
        <v>280827.62</v>
      </c>
      <c r="D26" s="89">
        <f t="shared" si="4"/>
        <v>5.420231611047846</v>
      </c>
      <c r="E26" s="34">
        <v>428000</v>
      </c>
      <c r="F26" s="33">
        <v>20325.37</v>
      </c>
      <c r="G26" s="46">
        <f t="shared" si="1"/>
        <v>4.748918224299065</v>
      </c>
      <c r="H26" s="33">
        <v>1178100</v>
      </c>
      <c r="I26" s="33">
        <v>110348.08</v>
      </c>
      <c r="J26" s="46">
        <f t="shared" si="5"/>
        <v>9.366614039555216</v>
      </c>
      <c r="K26" s="33">
        <v>130000</v>
      </c>
      <c r="L26" s="37">
        <v>0</v>
      </c>
      <c r="M26" s="46">
        <f t="shared" si="14"/>
        <v>0</v>
      </c>
      <c r="N26" s="33">
        <v>810000</v>
      </c>
      <c r="O26" s="34">
        <v>17889.85</v>
      </c>
      <c r="P26" s="46">
        <f t="shared" si="6"/>
        <v>2.2086234567901233</v>
      </c>
      <c r="Q26" s="34">
        <v>1900000</v>
      </c>
      <c r="R26" s="34">
        <v>45282.65</v>
      </c>
      <c r="S26" s="46">
        <f t="shared" si="2"/>
        <v>2.3832973684210526</v>
      </c>
      <c r="T26" s="33">
        <v>5000</v>
      </c>
      <c r="U26" s="34">
        <v>500</v>
      </c>
      <c r="V26" s="46">
        <f t="shared" si="9"/>
        <v>10</v>
      </c>
      <c r="W26" s="33"/>
      <c r="X26" s="33"/>
      <c r="Y26" s="46"/>
      <c r="Z26" s="235" t="s">
        <v>57</v>
      </c>
      <c r="AA26" s="236"/>
      <c r="AB26" s="237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38215.77</v>
      </c>
      <c r="AH26" s="46">
        <f>AG26/AF26*100</f>
        <v>8.492393333333332</v>
      </c>
      <c r="AI26" s="48">
        <v>80000</v>
      </c>
      <c r="AJ26" s="34">
        <v>9660.9</v>
      </c>
      <c r="AK26" s="48">
        <f>AJ26/AI26*100</f>
        <v>12.076125</v>
      </c>
      <c r="AL26" s="34">
        <v>0</v>
      </c>
      <c r="AM26" s="34">
        <v>38805</v>
      </c>
      <c r="AN26" s="46" t="e">
        <f t="shared" si="10"/>
        <v>#DIV/0!</v>
      </c>
      <c r="AO26" s="33">
        <v>200000</v>
      </c>
      <c r="AP26" s="34">
        <v>0</v>
      </c>
      <c r="AQ26" s="46">
        <f>AP26/AO26*100</f>
        <v>0</v>
      </c>
      <c r="AR26" s="34">
        <v>0</v>
      </c>
      <c r="AS26" s="34">
        <v>0</v>
      </c>
      <c r="AT26" s="48" t="e">
        <f>AS26/AR26*100</f>
        <v>#DIV/0!</v>
      </c>
      <c r="AU26" s="34">
        <v>0</v>
      </c>
      <c r="AV26" s="34">
        <v>0</v>
      </c>
      <c r="AW26" s="46" t="e">
        <f>AV26/AU26*100</f>
        <v>#DIV/0!</v>
      </c>
      <c r="AX26" s="43"/>
      <c r="AY26" s="34">
        <v>-200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1686900</v>
      </c>
      <c r="C27" s="90">
        <f>F27+I27+L27+O27+R27+U27+W27+AD27+AG27+AJ27+AM27+AP27+AS27+AV27+AY27</f>
        <v>113276.53</v>
      </c>
      <c r="D27" s="89">
        <f t="shared" si="4"/>
        <v>6.7150708400023715</v>
      </c>
      <c r="E27" s="34">
        <v>90100</v>
      </c>
      <c r="F27" s="33">
        <v>7328.36</v>
      </c>
      <c r="G27" s="46">
        <f t="shared" si="1"/>
        <v>8.133584905660376</v>
      </c>
      <c r="H27" s="33">
        <v>613800</v>
      </c>
      <c r="I27" s="33">
        <v>57490.01</v>
      </c>
      <c r="J27" s="46">
        <f t="shared" si="5"/>
        <v>9.366244705115673</v>
      </c>
      <c r="K27" s="33">
        <v>52000</v>
      </c>
      <c r="L27" s="37">
        <v>0</v>
      </c>
      <c r="M27" s="46">
        <f t="shared" si="14"/>
        <v>0</v>
      </c>
      <c r="N27" s="33">
        <v>50000</v>
      </c>
      <c r="O27" s="34">
        <v>1312.62</v>
      </c>
      <c r="P27" s="46">
        <f t="shared" si="6"/>
        <v>2.62524</v>
      </c>
      <c r="Q27" s="34">
        <v>500000</v>
      </c>
      <c r="R27" s="34">
        <v>6599.84</v>
      </c>
      <c r="S27" s="46">
        <f t="shared" si="2"/>
        <v>1.319968</v>
      </c>
      <c r="T27" s="33">
        <v>3000</v>
      </c>
      <c r="U27" s="34">
        <v>0</v>
      </c>
      <c r="V27" s="46">
        <f t="shared" si="9"/>
        <v>0</v>
      </c>
      <c r="W27" s="33"/>
      <c r="X27" s="33"/>
      <c r="Y27" s="46"/>
      <c r="Z27" s="235" t="s">
        <v>59</v>
      </c>
      <c r="AA27" s="236"/>
      <c r="AB27" s="237"/>
      <c r="AC27" s="34">
        <v>350000</v>
      </c>
      <c r="AD27" s="34">
        <v>38030.51</v>
      </c>
      <c r="AE27" s="46">
        <f t="shared" si="7"/>
        <v>10.865860000000001</v>
      </c>
      <c r="AF27" s="34">
        <v>28000</v>
      </c>
      <c r="AG27" s="34">
        <v>2536.57</v>
      </c>
      <c r="AH27" s="46">
        <f>AG27/AF27*100</f>
        <v>9.059178571428571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-21.38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98787100</v>
      </c>
      <c r="C28" s="41">
        <f>SUM(C11:C27)</f>
        <v>6186782.7700000005</v>
      </c>
      <c r="D28" s="47">
        <f t="shared" si="4"/>
        <v>6.262743586966314</v>
      </c>
      <c r="E28" s="43">
        <f>SUM(E11:E27)</f>
        <v>15136200</v>
      </c>
      <c r="F28" s="36">
        <f>SUM(F11:F27)</f>
        <v>1148439.0700000003</v>
      </c>
      <c r="G28" s="47">
        <f>F28/E28*100</f>
        <v>7.587367172738206</v>
      </c>
      <c r="H28" s="36">
        <f>H11+H12+H13+H14+H15+H16+H17+H18+H19+H20+H21+H22+H23+H24+H25+H26+H27</f>
        <v>18166400</v>
      </c>
      <c r="I28" s="36">
        <f>I11+I12+I13+I14+I15+I16+I17+I18+I19+I20+I21+I22+I23+I24+I25+I26+I27</f>
        <v>1701540.23</v>
      </c>
      <c r="J28" s="47">
        <f t="shared" si="5"/>
        <v>9.366413984058482</v>
      </c>
      <c r="K28" s="36">
        <f>SUM(K11:K27)</f>
        <v>750000</v>
      </c>
      <c r="L28" s="45">
        <f>SUM(L11:L27)</f>
        <v>62601</v>
      </c>
      <c r="M28" s="47">
        <f>L28/K28*100</f>
        <v>8.3468</v>
      </c>
      <c r="N28" s="36">
        <f>SUM(N11:N27)</f>
        <v>14645000</v>
      </c>
      <c r="O28" s="43">
        <f>SUM(O11:O27)</f>
        <v>655609.58</v>
      </c>
      <c r="P28" s="47">
        <f>O28/N28*100</f>
        <v>4.476678593376579</v>
      </c>
      <c r="Q28" s="42">
        <f>SUM(Q11:Q27)</f>
        <v>39100000</v>
      </c>
      <c r="R28" s="42">
        <f>SUM(R11:R27)</f>
        <v>1832726.77</v>
      </c>
      <c r="S28" s="47">
        <f>R28/Q28*100</f>
        <v>4.68728074168798</v>
      </c>
      <c r="T28" s="36">
        <f>SUM(T11:T27)</f>
        <v>96500</v>
      </c>
      <c r="U28" s="42">
        <f>SUM(U11:U27)</f>
        <v>7600</v>
      </c>
      <c r="V28" s="47">
        <f>U28/T28*100</f>
        <v>7.875647668393783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34" t="s">
        <v>3</v>
      </c>
      <c r="AA28" s="234"/>
      <c r="AB28" s="234"/>
      <c r="AC28" s="42">
        <f>SUM(AC11:AC27)</f>
        <v>2125000</v>
      </c>
      <c r="AD28" s="42">
        <f>SUM(AD11:AD27)</f>
        <v>341557.06</v>
      </c>
      <c r="AE28" s="47">
        <f t="shared" si="7"/>
        <v>16.073273411764706</v>
      </c>
      <c r="AF28" s="44">
        <f>SUM(AF11:AF27)</f>
        <v>3468000</v>
      </c>
      <c r="AG28" s="44">
        <f>SUM(AG11:AG27)</f>
        <v>380684.7</v>
      </c>
      <c r="AH28" s="47">
        <f>AG28/AF28*100</f>
        <v>10.977067474048443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158648.84</v>
      </c>
      <c r="AK28" s="49">
        <f>AJ28/AI28*100</f>
        <v>7.738967804878048</v>
      </c>
      <c r="AL28" s="43">
        <f>AL11+AL12+AL13+AL14+AL15+AL16+AL17+AL18+AL19+AL20+AL21+AL22+AL23+AL24+AL25+AL26+AL27</f>
        <v>0</v>
      </c>
      <c r="AM28" s="43">
        <f>SUM(AM11:AM27)</f>
        <v>148685.47</v>
      </c>
      <c r="AN28" s="47" t="e">
        <f t="shared" si="10"/>
        <v>#DIV/0!</v>
      </c>
      <c r="AO28" s="36">
        <f>SUM(AO11:AO27)</f>
        <v>3250000</v>
      </c>
      <c r="AP28" s="42">
        <f>SUM(AP11:AP27)</f>
        <v>0</v>
      </c>
      <c r="AQ28" s="47">
        <f>AP28/AO28*100</f>
        <v>0</v>
      </c>
      <c r="AR28" s="43">
        <f>SUM(AR11:AR27)</f>
        <v>0</v>
      </c>
      <c r="AS28" s="43">
        <f>SUM(AS11:AS27)</f>
        <v>96800</v>
      </c>
      <c r="AT28" s="49" t="e">
        <f>AS28/AR28*100</f>
        <v>#DIV/0!</v>
      </c>
      <c r="AU28" s="43">
        <f>AU11+AU12+AU13+AU14+AU15+AU16+AU17+AU19+AU18+AU20+AU21+AU22+AU23+AU24+AU25+AU26+AU27</f>
        <v>0</v>
      </c>
      <c r="AV28" s="43">
        <f>AV11+AV12+AV13+AV14+AV15+AV16+AV17+AV19+AV18+AV20+AV21+AV22+AV23+AV24+AV25+AV26+AV27</f>
        <v>35875.950000000004</v>
      </c>
      <c r="AW28" s="49" t="e">
        <f>AV28/AU28*100</f>
        <v>#DIV/0!</v>
      </c>
      <c r="AX28" s="43">
        <v>0</v>
      </c>
      <c r="AY28" s="43">
        <f>AY11+AY12+AY13+AY14+AY15+AY16+AY17+AY18+AY19+AY20+AY21+AY22+AY23+AY24+AY25+AY26+AY27</f>
        <v>-383985.9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A3:Y3"/>
    <mergeCell ref="AT8:AT9"/>
    <mergeCell ref="AL7:AN7"/>
    <mergeCell ref="AC8:AC9"/>
    <mergeCell ref="AF8:AF9"/>
    <mergeCell ref="AR8:AR9"/>
    <mergeCell ref="V8:V9"/>
    <mergeCell ref="T7:V7"/>
    <mergeCell ref="AJ8:AJ9"/>
    <mergeCell ref="W7:Y7"/>
    <mergeCell ref="AC7:AE7"/>
    <mergeCell ref="AM8:AM9"/>
    <mergeCell ref="AN8:AN9"/>
    <mergeCell ref="Q7:S7"/>
    <mergeCell ref="U8:U9"/>
    <mergeCell ref="R8:R9"/>
    <mergeCell ref="Q8:Q9"/>
    <mergeCell ref="Y8:Y9"/>
    <mergeCell ref="AE8:AE9"/>
    <mergeCell ref="X8:X9"/>
    <mergeCell ref="AI7:AK7"/>
    <mergeCell ref="AX8:AX9"/>
    <mergeCell ref="AL8:AL9"/>
    <mergeCell ref="AO8:AO9"/>
    <mergeCell ref="E7:G7"/>
    <mergeCell ref="C8:C9"/>
    <mergeCell ref="AQ8:AQ9"/>
    <mergeCell ref="AU8:AU9"/>
    <mergeCell ref="AS8:AS9"/>
    <mergeCell ref="AP8:AP9"/>
    <mergeCell ref="Z27:AB27"/>
    <mergeCell ref="Z17:AB17"/>
    <mergeCell ref="Z10:AB10"/>
    <mergeCell ref="Z12:AB12"/>
    <mergeCell ref="Z11:AB11"/>
    <mergeCell ref="Z23:AB23"/>
    <mergeCell ref="Z20:AB20"/>
    <mergeCell ref="Z21:AB21"/>
    <mergeCell ref="Z24:AB24"/>
    <mergeCell ref="AD8:AD9"/>
    <mergeCell ref="Z13:AB13"/>
    <mergeCell ref="Z19:AB19"/>
    <mergeCell ref="Z18:AB18"/>
    <mergeCell ref="Z28:AB28"/>
    <mergeCell ref="Z22:AB22"/>
    <mergeCell ref="Z25:AB25"/>
    <mergeCell ref="G8:G9"/>
    <mergeCell ref="F8:F9"/>
    <mergeCell ref="D8:D9"/>
    <mergeCell ref="Z26:AB26"/>
    <mergeCell ref="Z14:AB14"/>
    <mergeCell ref="Z15:AB15"/>
    <mergeCell ref="Z16:AB16"/>
    <mergeCell ref="B8:B9"/>
    <mergeCell ref="Z7:AB9"/>
    <mergeCell ref="W8:W9"/>
    <mergeCell ref="S8:S9"/>
    <mergeCell ref="L8:L9"/>
    <mergeCell ref="H8:H9"/>
    <mergeCell ref="M8:M9"/>
    <mergeCell ref="N8:N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2022-02-03T06:17:02Z</cp:lastPrinted>
  <dcterms:created xsi:type="dcterms:W3CDTF">2006-06-07T06:53:09Z</dcterms:created>
  <dcterms:modified xsi:type="dcterms:W3CDTF">2022-02-25T05:37:40Z</dcterms:modified>
  <cp:category/>
  <cp:version/>
  <cp:contentType/>
  <cp:contentStatus/>
</cp:coreProperties>
</file>