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4.2022" sheetId="1" r:id="rId1"/>
  </sheets>
  <definedNames>
    <definedName name="_xlnm.Print_Area" localSheetId="0">'01.04.2022'!$A$1:$G$188</definedName>
  </definedNames>
  <calcPr fullCalcOnLoad="1"/>
</workbook>
</file>

<file path=xl/sharedStrings.xml><?xml version="1.0" encoding="utf-8"?>
<sst xmlns="http://schemas.openxmlformats.org/spreadsheetml/2006/main" count="212" uniqueCount="196">
  <si>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</si>
  <si>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</si>
  <si>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</si>
  <si>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</si>
  <si>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</si>
  <si>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</si>
  <si>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</si>
  <si>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</si>
  <si>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</si>
  <si>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</si>
  <si>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</si>
  <si>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</si>
  <si>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</si>
  <si>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</si>
  <si>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</si>
  <si>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</si>
  <si>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</si>
  <si>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</si>
  <si>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</si>
  <si>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</si>
  <si>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</si>
  <si>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</si>
  <si>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</si>
  <si>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</si>
  <si>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</si>
  <si>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</si>
  <si>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</si>
  <si>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</si>
  <si>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</si>
  <si>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</si>
  <si>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</si>
  <si>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Налог на добычу общераспространенных   полезных ископаемых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</si>
  <si>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</si>
  <si>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</si>
  <si>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</si>
  <si>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</si>
  <si>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</si>
  <si>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</si>
  <si>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</si>
  <si>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</si>
  <si>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</si>
  <si>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</si>
  <si>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</si>
  <si>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</si>
  <si>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</si>
  <si>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</si>
  <si>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</si>
  <si>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</si>
  <si>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</si>
  <si>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</si>
  <si>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</si>
  <si>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</si>
  <si>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</si>
  <si>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</si>
  <si>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</si>
  <si>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</si>
  <si>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- кап.ремонт объектов образования</t>
  </si>
  <si>
    <t xml:space="preserve"> - кап.ремонт объектов культуры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</si>
  <si>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</si>
  <si>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</si>
  <si>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</si>
  <si>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</si>
  <si>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</si>
  <si>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</si>
  <si>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</si>
  <si>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</si>
  <si>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</si>
  <si>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</si>
  <si>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</si>
  <si>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</si>
  <si>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</si>
  <si>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</si>
  <si>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</si>
  <si>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</si>
  <si>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</si>
  <si>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</si>
  <si>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</si>
  <si>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</si>
  <si>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</si>
  <si>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</si>
  <si>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</si>
  <si>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</si>
  <si>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</si>
  <si>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</si>
  <si>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</si>
  <si>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</si>
  <si>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</si>
  <si>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</si>
  <si>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</si>
  <si>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</si>
  <si>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</si>
  <si>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</si>
  <si>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</si>
  <si>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</si>
  <si>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</si>
  <si>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</si>
  <si>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</si>
  <si>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</si>
  <si>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</si>
  <si>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</si>
  <si>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</si>
  <si>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</si>
  <si>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</si>
  <si>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</si>
  <si>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</si>
  <si>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</si>
  <si>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</si>
  <si>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</si>
  <si>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</si>
  <si>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</si>
  <si>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</si>
  <si>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</si>
  <si>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</si>
  <si>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</si>
  <si>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</si>
  <si>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</si>
  <si>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</si>
  <si>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</si>
  <si>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</si>
  <si>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</si>
  <si>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</si>
  <si>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</si>
  <si>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</si>
  <si>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</si>
  <si>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</si>
  <si>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</si>
  <si>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</si>
  <si>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</si>
  <si>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</si>
  <si>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</si>
  <si>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</si>
  <si>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</si>
  <si>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</si>
  <si>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</si>
  <si>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</si>
  <si>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</si>
  <si>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</si>
  <si>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</si>
  <si>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</si>
  <si>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</si>
  <si>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</si>
  <si>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</si>
  <si>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</si>
  <si>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</si>
  <si>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</si>
  <si>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</si>
  <si>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</si>
  <si>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</si>
  <si>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</si>
  <si>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</si>
  <si>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</si>
  <si>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</si>
  <si>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</si>
  <si>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</si>
  <si>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</si>
  <si>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</si>
  <si>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</si>
  <si>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</si>
  <si>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</si>
  <si>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</si>
  <si>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</si>
  <si>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% исп.к уточ. плану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</si>
  <si>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</si>
  <si>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</si>
  <si>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</si>
  <si>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</si>
  <si>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проведение Всероссийской переписи населения 2020 года</t>
  </si>
  <si>
    <t xml:space="preserve">  - общеэкономические вопросы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</si>
  <si>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</si>
  <si>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</si>
  <si>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</si>
  <si>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</si>
  <si>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</si>
  <si>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</si>
  <si>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Упрощенная система налогообложения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</si>
  <si>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</si>
  <si>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</si>
  <si>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</si>
  <si>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</si>
  <si>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</si>
  <si>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Субвенции  бюджетам субъектов Российской Федерации и муниципальных образований</t>
  </si>
  <si>
    <t>План на 2021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</si>
  <si>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</si>
  <si>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- Другие вопросы в области жилищно - коммунального хозяйства</t>
  </si>
  <si>
    <t xml:space="preserve">  -субсидии бюджетным и автономным учреждениям</t>
  </si>
  <si>
    <t xml:space="preserve">   - дотации на выравнивание</t>
  </si>
  <si>
    <t>Врио начальника финансового отдела                                                                                                                                                                З.М.Айнетдинова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</si>
  <si>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</si>
  <si>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</si>
  <si>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</si>
  <si>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% исп. 2022 г. к 2021 г.</t>
  </si>
  <si>
    <t>Прочие субвенции бюджетам муниципальных районов</t>
  </si>
  <si>
    <t xml:space="preserve">  АНАЛИЗ ИСПОЛНЕНИЯ БЮДЖЕТА МУНИЦИПАЛЬНОГО  РАЙОНА  НА 01 АПРЕЛЯ 2022 Г.</t>
  </si>
  <si>
    <t>Исполнено на 01.04.2022</t>
  </si>
  <si>
    <t>Исполнено на 01.04.2021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</si>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</sst>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;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</numFmts>
  <fonts count="7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11"/>
      <color theme="4" tint="0.399980008602142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" fillId="0" borderId="0">
      <alignment/>
      <protection/>
    </xf>
    <xf numFmtId="0" fontId="49" fillId="20" borderId="0">
      <alignment vertical="center"/>
      <protection/>
    </xf>
    <xf numFmtId="0" fontId="50" fillId="0" borderId="0">
      <alignment horizontal="center" vertical="center"/>
      <protection/>
    </xf>
    <xf numFmtId="0" fontId="51" fillId="0" borderId="0">
      <alignment horizontal="center" vertical="center" wrapText="1"/>
      <protection/>
    </xf>
    <xf numFmtId="0" fontId="49" fillId="0" borderId="0">
      <alignment vertical="center"/>
      <protection/>
    </xf>
    <xf numFmtId="0" fontId="49" fillId="0" borderId="0">
      <alignment horizontal="center" vertical="center"/>
      <protection/>
    </xf>
    <xf numFmtId="0" fontId="49" fillId="0" borderId="0">
      <alignment horizontal="center" vertical="center"/>
      <protection/>
    </xf>
    <xf numFmtId="0" fontId="49" fillId="0" borderId="0">
      <alignment vertical="center" wrapText="1"/>
      <protection/>
    </xf>
    <xf numFmtId="0" fontId="52" fillId="0" borderId="0">
      <alignment vertical="center"/>
      <protection/>
    </xf>
    <xf numFmtId="0" fontId="53" fillId="0" borderId="0">
      <alignment vertical="center" wrapText="1"/>
      <protection/>
    </xf>
    <xf numFmtId="0" fontId="52" fillId="0" borderId="1">
      <alignment vertical="center"/>
      <protection/>
    </xf>
    <xf numFmtId="0" fontId="52" fillId="0" borderId="2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49" fillId="20" borderId="3">
      <alignment vertical="center"/>
      <protection/>
    </xf>
    <xf numFmtId="49" fontId="54" fillId="0" borderId="4">
      <alignment vertical="center" wrapText="1"/>
      <protection/>
    </xf>
    <xf numFmtId="0" fontId="49" fillId="20" borderId="5">
      <alignment vertical="center"/>
      <protection/>
    </xf>
    <xf numFmtId="49" fontId="55" fillId="0" borderId="6">
      <alignment horizontal="left" vertical="center" wrapText="1" indent="1"/>
      <protection/>
    </xf>
    <xf numFmtId="49" fontId="55" fillId="0" borderId="6">
      <alignment horizontal="left" vertical="center" wrapText="1" indent="1"/>
      <protection/>
    </xf>
    <xf numFmtId="0" fontId="49" fillId="20" borderId="7">
      <alignment vertical="center"/>
      <protection/>
    </xf>
    <xf numFmtId="0" fontId="54" fillId="0" borderId="0">
      <alignment horizontal="left" vertical="center" wrapText="1"/>
      <protection/>
    </xf>
    <xf numFmtId="0" fontId="50" fillId="0" borderId="0">
      <alignment vertical="center"/>
      <protection/>
    </xf>
    <xf numFmtId="0" fontId="49" fillId="0" borderId="1">
      <alignment horizontal="left" vertical="center" wrapText="1"/>
      <protection/>
    </xf>
    <xf numFmtId="0" fontId="49" fillId="0" borderId="3">
      <alignment horizontal="left" vertical="center" wrapText="1"/>
      <protection/>
    </xf>
    <xf numFmtId="0" fontId="49" fillId="0" borderId="5">
      <alignment vertical="center" wrapText="1"/>
      <protection/>
    </xf>
    <xf numFmtId="0" fontId="52" fillId="0" borderId="8">
      <alignment horizontal="center" vertical="center" wrapText="1"/>
      <protection/>
    </xf>
    <xf numFmtId="0" fontId="49" fillId="20" borderId="9">
      <alignment vertical="center"/>
      <protection/>
    </xf>
    <xf numFmtId="49" fontId="54" fillId="0" borderId="10">
      <alignment horizontal="center" vertical="center" shrinkToFit="1"/>
      <protection/>
    </xf>
    <xf numFmtId="49" fontId="55" fillId="0" borderId="10">
      <alignment horizontal="center" vertical="center" shrinkToFit="1"/>
      <protection/>
    </xf>
    <xf numFmtId="0" fontId="49" fillId="20" borderId="11">
      <alignment vertical="center"/>
      <protection/>
    </xf>
    <xf numFmtId="0" fontId="49" fillId="0" borderId="12">
      <alignment vertical="center"/>
      <protection/>
    </xf>
    <xf numFmtId="0" fontId="49" fillId="20" borderId="0">
      <alignment vertical="center" shrinkToFit="1"/>
      <protection/>
    </xf>
    <xf numFmtId="0" fontId="52" fillId="0" borderId="0">
      <alignment vertical="center" wrapText="1"/>
      <protection/>
    </xf>
    <xf numFmtId="1" fontId="54" fillId="0" borderId="2">
      <alignment horizontal="center" vertical="center" shrinkToFit="1"/>
      <protection/>
    </xf>
    <xf numFmtId="1" fontId="55" fillId="0" borderId="2">
      <alignment horizontal="center" vertical="center" shrinkToFit="1"/>
      <protection/>
    </xf>
    <xf numFmtId="49" fontId="52" fillId="0" borderId="0">
      <alignment vertical="center" wrapText="1"/>
      <protection/>
    </xf>
    <xf numFmtId="49" fontId="49" fillId="0" borderId="5">
      <alignment vertical="center" wrapText="1"/>
      <protection/>
    </xf>
    <xf numFmtId="49" fontId="49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49" fontId="52" fillId="0" borderId="2">
      <alignment horizontal="center" vertical="center" wrapText="1"/>
      <protection/>
    </xf>
    <xf numFmtId="4" fontId="54" fillId="0" borderId="2">
      <alignment horizontal="right" vertical="center" shrinkToFit="1"/>
      <protection/>
    </xf>
    <xf numFmtId="4" fontId="55" fillId="0" borderId="2">
      <alignment horizontal="right" vertical="center" shrinkToFit="1"/>
      <protection/>
    </xf>
    <xf numFmtId="0" fontId="49" fillId="0" borderId="5">
      <alignment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center" wrapText="1"/>
      <protection/>
    </xf>
    <xf numFmtId="0" fontId="56" fillId="0" borderId="0">
      <alignment vertical="center"/>
      <protection/>
    </xf>
    <xf numFmtId="0" fontId="56" fillId="0" borderId="1">
      <alignment vertical="center"/>
      <protection/>
    </xf>
    <xf numFmtId="0" fontId="56" fillId="0" borderId="5">
      <alignment vertical="center"/>
      <protection/>
    </xf>
    <xf numFmtId="0" fontId="52" fillId="0" borderId="2">
      <alignment horizontal="center" vertical="center" wrapText="1"/>
      <protection/>
    </xf>
    <xf numFmtId="0" fontId="57" fillId="0" borderId="0">
      <alignment horizontal="center" vertical="center" wrapText="1"/>
      <protection/>
    </xf>
    <xf numFmtId="0" fontId="52" fillId="0" borderId="13">
      <alignment vertical="center"/>
      <protection/>
    </xf>
    <xf numFmtId="0" fontId="52" fillId="0" borderId="14">
      <alignment horizontal="right" vertical="center"/>
      <protection/>
    </xf>
    <xf numFmtId="0" fontId="54" fillId="0" borderId="14">
      <alignment horizontal="right" vertical="center"/>
      <protection/>
    </xf>
    <xf numFmtId="0" fontId="54" fillId="0" borderId="8">
      <alignment horizontal="center" vertical="center"/>
      <protection/>
    </xf>
    <xf numFmtId="49" fontId="52" fillId="0" borderId="15">
      <alignment horizontal="center" vertical="center"/>
      <protection/>
    </xf>
    <xf numFmtId="0" fontId="52" fillId="0" borderId="16">
      <alignment horizontal="center" vertical="center" shrinkToFit="1"/>
      <protection/>
    </xf>
    <xf numFmtId="1" fontId="54" fillId="0" borderId="16">
      <alignment horizontal="center" vertical="center" shrinkToFit="1"/>
      <protection/>
    </xf>
    <xf numFmtId="0" fontId="54" fillId="0" borderId="16">
      <alignment vertical="center"/>
      <protection/>
    </xf>
    <xf numFmtId="49" fontId="54" fillId="0" borderId="16">
      <alignment horizontal="center" vertical="center"/>
      <protection/>
    </xf>
    <xf numFmtId="49" fontId="54" fillId="0" borderId="17">
      <alignment horizontal="center" vertical="center"/>
      <protection/>
    </xf>
    <xf numFmtId="0" fontId="56" fillId="0" borderId="12">
      <alignment vertical="center"/>
      <protection/>
    </xf>
    <xf numFmtId="4" fontId="54" fillId="0" borderId="4">
      <alignment horizontal="right" vertical="center" shrinkToFit="1"/>
      <protection/>
    </xf>
    <xf numFmtId="4" fontId="55" fillId="0" borderId="4">
      <alignment horizontal="right" vertical="center" shrinkToFit="1"/>
      <protection/>
    </xf>
    <xf numFmtId="0" fontId="52" fillId="0" borderId="10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53" fillId="0" borderId="0">
      <alignment horizontal="left" vertical="center" wrapText="1"/>
      <protection/>
    </xf>
    <xf numFmtId="0" fontId="52" fillId="0" borderId="10">
      <alignment horizontal="center" vertical="center" wrapText="1"/>
      <protection/>
    </xf>
    <xf numFmtId="49" fontId="49" fillId="20" borderId="5">
      <alignment vertical="center"/>
      <protection/>
    </xf>
    <xf numFmtId="1" fontId="54" fillId="0" borderId="10">
      <alignment horizontal="center" vertical="center" shrinkToFit="1"/>
      <protection/>
    </xf>
    <xf numFmtId="0" fontId="55" fillId="0" borderId="10">
      <alignment horizontal="center" vertical="center" shrinkToFit="1"/>
      <protection/>
    </xf>
    <xf numFmtId="0" fontId="52" fillId="0" borderId="2">
      <alignment horizontal="center" vertical="center" wrapText="1"/>
      <protection/>
    </xf>
    <xf numFmtId="0" fontId="51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8" fillId="27" borderId="18" applyNumberFormat="0" applyAlignment="0" applyProtection="0"/>
    <xf numFmtId="0" fontId="59" fillId="28" borderId="19" applyNumberFormat="0" applyAlignment="0" applyProtection="0"/>
    <xf numFmtId="0" fontId="60" fillId="28" borderId="18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65" fillId="29" borderId="24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0" fillId="0" borderId="26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3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4" fillId="0" borderId="27" xfId="53" applyNumberFormat="1" applyFont="1" applyBorder="1" applyAlignment="1" applyProtection="1">
      <alignment vertical="center" wrapText="1"/>
      <protection/>
    </xf>
    <xf numFmtId="0" fontId="75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74" fontId="10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4" fillId="0" borderId="27" xfId="53" applyNumberFormat="1" applyFont="1" applyFill="1" applyBorder="1" applyAlignment="1" applyProtection="1">
      <alignment vertical="center" wrapText="1"/>
      <protection/>
    </xf>
    <xf numFmtId="49" fontId="74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4" fillId="0" borderId="27" xfId="53" applyNumberFormat="1" applyFont="1" applyFill="1" applyBorder="1" applyAlignment="1" applyProtection="1">
      <alignment horizontal="left" vertical="center" wrapText="1"/>
      <protection/>
    </xf>
    <xf numFmtId="49" fontId="74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7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6" fillId="0" borderId="27" xfId="0" applyFont="1" applyBorder="1" applyAlignment="1">
      <alignment horizontal="left" vertical="center" wrapText="1"/>
    </xf>
    <xf numFmtId="4" fontId="76" fillId="0" borderId="29" xfId="59" applyNumberFormat="1" applyFont="1" applyBorder="1" applyAlignment="1" applyProtection="1">
      <alignment horizontal="right" vertical="center" shrinkToFit="1"/>
      <protection/>
    </xf>
    <xf numFmtId="4" fontId="76" fillId="0" borderId="2" xfId="59" applyNumberFormat="1" applyFont="1" applyBorder="1" applyAlignment="1" applyProtection="1">
      <alignment horizontal="right" vertical="center" shrinkToFit="1"/>
      <protection/>
    </xf>
    <xf numFmtId="4" fontId="76" fillId="0" borderId="27" xfId="0" applyNumberFormat="1" applyFont="1" applyFill="1" applyBorder="1" applyAlignment="1">
      <alignment vertical="center"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6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6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6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34" xfId="0" applyNumberFormat="1" applyFont="1" applyBorder="1" applyAlignment="1">
      <alignment vertical="center"/>
    </xf>
    <xf numFmtId="4" fontId="9" fillId="0" borderId="35" xfId="59" applyNumberFormat="1" applyFont="1" applyBorder="1" applyAlignment="1" applyProtection="1">
      <alignment horizontal="right" vertical="center" shrinkToFit="1"/>
      <protection/>
    </xf>
    <xf numFmtId="4" fontId="9" fillId="0" borderId="36" xfId="59" applyNumberFormat="1" applyFont="1" applyBorder="1" applyAlignment="1" applyProtection="1">
      <alignment horizontal="right" vertical="center" shrinkToFit="1"/>
      <protection/>
    </xf>
    <xf numFmtId="4" fontId="9" fillId="0" borderId="37" xfId="59" applyNumberFormat="1" applyFont="1" applyBorder="1" applyAlignment="1" applyProtection="1">
      <alignment horizontal="right" vertical="center" shrinkToFit="1"/>
      <protection/>
    </xf>
    <xf numFmtId="4" fontId="10" fillId="0" borderId="27" xfId="59" applyNumberFormat="1" applyFont="1" applyBorder="1" applyAlignment="1" applyProtection="1">
      <alignment horizontal="right" vertical="center" shrinkToFit="1"/>
      <protection/>
    </xf>
    <xf numFmtId="4" fontId="76" fillId="0" borderId="27" xfId="0" applyNumberFormat="1" applyFont="1" applyBorder="1" applyAlignment="1">
      <alignment vertical="center"/>
    </xf>
    <xf numFmtId="4" fontId="74" fillId="0" borderId="37" xfId="6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10" fillId="35" borderId="27" xfId="0" applyNumberFormat="1" applyFont="1" applyFill="1" applyBorder="1" applyAlignment="1">
      <alignment vertical="center" wrapText="1"/>
    </xf>
    <xf numFmtId="4" fontId="77" fillId="0" borderId="27" xfId="0" applyNumberFormat="1" applyFont="1" applyFill="1" applyBorder="1" applyAlignment="1">
      <alignment vertical="center"/>
    </xf>
    <xf numFmtId="4" fontId="9" fillId="0" borderId="0" xfId="77" applyNumberFormat="1" applyFont="1" applyFill="1" applyBorder="1" applyAlignment="1" applyProtection="1">
      <alignment horizontal="right" vertical="center" shrinkToFit="1"/>
      <protection/>
    </xf>
    <xf numFmtId="4" fontId="9" fillId="0" borderId="37" xfId="77" applyNumberFormat="1" applyFont="1" applyFill="1" applyBorder="1" applyProtection="1">
      <alignment horizontal="right" vertical="center" shrinkToFit="1"/>
      <protection/>
    </xf>
    <xf numFmtId="4" fontId="9" fillId="36" borderId="28" xfId="0" applyNumberFormat="1" applyFont="1" applyFill="1" applyBorder="1" applyAlignment="1">
      <alignment horizontal="right" vertical="center"/>
    </xf>
    <xf numFmtId="4" fontId="9" fillId="36" borderId="27" xfId="0" applyNumberFormat="1" applyFont="1" applyFill="1" applyBorder="1" applyAlignment="1">
      <alignment horizontal="right" vertical="center"/>
    </xf>
    <xf numFmtId="4" fontId="10" fillId="36" borderId="28" xfId="0" applyNumberFormat="1" applyFont="1" applyFill="1" applyBorder="1" applyAlignment="1">
      <alignment horizontal="right" vertical="center"/>
    </xf>
    <xf numFmtId="4" fontId="9" fillId="36" borderId="29" xfId="77" applyNumberFormat="1" applyFont="1" applyFill="1" applyBorder="1" applyProtection="1">
      <alignment horizontal="right" vertical="center" shrinkToFit="1"/>
      <protection/>
    </xf>
    <xf numFmtId="4" fontId="10" fillId="36" borderId="27" xfId="0" applyNumberFormat="1" applyFont="1" applyFill="1" applyBorder="1" applyAlignment="1">
      <alignment horizontal="right" vertical="center"/>
    </xf>
    <xf numFmtId="4" fontId="9" fillId="36" borderId="2" xfId="77" applyNumberFormat="1" applyFont="1" applyFill="1" applyProtection="1">
      <alignment horizontal="right" vertical="center" shrinkToFit="1"/>
      <protection/>
    </xf>
    <xf numFmtId="4" fontId="9" fillId="36" borderId="27" xfId="0" applyNumberFormat="1" applyFont="1" applyFill="1" applyBorder="1" applyAlignment="1">
      <alignment vertical="center" wrapText="1"/>
    </xf>
    <xf numFmtId="4" fontId="9" fillId="0" borderId="35" xfId="77" applyNumberFormat="1" applyFont="1" applyFill="1" applyBorder="1" applyAlignment="1" applyProtection="1">
      <alignment horizontal="right" vertical="center" shrinkToFit="1"/>
      <protection/>
    </xf>
    <xf numFmtId="4" fontId="9" fillId="0" borderId="32" xfId="0" applyNumberFormat="1" applyFont="1" applyFill="1" applyBorder="1" applyAlignment="1">
      <alignment horizontal="right" vertical="center" wrapText="1"/>
    </xf>
    <xf numFmtId="4" fontId="10" fillId="0" borderId="3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7" fillId="0" borderId="38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SheetLayoutView="90" zoomScalePageLayoutView="0" workbookViewId="0" topLeftCell="A156">
      <selection activeCell="D166" sqref="D166"/>
    </sheetView>
  </sheetViews>
  <sheetFormatPr defaultColWidth="9.00390625" defaultRowHeight="12.75"/>
  <cols>
    <col min="1" max="1" width="73.753906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25390625" style="10" customWidth="1"/>
    <col min="7" max="7" width="13.625" style="10" customWidth="1"/>
    <col min="8" max="8" width="10.125" style="1" bestFit="1" customWidth="1"/>
    <col min="9" max="16384" width="9.125" style="1" customWidth="1"/>
  </cols>
  <sheetData>
    <row r="1" spans="1:7" ht="12.75">
      <c r="A1" s="126" t="s">
        <v>192</v>
      </c>
      <c r="B1" s="126"/>
      <c r="C1" s="126"/>
      <c r="D1" s="126"/>
      <c r="E1" s="126"/>
      <c r="F1" s="126"/>
      <c r="G1" s="126"/>
    </row>
    <row r="2" spans="3:7" ht="12.75">
      <c r="C2" s="9"/>
      <c r="F2" s="127"/>
      <c r="G2" s="127"/>
    </row>
    <row r="3" spans="1:7" ht="30" customHeight="1">
      <c r="A3" s="18" t="s">
        <v>1</v>
      </c>
      <c r="B3" s="18"/>
      <c r="C3" s="19" t="s">
        <v>181</v>
      </c>
      <c r="D3" s="19" t="s">
        <v>193</v>
      </c>
      <c r="E3" s="19" t="s">
        <v>194</v>
      </c>
      <c r="F3" s="20" t="s">
        <v>161</v>
      </c>
      <c r="G3" s="21" t="s">
        <v>190</v>
      </c>
    </row>
    <row r="4" spans="1:7" s="5" customFormat="1" ht="16.5" customHeight="1">
      <c r="A4" s="22" t="s">
        <v>29</v>
      </c>
      <c r="B4" s="22"/>
      <c r="C4" s="23">
        <f>C5+C32</f>
        <v>102487873</v>
      </c>
      <c r="D4" s="23">
        <f>D5+D32</f>
        <v>34696745.60999999</v>
      </c>
      <c r="E4" s="23">
        <f>E5+E32</f>
        <v>27394913.799999997</v>
      </c>
      <c r="F4" s="106">
        <f aca="true" t="shared" si="0" ref="F4:F92">D4/C4*100</f>
        <v>33.854488920850166</v>
      </c>
      <c r="G4" s="23">
        <f aca="true" t="shared" si="1" ref="G4:G60">D4/E4*100</f>
        <v>126.65396892031833</v>
      </c>
    </row>
    <row r="5" spans="1:7" s="6" customFormat="1" ht="14.25">
      <c r="A5" s="24" t="s">
        <v>27</v>
      </c>
      <c r="B5" s="24"/>
      <c r="C5" s="25">
        <f>C6+C9+C14+C19+C23+C25</f>
        <v>93491250</v>
      </c>
      <c r="D5" s="25">
        <f>D6+D9+D14+D19+D23+D25</f>
        <v>32884392.649999995</v>
      </c>
      <c r="E5" s="25">
        <f>E6+E9+E14+E19+E23+E25</f>
        <v>24009918.72</v>
      </c>
      <c r="F5" s="107">
        <f t="shared" si="0"/>
        <v>35.17376508496784</v>
      </c>
      <c r="G5" s="27">
        <f t="shared" si="1"/>
        <v>136.96169917729733</v>
      </c>
    </row>
    <row r="6" spans="1:7" s="6" customFormat="1" ht="14.25">
      <c r="A6" s="24" t="s">
        <v>33</v>
      </c>
      <c r="B6" s="24"/>
      <c r="C6" s="25">
        <f>C7</f>
        <v>68899800</v>
      </c>
      <c r="D6" s="27">
        <f>D7</f>
        <v>18375336.54</v>
      </c>
      <c r="E6" s="27">
        <f>E7</f>
        <v>15563517.49</v>
      </c>
      <c r="F6" s="107">
        <f t="shared" si="0"/>
        <v>26.669651493908543</v>
      </c>
      <c r="G6" s="27">
        <f t="shared" si="1"/>
        <v>118.06673235537322</v>
      </c>
    </row>
    <row r="7" spans="1:7" s="2" customFormat="1" ht="15">
      <c r="A7" s="28" t="s">
        <v>2</v>
      </c>
      <c r="B7" s="28"/>
      <c r="C7" s="116">
        <v>68899800</v>
      </c>
      <c r="D7" s="30">
        <v>18375336.54</v>
      </c>
      <c r="E7" s="30">
        <v>15563517.49</v>
      </c>
      <c r="F7" s="107">
        <f t="shared" si="0"/>
        <v>26.669651493908543</v>
      </c>
      <c r="G7" s="27">
        <f t="shared" si="1"/>
        <v>118.06673235537322</v>
      </c>
    </row>
    <row r="8" spans="1:7" s="2" customFormat="1" ht="15">
      <c r="A8" s="28" t="s">
        <v>87</v>
      </c>
      <c r="B8" s="28"/>
      <c r="C8" s="30">
        <f>C7*48.99/61.99</f>
        <v>54450737.247943215</v>
      </c>
      <c r="D8" s="30">
        <f>D7*48.99/61.99</f>
        <v>14521821.859890305</v>
      </c>
      <c r="E8" s="30">
        <f>E7*49.68/62.68</f>
        <v>12335602.247977026</v>
      </c>
      <c r="F8" s="107">
        <f t="shared" si="0"/>
        <v>26.669651493908546</v>
      </c>
      <c r="G8" s="27">
        <f t="shared" si="1"/>
        <v>117.72284455971176</v>
      </c>
    </row>
    <row r="9" spans="1:7" s="6" customFormat="1" ht="27.75" customHeight="1">
      <c r="A9" s="31" t="s">
        <v>77</v>
      </c>
      <c r="B9" s="31"/>
      <c r="C9" s="118">
        <f>C10+C11+C12+C13</f>
        <v>3144590</v>
      </c>
      <c r="D9" s="25">
        <f>D10+D11+D12+D13</f>
        <v>810991.91</v>
      </c>
      <c r="E9" s="27">
        <f>E10+E11+E12+E13</f>
        <v>660606.67</v>
      </c>
      <c r="F9" s="107">
        <f t="shared" si="0"/>
        <v>25.790068339592764</v>
      </c>
      <c r="G9" s="27">
        <f t="shared" si="1"/>
        <v>122.76471716520815</v>
      </c>
    </row>
    <row r="10" spans="1:7" s="97" customFormat="1" ht="59.25" customHeight="1">
      <c r="A10" s="32" t="s">
        <v>78</v>
      </c>
      <c r="B10" s="32"/>
      <c r="C10" s="119">
        <v>1421760</v>
      </c>
      <c r="D10" s="105">
        <v>389482.68</v>
      </c>
      <c r="E10" s="30">
        <v>296468.46</v>
      </c>
      <c r="F10" s="107">
        <f t="shared" si="0"/>
        <v>27.394404118838622</v>
      </c>
      <c r="G10" s="27">
        <f t="shared" si="1"/>
        <v>131.37406926861627</v>
      </c>
    </row>
    <row r="11" spans="1:7" s="97" customFormat="1" ht="56.25" customHeight="1">
      <c r="A11" s="32" t="s">
        <v>79</v>
      </c>
      <c r="B11" s="32"/>
      <c r="C11" s="119">
        <v>7870</v>
      </c>
      <c r="D11" s="105">
        <v>2495.7</v>
      </c>
      <c r="E11" s="30">
        <v>2079.35</v>
      </c>
      <c r="F11" s="107">
        <f t="shared" si="0"/>
        <v>31.711562897077506</v>
      </c>
      <c r="G11" s="27">
        <f t="shared" si="1"/>
        <v>120.02308413686968</v>
      </c>
    </row>
    <row r="12" spans="1:7" s="97" customFormat="1" ht="57.75" customHeight="1">
      <c r="A12" s="32" t="s">
        <v>80</v>
      </c>
      <c r="B12" s="32"/>
      <c r="C12" s="119">
        <v>1893230</v>
      </c>
      <c r="D12" s="105">
        <v>471267.61</v>
      </c>
      <c r="E12" s="30">
        <v>415006.07</v>
      </c>
      <c r="F12" s="107">
        <f t="shared" si="0"/>
        <v>24.8922534504524</v>
      </c>
      <c r="G12" s="27">
        <f t="shared" si="1"/>
        <v>113.5567993017548</v>
      </c>
    </row>
    <row r="13" spans="1:7" s="97" customFormat="1" ht="59.25" customHeight="1">
      <c r="A13" s="32" t="s">
        <v>81</v>
      </c>
      <c r="B13" s="32"/>
      <c r="C13" s="119">
        <v>-178270</v>
      </c>
      <c r="D13" s="105">
        <v>-52254.08</v>
      </c>
      <c r="E13" s="30">
        <v>-52947.21</v>
      </c>
      <c r="F13" s="107">
        <f t="shared" si="0"/>
        <v>29.311763056038593</v>
      </c>
      <c r="G13" s="27">
        <f t="shared" si="1"/>
        <v>98.6909036377932</v>
      </c>
    </row>
    <row r="14" spans="1:7" s="6" customFormat="1" ht="14.25">
      <c r="A14" s="24" t="s">
        <v>3</v>
      </c>
      <c r="B14" s="24"/>
      <c r="C14" s="118">
        <f>C16+C17+C18+C15</f>
        <v>16695060</v>
      </c>
      <c r="D14" s="25">
        <f>D16+D17+D18+D15</f>
        <v>11253230.209999999</v>
      </c>
      <c r="E14" s="27">
        <f>E16+E17+E18+E15</f>
        <v>7217585.3</v>
      </c>
      <c r="F14" s="107">
        <f t="shared" si="0"/>
        <v>67.40455086714273</v>
      </c>
      <c r="G14" s="27">
        <f t="shared" si="1"/>
        <v>155.91405909674526</v>
      </c>
    </row>
    <row r="15" spans="1:7" s="2" customFormat="1" ht="15">
      <c r="A15" s="35" t="s">
        <v>174</v>
      </c>
      <c r="B15" s="28"/>
      <c r="C15" s="116">
        <v>12183600</v>
      </c>
      <c r="D15" s="29">
        <v>2217512.91</v>
      </c>
      <c r="E15" s="30">
        <v>2475623.87</v>
      </c>
      <c r="F15" s="107">
        <f t="shared" si="0"/>
        <v>18.20080197971043</v>
      </c>
      <c r="G15" s="27">
        <f t="shared" si="1"/>
        <v>89.57390243615643</v>
      </c>
    </row>
    <row r="16" spans="1:7" s="2" customFormat="1" ht="15.75" customHeight="1">
      <c r="A16" s="35" t="s">
        <v>23</v>
      </c>
      <c r="B16" s="35"/>
      <c r="C16" s="117">
        <v>0</v>
      </c>
      <c r="D16" s="30">
        <v>-46700.73</v>
      </c>
      <c r="E16" s="30">
        <v>1633026.42</v>
      </c>
      <c r="F16" s="107" t="e">
        <f t="shared" si="0"/>
        <v>#DIV/0!</v>
      </c>
      <c r="G16" s="27">
        <f t="shared" si="1"/>
        <v>-2.859765734837285</v>
      </c>
    </row>
    <row r="17" spans="1:7" s="2" customFormat="1" ht="15.75" customHeight="1">
      <c r="A17" s="35" t="s">
        <v>4</v>
      </c>
      <c r="B17" s="35"/>
      <c r="C17" s="117">
        <v>2653560</v>
      </c>
      <c r="D17" s="30">
        <v>8299347.93</v>
      </c>
      <c r="E17" s="30">
        <v>2410095.43</v>
      </c>
      <c r="F17" s="107">
        <f t="shared" si="0"/>
        <v>312.7627764211097</v>
      </c>
      <c r="G17" s="27">
        <f t="shared" si="1"/>
        <v>344.3576476969628</v>
      </c>
    </row>
    <row r="18" spans="1:7" s="2" customFormat="1" ht="16.5" customHeight="1">
      <c r="A18" s="36" t="s">
        <v>69</v>
      </c>
      <c r="B18" s="36"/>
      <c r="C18" s="117">
        <v>1857900</v>
      </c>
      <c r="D18" s="30">
        <v>783070.1</v>
      </c>
      <c r="E18" s="30">
        <v>698839.58</v>
      </c>
      <c r="F18" s="107">
        <f t="shared" si="0"/>
        <v>42.14812960869799</v>
      </c>
      <c r="G18" s="27">
        <f t="shared" si="1"/>
        <v>112.05291205744243</v>
      </c>
    </row>
    <row r="19" spans="1:7" s="13" customFormat="1" ht="15.75" customHeight="1">
      <c r="A19" s="37" t="s">
        <v>82</v>
      </c>
      <c r="B19" s="37"/>
      <c r="C19" s="118">
        <f>C20</f>
        <v>2491400</v>
      </c>
      <c r="D19" s="25">
        <f>D20</f>
        <v>168432.7</v>
      </c>
      <c r="E19" s="27">
        <f>E20</f>
        <v>184883.28999999998</v>
      </c>
      <c r="F19" s="107">
        <f t="shared" si="0"/>
        <v>6.76056434133419</v>
      </c>
      <c r="G19" s="27">
        <f t="shared" si="1"/>
        <v>91.10217586456841</v>
      </c>
    </row>
    <row r="20" spans="1:7" s="2" customFormat="1" ht="15">
      <c r="A20" s="38" t="s">
        <v>83</v>
      </c>
      <c r="B20" s="38"/>
      <c r="C20" s="116">
        <f>C21+C22</f>
        <v>2491400</v>
      </c>
      <c r="D20" s="30">
        <f>D21+D22</f>
        <v>168432.7</v>
      </c>
      <c r="E20" s="30">
        <f>E21+E22</f>
        <v>184883.28999999998</v>
      </c>
      <c r="F20" s="107">
        <f t="shared" si="0"/>
        <v>6.76056434133419</v>
      </c>
      <c r="G20" s="27">
        <f t="shared" si="1"/>
        <v>91.10217586456841</v>
      </c>
    </row>
    <row r="21" spans="1:7" s="2" customFormat="1" ht="17.25" customHeight="1">
      <c r="A21" s="38" t="s">
        <v>84</v>
      </c>
      <c r="B21" s="38"/>
      <c r="C21" s="119">
        <v>221700</v>
      </c>
      <c r="D21" s="34">
        <v>70198.65</v>
      </c>
      <c r="E21" s="30">
        <v>87454.59</v>
      </c>
      <c r="F21" s="107">
        <f t="shared" si="0"/>
        <v>31.663802435723948</v>
      </c>
      <c r="G21" s="27">
        <f t="shared" si="1"/>
        <v>80.2686857259293</v>
      </c>
    </row>
    <row r="22" spans="1:7" s="2" customFormat="1" ht="16.5" customHeight="1">
      <c r="A22" s="38" t="s">
        <v>85</v>
      </c>
      <c r="B22" s="38"/>
      <c r="C22" s="119">
        <v>2269700</v>
      </c>
      <c r="D22" s="34">
        <v>98234.05</v>
      </c>
      <c r="E22" s="30">
        <v>97428.7</v>
      </c>
      <c r="F22" s="107">
        <f t="shared" si="0"/>
        <v>4.328063180155968</v>
      </c>
      <c r="G22" s="27">
        <f t="shared" si="1"/>
        <v>100.82660448102048</v>
      </c>
    </row>
    <row r="23" spans="1:7" s="6" customFormat="1" ht="28.5">
      <c r="A23" s="31" t="s">
        <v>25</v>
      </c>
      <c r="B23" s="31"/>
      <c r="C23" s="120">
        <f>C24</f>
        <v>350000</v>
      </c>
      <c r="D23" s="27">
        <f>D24</f>
        <v>1810487</v>
      </c>
      <c r="E23" s="27">
        <f>E24</f>
        <v>0</v>
      </c>
      <c r="F23" s="107">
        <f t="shared" si="0"/>
        <v>517.2819999999999</v>
      </c>
      <c r="G23" s="27" t="e">
        <f t="shared" si="1"/>
        <v>#DIV/0!</v>
      </c>
    </row>
    <row r="24" spans="1:7" s="2" customFormat="1" ht="15">
      <c r="A24" s="35" t="s">
        <v>31</v>
      </c>
      <c r="B24" s="39"/>
      <c r="C24" s="121">
        <v>350000</v>
      </c>
      <c r="D24" s="34">
        <v>1810487</v>
      </c>
      <c r="E24" s="30">
        <v>0</v>
      </c>
      <c r="F24" s="107">
        <f t="shared" si="0"/>
        <v>517.2819999999999</v>
      </c>
      <c r="G24" s="27" t="e">
        <f t="shared" si="1"/>
        <v>#DIV/0!</v>
      </c>
    </row>
    <row r="25" spans="1:7" s="6" customFormat="1" ht="15" customHeight="1">
      <c r="A25" s="40" t="s">
        <v>108</v>
      </c>
      <c r="B25" s="41"/>
      <c r="C25" s="120">
        <f>C26+C27+C28+C31+C29+C30</f>
        <v>1910400</v>
      </c>
      <c r="D25" s="27">
        <f>D26+D27+D28+D31+D29+D30</f>
        <v>465914.29</v>
      </c>
      <c r="E25" s="27">
        <f>E26+E27+E28+E31+E29+E30</f>
        <v>383325.97</v>
      </c>
      <c r="F25" s="107">
        <f t="shared" si="0"/>
        <v>24.388310824958122</v>
      </c>
      <c r="G25" s="27">
        <f t="shared" si="1"/>
        <v>121.5451929854896</v>
      </c>
    </row>
    <row r="26" spans="1:7" s="2" customFormat="1" ht="30" customHeight="1">
      <c r="A26" s="42" t="s">
        <v>109</v>
      </c>
      <c r="B26" s="43" t="s">
        <v>110</v>
      </c>
      <c r="C26" s="122">
        <v>1910400</v>
      </c>
      <c r="D26" s="44">
        <v>460914.29</v>
      </c>
      <c r="E26" s="108">
        <v>383325.97</v>
      </c>
      <c r="F26" s="107">
        <f t="shared" si="0"/>
        <v>24.126585531825796</v>
      </c>
      <c r="G26" s="27">
        <f t="shared" si="1"/>
        <v>120.24082010410095</v>
      </c>
    </row>
    <row r="27" spans="1:7" s="2" customFormat="1" ht="62.25" customHeight="1" hidden="1">
      <c r="A27" s="42" t="s">
        <v>95</v>
      </c>
      <c r="B27" s="43" t="s">
        <v>111</v>
      </c>
      <c r="C27" s="122">
        <v>0</v>
      </c>
      <c r="D27" s="109">
        <v>0</v>
      </c>
      <c r="E27" s="108">
        <v>0</v>
      </c>
      <c r="F27" s="107" t="e">
        <f t="shared" si="0"/>
        <v>#DIV/0!</v>
      </c>
      <c r="G27" s="27" t="e">
        <f t="shared" si="1"/>
        <v>#DIV/0!</v>
      </c>
    </row>
    <row r="28" spans="1:7" s="2" customFormat="1" ht="30.75" customHeight="1" hidden="1">
      <c r="A28" s="42" t="s">
        <v>162</v>
      </c>
      <c r="B28" s="43"/>
      <c r="C28" s="122">
        <v>0</v>
      </c>
      <c r="D28" s="109">
        <v>0</v>
      </c>
      <c r="E28" s="109">
        <v>0</v>
      </c>
      <c r="F28" s="107" t="e">
        <f t="shared" si="0"/>
        <v>#DIV/0!</v>
      </c>
      <c r="G28" s="27" t="e">
        <f t="shared" si="1"/>
        <v>#DIV/0!</v>
      </c>
    </row>
    <row r="29" spans="1:7" s="2" customFormat="1" ht="33" customHeight="1" hidden="1">
      <c r="A29" s="42" t="s">
        <v>163</v>
      </c>
      <c r="B29" s="43"/>
      <c r="C29" s="108">
        <v>0</v>
      </c>
      <c r="D29" s="109">
        <v>0</v>
      </c>
      <c r="E29" s="109">
        <v>0</v>
      </c>
      <c r="F29" s="107" t="e">
        <f t="shared" si="0"/>
        <v>#DIV/0!</v>
      </c>
      <c r="G29" s="27" t="e">
        <f t="shared" si="1"/>
        <v>#DIV/0!</v>
      </c>
    </row>
    <row r="30" spans="1:7" s="2" customFormat="1" ht="61.5" customHeight="1" hidden="1">
      <c r="A30" s="42" t="s">
        <v>164</v>
      </c>
      <c r="B30" s="43"/>
      <c r="C30" s="108">
        <v>0</v>
      </c>
      <c r="D30" s="109">
        <v>0</v>
      </c>
      <c r="E30" s="109">
        <v>0</v>
      </c>
      <c r="F30" s="107" t="e">
        <f t="shared" si="0"/>
        <v>#DIV/0!</v>
      </c>
      <c r="G30" s="27" t="e">
        <f t="shared" si="1"/>
        <v>#DIV/0!</v>
      </c>
    </row>
    <row r="31" spans="1:7" s="2" customFormat="1" ht="30">
      <c r="A31" s="42" t="s">
        <v>76</v>
      </c>
      <c r="B31" s="43" t="s">
        <v>112</v>
      </c>
      <c r="C31" s="108">
        <v>0</v>
      </c>
      <c r="D31" s="109">
        <v>5000</v>
      </c>
      <c r="E31" s="108">
        <v>0</v>
      </c>
      <c r="F31" s="107" t="e">
        <f t="shared" si="0"/>
        <v>#DIV/0!</v>
      </c>
      <c r="G31" s="27" t="e">
        <f t="shared" si="1"/>
        <v>#DIV/0!</v>
      </c>
    </row>
    <row r="32" spans="1:7" s="6" customFormat="1" ht="14.25" customHeight="1">
      <c r="A32" s="31" t="s">
        <v>28</v>
      </c>
      <c r="B32" s="31"/>
      <c r="C32" s="27">
        <f>C33+C41+C48+C51+C57+C58</f>
        <v>8996623</v>
      </c>
      <c r="D32" s="27">
        <f>D33+D41+D48+D51+D57+D58</f>
        <v>1812352.96</v>
      </c>
      <c r="E32" s="27">
        <f>E33+E41+E48+E51+E57+E58</f>
        <v>3384995.0799999996</v>
      </c>
      <c r="F32" s="107">
        <f t="shared" si="0"/>
        <v>20.144813892946274</v>
      </c>
      <c r="G32" s="27">
        <f t="shared" si="1"/>
        <v>53.54078564864562</v>
      </c>
    </row>
    <row r="33" spans="1:9" s="6" customFormat="1" ht="31.5" customHeight="1">
      <c r="A33" s="40" t="s">
        <v>26</v>
      </c>
      <c r="B33" s="41" t="s">
        <v>113</v>
      </c>
      <c r="C33" s="110">
        <f>C34+C35+C36+C37+C39+C40</f>
        <v>3135623</v>
      </c>
      <c r="D33" s="110">
        <f>D34+D35+D36+D37+D39+D40+D38</f>
        <v>1035118.71</v>
      </c>
      <c r="E33" s="110">
        <f>E34+E35+E36+E37+E39+E40</f>
        <v>1061725.49</v>
      </c>
      <c r="F33" s="107">
        <f t="shared" si="0"/>
        <v>33.01158047380058</v>
      </c>
      <c r="G33" s="27">
        <f t="shared" si="1"/>
        <v>97.49400572458705</v>
      </c>
      <c r="I33" s="14"/>
    </row>
    <row r="34" spans="1:7" s="2" customFormat="1" ht="48" customHeight="1" hidden="1">
      <c r="A34" s="35" t="s">
        <v>107</v>
      </c>
      <c r="B34" s="43" t="s">
        <v>114</v>
      </c>
      <c r="C34" s="108">
        <v>0</v>
      </c>
      <c r="D34" s="109">
        <v>0</v>
      </c>
      <c r="E34" s="108">
        <v>0</v>
      </c>
      <c r="F34" s="107" t="e">
        <f t="shared" si="0"/>
        <v>#DIV/0!</v>
      </c>
      <c r="G34" s="27" t="e">
        <f t="shared" si="1"/>
        <v>#DIV/0!</v>
      </c>
    </row>
    <row r="35" spans="1:7" s="2" customFormat="1" ht="75">
      <c r="A35" s="35" t="s">
        <v>105</v>
      </c>
      <c r="B35" s="43" t="s">
        <v>115</v>
      </c>
      <c r="C35" s="33">
        <v>3018033</v>
      </c>
      <c r="D35" s="45">
        <v>1032732.33</v>
      </c>
      <c r="E35" s="108">
        <v>1044028.02</v>
      </c>
      <c r="F35" s="107">
        <f t="shared" si="0"/>
        <v>34.21872226049218</v>
      </c>
      <c r="G35" s="27">
        <f t="shared" si="1"/>
        <v>98.91806639442493</v>
      </c>
    </row>
    <row r="36" spans="1:7" s="2" customFormat="1" ht="60">
      <c r="A36" s="35" t="s">
        <v>116</v>
      </c>
      <c r="B36" s="43" t="s">
        <v>117</v>
      </c>
      <c r="C36" s="46">
        <v>34590</v>
      </c>
      <c r="D36" s="123">
        <v>0</v>
      </c>
      <c r="E36" s="124">
        <v>0</v>
      </c>
      <c r="F36" s="125">
        <f t="shared" si="0"/>
        <v>0</v>
      </c>
      <c r="G36" s="27" t="e">
        <f t="shared" si="1"/>
        <v>#DIV/0!</v>
      </c>
    </row>
    <row r="37" spans="1:7" s="2" customFormat="1" ht="60">
      <c r="A37" s="35" t="s">
        <v>118</v>
      </c>
      <c r="B37" s="43" t="s">
        <v>119</v>
      </c>
      <c r="C37" s="47">
        <v>0</v>
      </c>
      <c r="D37" s="44">
        <v>0</v>
      </c>
      <c r="E37" s="108">
        <v>1838.76</v>
      </c>
      <c r="F37" s="107" t="e">
        <f t="shared" si="0"/>
        <v>#DIV/0!</v>
      </c>
      <c r="G37" s="27">
        <f t="shared" si="1"/>
        <v>0</v>
      </c>
    </row>
    <row r="38" spans="1:7" s="2" customFormat="1" ht="105">
      <c r="A38" s="35" t="s">
        <v>195</v>
      </c>
      <c r="B38" s="43"/>
      <c r="C38" s="47">
        <v>0</v>
      </c>
      <c r="D38" s="44">
        <v>0.59</v>
      </c>
      <c r="E38" s="108">
        <v>0</v>
      </c>
      <c r="F38" s="107" t="e">
        <f t="shared" si="0"/>
        <v>#DIV/0!</v>
      </c>
      <c r="G38" s="27" t="e">
        <f t="shared" si="1"/>
        <v>#DIV/0!</v>
      </c>
    </row>
    <row r="39" spans="1:7" s="2" customFormat="1" ht="30">
      <c r="A39" s="35" t="s">
        <v>160</v>
      </c>
      <c r="B39" s="43"/>
      <c r="C39" s="47">
        <v>53000</v>
      </c>
      <c r="D39" s="44">
        <v>2385.79</v>
      </c>
      <c r="E39" s="108">
        <v>0</v>
      </c>
      <c r="F39" s="107">
        <f t="shared" si="0"/>
        <v>4.501490566037736</v>
      </c>
      <c r="G39" s="27" t="e">
        <f t="shared" si="1"/>
        <v>#DIV/0!</v>
      </c>
    </row>
    <row r="40" spans="1:7" s="2" customFormat="1" ht="60">
      <c r="A40" s="35" t="s">
        <v>182</v>
      </c>
      <c r="B40" s="43"/>
      <c r="C40" s="47">
        <v>30000</v>
      </c>
      <c r="D40" s="44">
        <v>0</v>
      </c>
      <c r="E40" s="108">
        <v>15858.71</v>
      </c>
      <c r="F40" s="107">
        <f t="shared" si="0"/>
        <v>0</v>
      </c>
      <c r="G40" s="27">
        <f t="shared" si="1"/>
        <v>0</v>
      </c>
    </row>
    <row r="41" spans="1:7" s="6" customFormat="1" ht="17.25" customHeight="1">
      <c r="A41" s="40" t="s">
        <v>5</v>
      </c>
      <c r="B41" s="41" t="s">
        <v>120</v>
      </c>
      <c r="C41" s="110">
        <f>C42+C43+C44+C45+C46+C47</f>
        <v>177000</v>
      </c>
      <c r="D41" s="110">
        <f>D42+D43+D44+D45+D46+D47</f>
        <v>267318.29000000004</v>
      </c>
      <c r="E41" s="110">
        <f>E42+E43+E44+E45+E46+E47</f>
        <v>15466.45</v>
      </c>
      <c r="F41" s="107">
        <f t="shared" si="0"/>
        <v>151.02728248587573</v>
      </c>
      <c r="G41" s="27">
        <f t="shared" si="1"/>
        <v>1728.3752250839723</v>
      </c>
    </row>
    <row r="42" spans="1:7" s="2" customFormat="1" ht="32.25" customHeight="1">
      <c r="A42" s="42" t="s">
        <v>121</v>
      </c>
      <c r="B42" s="43" t="s">
        <v>122</v>
      </c>
      <c r="C42" s="108">
        <v>95000</v>
      </c>
      <c r="D42" s="109">
        <v>143750.22</v>
      </c>
      <c r="E42" s="108">
        <v>7906.13</v>
      </c>
      <c r="F42" s="107">
        <f t="shared" si="0"/>
        <v>151.31602105263158</v>
      </c>
      <c r="G42" s="27">
        <f t="shared" si="1"/>
        <v>1818.2121973709009</v>
      </c>
    </row>
    <row r="43" spans="1:7" s="2" customFormat="1" ht="30" hidden="1">
      <c r="A43" s="42" t="s">
        <v>123</v>
      </c>
      <c r="B43" s="43" t="s">
        <v>124</v>
      </c>
      <c r="C43" s="108"/>
      <c r="D43" s="109"/>
      <c r="E43" s="108"/>
      <c r="F43" s="107" t="e">
        <f t="shared" si="0"/>
        <v>#DIV/0!</v>
      </c>
      <c r="G43" s="27" t="e">
        <f t="shared" si="1"/>
        <v>#DIV/0!</v>
      </c>
    </row>
    <row r="44" spans="1:7" s="2" customFormat="1" ht="16.5" customHeight="1">
      <c r="A44" s="42" t="s">
        <v>125</v>
      </c>
      <c r="B44" s="43" t="s">
        <v>126</v>
      </c>
      <c r="C44" s="49">
        <v>79500</v>
      </c>
      <c r="D44" s="49">
        <v>117278.54</v>
      </c>
      <c r="E44" s="108">
        <v>6000</v>
      </c>
      <c r="F44" s="107">
        <f t="shared" si="0"/>
        <v>147.52017610062893</v>
      </c>
      <c r="G44" s="27">
        <f t="shared" si="1"/>
        <v>1954.6423333333332</v>
      </c>
    </row>
    <row r="45" spans="1:7" s="2" customFormat="1" ht="30" hidden="1">
      <c r="A45" s="42" t="s">
        <v>70</v>
      </c>
      <c r="B45" s="43" t="s">
        <v>127</v>
      </c>
      <c r="C45" s="108"/>
      <c r="D45" s="109"/>
      <c r="E45" s="108"/>
      <c r="F45" s="107" t="e">
        <f t="shared" si="0"/>
        <v>#DIV/0!</v>
      </c>
      <c r="G45" s="27" t="e">
        <f t="shared" si="1"/>
        <v>#DIV/0!</v>
      </c>
    </row>
    <row r="46" spans="1:7" s="2" customFormat="1" ht="15">
      <c r="A46" s="16" t="s">
        <v>151</v>
      </c>
      <c r="B46" s="50"/>
      <c r="C46" s="108">
        <v>2500</v>
      </c>
      <c r="D46" s="109">
        <v>6289.53</v>
      </c>
      <c r="E46" s="108">
        <v>1560.32</v>
      </c>
      <c r="F46" s="107">
        <f t="shared" si="0"/>
        <v>251.5812</v>
      </c>
      <c r="G46" s="27">
        <f t="shared" si="1"/>
        <v>403.0923143970468</v>
      </c>
    </row>
    <row r="47" spans="1:7" s="2" customFormat="1" ht="15" hidden="1">
      <c r="A47" s="16" t="s">
        <v>152</v>
      </c>
      <c r="B47" s="50"/>
      <c r="C47" s="108">
        <v>0</v>
      </c>
      <c r="D47" s="109">
        <v>0</v>
      </c>
      <c r="E47" s="108">
        <v>0</v>
      </c>
      <c r="F47" s="107" t="e">
        <f t="shared" si="0"/>
        <v>#DIV/0!</v>
      </c>
      <c r="G47" s="27" t="e">
        <f t="shared" si="1"/>
        <v>#DIV/0!</v>
      </c>
    </row>
    <row r="48" spans="1:7" s="6" customFormat="1" ht="28.5" customHeight="1">
      <c r="A48" s="40" t="s">
        <v>128</v>
      </c>
      <c r="B48" s="41" t="s">
        <v>129</v>
      </c>
      <c r="C48" s="73">
        <f>C49+C50</f>
        <v>2898000</v>
      </c>
      <c r="D48" s="73">
        <f>D49+D50</f>
        <v>0</v>
      </c>
      <c r="E48" s="73">
        <f>E49+E50</f>
        <v>19083.26</v>
      </c>
      <c r="F48" s="107">
        <f t="shared" si="0"/>
        <v>0</v>
      </c>
      <c r="G48" s="27">
        <f t="shared" si="1"/>
        <v>0</v>
      </c>
    </row>
    <row r="49" spans="1:7" s="6" customFormat="1" ht="30.75" customHeight="1">
      <c r="A49" s="42" t="s">
        <v>93</v>
      </c>
      <c r="B49" s="43" t="s">
        <v>130</v>
      </c>
      <c r="C49" s="33">
        <v>149500</v>
      </c>
      <c r="D49" s="45">
        <v>0</v>
      </c>
      <c r="E49" s="30">
        <v>19083.26</v>
      </c>
      <c r="F49" s="107">
        <f t="shared" si="0"/>
        <v>0</v>
      </c>
      <c r="G49" s="27">
        <f t="shared" si="1"/>
        <v>0</v>
      </c>
    </row>
    <row r="50" spans="1:7" s="6" customFormat="1" ht="16.5" customHeight="1">
      <c r="A50" s="42" t="s">
        <v>71</v>
      </c>
      <c r="B50" s="43" t="s">
        <v>131</v>
      </c>
      <c r="C50" s="76">
        <v>2748500</v>
      </c>
      <c r="D50" s="30">
        <v>0</v>
      </c>
      <c r="E50" s="30">
        <v>0</v>
      </c>
      <c r="F50" s="107">
        <f t="shared" si="0"/>
        <v>0</v>
      </c>
      <c r="G50" s="27" t="e">
        <f t="shared" si="1"/>
        <v>#DIV/0!</v>
      </c>
    </row>
    <row r="51" spans="1:7" s="6" customFormat="1" ht="29.25" customHeight="1">
      <c r="A51" s="40" t="s">
        <v>43</v>
      </c>
      <c r="B51" s="41" t="s">
        <v>132</v>
      </c>
      <c r="C51" s="110">
        <f>C53+C55+C56</f>
        <v>1700000</v>
      </c>
      <c r="D51" s="110">
        <f>D53+D55+D54+D56</f>
        <v>229647.72999999998</v>
      </c>
      <c r="E51" s="110">
        <f>E53+E55+E52+E54</f>
        <v>2152847.32</v>
      </c>
      <c r="F51" s="107">
        <f t="shared" si="0"/>
        <v>13.508689999999998</v>
      </c>
      <c r="G51" s="27">
        <f t="shared" si="1"/>
        <v>10.667162871540746</v>
      </c>
    </row>
    <row r="52" spans="1:7" s="6" customFormat="1" ht="45" customHeight="1" hidden="1">
      <c r="A52" s="51" t="s">
        <v>150</v>
      </c>
      <c r="B52" s="41"/>
      <c r="C52" s="108">
        <v>0</v>
      </c>
      <c r="D52" s="111">
        <v>0</v>
      </c>
      <c r="E52" s="108">
        <v>0</v>
      </c>
      <c r="F52" s="107" t="e">
        <f t="shared" si="0"/>
        <v>#DIV/0!</v>
      </c>
      <c r="G52" s="27" t="e">
        <f t="shared" si="1"/>
        <v>#DIV/0!</v>
      </c>
    </row>
    <row r="53" spans="1:7" s="2" customFormat="1" ht="75">
      <c r="A53" s="52" t="s">
        <v>133</v>
      </c>
      <c r="B53" s="43" t="s">
        <v>134</v>
      </c>
      <c r="C53" s="47">
        <v>100000</v>
      </c>
      <c r="D53" s="48">
        <v>0</v>
      </c>
      <c r="E53" s="108">
        <v>0</v>
      </c>
      <c r="F53" s="107">
        <f t="shared" si="0"/>
        <v>0</v>
      </c>
      <c r="G53" s="27" t="e">
        <f t="shared" si="1"/>
        <v>#DIV/0!</v>
      </c>
    </row>
    <row r="54" spans="1:7" s="2" customFormat="1" ht="75" hidden="1">
      <c r="A54" s="52" t="s">
        <v>153</v>
      </c>
      <c r="B54" s="43"/>
      <c r="C54" s="53">
        <v>0</v>
      </c>
      <c r="D54" s="48">
        <v>0</v>
      </c>
      <c r="E54" s="108">
        <v>0</v>
      </c>
      <c r="F54" s="107" t="e">
        <f t="shared" si="0"/>
        <v>#DIV/0!</v>
      </c>
      <c r="G54" s="27" t="e">
        <f t="shared" si="1"/>
        <v>#DIV/0!</v>
      </c>
    </row>
    <row r="55" spans="1:7" s="2" customFormat="1" ht="48" customHeight="1">
      <c r="A55" s="54" t="s">
        <v>106</v>
      </c>
      <c r="B55" s="55" t="s">
        <v>135</v>
      </c>
      <c r="C55" s="53">
        <v>1500000</v>
      </c>
      <c r="D55" s="48">
        <v>209015.43</v>
      </c>
      <c r="E55" s="108">
        <v>2152847.32</v>
      </c>
      <c r="F55" s="107">
        <f t="shared" si="0"/>
        <v>13.934362</v>
      </c>
      <c r="G55" s="27">
        <f t="shared" si="1"/>
        <v>9.708790217413096</v>
      </c>
    </row>
    <row r="56" spans="1:7" s="2" customFormat="1" ht="48" customHeight="1">
      <c r="A56" s="54" t="s">
        <v>187</v>
      </c>
      <c r="B56" s="55"/>
      <c r="C56" s="53">
        <v>100000</v>
      </c>
      <c r="D56" s="114">
        <v>20632.3</v>
      </c>
      <c r="E56" s="108">
        <v>0</v>
      </c>
      <c r="F56" s="107">
        <f t="shared" si="0"/>
        <v>20.6323</v>
      </c>
      <c r="G56" s="27" t="e">
        <f t="shared" si="1"/>
        <v>#DIV/0!</v>
      </c>
    </row>
    <row r="57" spans="1:7" s="6" customFormat="1" ht="15.75" customHeight="1">
      <c r="A57" s="31" t="s">
        <v>6</v>
      </c>
      <c r="B57" s="31"/>
      <c r="C57" s="27">
        <v>980000</v>
      </c>
      <c r="D57" s="27">
        <v>278941.43</v>
      </c>
      <c r="E57" s="27">
        <v>84598.1</v>
      </c>
      <c r="F57" s="107">
        <f t="shared" si="0"/>
        <v>28.463411224489793</v>
      </c>
      <c r="G57" s="27">
        <f t="shared" si="1"/>
        <v>329.72540754461386</v>
      </c>
    </row>
    <row r="58" spans="1:7" s="6" customFormat="1" ht="18.75" customHeight="1">
      <c r="A58" s="56" t="s">
        <v>7</v>
      </c>
      <c r="B58" s="57" t="s">
        <v>136</v>
      </c>
      <c r="C58" s="110">
        <f>C59+C60</f>
        <v>106000</v>
      </c>
      <c r="D58" s="110">
        <f>D59+D60</f>
        <v>1326.8</v>
      </c>
      <c r="E58" s="110">
        <f>E59+E60</f>
        <v>51274.46</v>
      </c>
      <c r="F58" s="107">
        <f t="shared" si="0"/>
        <v>1.251698113207547</v>
      </c>
      <c r="G58" s="27">
        <f t="shared" si="1"/>
        <v>2.5876430488005138</v>
      </c>
    </row>
    <row r="59" spans="1:7" s="6" customFormat="1" ht="30">
      <c r="A59" s="58" t="s">
        <v>64</v>
      </c>
      <c r="B59" s="59" t="s">
        <v>137</v>
      </c>
      <c r="C59" s="108">
        <v>0</v>
      </c>
      <c r="D59" s="109">
        <v>0</v>
      </c>
      <c r="E59" s="108">
        <v>0</v>
      </c>
      <c r="F59" s="107" t="e">
        <f t="shared" si="0"/>
        <v>#DIV/0!</v>
      </c>
      <c r="G59" s="27" t="e">
        <f t="shared" si="1"/>
        <v>#DIV/0!</v>
      </c>
    </row>
    <row r="60" spans="1:7" s="6" customFormat="1" ht="21" customHeight="1">
      <c r="A60" s="60" t="s">
        <v>138</v>
      </c>
      <c r="B60" s="61" t="s">
        <v>139</v>
      </c>
      <c r="C60" s="108">
        <v>106000</v>
      </c>
      <c r="D60" s="109">
        <v>1326.8</v>
      </c>
      <c r="E60" s="108">
        <v>51274.46</v>
      </c>
      <c r="F60" s="107">
        <f t="shared" si="0"/>
        <v>1.251698113207547</v>
      </c>
      <c r="G60" s="27">
        <f t="shared" si="1"/>
        <v>2.5876430488005138</v>
      </c>
    </row>
    <row r="61" spans="1:7" s="5" customFormat="1" ht="15.75" customHeight="1">
      <c r="A61" s="62" t="s">
        <v>39</v>
      </c>
      <c r="B61" s="62"/>
      <c r="C61" s="23">
        <f>C4</f>
        <v>102487873</v>
      </c>
      <c r="D61" s="23">
        <f>D4</f>
        <v>34696745.60999999</v>
      </c>
      <c r="E61" s="23">
        <f>E4</f>
        <v>27394913.799999997</v>
      </c>
      <c r="F61" s="106">
        <f t="shared" si="0"/>
        <v>33.854488920850166</v>
      </c>
      <c r="G61" s="23">
        <f aca="true" t="shared" si="2" ref="G61:G126">D61/E61*100</f>
        <v>126.65396892031833</v>
      </c>
    </row>
    <row r="62" spans="1:7" s="5" customFormat="1" ht="18" customHeight="1">
      <c r="A62" s="62" t="s">
        <v>40</v>
      </c>
      <c r="B62" s="62"/>
      <c r="C62" s="23">
        <f>C63++C120+C122+C116</f>
        <v>579576858.63</v>
      </c>
      <c r="D62" s="23">
        <f>D63++D120+D122+D116</f>
        <v>104534120.58</v>
      </c>
      <c r="E62" s="23">
        <f>E63++E120+E122+E116</f>
        <v>79770947.6</v>
      </c>
      <c r="F62" s="106">
        <f t="shared" si="0"/>
        <v>18.036282681661422</v>
      </c>
      <c r="G62" s="23">
        <f t="shared" si="2"/>
        <v>131.0428467067627</v>
      </c>
    </row>
    <row r="63" spans="1:8" s="6" customFormat="1" ht="21" customHeight="1">
      <c r="A63" s="31" t="s">
        <v>60</v>
      </c>
      <c r="B63" s="31"/>
      <c r="C63" s="27">
        <f>C64+C68+C93+C105</f>
        <v>571457240.59</v>
      </c>
      <c r="D63" s="27">
        <f>D64+D68+D93+D105</f>
        <v>104534120.58</v>
      </c>
      <c r="E63" s="27">
        <f>E64+E68+E93+E105</f>
        <v>91486692.55</v>
      </c>
      <c r="F63" s="107">
        <f t="shared" si="0"/>
        <v>18.29255334521161</v>
      </c>
      <c r="G63" s="27">
        <f t="shared" si="2"/>
        <v>114.26155833851925</v>
      </c>
      <c r="H63" s="14">
        <f>D64+D68+D93</f>
        <v>100550000.58</v>
      </c>
    </row>
    <row r="64" spans="1:7" s="6" customFormat="1" ht="19.5" customHeight="1">
      <c r="A64" s="31" t="s">
        <v>36</v>
      </c>
      <c r="B64" s="31"/>
      <c r="C64" s="27">
        <f>C65+C66+C67</f>
        <v>29069300</v>
      </c>
      <c r="D64" s="27">
        <f>D65+D66+D67</f>
        <v>7267200</v>
      </c>
      <c r="E64" s="27">
        <f>E65+E66+E67</f>
        <v>8406000</v>
      </c>
      <c r="F64" s="107">
        <f t="shared" si="0"/>
        <v>24.999569993085487</v>
      </c>
      <c r="G64" s="27">
        <f t="shared" si="2"/>
        <v>86.45253390435403</v>
      </c>
    </row>
    <row r="65" spans="1:7" s="2" customFormat="1" ht="28.5" customHeight="1">
      <c r="A65" s="35" t="s">
        <v>146</v>
      </c>
      <c r="B65" s="35"/>
      <c r="C65" s="30">
        <v>24288100</v>
      </c>
      <c r="D65" s="30">
        <v>6072000</v>
      </c>
      <c r="E65" s="30">
        <v>8406000</v>
      </c>
      <c r="F65" s="107">
        <f t="shared" si="0"/>
        <v>24.99989706893499</v>
      </c>
      <c r="G65" s="27">
        <f t="shared" si="2"/>
        <v>72.23411848679515</v>
      </c>
    </row>
    <row r="66" spans="1:7" s="2" customFormat="1" ht="27.75" customHeight="1">
      <c r="A66" s="35" t="s">
        <v>147</v>
      </c>
      <c r="B66" s="35"/>
      <c r="C66" s="30">
        <v>4781200</v>
      </c>
      <c r="D66" s="30">
        <v>1195200</v>
      </c>
      <c r="E66" s="30">
        <v>0</v>
      </c>
      <c r="F66" s="107">
        <f t="shared" si="0"/>
        <v>24.997908474859866</v>
      </c>
      <c r="G66" s="27" t="e">
        <f t="shared" si="2"/>
        <v>#DIV/0!</v>
      </c>
    </row>
    <row r="67" spans="1:7" s="2" customFormat="1" ht="15" hidden="1">
      <c r="A67" s="35" t="s">
        <v>140</v>
      </c>
      <c r="B67" s="35"/>
      <c r="C67" s="30"/>
      <c r="D67" s="30"/>
      <c r="E67" s="30"/>
      <c r="F67" s="107" t="e">
        <f t="shared" si="0"/>
        <v>#DIV/0!</v>
      </c>
      <c r="G67" s="27" t="e">
        <f t="shared" si="2"/>
        <v>#DIV/0!</v>
      </c>
    </row>
    <row r="68" spans="1:7" s="6" customFormat="1" ht="27" customHeight="1">
      <c r="A68" s="31" t="s">
        <v>159</v>
      </c>
      <c r="B68" s="31"/>
      <c r="C68" s="27">
        <f>C70+C86+C89+C91+C77+C78+C79+C81+C90+C71+C72+C75+C74+C73+C85+C76+C87+C88</f>
        <v>191329474.09000003</v>
      </c>
      <c r="D68" s="27">
        <f>SUM(D71:D91)</f>
        <v>24071231.45</v>
      </c>
      <c r="E68" s="27">
        <f>SUM(E71:E91)</f>
        <v>16783569.89</v>
      </c>
      <c r="F68" s="107">
        <f t="shared" si="0"/>
        <v>12.581036750603863</v>
      </c>
      <c r="G68" s="27">
        <f t="shared" si="2"/>
        <v>143.4214032399754</v>
      </c>
    </row>
    <row r="69" spans="1:7" s="2" customFormat="1" ht="15" hidden="1">
      <c r="A69" s="63" t="s">
        <v>42</v>
      </c>
      <c r="B69" s="63"/>
      <c r="C69" s="30">
        <v>0</v>
      </c>
      <c r="D69" s="30">
        <v>0</v>
      </c>
      <c r="E69" s="30">
        <v>0</v>
      </c>
      <c r="F69" s="107" t="e">
        <f>D69/C69*100</f>
        <v>#DIV/0!</v>
      </c>
      <c r="G69" s="27" t="e">
        <f t="shared" si="2"/>
        <v>#DIV/0!</v>
      </c>
    </row>
    <row r="70" spans="1:7" s="2" customFormat="1" ht="30" hidden="1">
      <c r="A70" s="63" t="s">
        <v>141</v>
      </c>
      <c r="B70" s="63"/>
      <c r="C70" s="30">
        <v>0</v>
      </c>
      <c r="D70" s="30">
        <v>0</v>
      </c>
      <c r="E70" s="30">
        <v>0</v>
      </c>
      <c r="F70" s="107" t="e">
        <f t="shared" si="0"/>
        <v>#DIV/0!</v>
      </c>
      <c r="G70" s="27" t="e">
        <f t="shared" si="2"/>
        <v>#DIV/0!</v>
      </c>
    </row>
    <row r="71" spans="1:7" s="2" customFormat="1" ht="45" hidden="1">
      <c r="A71" s="63" t="s">
        <v>148</v>
      </c>
      <c r="B71" s="63"/>
      <c r="C71" s="30">
        <v>0</v>
      </c>
      <c r="D71" s="30">
        <v>0</v>
      </c>
      <c r="E71" s="30">
        <v>0</v>
      </c>
      <c r="F71" s="107" t="e">
        <f t="shared" si="0"/>
        <v>#DIV/0!</v>
      </c>
      <c r="G71" s="27" t="e">
        <f t="shared" si="2"/>
        <v>#DIV/0!</v>
      </c>
    </row>
    <row r="72" spans="1:7" s="2" customFormat="1" ht="33" customHeight="1">
      <c r="A72" s="63" t="s">
        <v>149</v>
      </c>
      <c r="B72" s="63"/>
      <c r="C72" s="30">
        <v>6558971.27</v>
      </c>
      <c r="D72" s="30">
        <v>6558971.27</v>
      </c>
      <c r="E72" s="30">
        <v>4882279.17</v>
      </c>
      <c r="F72" s="107">
        <f>D72/C72*100</f>
        <v>100</v>
      </c>
      <c r="G72" s="27">
        <f t="shared" si="2"/>
        <v>134.34240529101083</v>
      </c>
    </row>
    <row r="73" spans="1:7" s="2" customFormat="1" ht="45" hidden="1">
      <c r="A73" s="63" t="s">
        <v>156</v>
      </c>
      <c r="B73" s="63"/>
      <c r="C73" s="30">
        <v>0</v>
      </c>
      <c r="D73" s="30">
        <v>0</v>
      </c>
      <c r="E73" s="30">
        <v>0</v>
      </c>
      <c r="F73" s="107"/>
      <c r="G73" s="27" t="e">
        <f t="shared" si="2"/>
        <v>#DIV/0!</v>
      </c>
    </row>
    <row r="74" spans="1:7" s="2" customFormat="1" ht="30" hidden="1">
      <c r="A74" s="63" t="s">
        <v>154</v>
      </c>
      <c r="B74" s="63"/>
      <c r="C74" s="30"/>
      <c r="D74" s="30"/>
      <c r="E74" s="30"/>
      <c r="F74" s="107" t="e">
        <f t="shared" si="0"/>
        <v>#DIV/0!</v>
      </c>
      <c r="G74" s="27" t="e">
        <f t="shared" si="2"/>
        <v>#DIV/0!</v>
      </c>
    </row>
    <row r="75" spans="1:7" s="2" customFormat="1" ht="30">
      <c r="A75" s="63" t="s">
        <v>172</v>
      </c>
      <c r="B75" s="63"/>
      <c r="C75" s="30">
        <v>958585.86</v>
      </c>
      <c r="D75" s="30">
        <v>0</v>
      </c>
      <c r="E75" s="30">
        <v>0</v>
      </c>
      <c r="F75" s="107">
        <f t="shared" si="0"/>
        <v>0</v>
      </c>
      <c r="G75" s="27" t="e">
        <f t="shared" si="2"/>
        <v>#DIV/0!</v>
      </c>
    </row>
    <row r="76" spans="1:7" s="2" customFormat="1" ht="45">
      <c r="A76" s="63" t="s">
        <v>177</v>
      </c>
      <c r="B76" s="63"/>
      <c r="C76" s="30">
        <v>10786460</v>
      </c>
      <c r="D76" s="30">
        <v>2289289.29</v>
      </c>
      <c r="E76" s="30">
        <v>2428727.32</v>
      </c>
      <c r="F76" s="107">
        <f t="shared" si="0"/>
        <v>21.22373132612553</v>
      </c>
      <c r="G76" s="27">
        <f t="shared" si="2"/>
        <v>94.25880258966248</v>
      </c>
    </row>
    <row r="77" spans="1:7" s="2" customFormat="1" ht="75">
      <c r="A77" s="64" t="s">
        <v>100</v>
      </c>
      <c r="B77" s="64"/>
      <c r="C77" s="30">
        <v>22312689</v>
      </c>
      <c r="D77" s="30">
        <v>906396</v>
      </c>
      <c r="E77" s="30">
        <v>0</v>
      </c>
      <c r="F77" s="107">
        <f t="shared" si="0"/>
        <v>4.062244581995474</v>
      </c>
      <c r="G77" s="27" t="e">
        <f t="shared" si="2"/>
        <v>#DIV/0!</v>
      </c>
    </row>
    <row r="78" spans="1:7" s="2" customFormat="1" ht="90" hidden="1">
      <c r="A78" s="54" t="s">
        <v>101</v>
      </c>
      <c r="B78" s="54"/>
      <c r="C78" s="30"/>
      <c r="D78" s="34"/>
      <c r="E78" s="30">
        <v>0</v>
      </c>
      <c r="F78" s="107" t="e">
        <f t="shared" si="0"/>
        <v>#DIV/0!</v>
      </c>
      <c r="G78" s="27" t="e">
        <f t="shared" si="2"/>
        <v>#DIV/0!</v>
      </c>
    </row>
    <row r="79" spans="1:7" s="2" customFormat="1" ht="75" hidden="1">
      <c r="A79" s="54" t="s">
        <v>102</v>
      </c>
      <c r="B79" s="54"/>
      <c r="C79" s="30"/>
      <c r="D79" s="30"/>
      <c r="E79" s="30">
        <v>0</v>
      </c>
      <c r="F79" s="107" t="e">
        <f t="shared" si="0"/>
        <v>#DIV/0!</v>
      </c>
      <c r="G79" s="27" t="e">
        <f t="shared" si="2"/>
        <v>#DIV/0!</v>
      </c>
    </row>
    <row r="80" spans="1:7" s="2" customFormat="1" ht="45" hidden="1">
      <c r="A80" s="63" t="s">
        <v>47</v>
      </c>
      <c r="B80" s="63"/>
      <c r="C80" s="30"/>
      <c r="D80" s="30"/>
      <c r="E80" s="30">
        <v>0</v>
      </c>
      <c r="F80" s="107" t="e">
        <f t="shared" si="0"/>
        <v>#DIV/0!</v>
      </c>
      <c r="G80" s="27" t="e">
        <f t="shared" si="2"/>
        <v>#DIV/0!</v>
      </c>
    </row>
    <row r="81" spans="1:7" s="2" customFormat="1" ht="30">
      <c r="A81" s="65" t="s">
        <v>103</v>
      </c>
      <c r="B81" s="65"/>
      <c r="C81" s="30">
        <v>52713670</v>
      </c>
      <c r="D81" s="30">
        <v>0</v>
      </c>
      <c r="E81" s="30">
        <v>0</v>
      </c>
      <c r="F81" s="107">
        <f t="shared" si="0"/>
        <v>0</v>
      </c>
      <c r="G81" s="27" t="e">
        <f t="shared" si="2"/>
        <v>#DIV/0!</v>
      </c>
    </row>
    <row r="82" spans="1:7" s="2" customFormat="1" ht="30" hidden="1">
      <c r="A82" s="35" t="s">
        <v>72</v>
      </c>
      <c r="B82" s="35"/>
      <c r="C82" s="30"/>
      <c r="D82" s="30"/>
      <c r="E82" s="30">
        <v>0</v>
      </c>
      <c r="F82" s="107" t="e">
        <f t="shared" si="0"/>
        <v>#DIV/0!</v>
      </c>
      <c r="G82" s="27" t="e">
        <f t="shared" si="2"/>
        <v>#DIV/0!</v>
      </c>
    </row>
    <row r="83" spans="1:7" s="2" customFormat="1" ht="30" hidden="1">
      <c r="A83" s="35" t="s">
        <v>74</v>
      </c>
      <c r="B83" s="35"/>
      <c r="C83" s="30"/>
      <c r="D83" s="30"/>
      <c r="E83" s="30">
        <v>0</v>
      </c>
      <c r="F83" s="107" t="e">
        <f t="shared" si="0"/>
        <v>#DIV/0!</v>
      </c>
      <c r="G83" s="27" t="e">
        <f t="shared" si="2"/>
        <v>#DIV/0!</v>
      </c>
    </row>
    <row r="84" spans="1:7" s="2" customFormat="1" ht="75" hidden="1">
      <c r="A84" s="35" t="s">
        <v>73</v>
      </c>
      <c r="B84" s="35"/>
      <c r="C84" s="30"/>
      <c r="D84" s="30"/>
      <c r="E84" s="30">
        <v>0</v>
      </c>
      <c r="F84" s="107" t="e">
        <f t="shared" si="0"/>
        <v>#DIV/0!</v>
      </c>
      <c r="G84" s="27" t="e">
        <f t="shared" si="2"/>
        <v>#DIV/0!</v>
      </c>
    </row>
    <row r="85" spans="1:7" s="2" customFormat="1" ht="52.5" customHeight="1">
      <c r="A85" s="35" t="s">
        <v>173</v>
      </c>
      <c r="B85" s="35"/>
      <c r="C85" s="30">
        <v>9468282.83</v>
      </c>
      <c r="D85" s="30">
        <v>0</v>
      </c>
      <c r="E85" s="30">
        <v>0</v>
      </c>
      <c r="F85" s="107">
        <f t="shared" si="0"/>
        <v>0</v>
      </c>
      <c r="G85" s="27" t="e">
        <f t="shared" si="2"/>
        <v>#DIV/0!</v>
      </c>
    </row>
    <row r="86" spans="1:7" s="2" customFormat="1" ht="45" hidden="1">
      <c r="A86" s="35" t="s">
        <v>96</v>
      </c>
      <c r="B86" s="35"/>
      <c r="C86" s="30">
        <v>0</v>
      </c>
      <c r="D86" s="30">
        <v>0</v>
      </c>
      <c r="E86" s="30">
        <v>0</v>
      </c>
      <c r="F86" s="107" t="e">
        <f t="shared" si="0"/>
        <v>#DIV/0!</v>
      </c>
      <c r="G86" s="27" t="e">
        <f t="shared" si="2"/>
        <v>#DIV/0!</v>
      </c>
    </row>
    <row r="87" spans="1:7" s="2" customFormat="1" ht="45">
      <c r="A87" s="35" t="s">
        <v>189</v>
      </c>
      <c r="B87" s="35"/>
      <c r="C87" s="30">
        <v>10240200</v>
      </c>
      <c r="D87" s="30">
        <v>0</v>
      </c>
      <c r="E87" s="30">
        <v>0</v>
      </c>
      <c r="F87" s="107">
        <f t="shared" si="0"/>
        <v>0</v>
      </c>
      <c r="G87" s="27" t="e">
        <f t="shared" si="2"/>
        <v>#DIV/0!</v>
      </c>
    </row>
    <row r="88" spans="1:7" s="2" customFormat="1" ht="60">
      <c r="A88" s="35" t="s">
        <v>188</v>
      </c>
      <c r="B88" s="35"/>
      <c r="C88" s="30">
        <v>6052348.56</v>
      </c>
      <c r="D88" s="30">
        <v>0</v>
      </c>
      <c r="E88" s="30">
        <v>0</v>
      </c>
      <c r="F88" s="107">
        <f t="shared" si="0"/>
        <v>0</v>
      </c>
      <c r="G88" s="27" t="e">
        <f t="shared" si="2"/>
        <v>#DIV/0!</v>
      </c>
    </row>
    <row r="89" spans="1:7" s="2" customFormat="1" ht="15">
      <c r="A89" s="35" t="s">
        <v>97</v>
      </c>
      <c r="B89" s="35"/>
      <c r="C89" s="30">
        <v>300000</v>
      </c>
      <c r="D89" s="115">
        <v>150000</v>
      </c>
      <c r="E89" s="30">
        <v>0</v>
      </c>
      <c r="F89" s="107">
        <f t="shared" si="0"/>
        <v>50</v>
      </c>
      <c r="G89" s="27" t="e">
        <f t="shared" si="2"/>
        <v>#DIV/0!</v>
      </c>
    </row>
    <row r="90" spans="1:7" s="2" customFormat="1" ht="31.5" customHeight="1">
      <c r="A90" s="35" t="s">
        <v>176</v>
      </c>
      <c r="B90" s="35"/>
      <c r="C90" s="30">
        <v>5181203.97</v>
      </c>
      <c r="D90" s="34">
        <v>0</v>
      </c>
      <c r="E90" s="30">
        <v>0</v>
      </c>
      <c r="F90" s="107">
        <f t="shared" si="0"/>
        <v>0</v>
      </c>
      <c r="G90" s="27" t="e">
        <f t="shared" si="2"/>
        <v>#DIV/0!</v>
      </c>
    </row>
    <row r="91" spans="1:7" s="2" customFormat="1" ht="15">
      <c r="A91" s="63" t="s">
        <v>37</v>
      </c>
      <c r="B91" s="63"/>
      <c r="C91" s="30">
        <v>66757062.6</v>
      </c>
      <c r="D91" s="34">
        <v>14166574.89</v>
      </c>
      <c r="E91" s="30">
        <v>9472563.4</v>
      </c>
      <c r="F91" s="107">
        <f t="shared" si="0"/>
        <v>21.221087834382935</v>
      </c>
      <c r="G91" s="27">
        <f t="shared" si="2"/>
        <v>149.55376165653323</v>
      </c>
    </row>
    <row r="92" spans="1:7" s="2" customFormat="1" ht="15" hidden="1">
      <c r="A92" s="35" t="s">
        <v>59</v>
      </c>
      <c r="B92" s="35"/>
      <c r="C92" s="30"/>
      <c r="D92" s="30">
        <v>0</v>
      </c>
      <c r="E92" s="30">
        <v>0</v>
      </c>
      <c r="F92" s="107" t="e">
        <f t="shared" si="0"/>
        <v>#DIV/0!</v>
      </c>
      <c r="G92" s="27" t="e">
        <f t="shared" si="2"/>
        <v>#DIV/0!</v>
      </c>
    </row>
    <row r="93" spans="1:7" s="6" customFormat="1" ht="33" customHeight="1">
      <c r="A93" s="31" t="s">
        <v>180</v>
      </c>
      <c r="B93" s="31"/>
      <c r="C93" s="27">
        <f>C94+C95+C96+C97+C98+C99+C101+C100+C102+C103+C104</f>
        <v>323268066.5</v>
      </c>
      <c r="D93" s="27">
        <f>D94+D95+D96+D97+D98+D99+D101+D100+D102+D103+D104</f>
        <v>69211569.13</v>
      </c>
      <c r="E93" s="27">
        <f>E94+E95+E96+E97+E98+E99+E101+E100+E102+E103+E104</f>
        <v>62313002.66</v>
      </c>
      <c r="F93" s="107">
        <f aca="true" t="shared" si="3" ref="F93:F126">D93/C93*100</f>
        <v>21.409961670309304</v>
      </c>
      <c r="G93" s="27">
        <f t="shared" si="2"/>
        <v>111.07082980359783</v>
      </c>
    </row>
    <row r="94" spans="1:7" s="2" customFormat="1" ht="30" hidden="1">
      <c r="A94" s="63" t="s">
        <v>94</v>
      </c>
      <c r="B94" s="63"/>
      <c r="C94" s="30"/>
      <c r="D94" s="30"/>
      <c r="E94" s="30"/>
      <c r="F94" s="107" t="e">
        <f t="shared" si="3"/>
        <v>#DIV/0!</v>
      </c>
      <c r="G94" s="27" t="e">
        <f t="shared" si="2"/>
        <v>#DIV/0!</v>
      </c>
    </row>
    <row r="95" spans="1:7" s="2" customFormat="1" ht="63" customHeight="1">
      <c r="A95" s="63" t="s">
        <v>143</v>
      </c>
      <c r="B95" s="63"/>
      <c r="C95" s="30">
        <v>250200</v>
      </c>
      <c r="D95" s="30">
        <v>5751.58</v>
      </c>
      <c r="E95" s="30">
        <v>64826.16</v>
      </c>
      <c r="F95" s="107">
        <f t="shared" si="3"/>
        <v>2.298792965627498</v>
      </c>
      <c r="G95" s="27">
        <f t="shared" si="2"/>
        <v>8.872313275998454</v>
      </c>
    </row>
    <row r="96" spans="1:7" s="2" customFormat="1" ht="33" customHeight="1">
      <c r="A96" s="63" t="s">
        <v>30</v>
      </c>
      <c r="B96" s="63"/>
      <c r="C96" s="30">
        <v>1244500</v>
      </c>
      <c r="D96" s="34">
        <v>290000</v>
      </c>
      <c r="E96" s="30">
        <v>288900</v>
      </c>
      <c r="F96" s="107">
        <f t="shared" si="3"/>
        <v>23.302531137002813</v>
      </c>
      <c r="G96" s="27">
        <f t="shared" si="2"/>
        <v>100.38075458636206</v>
      </c>
    </row>
    <row r="97" spans="1:7" s="2" customFormat="1" ht="48.75" customHeight="1">
      <c r="A97" s="36" t="s">
        <v>171</v>
      </c>
      <c r="B97" s="36"/>
      <c r="C97" s="30">
        <v>28100</v>
      </c>
      <c r="D97" s="30">
        <v>0</v>
      </c>
      <c r="E97" s="30">
        <v>0</v>
      </c>
      <c r="F97" s="107">
        <f t="shared" si="3"/>
        <v>0</v>
      </c>
      <c r="G97" s="27" t="e">
        <f t="shared" si="2"/>
        <v>#DIV/0!</v>
      </c>
    </row>
    <row r="98" spans="1:7" s="2" customFormat="1" ht="49.5" customHeight="1">
      <c r="A98" s="63" t="s">
        <v>165</v>
      </c>
      <c r="B98" s="63"/>
      <c r="C98" s="30">
        <v>1462000</v>
      </c>
      <c r="D98" s="34">
        <v>363900</v>
      </c>
      <c r="E98" s="30">
        <v>361800</v>
      </c>
      <c r="F98" s="107">
        <f t="shared" si="3"/>
        <v>24.890560875512996</v>
      </c>
      <c r="G98" s="27">
        <f t="shared" si="2"/>
        <v>100.5804311774461</v>
      </c>
    </row>
    <row r="99" spans="1:7" s="2" customFormat="1" ht="45">
      <c r="A99" s="63" t="s">
        <v>144</v>
      </c>
      <c r="B99" s="63"/>
      <c r="C99" s="30">
        <v>0</v>
      </c>
      <c r="D99" s="34">
        <v>0</v>
      </c>
      <c r="E99" s="30">
        <v>54894.56</v>
      </c>
      <c r="F99" s="107" t="e">
        <f t="shared" si="3"/>
        <v>#DIV/0!</v>
      </c>
      <c r="G99" s="27">
        <f t="shared" si="2"/>
        <v>0</v>
      </c>
    </row>
    <row r="100" spans="1:7" s="2" customFormat="1" ht="30" hidden="1">
      <c r="A100" s="63" t="s">
        <v>46</v>
      </c>
      <c r="B100" s="63"/>
      <c r="C100" s="30"/>
      <c r="D100" s="30"/>
      <c r="E100" s="30"/>
      <c r="F100" s="107" t="e">
        <f t="shared" si="3"/>
        <v>#DIV/0!</v>
      </c>
      <c r="G100" s="27" t="e">
        <f t="shared" si="2"/>
        <v>#DIV/0!</v>
      </c>
    </row>
    <row r="101" spans="1:7" s="2" customFormat="1" ht="31.5" customHeight="1">
      <c r="A101" s="63" t="s">
        <v>142</v>
      </c>
      <c r="B101" s="63"/>
      <c r="C101" s="30">
        <v>312634295.5</v>
      </c>
      <c r="D101" s="34">
        <v>68551917.55</v>
      </c>
      <c r="E101" s="30">
        <v>61542581.94</v>
      </c>
      <c r="F101" s="107">
        <f t="shared" si="3"/>
        <v>21.927190502361245</v>
      </c>
      <c r="G101" s="27">
        <f t="shared" si="2"/>
        <v>111.38940777108384</v>
      </c>
    </row>
    <row r="102" spans="1:7" s="2" customFormat="1" ht="45">
      <c r="A102" s="36" t="s">
        <v>86</v>
      </c>
      <c r="B102" s="36"/>
      <c r="C102" s="30">
        <v>7648971</v>
      </c>
      <c r="D102" s="30">
        <v>0</v>
      </c>
      <c r="E102" s="30">
        <v>0</v>
      </c>
      <c r="F102" s="107">
        <f t="shared" si="3"/>
        <v>0</v>
      </c>
      <c r="G102" s="27" t="e">
        <f t="shared" si="2"/>
        <v>#DIV/0!</v>
      </c>
    </row>
    <row r="103" spans="1:7" s="2" customFormat="1" ht="15" hidden="1">
      <c r="A103" s="42" t="s">
        <v>191</v>
      </c>
      <c r="B103" s="36"/>
      <c r="C103" s="30">
        <v>0</v>
      </c>
      <c r="D103" s="30">
        <v>0</v>
      </c>
      <c r="E103" s="30">
        <v>0</v>
      </c>
      <c r="F103" s="107" t="e">
        <f t="shared" si="3"/>
        <v>#DIV/0!</v>
      </c>
      <c r="G103" s="27" t="e">
        <f t="shared" si="2"/>
        <v>#DIV/0!</v>
      </c>
    </row>
    <row r="104" spans="1:7" s="2" customFormat="1" ht="30" hidden="1">
      <c r="A104" s="63" t="s">
        <v>166</v>
      </c>
      <c r="B104" s="63"/>
      <c r="C104" s="30">
        <v>0</v>
      </c>
      <c r="D104" s="30">
        <v>0</v>
      </c>
      <c r="E104" s="30">
        <v>0</v>
      </c>
      <c r="F104" s="107" t="e">
        <f t="shared" si="3"/>
        <v>#DIV/0!</v>
      </c>
      <c r="G104" s="27"/>
    </row>
    <row r="105" spans="1:7" s="6" customFormat="1" ht="16.5" customHeight="1">
      <c r="A105" s="66" t="s">
        <v>41</v>
      </c>
      <c r="B105" s="66"/>
      <c r="C105" s="27">
        <f>C106+C107+C108+C110+C115+C113+C114+C112</f>
        <v>27790400</v>
      </c>
      <c r="D105" s="27">
        <f>D106+D107+D108+D110+D115+D113+D114+D112</f>
        <v>3984120</v>
      </c>
      <c r="E105" s="27">
        <f>E106+E107+E108+E110+E114+E115+E112+E109+E113</f>
        <v>3984120</v>
      </c>
      <c r="F105" s="107">
        <f t="shared" si="3"/>
        <v>14.336317577292878</v>
      </c>
      <c r="G105" s="27">
        <f t="shared" si="2"/>
        <v>100</v>
      </c>
    </row>
    <row r="106" spans="1:7" s="2" customFormat="1" ht="45" hidden="1">
      <c r="A106" s="35" t="s">
        <v>0</v>
      </c>
      <c r="B106" s="35"/>
      <c r="C106" s="30">
        <v>0</v>
      </c>
      <c r="D106" s="30">
        <v>0</v>
      </c>
      <c r="E106" s="30">
        <v>0</v>
      </c>
      <c r="F106" s="107" t="e">
        <f t="shared" si="3"/>
        <v>#DIV/0!</v>
      </c>
      <c r="G106" s="27" t="e">
        <f t="shared" si="2"/>
        <v>#DIV/0!</v>
      </c>
    </row>
    <row r="107" spans="1:7" s="2" customFormat="1" ht="48" customHeight="1">
      <c r="A107" s="35" t="s">
        <v>98</v>
      </c>
      <c r="B107" s="39"/>
      <c r="C107" s="34">
        <v>11775800</v>
      </c>
      <c r="D107" s="34">
        <v>0</v>
      </c>
      <c r="E107" s="30">
        <v>0</v>
      </c>
      <c r="F107" s="107">
        <f t="shared" si="3"/>
        <v>0</v>
      </c>
      <c r="G107" s="27" t="e">
        <f t="shared" si="2"/>
        <v>#DIV/0!</v>
      </c>
    </row>
    <row r="108" spans="1:7" s="2" customFormat="1" ht="27.75" customHeight="1" hidden="1">
      <c r="A108" s="35" t="s">
        <v>44</v>
      </c>
      <c r="B108" s="35"/>
      <c r="C108" s="30"/>
      <c r="D108" s="30"/>
      <c r="E108" s="30"/>
      <c r="F108" s="107" t="e">
        <f t="shared" si="3"/>
        <v>#DIV/0!</v>
      </c>
      <c r="G108" s="27" t="e">
        <f t="shared" si="2"/>
        <v>#DIV/0!</v>
      </c>
    </row>
    <row r="109" spans="1:7" s="2" customFormat="1" ht="43.5" customHeight="1" hidden="1">
      <c r="A109" s="35" t="s">
        <v>90</v>
      </c>
      <c r="B109" s="35"/>
      <c r="C109" s="30"/>
      <c r="D109" s="30"/>
      <c r="E109" s="30"/>
      <c r="F109" s="107" t="e">
        <f t="shared" si="3"/>
        <v>#DIV/0!</v>
      </c>
      <c r="G109" s="27" t="e">
        <f t="shared" si="2"/>
        <v>#DIV/0!</v>
      </c>
    </row>
    <row r="110" spans="1:7" s="2" customFormat="1" ht="44.25" customHeight="1" hidden="1">
      <c r="A110" s="35" t="s">
        <v>89</v>
      </c>
      <c r="B110" s="35"/>
      <c r="C110" s="30"/>
      <c r="D110" s="30"/>
      <c r="E110" s="30"/>
      <c r="F110" s="107" t="e">
        <f t="shared" si="3"/>
        <v>#DIV/0!</v>
      </c>
      <c r="G110" s="27" t="e">
        <f t="shared" si="2"/>
        <v>#DIV/0!</v>
      </c>
    </row>
    <row r="111" spans="1:7" s="2" customFormat="1" ht="30" hidden="1">
      <c r="A111" s="35" t="s">
        <v>68</v>
      </c>
      <c r="B111" s="35"/>
      <c r="C111" s="30"/>
      <c r="D111" s="30"/>
      <c r="E111" s="30"/>
      <c r="F111" s="107" t="e">
        <f t="shared" si="3"/>
        <v>#DIV/0!</v>
      </c>
      <c r="G111" s="27" t="e">
        <f t="shared" si="2"/>
        <v>#DIV/0!</v>
      </c>
    </row>
    <row r="112" spans="1:7" s="2" customFormat="1" ht="45" hidden="1">
      <c r="A112" s="35" t="s">
        <v>179</v>
      </c>
      <c r="B112" s="35"/>
      <c r="C112" s="30">
        <v>0</v>
      </c>
      <c r="D112" s="30">
        <v>0</v>
      </c>
      <c r="E112" s="30">
        <v>0</v>
      </c>
      <c r="F112" s="107"/>
      <c r="G112" s="27" t="e">
        <f t="shared" si="2"/>
        <v>#DIV/0!</v>
      </c>
    </row>
    <row r="113" spans="1:7" s="2" customFormat="1" ht="45" hidden="1">
      <c r="A113" s="35" t="s">
        <v>178</v>
      </c>
      <c r="B113" s="35"/>
      <c r="C113" s="30"/>
      <c r="D113" s="30"/>
      <c r="E113" s="30"/>
      <c r="F113" s="107" t="e">
        <f t="shared" si="3"/>
        <v>#DIV/0!</v>
      </c>
      <c r="G113" s="27" t="e">
        <f t="shared" si="2"/>
        <v>#DIV/0!</v>
      </c>
    </row>
    <row r="114" spans="1:7" s="2" customFormat="1" ht="60">
      <c r="A114" s="35" t="s">
        <v>175</v>
      </c>
      <c r="B114" s="35"/>
      <c r="C114" s="30">
        <v>16014600</v>
      </c>
      <c r="D114" s="30">
        <v>3984120</v>
      </c>
      <c r="E114" s="30">
        <v>3984120</v>
      </c>
      <c r="F114" s="107">
        <f t="shared" si="3"/>
        <v>24.878048780487806</v>
      </c>
      <c r="G114" s="27">
        <f t="shared" si="2"/>
        <v>100</v>
      </c>
    </row>
    <row r="115" spans="1:7" s="2" customFormat="1" ht="30" hidden="1">
      <c r="A115" s="35" t="s">
        <v>65</v>
      </c>
      <c r="B115" s="35"/>
      <c r="C115" s="30">
        <v>0</v>
      </c>
      <c r="D115" s="30">
        <v>0</v>
      </c>
      <c r="E115" s="30">
        <v>0</v>
      </c>
      <c r="F115" s="107" t="e">
        <f t="shared" si="3"/>
        <v>#DIV/0!</v>
      </c>
      <c r="G115" s="27" t="e">
        <f t="shared" si="2"/>
        <v>#DIV/0!</v>
      </c>
    </row>
    <row r="116" spans="1:7" s="6" customFormat="1" ht="42.75">
      <c r="A116" s="31" t="s">
        <v>157</v>
      </c>
      <c r="B116" s="31"/>
      <c r="C116" s="27">
        <f>C119+C118</f>
        <v>0</v>
      </c>
      <c r="D116" s="27">
        <f>D119+D118</f>
        <v>2319394.26</v>
      </c>
      <c r="E116" s="27">
        <f>E119+E117+E118</f>
        <v>0</v>
      </c>
      <c r="F116" s="107" t="e">
        <f t="shared" si="3"/>
        <v>#DIV/0!</v>
      </c>
      <c r="G116" s="27" t="e">
        <f t="shared" si="2"/>
        <v>#DIV/0!</v>
      </c>
    </row>
    <row r="117" spans="1:7" s="2" customFormat="1" ht="30" hidden="1">
      <c r="A117" s="35" t="s">
        <v>91</v>
      </c>
      <c r="B117" s="35"/>
      <c r="C117" s="30">
        <v>0</v>
      </c>
      <c r="D117" s="30">
        <v>0</v>
      </c>
      <c r="E117" s="30">
        <v>0</v>
      </c>
      <c r="F117" s="107" t="e">
        <f t="shared" si="3"/>
        <v>#DIV/0!</v>
      </c>
      <c r="G117" s="27" t="e">
        <f t="shared" si="2"/>
        <v>#DIV/0!</v>
      </c>
    </row>
    <row r="118" spans="1:7" s="6" customFormat="1" ht="30">
      <c r="A118" s="35" t="s">
        <v>170</v>
      </c>
      <c r="B118" s="31"/>
      <c r="C118" s="30">
        <v>0</v>
      </c>
      <c r="D118" s="30">
        <v>2319394.26</v>
      </c>
      <c r="E118" s="30">
        <v>0</v>
      </c>
      <c r="F118" s="107" t="e">
        <f t="shared" si="3"/>
        <v>#DIV/0!</v>
      </c>
      <c r="G118" s="27" t="e">
        <f t="shared" si="2"/>
        <v>#DIV/0!</v>
      </c>
    </row>
    <row r="119" spans="1:7" s="2" customFormat="1" ht="45" hidden="1">
      <c r="A119" s="35" t="s">
        <v>158</v>
      </c>
      <c r="B119" s="35"/>
      <c r="C119" s="30">
        <v>0</v>
      </c>
      <c r="D119" s="30">
        <v>0</v>
      </c>
      <c r="E119" s="30">
        <v>0</v>
      </c>
      <c r="F119" s="107" t="e">
        <f t="shared" si="3"/>
        <v>#DIV/0!</v>
      </c>
      <c r="G119" s="27" t="e">
        <f t="shared" si="2"/>
        <v>#DIV/0!</v>
      </c>
    </row>
    <row r="120" spans="1:7" s="6" customFormat="1" ht="14.25" hidden="1">
      <c r="A120" s="31" t="s">
        <v>66</v>
      </c>
      <c r="B120" s="31"/>
      <c r="C120" s="27">
        <f>C121</f>
        <v>0</v>
      </c>
      <c r="D120" s="27">
        <f>D121</f>
        <v>0</v>
      </c>
      <c r="E120" s="27">
        <f>E121</f>
        <v>0</v>
      </c>
      <c r="F120" s="107" t="e">
        <f t="shared" si="3"/>
        <v>#DIV/0!</v>
      </c>
      <c r="G120" s="27" t="e">
        <f t="shared" si="2"/>
        <v>#DIV/0!</v>
      </c>
    </row>
    <row r="121" spans="1:7" s="2" customFormat="1" ht="15" hidden="1">
      <c r="A121" s="35" t="s">
        <v>67</v>
      </c>
      <c r="B121" s="35"/>
      <c r="C121" s="30">
        <v>0</v>
      </c>
      <c r="D121" s="30">
        <v>0</v>
      </c>
      <c r="E121" s="30">
        <v>0</v>
      </c>
      <c r="F121" s="107" t="e">
        <f t="shared" si="3"/>
        <v>#DIV/0!</v>
      </c>
      <c r="G121" s="27" t="e">
        <f t="shared" si="2"/>
        <v>#DIV/0!</v>
      </c>
    </row>
    <row r="122" spans="1:7" s="6" customFormat="1" ht="28.5">
      <c r="A122" s="31" t="s">
        <v>169</v>
      </c>
      <c r="B122" s="31"/>
      <c r="C122" s="27">
        <f>C123+C124+C125+C126</f>
        <v>8119618.04</v>
      </c>
      <c r="D122" s="27">
        <f>D123+D124+D125+D126</f>
        <v>-2319394.26</v>
      </c>
      <c r="E122" s="27">
        <f>E123+E124+E125+E126</f>
        <v>-11715744.95</v>
      </c>
      <c r="F122" s="107">
        <f t="shared" si="3"/>
        <v>-28.565312414621907</v>
      </c>
      <c r="G122" s="27">
        <f t="shared" si="2"/>
        <v>19.79724097698115</v>
      </c>
    </row>
    <row r="123" spans="1:7" s="6" customFormat="1" ht="42.75" hidden="1">
      <c r="A123" s="31" t="s">
        <v>88</v>
      </c>
      <c r="B123" s="31"/>
      <c r="C123" s="27">
        <v>0</v>
      </c>
      <c r="D123" s="27">
        <v>0</v>
      </c>
      <c r="E123" s="27">
        <v>0</v>
      </c>
      <c r="F123" s="107" t="e">
        <f t="shared" si="3"/>
        <v>#DIV/0!</v>
      </c>
      <c r="G123" s="27" t="e">
        <f t="shared" si="2"/>
        <v>#DIV/0!</v>
      </c>
    </row>
    <row r="124" spans="1:7" s="6" customFormat="1" ht="28.5" hidden="1">
      <c r="A124" s="31" t="s">
        <v>91</v>
      </c>
      <c r="B124" s="31"/>
      <c r="C124" s="27">
        <v>0</v>
      </c>
      <c r="D124" s="27">
        <v>0</v>
      </c>
      <c r="E124" s="27">
        <v>0</v>
      </c>
      <c r="F124" s="107" t="e">
        <f t="shared" si="3"/>
        <v>#DIV/0!</v>
      </c>
      <c r="G124" s="27" t="e">
        <f t="shared" si="2"/>
        <v>#DIV/0!</v>
      </c>
    </row>
    <row r="125" spans="1:7" s="6" customFormat="1" ht="28.5" hidden="1">
      <c r="A125" s="31" t="s">
        <v>92</v>
      </c>
      <c r="B125" s="31"/>
      <c r="C125" s="27">
        <v>0</v>
      </c>
      <c r="D125" s="27">
        <v>0</v>
      </c>
      <c r="E125" s="27">
        <v>0</v>
      </c>
      <c r="F125" s="107" t="e">
        <f t="shared" si="3"/>
        <v>#DIV/0!</v>
      </c>
      <c r="G125" s="27" t="e">
        <f t="shared" si="2"/>
        <v>#DIV/0!</v>
      </c>
    </row>
    <row r="126" spans="1:7" s="2" customFormat="1" ht="47.25" customHeight="1">
      <c r="A126" s="35" t="s">
        <v>168</v>
      </c>
      <c r="B126" s="35"/>
      <c r="C126" s="30">
        <v>8119618.04</v>
      </c>
      <c r="D126" s="30">
        <v>-2319394.26</v>
      </c>
      <c r="E126" s="30">
        <v>-11715744.95</v>
      </c>
      <c r="F126" s="107">
        <f t="shared" si="3"/>
        <v>-28.565312414621907</v>
      </c>
      <c r="G126" s="27">
        <f t="shared" si="2"/>
        <v>19.79724097698115</v>
      </c>
    </row>
    <row r="127" spans="1:7" s="5" customFormat="1" ht="17.25" customHeight="1">
      <c r="A127" s="62" t="s">
        <v>8</v>
      </c>
      <c r="B127" s="62"/>
      <c r="C127" s="23">
        <f>C61+C62</f>
        <v>682064731.63</v>
      </c>
      <c r="D127" s="23">
        <f>D61+D62</f>
        <v>139230866.19</v>
      </c>
      <c r="E127" s="23">
        <f>E61+E62</f>
        <v>107165861.39999999</v>
      </c>
      <c r="F127" s="106">
        <f>D127/C127*100</f>
        <v>20.413145517327326</v>
      </c>
      <c r="G127" s="23">
        <f>D127/E127*100</f>
        <v>129.9209135923579</v>
      </c>
    </row>
    <row r="128" spans="1:7" ht="15">
      <c r="A128" s="67"/>
      <c r="B128" s="67"/>
      <c r="C128" s="68"/>
      <c r="D128" s="68"/>
      <c r="E128" s="68"/>
      <c r="F128" s="26"/>
      <c r="G128" s="69"/>
    </row>
    <row r="129" spans="1:7" ht="15">
      <c r="A129" s="128" t="s">
        <v>9</v>
      </c>
      <c r="B129" s="129"/>
      <c r="C129" s="129"/>
      <c r="D129" s="129"/>
      <c r="E129" s="129"/>
      <c r="F129" s="129"/>
      <c r="G129" s="130"/>
    </row>
    <row r="130" spans="1:7" s="4" customFormat="1" ht="17.25" customHeight="1">
      <c r="A130" s="70" t="s">
        <v>10</v>
      </c>
      <c r="B130" s="70"/>
      <c r="C130" s="71">
        <v>43783137.83</v>
      </c>
      <c r="D130" s="72">
        <v>10099083.07</v>
      </c>
      <c r="E130" s="73">
        <v>10253730.26</v>
      </c>
      <c r="F130" s="110">
        <f aca="true" t="shared" si="4" ref="F130:F185">D130/C130*100</f>
        <v>23.066147312722197</v>
      </c>
      <c r="G130" s="73">
        <f aca="true" t="shared" si="5" ref="G130:G185">D130/E130*100</f>
        <v>98.49179580427153</v>
      </c>
    </row>
    <row r="131" spans="1:7" s="2" customFormat="1" ht="15" customHeight="1">
      <c r="A131" s="35" t="s">
        <v>11</v>
      </c>
      <c r="B131" s="35"/>
      <c r="C131" s="74">
        <v>34996641</v>
      </c>
      <c r="D131" s="75">
        <v>8395033.05</v>
      </c>
      <c r="E131" s="76">
        <v>8235180.21</v>
      </c>
      <c r="F131" s="110">
        <f t="shared" si="4"/>
        <v>23.988110887556324</v>
      </c>
      <c r="G131" s="73">
        <f t="shared" si="5"/>
        <v>101.94109704856113</v>
      </c>
    </row>
    <row r="132" spans="1:7" ht="14.25" customHeight="1">
      <c r="A132" s="77" t="s">
        <v>32</v>
      </c>
      <c r="B132" s="77"/>
      <c r="C132" s="99">
        <v>1295453.83</v>
      </c>
      <c r="D132" s="100">
        <v>291894.98</v>
      </c>
      <c r="E132" s="76">
        <v>354610.26</v>
      </c>
      <c r="F132" s="110">
        <f t="shared" si="4"/>
        <v>22.532256514305875</v>
      </c>
      <c r="G132" s="73">
        <f t="shared" si="5"/>
        <v>82.31430754428818</v>
      </c>
    </row>
    <row r="133" spans="1:7" ht="14.25" customHeight="1">
      <c r="A133" s="77" t="s">
        <v>12</v>
      </c>
      <c r="B133" s="77"/>
      <c r="C133" s="94">
        <f>C130-C131-C132</f>
        <v>7491042.999999998</v>
      </c>
      <c r="D133" s="76">
        <f>D130-D131-D132</f>
        <v>1412155.0399999996</v>
      </c>
      <c r="E133" s="76">
        <f>E130-E131-E132</f>
        <v>1663939.7899999998</v>
      </c>
      <c r="F133" s="110">
        <f t="shared" si="4"/>
        <v>18.851247282921747</v>
      </c>
      <c r="G133" s="73">
        <f t="shared" si="5"/>
        <v>84.86815739889241</v>
      </c>
    </row>
    <row r="134" spans="1:7" s="7" customFormat="1" ht="15">
      <c r="A134" s="79" t="s">
        <v>52</v>
      </c>
      <c r="B134" s="79"/>
      <c r="C134" s="84">
        <v>0</v>
      </c>
      <c r="D134" s="84">
        <v>0</v>
      </c>
      <c r="E134" s="82">
        <v>0</v>
      </c>
      <c r="F134" s="110" t="e">
        <f t="shared" si="4"/>
        <v>#DIV/0!</v>
      </c>
      <c r="G134" s="73" t="e">
        <f t="shared" si="5"/>
        <v>#DIV/0!</v>
      </c>
    </row>
    <row r="135" spans="1:7" s="4" customFormat="1" ht="12.75" customHeight="1">
      <c r="A135" s="70" t="s">
        <v>48</v>
      </c>
      <c r="B135" s="70"/>
      <c r="C135" s="103">
        <v>1462000</v>
      </c>
      <c r="D135" s="103">
        <v>363900</v>
      </c>
      <c r="E135" s="73">
        <v>361800</v>
      </c>
      <c r="F135" s="110">
        <f t="shared" si="4"/>
        <v>24.890560875512996</v>
      </c>
      <c r="G135" s="73">
        <f t="shared" si="5"/>
        <v>100.5804311774461</v>
      </c>
    </row>
    <row r="136" spans="1:7" ht="15">
      <c r="A136" s="77" t="s">
        <v>49</v>
      </c>
      <c r="B136" s="77"/>
      <c r="C136" s="94"/>
      <c r="D136" s="76"/>
      <c r="E136" s="76"/>
      <c r="F136" s="110" t="e">
        <f t="shared" si="4"/>
        <v>#DIV/0!</v>
      </c>
      <c r="G136" s="73" t="e">
        <f t="shared" si="5"/>
        <v>#DIV/0!</v>
      </c>
    </row>
    <row r="137" spans="1:7" s="7" customFormat="1" ht="15" customHeight="1">
      <c r="A137" s="79" t="s">
        <v>52</v>
      </c>
      <c r="B137" s="79"/>
      <c r="C137" s="84">
        <v>1462000</v>
      </c>
      <c r="D137" s="84">
        <v>363900</v>
      </c>
      <c r="E137" s="82">
        <v>361800</v>
      </c>
      <c r="F137" s="110">
        <f t="shared" si="4"/>
        <v>24.890560875512996</v>
      </c>
      <c r="G137" s="73">
        <f t="shared" si="5"/>
        <v>100.5804311774461</v>
      </c>
    </row>
    <row r="138" spans="1:7" s="4" customFormat="1" ht="19.5" customHeight="1">
      <c r="A138" s="70" t="s">
        <v>34</v>
      </c>
      <c r="B138" s="70"/>
      <c r="C138" s="103">
        <v>2886895</v>
      </c>
      <c r="D138" s="103">
        <v>585726.27</v>
      </c>
      <c r="E138" s="73">
        <v>580233.19</v>
      </c>
      <c r="F138" s="110">
        <f t="shared" si="4"/>
        <v>20.289143526176048</v>
      </c>
      <c r="G138" s="73">
        <f t="shared" si="5"/>
        <v>100.94670213539491</v>
      </c>
    </row>
    <row r="139" spans="1:7" s="2" customFormat="1" ht="15">
      <c r="A139" s="35" t="s">
        <v>61</v>
      </c>
      <c r="B139" s="35"/>
      <c r="C139" s="83">
        <v>1244500</v>
      </c>
      <c r="D139" s="83">
        <v>290000</v>
      </c>
      <c r="E139" s="76">
        <v>288900</v>
      </c>
      <c r="F139" s="110">
        <f t="shared" si="4"/>
        <v>23.302531137002813</v>
      </c>
      <c r="G139" s="73">
        <f t="shared" si="5"/>
        <v>100.38075458636206</v>
      </c>
    </row>
    <row r="140" spans="1:7" s="2" customFormat="1" ht="15">
      <c r="A140" s="79" t="s">
        <v>50</v>
      </c>
      <c r="B140" s="35"/>
      <c r="C140" s="84">
        <v>0</v>
      </c>
      <c r="D140" s="84">
        <v>0</v>
      </c>
      <c r="E140" s="113">
        <v>0</v>
      </c>
      <c r="F140" s="110" t="e">
        <f t="shared" si="4"/>
        <v>#DIV/0!</v>
      </c>
      <c r="G140" s="73" t="e">
        <f t="shared" si="5"/>
        <v>#DIV/0!</v>
      </c>
    </row>
    <row r="141" spans="1:7" s="4" customFormat="1" ht="22.5" customHeight="1">
      <c r="A141" s="70" t="s">
        <v>13</v>
      </c>
      <c r="B141" s="70"/>
      <c r="C141" s="73">
        <f>C143+C147+C149+C145+C142</f>
        <v>65316644.6</v>
      </c>
      <c r="D141" s="73">
        <f>D143+D147+D149+D145+D142</f>
        <v>6343118.15</v>
      </c>
      <c r="E141" s="73">
        <f>E143+E147+E149+E145+E142</f>
        <v>4233134.36</v>
      </c>
      <c r="F141" s="110">
        <f t="shared" si="4"/>
        <v>9.711334972647998</v>
      </c>
      <c r="G141" s="73">
        <f t="shared" si="5"/>
        <v>149.8444795406872</v>
      </c>
    </row>
    <row r="142" spans="1:7" ht="15">
      <c r="A142" s="77" t="s">
        <v>167</v>
      </c>
      <c r="B142" s="77"/>
      <c r="C142" s="76">
        <v>100000</v>
      </c>
      <c r="D142" s="76">
        <v>25000</v>
      </c>
      <c r="E142" s="76">
        <v>0</v>
      </c>
      <c r="F142" s="110">
        <f t="shared" si="4"/>
        <v>25</v>
      </c>
      <c r="G142" s="73" t="e">
        <f t="shared" si="5"/>
        <v>#DIV/0!</v>
      </c>
    </row>
    <row r="143" spans="1:7" ht="12.75" customHeight="1">
      <c r="A143" s="77" t="s">
        <v>54</v>
      </c>
      <c r="B143" s="77"/>
      <c r="C143" s="83">
        <v>10495000</v>
      </c>
      <c r="D143" s="83">
        <v>13380.73</v>
      </c>
      <c r="E143" s="76">
        <v>3850</v>
      </c>
      <c r="F143" s="110">
        <f t="shared" si="4"/>
        <v>0.12749623630300141</v>
      </c>
      <c r="G143" s="73">
        <f t="shared" si="5"/>
        <v>347.5514285714286</v>
      </c>
    </row>
    <row r="144" spans="1:7" s="7" customFormat="1" ht="12" customHeight="1">
      <c r="A144" s="79" t="s">
        <v>50</v>
      </c>
      <c r="B144" s="79"/>
      <c r="C144" s="84">
        <v>505600</v>
      </c>
      <c r="D144" s="84">
        <v>0</v>
      </c>
      <c r="E144" s="82">
        <v>0</v>
      </c>
      <c r="F144" s="110">
        <f t="shared" si="4"/>
        <v>0</v>
      </c>
      <c r="G144" s="73" t="e">
        <f t="shared" si="5"/>
        <v>#DIV/0!</v>
      </c>
    </row>
    <row r="145" spans="1:7" ht="15">
      <c r="A145" s="77" t="s">
        <v>155</v>
      </c>
      <c r="B145" s="77"/>
      <c r="C145" s="83">
        <v>10301800</v>
      </c>
      <c r="D145" s="83">
        <v>0</v>
      </c>
      <c r="E145" s="76">
        <v>0</v>
      </c>
      <c r="F145" s="110">
        <f t="shared" si="4"/>
        <v>0</v>
      </c>
      <c r="G145" s="73" t="e">
        <f t="shared" si="5"/>
        <v>#DIV/0!</v>
      </c>
    </row>
    <row r="146" spans="1:7" ht="15">
      <c r="A146" s="79" t="s">
        <v>50</v>
      </c>
      <c r="B146" s="77"/>
      <c r="C146" s="84">
        <v>10301800</v>
      </c>
      <c r="D146" s="84">
        <v>0</v>
      </c>
      <c r="E146" s="76">
        <v>0</v>
      </c>
      <c r="F146" s="110"/>
      <c r="G146" s="73" t="e">
        <f t="shared" si="5"/>
        <v>#DIV/0!</v>
      </c>
    </row>
    <row r="147" spans="1:7" ht="13.5" customHeight="1">
      <c r="A147" s="77" t="s">
        <v>53</v>
      </c>
      <c r="B147" s="77"/>
      <c r="C147" s="83">
        <v>44110628.6</v>
      </c>
      <c r="D147" s="83">
        <v>6205660.47</v>
      </c>
      <c r="E147" s="76">
        <v>4194285.4</v>
      </c>
      <c r="F147" s="110">
        <f t="shared" si="4"/>
        <v>14.068401804638983</v>
      </c>
      <c r="G147" s="73">
        <f t="shared" si="5"/>
        <v>147.95513128410386</v>
      </c>
    </row>
    <row r="148" spans="1:7" s="7" customFormat="1" ht="15" customHeight="1">
      <c r="A148" s="79" t="s">
        <v>50</v>
      </c>
      <c r="B148" s="79"/>
      <c r="C148" s="84">
        <v>14025238.6</v>
      </c>
      <c r="D148" s="84">
        <v>1007617</v>
      </c>
      <c r="E148" s="82">
        <v>487756.4</v>
      </c>
      <c r="F148" s="110">
        <f t="shared" si="4"/>
        <v>7.184312714651429</v>
      </c>
      <c r="G148" s="73">
        <f t="shared" si="5"/>
        <v>206.58201512066267</v>
      </c>
    </row>
    <row r="149" spans="1:7" ht="15">
      <c r="A149" s="77" t="s">
        <v>58</v>
      </c>
      <c r="B149" s="77"/>
      <c r="C149" s="94">
        <v>309216</v>
      </c>
      <c r="D149" s="76">
        <v>99076.95</v>
      </c>
      <c r="E149" s="76">
        <v>34998.96</v>
      </c>
      <c r="F149" s="110">
        <f t="shared" si="4"/>
        <v>32.041340034150885</v>
      </c>
      <c r="G149" s="73">
        <f t="shared" si="5"/>
        <v>283.0854116808042</v>
      </c>
    </row>
    <row r="150" spans="1:7" s="7" customFormat="1" ht="15">
      <c r="A150" s="79" t="s">
        <v>50</v>
      </c>
      <c r="B150" s="79"/>
      <c r="C150" s="104">
        <v>0</v>
      </c>
      <c r="D150" s="82">
        <v>0</v>
      </c>
      <c r="E150" s="82">
        <v>0</v>
      </c>
      <c r="F150" s="110" t="e">
        <f t="shared" si="4"/>
        <v>#DIV/0!</v>
      </c>
      <c r="G150" s="73" t="e">
        <f t="shared" si="5"/>
        <v>#DIV/0!</v>
      </c>
    </row>
    <row r="151" spans="1:7" s="4" customFormat="1" ht="18" customHeight="1">
      <c r="A151" s="70" t="s">
        <v>14</v>
      </c>
      <c r="B151" s="70"/>
      <c r="C151" s="73">
        <f>C152+C154+C156+C158</f>
        <v>29488637.72</v>
      </c>
      <c r="D151" s="73">
        <f>D152+D154+D156+D158</f>
        <v>0</v>
      </c>
      <c r="E151" s="73">
        <f>E152+E154+E156+E158</f>
        <v>184801.58</v>
      </c>
      <c r="F151" s="110">
        <f t="shared" si="4"/>
        <v>0</v>
      </c>
      <c r="G151" s="73">
        <f t="shared" si="5"/>
        <v>0</v>
      </c>
    </row>
    <row r="152" spans="1:7" ht="15">
      <c r="A152" s="77" t="s">
        <v>15</v>
      </c>
      <c r="B152" s="77"/>
      <c r="C152" s="101">
        <v>2941895.5</v>
      </c>
      <c r="D152" s="102">
        <v>0</v>
      </c>
      <c r="E152" s="76">
        <v>0</v>
      </c>
      <c r="F152" s="110">
        <f t="shared" si="4"/>
        <v>0</v>
      </c>
      <c r="G152" s="73" t="e">
        <f t="shared" si="5"/>
        <v>#DIV/0!</v>
      </c>
    </row>
    <row r="153" spans="1:7" s="7" customFormat="1" ht="15">
      <c r="A153" s="79" t="s">
        <v>51</v>
      </c>
      <c r="B153" s="79"/>
      <c r="C153" s="80">
        <v>2941795.5</v>
      </c>
      <c r="D153" s="81">
        <v>0</v>
      </c>
      <c r="E153" s="82">
        <v>0</v>
      </c>
      <c r="F153" s="110">
        <f t="shared" si="4"/>
        <v>0</v>
      </c>
      <c r="G153" s="73" t="e">
        <f t="shared" si="5"/>
        <v>#DIV/0!</v>
      </c>
    </row>
    <row r="154" spans="1:7" ht="16.5" customHeight="1">
      <c r="A154" s="77" t="s">
        <v>16</v>
      </c>
      <c r="B154" s="77"/>
      <c r="C154" s="74">
        <v>3665247</v>
      </c>
      <c r="D154" s="75">
        <v>0</v>
      </c>
      <c r="E154" s="76">
        <v>184801.58</v>
      </c>
      <c r="F154" s="110">
        <f t="shared" si="4"/>
        <v>0</v>
      </c>
      <c r="G154" s="73">
        <f t="shared" si="5"/>
        <v>0</v>
      </c>
    </row>
    <row r="155" spans="1:7" ht="15">
      <c r="A155" s="79" t="s">
        <v>51</v>
      </c>
      <c r="B155" s="77"/>
      <c r="C155" s="80">
        <v>1473130</v>
      </c>
      <c r="D155" s="81">
        <v>0</v>
      </c>
      <c r="E155" s="82">
        <v>0</v>
      </c>
      <c r="F155" s="110">
        <f t="shared" si="4"/>
        <v>0</v>
      </c>
      <c r="G155" s="73" t="e">
        <f t="shared" si="5"/>
        <v>#DIV/0!</v>
      </c>
    </row>
    <row r="156" spans="1:7" ht="15">
      <c r="A156" s="77" t="s">
        <v>38</v>
      </c>
      <c r="B156" s="77"/>
      <c r="C156" s="74">
        <v>13316412.39</v>
      </c>
      <c r="D156" s="75">
        <v>0</v>
      </c>
      <c r="E156" s="76">
        <v>0</v>
      </c>
      <c r="F156" s="110">
        <f t="shared" si="4"/>
        <v>0</v>
      </c>
      <c r="G156" s="73" t="e">
        <f t="shared" si="5"/>
        <v>#DIV/0!</v>
      </c>
    </row>
    <row r="157" spans="1:7" s="7" customFormat="1" ht="12.75" customHeight="1">
      <c r="A157" s="79" t="s">
        <v>51</v>
      </c>
      <c r="B157" s="79"/>
      <c r="C157" s="86">
        <v>13316412.39</v>
      </c>
      <c r="D157" s="82">
        <v>0</v>
      </c>
      <c r="E157" s="82">
        <v>0</v>
      </c>
      <c r="F157" s="110">
        <f t="shared" si="4"/>
        <v>0</v>
      </c>
      <c r="G157" s="73" t="e">
        <f t="shared" si="5"/>
        <v>#DIV/0!</v>
      </c>
    </row>
    <row r="158" spans="1:7" ht="15">
      <c r="A158" s="77" t="s">
        <v>183</v>
      </c>
      <c r="B158" s="77"/>
      <c r="C158" s="78">
        <v>9565082.83</v>
      </c>
      <c r="D158" s="76">
        <v>0</v>
      </c>
      <c r="E158" s="76">
        <v>0</v>
      </c>
      <c r="F158" s="110">
        <f t="shared" si="4"/>
        <v>0</v>
      </c>
      <c r="G158" s="73" t="e">
        <f t="shared" si="5"/>
        <v>#DIV/0!</v>
      </c>
    </row>
    <row r="159" spans="1:7" ht="15">
      <c r="A159" s="79" t="s">
        <v>51</v>
      </c>
      <c r="B159" s="77"/>
      <c r="C159" s="86">
        <v>9562982.83</v>
      </c>
      <c r="D159" s="82">
        <v>0</v>
      </c>
      <c r="E159" s="76">
        <v>0</v>
      </c>
      <c r="F159" s="110"/>
      <c r="G159" s="73" t="e">
        <f t="shared" si="5"/>
        <v>#DIV/0!</v>
      </c>
    </row>
    <row r="160" spans="1:7" s="4" customFormat="1" ht="14.25">
      <c r="A160" s="70" t="s">
        <v>99</v>
      </c>
      <c r="B160" s="70"/>
      <c r="C160" s="87">
        <v>1960000</v>
      </c>
      <c r="D160" s="73">
        <v>0</v>
      </c>
      <c r="E160" s="73">
        <v>50000</v>
      </c>
      <c r="F160" s="110">
        <f t="shared" si="4"/>
        <v>0</v>
      </c>
      <c r="G160" s="73">
        <f t="shared" si="5"/>
        <v>0</v>
      </c>
    </row>
    <row r="161" spans="1:7" s="4" customFormat="1" ht="13.5" customHeight="1">
      <c r="A161" s="70" t="s">
        <v>17</v>
      </c>
      <c r="B161" s="70"/>
      <c r="C161" s="71">
        <v>364024712.55</v>
      </c>
      <c r="D161" s="72">
        <v>84879304.76</v>
      </c>
      <c r="E161" s="73">
        <v>73394441.61</v>
      </c>
      <c r="F161" s="110">
        <f t="shared" si="4"/>
        <v>23.316907296051102</v>
      </c>
      <c r="G161" s="73">
        <f t="shared" si="5"/>
        <v>115.64813751295738</v>
      </c>
    </row>
    <row r="162" spans="1:7" ht="14.25" customHeight="1">
      <c r="A162" s="77" t="s">
        <v>11</v>
      </c>
      <c r="B162" s="77"/>
      <c r="C162" s="74">
        <v>5313838</v>
      </c>
      <c r="D162" s="75">
        <v>902835.52</v>
      </c>
      <c r="E162" s="76">
        <v>927428.97</v>
      </c>
      <c r="F162" s="110">
        <f t="shared" si="4"/>
        <v>16.990271814835154</v>
      </c>
      <c r="G162" s="73">
        <f t="shared" si="5"/>
        <v>97.3482120145546</v>
      </c>
    </row>
    <row r="163" spans="1:7" s="2" customFormat="1" ht="18" customHeight="1">
      <c r="A163" s="35" t="s">
        <v>62</v>
      </c>
      <c r="B163" s="35"/>
      <c r="C163" s="88">
        <v>348847577.99</v>
      </c>
      <c r="D163" s="76">
        <v>83824410.53</v>
      </c>
      <c r="E163" s="76">
        <v>72222196.33</v>
      </c>
      <c r="F163" s="110">
        <f t="shared" si="4"/>
        <v>24.028950125720204</v>
      </c>
      <c r="G163" s="73">
        <f t="shared" si="5"/>
        <v>116.06461003620936</v>
      </c>
    </row>
    <row r="164" spans="1:7" ht="15" hidden="1">
      <c r="A164" s="77" t="s">
        <v>56</v>
      </c>
      <c r="B164" s="77"/>
      <c r="C164" s="78"/>
      <c r="D164" s="76"/>
      <c r="E164" s="76"/>
      <c r="F164" s="110" t="e">
        <f t="shared" si="4"/>
        <v>#DIV/0!</v>
      </c>
      <c r="G164" s="73" t="e">
        <f t="shared" si="5"/>
        <v>#DIV/0!</v>
      </c>
    </row>
    <row r="165" spans="1:7" s="4" customFormat="1" ht="13.5" customHeight="1">
      <c r="A165" s="70" t="s">
        <v>55</v>
      </c>
      <c r="B165" s="70"/>
      <c r="C165" s="71">
        <v>63887752</v>
      </c>
      <c r="D165" s="72">
        <v>11468628.22</v>
      </c>
      <c r="E165" s="73">
        <v>9749970</v>
      </c>
      <c r="F165" s="110">
        <f t="shared" si="4"/>
        <v>17.951215782330234</v>
      </c>
      <c r="G165" s="73">
        <f t="shared" si="5"/>
        <v>117.62731803277345</v>
      </c>
    </row>
    <row r="166" spans="1:7" s="2" customFormat="1" ht="15" customHeight="1">
      <c r="A166" s="35" t="s">
        <v>63</v>
      </c>
      <c r="B166" s="35"/>
      <c r="C166" s="88">
        <v>35594682</v>
      </c>
      <c r="D166" s="76">
        <v>11307423.22</v>
      </c>
      <c r="E166" s="76">
        <v>9564043</v>
      </c>
      <c r="F166" s="110">
        <f t="shared" si="4"/>
        <v>31.767170219416485</v>
      </c>
      <c r="G166" s="73">
        <f t="shared" si="5"/>
        <v>118.22848579831773</v>
      </c>
    </row>
    <row r="167" spans="1:7" s="2" customFormat="1" ht="15" hidden="1">
      <c r="A167" s="35" t="s">
        <v>57</v>
      </c>
      <c r="B167" s="35"/>
      <c r="C167" s="88"/>
      <c r="D167" s="76"/>
      <c r="E167" s="76"/>
      <c r="F167" s="110" t="e">
        <f t="shared" si="4"/>
        <v>#DIV/0!</v>
      </c>
      <c r="G167" s="73" t="e">
        <f t="shared" si="5"/>
        <v>#DIV/0!</v>
      </c>
    </row>
    <row r="168" spans="1:7" s="12" customFormat="1" ht="15">
      <c r="A168" s="89" t="s">
        <v>50</v>
      </c>
      <c r="B168" s="89"/>
      <c r="C168" s="80">
        <v>27993070</v>
      </c>
      <c r="D168" s="81">
        <v>0</v>
      </c>
      <c r="E168" s="82">
        <v>0</v>
      </c>
      <c r="F168" s="110">
        <f t="shared" si="4"/>
        <v>0</v>
      </c>
      <c r="G168" s="73" t="e">
        <f t="shared" si="5"/>
        <v>#DIV/0!</v>
      </c>
    </row>
    <row r="169" spans="1:7" s="4" customFormat="1" ht="17.25" customHeight="1">
      <c r="A169" s="70" t="s">
        <v>18</v>
      </c>
      <c r="B169" s="70"/>
      <c r="C169" s="85">
        <f>C170+C171+C174+C176</f>
        <v>23984749.13</v>
      </c>
      <c r="D169" s="73">
        <f>D170+D171+D174+D176</f>
        <v>9042123.85</v>
      </c>
      <c r="E169" s="73">
        <v>7094307.39</v>
      </c>
      <c r="F169" s="110">
        <f t="shared" si="4"/>
        <v>37.6994722812846</v>
      </c>
      <c r="G169" s="73">
        <f t="shared" si="5"/>
        <v>127.45604824997581</v>
      </c>
    </row>
    <row r="170" spans="1:7" ht="15" customHeight="1">
      <c r="A170" s="77" t="s">
        <v>19</v>
      </c>
      <c r="B170" s="77"/>
      <c r="C170" s="74">
        <v>100000</v>
      </c>
      <c r="D170" s="75">
        <v>0</v>
      </c>
      <c r="E170" s="76">
        <v>14523.78</v>
      </c>
      <c r="F170" s="110">
        <f t="shared" si="4"/>
        <v>0</v>
      </c>
      <c r="G170" s="73">
        <f t="shared" si="5"/>
        <v>0</v>
      </c>
    </row>
    <row r="171" spans="1:7" ht="17.25" customHeight="1">
      <c r="A171" s="77" t="s">
        <v>20</v>
      </c>
      <c r="B171" s="77"/>
      <c r="C171" s="74">
        <v>8344185.86</v>
      </c>
      <c r="D171" s="75">
        <v>1684980</v>
      </c>
      <c r="E171" s="76">
        <v>1572501.5</v>
      </c>
      <c r="F171" s="110">
        <f t="shared" si="4"/>
        <v>20.19346198983156</v>
      </c>
      <c r="G171" s="73">
        <f t="shared" si="5"/>
        <v>107.1528389639056</v>
      </c>
    </row>
    <row r="172" spans="1:7" ht="15.75" customHeight="1" hidden="1">
      <c r="A172" s="77" t="s">
        <v>49</v>
      </c>
      <c r="B172" s="77"/>
      <c r="C172" s="78"/>
      <c r="D172" s="76"/>
      <c r="E172" s="76"/>
      <c r="F172" s="110" t="e">
        <f t="shared" si="4"/>
        <v>#DIV/0!</v>
      </c>
      <c r="G172" s="73" t="e">
        <f t="shared" si="5"/>
        <v>#DIV/0!</v>
      </c>
    </row>
    <row r="173" spans="1:7" ht="0.75" customHeight="1" hidden="1">
      <c r="A173" s="90" t="s">
        <v>50</v>
      </c>
      <c r="B173" s="90"/>
      <c r="C173" s="78"/>
      <c r="D173" s="76"/>
      <c r="E173" s="91"/>
      <c r="F173" s="110" t="e">
        <f t="shared" si="4"/>
        <v>#DIV/0!</v>
      </c>
      <c r="G173" s="73" t="e">
        <f t="shared" si="5"/>
        <v>#DIV/0!</v>
      </c>
    </row>
    <row r="174" spans="1:7" ht="14.25" customHeight="1">
      <c r="A174" s="77" t="s">
        <v>35</v>
      </c>
      <c r="B174" s="77"/>
      <c r="C174" s="74">
        <v>15148142.27</v>
      </c>
      <c r="D174" s="75">
        <v>7254722.85</v>
      </c>
      <c r="E174" s="76">
        <v>5447962.11</v>
      </c>
      <c r="F174" s="110">
        <f t="shared" si="4"/>
        <v>47.89183201934635</v>
      </c>
      <c r="G174" s="73">
        <f t="shared" si="5"/>
        <v>133.16397404239655</v>
      </c>
    </row>
    <row r="175" spans="1:7" ht="15" customHeight="1" hidden="1">
      <c r="A175" s="90" t="s">
        <v>50</v>
      </c>
      <c r="B175" s="90"/>
      <c r="C175" s="78"/>
      <c r="D175" s="76"/>
      <c r="E175" s="91"/>
      <c r="F175" s="110" t="e">
        <f t="shared" si="4"/>
        <v>#DIV/0!</v>
      </c>
      <c r="G175" s="73" t="e">
        <f t="shared" si="5"/>
        <v>#DIV/0!</v>
      </c>
    </row>
    <row r="176" spans="1:7" ht="15" customHeight="1">
      <c r="A176" s="77" t="s">
        <v>75</v>
      </c>
      <c r="B176" s="77"/>
      <c r="C176" s="74">
        <v>392421</v>
      </c>
      <c r="D176" s="75">
        <v>102421</v>
      </c>
      <c r="E176" s="76">
        <v>59320</v>
      </c>
      <c r="F176" s="110">
        <f t="shared" si="4"/>
        <v>26.099775496214523</v>
      </c>
      <c r="G176" s="73">
        <f t="shared" si="5"/>
        <v>172.65846257585974</v>
      </c>
    </row>
    <row r="177" spans="1:7" s="4" customFormat="1" ht="13.5" customHeight="1">
      <c r="A177" s="70" t="s">
        <v>45</v>
      </c>
      <c r="B177" s="70"/>
      <c r="C177" s="71">
        <v>31808526</v>
      </c>
      <c r="D177" s="72">
        <v>86706.48</v>
      </c>
      <c r="E177" s="73">
        <v>120000</v>
      </c>
      <c r="F177" s="110">
        <f t="shared" si="4"/>
        <v>0.27258880213437114</v>
      </c>
      <c r="G177" s="73">
        <f t="shared" si="5"/>
        <v>72.2554</v>
      </c>
    </row>
    <row r="178" spans="1:7" ht="15.75" customHeight="1">
      <c r="A178" s="77" t="s">
        <v>184</v>
      </c>
      <c r="B178" s="77"/>
      <c r="C178" s="78">
        <v>300000</v>
      </c>
      <c r="D178" s="76">
        <v>70000</v>
      </c>
      <c r="E178" s="76">
        <v>120000</v>
      </c>
      <c r="F178" s="110">
        <f t="shared" si="4"/>
        <v>23.333333333333332</v>
      </c>
      <c r="G178" s="73">
        <f t="shared" si="5"/>
        <v>58.333333333333336</v>
      </c>
    </row>
    <row r="179" spans="1:7" s="4" customFormat="1" ht="15" customHeight="1">
      <c r="A179" s="92" t="s">
        <v>21</v>
      </c>
      <c r="B179" s="92"/>
      <c r="C179" s="85">
        <f>C180+C181+C182</f>
        <v>55711676.8</v>
      </c>
      <c r="D179" s="73">
        <f>D180+D181+D182</f>
        <v>10246300</v>
      </c>
      <c r="E179" s="73">
        <f>E180+E181+E182</f>
        <v>10518075</v>
      </c>
      <c r="F179" s="110">
        <f t="shared" si="4"/>
        <v>18.391656091744128</v>
      </c>
      <c r="G179" s="73">
        <f t="shared" si="5"/>
        <v>97.41611464074937</v>
      </c>
    </row>
    <row r="180" spans="1:7" s="17" customFormat="1" ht="16.5" customHeight="1">
      <c r="A180" s="79" t="s">
        <v>185</v>
      </c>
      <c r="B180" s="79"/>
      <c r="C180" s="80">
        <v>40975900</v>
      </c>
      <c r="D180" s="81">
        <v>10246300</v>
      </c>
      <c r="E180" s="82">
        <v>10288075</v>
      </c>
      <c r="F180" s="110">
        <f t="shared" si="4"/>
        <v>25.00567406695155</v>
      </c>
      <c r="G180" s="73">
        <f t="shared" si="5"/>
        <v>99.59394736138685</v>
      </c>
    </row>
    <row r="181" spans="1:7" s="17" customFormat="1" ht="15">
      <c r="A181" s="79" t="s">
        <v>145</v>
      </c>
      <c r="B181" s="79"/>
      <c r="C181" s="80">
        <v>5800000</v>
      </c>
      <c r="D181" s="81">
        <v>0</v>
      </c>
      <c r="E181" s="82">
        <v>230000</v>
      </c>
      <c r="F181" s="110">
        <f t="shared" si="4"/>
        <v>0</v>
      </c>
      <c r="G181" s="73">
        <f t="shared" si="5"/>
        <v>0</v>
      </c>
    </row>
    <row r="182" spans="1:7" s="17" customFormat="1" ht="15">
      <c r="A182" s="79" t="s">
        <v>104</v>
      </c>
      <c r="B182" s="79"/>
      <c r="C182" s="80">
        <v>8935776.8</v>
      </c>
      <c r="D182" s="81">
        <v>0</v>
      </c>
      <c r="E182" s="82">
        <v>0</v>
      </c>
      <c r="F182" s="110">
        <f t="shared" si="4"/>
        <v>0</v>
      </c>
      <c r="G182" s="73" t="e">
        <f t="shared" si="5"/>
        <v>#DIV/0!</v>
      </c>
    </row>
    <row r="183" spans="1:9" s="5" customFormat="1" ht="16.5" customHeight="1">
      <c r="A183" s="62" t="s">
        <v>22</v>
      </c>
      <c r="B183" s="62"/>
      <c r="C183" s="93">
        <f>C130+C135+C138+C141+C151+C161+C165+C169+C177+C179+C160</f>
        <v>684314731.63</v>
      </c>
      <c r="D183" s="93">
        <f>D130+D135+D138+D141+D151+D161+D165+D169+D177+D179+D160</f>
        <v>133114890.8</v>
      </c>
      <c r="E183" s="93">
        <f>E130+E135+E138+E141+E151+E161+E165+E169+E177+E179+E160</f>
        <v>116540493.39</v>
      </c>
      <c r="F183" s="112">
        <f t="shared" si="4"/>
        <v>19.452290685446396</v>
      </c>
      <c r="G183" s="93">
        <f t="shared" si="5"/>
        <v>114.22200724218163</v>
      </c>
      <c r="H183" s="15"/>
      <c r="I183" s="15"/>
    </row>
    <row r="184" spans="1:7" ht="15" hidden="1">
      <c r="A184" s="77" t="s">
        <v>49</v>
      </c>
      <c r="B184" s="77"/>
      <c r="C184" s="94"/>
      <c r="D184" s="76"/>
      <c r="E184" s="76"/>
      <c r="F184" s="110" t="e">
        <f t="shared" si="4"/>
        <v>#DIV/0!</v>
      </c>
      <c r="G184" s="73" t="e">
        <f t="shared" si="5"/>
        <v>#DIV/0!</v>
      </c>
    </row>
    <row r="185" spans="1:7" ht="15" customHeight="1">
      <c r="A185" s="90" t="s">
        <v>50</v>
      </c>
      <c r="B185" s="90"/>
      <c r="C185" s="82">
        <f>C134+C137+C144+C148+C153+C157+C168+C173+C175+C179+C140+C155+C150+C159+C146</f>
        <v>137293706.12</v>
      </c>
      <c r="D185" s="82">
        <f>D134+D137+D144+D148+D153+D157+D168+D173+D175+D179+D140+D155+D150</f>
        <v>11617817</v>
      </c>
      <c r="E185" s="82">
        <f>E134+E137+E144+E148+E153+E157+E168+E173+E175+E179+E140+E155</f>
        <v>11367631.4</v>
      </c>
      <c r="F185" s="110">
        <f t="shared" si="4"/>
        <v>8.462017180777085</v>
      </c>
      <c r="G185" s="73">
        <f t="shared" si="5"/>
        <v>102.2008595387778</v>
      </c>
    </row>
    <row r="186" spans="1:7" ht="20.25" customHeight="1">
      <c r="A186" s="77" t="s">
        <v>24</v>
      </c>
      <c r="B186" s="77"/>
      <c r="C186" s="94">
        <f>C127-C183</f>
        <v>-2250000</v>
      </c>
      <c r="D186" s="76">
        <f>D127-D183</f>
        <v>6115975.390000001</v>
      </c>
      <c r="E186" s="76">
        <f>E127-E183</f>
        <v>-9374631.99000001</v>
      </c>
      <c r="F186" s="110"/>
      <c r="G186" s="73"/>
    </row>
    <row r="187" spans="1:7" ht="15">
      <c r="A187" s="95"/>
      <c r="B187" s="95"/>
      <c r="C187" s="96"/>
      <c r="D187" s="96"/>
      <c r="E187" s="96"/>
      <c r="F187" s="97"/>
      <c r="G187" s="98"/>
    </row>
    <row r="188" spans="1:7" s="3" customFormat="1" ht="15">
      <c r="A188" s="131" t="s">
        <v>186</v>
      </c>
      <c r="B188" s="131"/>
      <c r="C188" s="131"/>
      <c r="D188" s="131"/>
      <c r="E188" s="131"/>
      <c r="F188" s="131"/>
      <c r="G188" s="131"/>
    </row>
  </sheetData>
  <sheetProtection/>
  <mergeCells count="4">
    <mergeCell ref="A1:G1"/>
    <mergeCell ref="F2:G2"/>
    <mergeCell ref="A129:G129"/>
    <mergeCell ref="A188:G188"/>
  </mergeCells>
  <printOptions/>
  <pageMargins left="0.7480314960629921" right="0.1968503937007874" top="0.3937007874015748" bottom="0.1968503937007874" header="0.35433070866141736" footer="0.1968503937007874"/>
  <pageSetup fitToHeight="3" horizontalDpi="600" verticalDpi="600" orientation="portrait" paperSize="9" scale="65" r:id="rId1"/>
  <rowBreaks count="2" manualBreakCount="2">
    <brk id="51" max="6" man="1"/>
    <brk id="10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2022-03-02T05:01:15Z</cp:lastPrinted>
  <dcterms:created xsi:type="dcterms:W3CDTF">2006-03-13T07:15:44Z</dcterms:created>
  <dcterms:modified xsi:type="dcterms:W3CDTF">2022-04-11T09:54:20Z</dcterms:modified>
  <cp:category/>
  <cp:version/>
  <cp:contentType/>
  <cp:contentStatus/>
</cp:coreProperties>
</file>