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15" windowWidth="11340" windowHeight="6540"/>
  </bookViews>
  <sheets>
    <sheet name="01.01.2022" sheetId="28" r:id="rId1"/>
  </sheets>
  <definedNames>
    <definedName name="_xlnm.Print_Titles" localSheetId="0">'01.01.2022'!$3:$3</definedName>
    <definedName name="_xlnm.Print_Area" localSheetId="0">'01.01.2022'!$A$1:$F$248</definedName>
  </definedNames>
  <calcPr calcId="125725"/>
</workbook>
</file>

<file path=xl/calcChain.xml><?xml version="1.0" encoding="utf-8"?>
<calcChain xmlns="http://schemas.openxmlformats.org/spreadsheetml/2006/main">
  <c r="C157" i="28"/>
  <c r="B157"/>
  <c r="F98"/>
  <c r="F99"/>
  <c r="F100"/>
  <c r="F101"/>
  <c r="F102"/>
  <c r="E99"/>
  <c r="E100"/>
  <c r="E101"/>
  <c r="E102"/>
  <c r="E103"/>
  <c r="E104"/>
  <c r="E105"/>
  <c r="E106"/>
  <c r="C204"/>
  <c r="C167"/>
  <c r="B167"/>
  <c r="B113"/>
  <c r="B97"/>
  <c r="C97"/>
  <c r="E97"/>
  <c r="B8"/>
  <c r="C8"/>
  <c r="E8" s="1"/>
  <c r="D113"/>
  <c r="F119"/>
  <c r="D34"/>
  <c r="D57"/>
  <c r="D68"/>
  <c r="B77"/>
  <c r="D167"/>
  <c r="D157" s="1"/>
  <c r="B9"/>
  <c r="E119"/>
  <c r="B107"/>
  <c r="C107"/>
  <c r="C57"/>
  <c r="B57"/>
  <c r="E65"/>
  <c r="C6"/>
  <c r="E78"/>
  <c r="E79"/>
  <c r="E80"/>
  <c r="E83"/>
  <c r="E84"/>
  <c r="E85"/>
  <c r="E86"/>
  <c r="E87"/>
  <c r="E88"/>
  <c r="E89"/>
  <c r="E90"/>
  <c r="E91"/>
  <c r="E92"/>
  <c r="E93"/>
  <c r="E94"/>
  <c r="E95"/>
  <c r="E96"/>
  <c r="E98"/>
  <c r="E108"/>
  <c r="E109"/>
  <c r="E110"/>
  <c r="E111"/>
  <c r="E112"/>
  <c r="E114"/>
  <c r="E115"/>
  <c r="E116"/>
  <c r="E117"/>
  <c r="E118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8"/>
  <c r="E159"/>
  <c r="E160"/>
  <c r="E161"/>
  <c r="E162"/>
  <c r="E163"/>
  <c r="E164"/>
  <c r="E165"/>
  <c r="E166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90"/>
  <c r="E192"/>
  <c r="E193"/>
  <c r="E194"/>
  <c r="E195"/>
  <c r="E196"/>
  <c r="E197"/>
  <c r="E198"/>
  <c r="E199"/>
  <c r="E202"/>
  <c r="E203"/>
  <c r="E206"/>
  <c r="E207"/>
  <c r="E209"/>
  <c r="E210"/>
  <c r="F78"/>
  <c r="F79"/>
  <c r="F80"/>
  <c r="F83"/>
  <c r="F84"/>
  <c r="F85"/>
  <c r="F86"/>
  <c r="F87"/>
  <c r="F88"/>
  <c r="F89"/>
  <c r="F90"/>
  <c r="F91"/>
  <c r="F92"/>
  <c r="F93"/>
  <c r="F94"/>
  <c r="F95"/>
  <c r="F96"/>
  <c r="F103"/>
  <c r="F104"/>
  <c r="F105"/>
  <c r="F106"/>
  <c r="F108"/>
  <c r="F109"/>
  <c r="F110"/>
  <c r="F111"/>
  <c r="F112"/>
  <c r="F114"/>
  <c r="F115"/>
  <c r="F116"/>
  <c r="F117"/>
  <c r="F118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8"/>
  <c r="F159"/>
  <c r="F160"/>
  <c r="F161"/>
  <c r="F162"/>
  <c r="F163"/>
  <c r="F164"/>
  <c r="F165"/>
  <c r="F166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90"/>
  <c r="F192"/>
  <c r="F193"/>
  <c r="F194"/>
  <c r="F195"/>
  <c r="F196"/>
  <c r="F197"/>
  <c r="F198"/>
  <c r="F199"/>
  <c r="F202"/>
  <c r="F203"/>
  <c r="F206"/>
  <c r="F207"/>
  <c r="F209"/>
  <c r="F210"/>
  <c r="F211"/>
  <c r="F11"/>
  <c r="F12"/>
  <c r="F13"/>
  <c r="F15"/>
  <c r="F16"/>
  <c r="F17"/>
  <c r="F18"/>
  <c r="F20"/>
  <c r="F21"/>
  <c r="F22"/>
  <c r="F24"/>
  <c r="F26"/>
  <c r="F27"/>
  <c r="F28"/>
  <c r="F29"/>
  <c r="F30"/>
  <c r="F31"/>
  <c r="F32"/>
  <c r="F35"/>
  <c r="F36"/>
  <c r="F37"/>
  <c r="F38"/>
  <c r="F39"/>
  <c r="F40"/>
  <c r="F41"/>
  <c r="F42"/>
  <c r="F43"/>
  <c r="F44"/>
  <c r="F46"/>
  <c r="F47"/>
  <c r="F48"/>
  <c r="F49"/>
  <c r="F50"/>
  <c r="F51"/>
  <c r="F53"/>
  <c r="F54"/>
  <c r="F55"/>
  <c r="F56"/>
  <c r="F58"/>
  <c r="F59"/>
  <c r="F60"/>
  <c r="F61"/>
  <c r="F62"/>
  <c r="F63"/>
  <c r="F64"/>
  <c r="F66"/>
  <c r="F67"/>
  <c r="F69"/>
  <c r="F70"/>
  <c r="F71"/>
  <c r="F72"/>
  <c r="F73"/>
  <c r="E11"/>
  <c r="E12"/>
  <c r="E13"/>
  <c r="E15"/>
  <c r="E16"/>
  <c r="E17"/>
  <c r="E18"/>
  <c r="E20"/>
  <c r="E21"/>
  <c r="E22"/>
  <c r="E24"/>
  <c r="E26"/>
  <c r="E27"/>
  <c r="E28"/>
  <c r="E29"/>
  <c r="E30"/>
  <c r="E31"/>
  <c r="E32"/>
  <c r="E35"/>
  <c r="E36"/>
  <c r="E37"/>
  <c r="E38"/>
  <c r="E39"/>
  <c r="E40"/>
  <c r="E41"/>
  <c r="E42"/>
  <c r="E43"/>
  <c r="E44"/>
  <c r="E46"/>
  <c r="E47"/>
  <c r="E48"/>
  <c r="E49"/>
  <c r="E50"/>
  <c r="E51"/>
  <c r="E53"/>
  <c r="E54"/>
  <c r="E55"/>
  <c r="E56"/>
  <c r="E58"/>
  <c r="E59"/>
  <c r="E60"/>
  <c r="E61"/>
  <c r="E62"/>
  <c r="E63"/>
  <c r="E64"/>
  <c r="E66"/>
  <c r="E67"/>
  <c r="E69"/>
  <c r="E70"/>
  <c r="E71"/>
  <c r="E72"/>
  <c r="C113"/>
  <c r="D191"/>
  <c r="E73"/>
  <c r="F10"/>
  <c r="D217"/>
  <c r="F107"/>
  <c r="F215"/>
  <c r="F216"/>
  <c r="F218"/>
  <c r="F219"/>
  <c r="F223"/>
  <c r="F225"/>
  <c r="F229"/>
  <c r="F230"/>
  <c r="F232"/>
  <c r="F233"/>
  <c r="F234"/>
  <c r="F235"/>
  <c r="F236"/>
  <c r="F237"/>
  <c r="F239"/>
  <c r="F242"/>
  <c r="F7"/>
  <c r="E10"/>
  <c r="C52"/>
  <c r="B220"/>
  <c r="B34"/>
  <c r="C34"/>
  <c r="E34" s="1"/>
  <c r="B68"/>
  <c r="C68"/>
  <c r="D14"/>
  <c r="D8"/>
  <c r="B204"/>
  <c r="B191"/>
  <c r="F97"/>
  <c r="B25"/>
  <c r="D25"/>
  <c r="D204"/>
  <c r="E215"/>
  <c r="E216"/>
  <c r="E218"/>
  <c r="E219"/>
  <c r="E221"/>
  <c r="E222"/>
  <c r="E223"/>
  <c r="E224"/>
  <c r="E225"/>
  <c r="E227"/>
  <c r="E228"/>
  <c r="E229"/>
  <c r="E230"/>
  <c r="E231"/>
  <c r="E232"/>
  <c r="E233"/>
  <c r="E234"/>
  <c r="E235"/>
  <c r="F243"/>
  <c r="C14"/>
  <c r="B14"/>
  <c r="C25"/>
  <c r="B201"/>
  <c r="C191"/>
  <c r="C201"/>
  <c r="C220"/>
  <c r="C77"/>
  <c r="E77" s="1"/>
  <c r="D45"/>
  <c r="E7"/>
  <c r="F238"/>
  <c r="F68"/>
  <c r="B226"/>
  <c r="B245" s="1"/>
  <c r="D77"/>
  <c r="C217"/>
  <c r="C82"/>
  <c r="C45"/>
  <c r="B45"/>
  <c r="E236"/>
  <c r="E237"/>
  <c r="E239"/>
  <c r="E240"/>
  <c r="E241"/>
  <c r="E242"/>
  <c r="E243"/>
  <c r="E244"/>
  <c r="C226"/>
  <c r="E226"/>
  <c r="C19"/>
  <c r="C9"/>
  <c r="E9" s="1"/>
  <c r="D52"/>
  <c r="F52" s="1"/>
  <c r="B52"/>
  <c r="E52" s="1"/>
  <c r="F214"/>
  <c r="F244"/>
  <c r="E214"/>
  <c r="B6"/>
  <c r="D6"/>
  <c r="D9"/>
  <c r="B19"/>
  <c r="D19"/>
  <c r="B23"/>
  <c r="C23"/>
  <c r="E23" s="1"/>
  <c r="D23"/>
  <c r="B82"/>
  <c r="D201"/>
  <c r="F201" s="1"/>
  <c r="B208"/>
  <c r="C208"/>
  <c r="D208"/>
  <c r="B217"/>
  <c r="E217" s="1"/>
  <c r="D226"/>
  <c r="F226" s="1"/>
  <c r="E238"/>
  <c r="C245"/>
  <c r="E220"/>
  <c r="E191"/>
  <c r="E107"/>
  <c r="E68"/>
  <c r="E45"/>
  <c r="E25"/>
  <c r="E57" l="1"/>
  <c r="F23"/>
  <c r="B5"/>
  <c r="E82"/>
  <c r="E201"/>
  <c r="F25"/>
  <c r="E14"/>
  <c r="F9"/>
  <c r="E245"/>
  <c r="B81"/>
  <c r="B76" s="1"/>
  <c r="B75" s="1"/>
  <c r="F208"/>
  <c r="F45"/>
  <c r="F217"/>
  <c r="F191"/>
  <c r="E6"/>
  <c r="D33"/>
  <c r="F8"/>
  <c r="B33"/>
  <c r="B4" s="1"/>
  <c r="B74" s="1"/>
  <c r="F77"/>
  <c r="D245"/>
  <c r="F245" s="1"/>
  <c r="F220"/>
  <c r="F82"/>
  <c r="C81"/>
  <c r="C76" s="1"/>
  <c r="C75" s="1"/>
  <c r="F19"/>
  <c r="D5"/>
  <c r="E167"/>
  <c r="E157"/>
  <c r="D81"/>
  <c r="D76" s="1"/>
  <c r="D75" s="1"/>
  <c r="F167"/>
  <c r="F157"/>
  <c r="E113"/>
  <c r="F113"/>
  <c r="F57"/>
  <c r="C33"/>
  <c r="F34"/>
  <c r="E19"/>
  <c r="F14"/>
  <c r="F6"/>
  <c r="C5"/>
  <c r="B212" l="1"/>
  <c r="B246" s="1"/>
  <c r="E81"/>
  <c r="F33"/>
  <c r="D4"/>
  <c r="D74" s="1"/>
  <c r="D212" s="1"/>
  <c r="D246" s="1"/>
  <c r="F81"/>
  <c r="F75"/>
  <c r="F76"/>
  <c r="E76"/>
  <c r="E75"/>
  <c r="E33"/>
  <c r="E5"/>
  <c r="F5"/>
  <c r="C4"/>
  <c r="E4" l="1"/>
  <c r="F4"/>
  <c r="C74"/>
  <c r="F74" l="1"/>
  <c r="E74"/>
  <c r="C212"/>
  <c r="E212" l="1"/>
  <c r="C246"/>
  <c r="F212"/>
</calcChain>
</file>

<file path=xl/sharedStrings.xml><?xml version="1.0" encoding="utf-8"?>
<sst xmlns="http://schemas.openxmlformats.org/spreadsheetml/2006/main" count="252" uniqueCount="244">
  <si>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</si>
  <si>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</si>
  <si>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</si>
  <si>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</si>
  <si>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</si>
  <si>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</si>
  <si>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</si>
  <si>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</si>
  <si>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</si>
  <si>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</si>
  <si>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</si>
  <si>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</si>
  <si>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</si>
  <si>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</si>
  <si>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</si>
  <si>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</si>
  <si>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</si>
  <si>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</si>
  <si>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</si>
  <si>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</si>
  <si>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</si>
  <si>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</si>
  <si>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</si>
  <si>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</si>
  <si>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</si>
  <si>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</si>
  <si>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</si>
  <si>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</si>
  <si>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</si>
  <si>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</si>
  <si>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</si>
  <si>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</si>
  <si>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</si>
  <si>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</si>
  <si>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</si>
  <si>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</si>
  <si>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</si>
  <si>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</si>
  <si>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</si>
  <si>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</si>
  <si>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</si>
  <si>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</si>
  <si>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</si>
  <si>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</si>
  <si>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</si>
  <si>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</si>
  <si>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</si>
  <si>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</si>
  <si>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</si>
  <si>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</si>
  <si>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</si>
  <si>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</si>
  <si>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</si>
  <si>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</si>
  <si>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</si>
  <si>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</si>
  <si>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</si>
  <si>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</si>
  <si>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</si>
  <si>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</si>
  <si>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</si>
  <si>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</si>
  <si>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</si>
  <si>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</si>
  <si>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</si>
  <si>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</si>
  <si>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</si>
  <si>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</si>
  <si>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</si>
  <si>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</si>
  <si>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</si>
  <si>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</si>
  <si>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</si>
  <si>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</si>
  <si>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</si>
  <si>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</si>
  <si>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</si>
  <si>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</si>
  <si>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</si>
  <si>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</si>
  <si>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</si>
  <si>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</si>
  <si>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</si>
  <si>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</si>
  <si>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</si>
  <si>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</si>
  <si>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</si>
  <si>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</si>
  <si>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</si>
  <si>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</si>
  <si>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</si>
  <si>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</si>
  <si>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</si>
  <si>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</si>
  <si>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</si>
  <si>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</si>
  <si>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</si>
  <si>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</si>
  <si>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</si>
  <si>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</si>
  <si>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</si>
  <si>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</si>
  <si>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</si>
  <si>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</si>
  <si>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</si>
  <si>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</si>
  <si>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</si>
  <si>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</si>
  <si>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</si>
  <si>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</si>
  <si>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</si>
  <si>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</si>
  <si>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</si>
  <si>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</si>
  <si>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</si>
  <si>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</si>
  <si>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</si>
  <si>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</si>
  <si>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</si>
  <si>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</si>
  <si>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</si>
  <si>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</si>
  <si>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</si>
  <si>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</si>
  <si>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</si>
  <si>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</si>
  <si>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</si>
  <si>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</si>
  <si>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</si>
  <si>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</si>
  <si>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</si>
  <si>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</si>
  <si>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</si>
  <si>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</si>
  <si>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</si>
  <si>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</si>
  <si>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</si>
  <si>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</si>
  <si>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</si>
  <si>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</si>
  <si>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</si>
  <si>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</si>
  <si>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</si>
  <si>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</si>
  <si>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</si>
  <si>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</si>
  <si>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</si>
  <si>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</si>
  <si>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</si>
  <si>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</si>
  <si>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</si>
  <si>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</si>
  <si>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</si>
  <si>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</si>
  <si>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</si>
  <si>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</si>
  <si>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</si>
  <si>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</si>
  <si>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</si>
  <si>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</si>
  <si>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</si>
  <si>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</si>
  <si>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</si>
  <si>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</si>
  <si>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</si>
  <si>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</si>
  <si>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</si>
  <si>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</si>
  <si>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</si>
  <si>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</si>
  <si>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</si>
  <si>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</si>
  <si>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</si>
  <si>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</si>
  <si>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</si>
  <si>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</si>
  <si>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</si>
  <si>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</si>
  <si>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</si>
  <si>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</si>
  <si>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</si>
  <si>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</si>
  <si>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</si>
  <si>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</si>
  <si>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</si>
  <si>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библиотек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</si>
  <si>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</si>
  <si>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</si>
  <si>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 Субвенции бюджетам муниципальных районов на проведение Всероссийской переписи населения 2020 года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</si>
  <si>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</si>
  <si>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</si>
  <si>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</si>
  <si>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</si>
  <si>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</si>
  <si>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</si>
  <si>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-содержание автомобильных дорог общего пользования местного значения вне границ населенных пунктов в границах муниципального района</t>
  </si>
  <si>
    <t xml:space="preserve"> - содержание автомобильных дорог общего пользования местного значения в границах населенных пунктов поселения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</si>
  <si>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</si>
  <si>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</si>
  <si>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</si>
  <si>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</si>
  <si>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</si>
  <si>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</si>
  <si>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</si>
  <si>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Прочие межбюджетные трансферты, передаваемые бюджетам муниципальных районов </t>
  </si>
  <si>
    <t>Упрощенная система налогообложения</t>
  </si>
  <si>
    <t xml:space="preserve"> - реализация отдельных полномочий в области обращения с твердыми коммунальными отходами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</si>
  <si>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</si>
  <si>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-  мероприятия по профилактике и соблюдению правопорядка на улицах и в других общественных местах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</si>
  <si>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</si>
  <si>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</si>
  <si>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</si>
  <si>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</si>
  <si>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</si>
  <si>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</si>
  <si>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</si>
  <si>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% исп. 2021 г. к 2020 г.</t>
  </si>
  <si>
    <t>План на 2021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</si>
  <si>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</si>
  <si>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</si>
  <si>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>Дотации бюджетам муниципальных районов на выравнивание бюджетной обеспеченности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</si>
  <si>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</si>
  <si>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</si>
  <si>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</si>
  <si>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</si>
  <si>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</si>
  <si>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</si>
  <si>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>Врио начальника финансового отдела                                                                                                                                                                                            З.М.Айнетдинова</t>
  </si>
  <si>
    <t xml:space="preserve"> - cубсидии бюджетам муниципальных районов и бюджетам городских округов Чувашской Республики на реализацию вопросов местного значения в сфере образования, культуры, физической культуры и спорта за счет дотации на поддержку мер по обеспечению сбалансированности бюджетов субъектов Российской Федерации</t>
  </si>
  <si>
    <t xml:space="preserve"> -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</si>
  <si>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   - реализация инициативных проектов за счет дотации из федерального бюджета</t>
  </si>
  <si>
    <t xml:space="preserve"> - реализация мероприятий по благоустройству дворовых территорий и тротуаров</t>
  </si>
  <si>
    <t xml:space="preserve">  -финансовое обеспечение повышения оплаты труда отдельным категориям работников бюджетной сферы за счет дотации на поддержку мер по обеспечению сбалансированности бюджетов субъектов Российской Федерации из федерального бюджета</t>
  </si>
  <si>
    <t xml:space="preserve"> ИСПОЛНЕНИЕ   КОНСОЛИДИРОВАННОГО БЮДЖЕТА  НА 01 ФЕВРАЛЯ 2022 г.</t>
  </si>
  <si>
    <t>Исполнено на 01.02.2022г.</t>
  </si>
  <si>
    <t>Исполнено на 01.02.2021г.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</si>
  <si>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</si>
  <si>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</si>
  <si>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</si>
  <si>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Субсидии на разработку генеральных планов муниципальных образований Чувашской Республики</t>
  </si>
  <si>
    <t xml:space="preserve">  Капитальный ремонт и ремонт автомо-бильных дорог общего пользования местного значения вне границ населен-ных пунктов в границах муниципального района или муниципального округа</t>
  </si>
  <si>
    <t xml:space="preserve"> 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</si>
  <si>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</si>
  <si>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Прочие субвенции бюджетам муниципальных районов</t>
  </si>
</sst>
</file>

<file path=xl/styles.xml><?xml version="1.0" encoding="utf-8"?>
<styleSheet xmlns="http://schemas.openxmlformats.org/spreadsheetml/2006/main">
  <numFmts count="1">
    <numFmt numFmtId="164" formatCode="#,##0.00_р_."/>
  </numFmts>
  <fonts count="56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  <font>
      <i/>
      <sz val="11"/>
      <name val="Arial Cyr"/>
      <charset val="204"/>
    </font>
    <font>
      <sz val="11"/>
      <name val="Arial"/>
      <family val="2"/>
      <charset val="204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 Cyr"/>
      <family val="2"/>
      <charset val="204"/>
    </font>
    <font>
      <sz val="11"/>
      <name val="Arial Cyr"/>
      <family val="2"/>
      <charset val="204"/>
    </font>
    <font>
      <sz val="11"/>
      <color indexed="10"/>
      <name val="Arial Cyr"/>
      <charset val="204"/>
    </font>
    <font>
      <sz val="11"/>
      <name val="Cambria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i/>
      <sz val="9"/>
      <color rgb="FF000000"/>
      <name val="Cambria"/>
      <family val="1"/>
      <charset val="204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3" tint="0.39997558519241921"/>
      <name val="Arial Cyr"/>
      <charset val="204"/>
    </font>
    <font>
      <i/>
      <sz val="11"/>
      <color theme="3" tint="0.39997558519241921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35">
    <xf numFmtId="0" fontId="0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23" fillId="0" borderId="0"/>
    <xf numFmtId="0" fontId="24" fillId="0" borderId="0">
      <alignment vertical="center"/>
    </xf>
    <xf numFmtId="0" fontId="23" fillId="0" borderId="0"/>
    <xf numFmtId="0" fontId="24" fillId="0" borderId="0">
      <alignment vertical="center"/>
    </xf>
    <xf numFmtId="0" fontId="6" fillId="0" borderId="0"/>
    <xf numFmtId="0" fontId="22" fillId="0" borderId="0"/>
    <xf numFmtId="0" fontId="23" fillId="3" borderId="0"/>
    <xf numFmtId="0" fontId="25" fillId="3" borderId="0">
      <alignment vertical="center"/>
    </xf>
    <xf numFmtId="0" fontId="23" fillId="0" borderId="0">
      <alignment wrapText="1"/>
    </xf>
    <xf numFmtId="0" fontId="26" fillId="0" borderId="0">
      <alignment horizontal="center" vertical="center"/>
    </xf>
    <xf numFmtId="0" fontId="23" fillId="0" borderId="0"/>
    <xf numFmtId="0" fontId="27" fillId="0" borderId="0">
      <alignment horizontal="center" vertical="center" wrapText="1"/>
    </xf>
    <xf numFmtId="0" fontId="28" fillId="0" borderId="0">
      <alignment horizontal="center" wrapText="1"/>
    </xf>
    <xf numFmtId="0" fontId="25" fillId="0" borderId="0">
      <alignment vertical="center"/>
    </xf>
    <xf numFmtId="0" fontId="28" fillId="0" borderId="0">
      <alignment horizontal="center"/>
    </xf>
    <xf numFmtId="0" fontId="25" fillId="0" borderId="0">
      <alignment horizontal="center" vertical="center"/>
    </xf>
    <xf numFmtId="0" fontId="23" fillId="0" borderId="0">
      <alignment horizontal="right"/>
    </xf>
    <xf numFmtId="0" fontId="25" fillId="0" borderId="0">
      <alignment horizontal="center" vertical="center"/>
    </xf>
    <xf numFmtId="0" fontId="23" fillId="3" borderId="9"/>
    <xf numFmtId="0" fontId="25" fillId="0" borderId="0">
      <alignment vertical="center" wrapText="1"/>
    </xf>
    <xf numFmtId="0" fontId="23" fillId="0" borderId="10">
      <alignment horizontal="center" vertical="center" wrapText="1"/>
    </xf>
    <xf numFmtId="0" fontId="29" fillId="0" borderId="0">
      <alignment vertical="center"/>
    </xf>
    <xf numFmtId="0" fontId="23" fillId="3" borderId="11"/>
    <xf numFmtId="0" fontId="30" fillId="0" borderId="0">
      <alignment vertical="center" wrapText="1"/>
    </xf>
    <xf numFmtId="49" fontId="23" fillId="0" borderId="10">
      <alignment horizontal="left" vertical="top" wrapText="1" indent="2"/>
    </xf>
    <xf numFmtId="0" fontId="29" fillId="0" borderId="9">
      <alignment vertical="center"/>
    </xf>
    <xf numFmtId="49" fontId="23" fillId="0" borderId="10">
      <alignment horizontal="center" vertical="top" shrinkToFit="1"/>
    </xf>
    <xf numFmtId="0" fontId="29" fillId="0" borderId="10">
      <alignment horizontal="center" vertical="center" wrapText="1"/>
    </xf>
    <xf numFmtId="4" fontId="23" fillId="0" borderId="10">
      <alignment horizontal="right" vertical="top" shrinkToFit="1"/>
    </xf>
    <xf numFmtId="0" fontId="29" fillId="0" borderId="10">
      <alignment horizontal="center" vertical="center" wrapText="1"/>
    </xf>
    <xf numFmtId="10" fontId="23" fillId="0" borderId="10">
      <alignment horizontal="right" vertical="top" shrinkToFit="1"/>
    </xf>
    <xf numFmtId="0" fontId="25" fillId="3" borderId="11">
      <alignment vertical="center"/>
    </xf>
    <xf numFmtId="0" fontId="23" fillId="3" borderId="11">
      <alignment shrinkToFit="1"/>
    </xf>
    <xf numFmtId="49" fontId="31" fillId="0" borderId="12">
      <alignment vertical="center" wrapText="1"/>
    </xf>
    <xf numFmtId="0" fontId="32" fillId="0" borderId="10">
      <alignment horizontal="left"/>
    </xf>
    <xf numFmtId="0" fontId="25" fillId="3" borderId="13">
      <alignment vertical="center"/>
    </xf>
    <xf numFmtId="4" fontId="32" fillId="4" borderId="10">
      <alignment horizontal="right" vertical="top" shrinkToFit="1"/>
    </xf>
    <xf numFmtId="49" fontId="33" fillId="0" borderId="14">
      <alignment horizontal="left" vertical="center" wrapText="1" indent="1"/>
    </xf>
    <xf numFmtId="10" fontId="32" fillId="4" borderId="10">
      <alignment horizontal="right" vertical="top" shrinkToFit="1"/>
    </xf>
    <xf numFmtId="0" fontId="25" fillId="3" borderId="15">
      <alignment vertical="center"/>
    </xf>
    <xf numFmtId="0" fontId="23" fillId="3" borderId="13"/>
    <xf numFmtId="0" fontId="31" fillId="0" borderId="0">
      <alignment horizontal="left" vertical="center" wrapText="1"/>
    </xf>
    <xf numFmtId="0" fontId="23" fillId="0" borderId="0">
      <alignment horizontal="left" wrapText="1"/>
    </xf>
    <xf numFmtId="0" fontId="26" fillId="0" borderId="0">
      <alignment vertical="center"/>
    </xf>
    <xf numFmtId="0" fontId="32" fillId="0" borderId="10">
      <alignment vertical="top" wrapText="1"/>
    </xf>
    <xf numFmtId="0" fontId="25" fillId="0" borderId="9">
      <alignment horizontal="left" vertical="center" wrapText="1"/>
    </xf>
    <xf numFmtId="4" fontId="32" fillId="5" borderId="10">
      <alignment horizontal="right" vertical="top" shrinkToFit="1"/>
    </xf>
    <xf numFmtId="0" fontId="25" fillId="0" borderId="11">
      <alignment horizontal="left" vertical="center" wrapText="1"/>
    </xf>
    <xf numFmtId="10" fontId="32" fillId="5" borderId="10">
      <alignment horizontal="right" vertical="top" shrinkToFit="1"/>
    </xf>
    <xf numFmtId="0" fontId="25" fillId="0" borderId="13">
      <alignment vertical="center" wrapText="1"/>
    </xf>
    <xf numFmtId="0" fontId="23" fillId="3" borderId="11">
      <alignment horizontal="center"/>
    </xf>
    <xf numFmtId="0" fontId="29" fillId="0" borderId="16">
      <alignment horizontal="center" vertical="center" wrapText="1"/>
    </xf>
    <xf numFmtId="0" fontId="23" fillId="3" borderId="11">
      <alignment horizontal="left"/>
    </xf>
    <xf numFmtId="0" fontId="25" fillId="3" borderId="17">
      <alignment vertical="center"/>
    </xf>
    <xf numFmtId="0" fontId="23" fillId="3" borderId="13">
      <alignment horizontal="center"/>
    </xf>
    <xf numFmtId="49" fontId="31" fillId="0" borderId="18">
      <alignment horizontal="center" vertical="center" shrinkToFit="1"/>
    </xf>
    <xf numFmtId="0" fontId="23" fillId="3" borderId="13">
      <alignment horizontal="left"/>
    </xf>
    <xf numFmtId="49" fontId="33" fillId="0" borderId="18">
      <alignment horizontal="center" vertical="center" shrinkToFit="1"/>
    </xf>
    <xf numFmtId="0" fontId="25" fillId="3" borderId="19">
      <alignment vertical="center"/>
    </xf>
    <xf numFmtId="0" fontId="25" fillId="0" borderId="20">
      <alignment vertical="center"/>
    </xf>
    <xf numFmtId="0" fontId="25" fillId="3" borderId="0">
      <alignment vertical="center" shrinkToFit="1"/>
    </xf>
    <xf numFmtId="0" fontId="29" fillId="0" borderId="0">
      <alignment vertical="center" wrapText="1"/>
    </xf>
    <xf numFmtId="1" fontId="31" fillId="0" borderId="10">
      <alignment horizontal="center" vertical="center" shrinkToFit="1"/>
    </xf>
    <xf numFmtId="1" fontId="33" fillId="0" borderId="10">
      <alignment horizontal="center" vertical="center" shrinkToFit="1"/>
    </xf>
    <xf numFmtId="49" fontId="29" fillId="0" borderId="0">
      <alignment vertical="center" wrapText="1"/>
    </xf>
    <xf numFmtId="49" fontId="25" fillId="0" borderId="13">
      <alignment vertical="center" wrapText="1"/>
    </xf>
    <xf numFmtId="49" fontId="25" fillId="0" borderId="0">
      <alignment vertical="center" wrapText="1"/>
    </xf>
    <xf numFmtId="49" fontId="29" fillId="0" borderId="10">
      <alignment horizontal="center" vertical="center" wrapText="1"/>
    </xf>
    <xf numFmtId="49" fontId="29" fillId="0" borderId="10">
      <alignment horizontal="center" vertical="center" wrapText="1"/>
    </xf>
    <xf numFmtId="4" fontId="31" fillId="0" borderId="10">
      <alignment horizontal="right" vertical="center" shrinkToFit="1"/>
    </xf>
    <xf numFmtId="4" fontId="34" fillId="0" borderId="10">
      <alignment horizontal="right" vertical="center" shrinkToFit="1"/>
    </xf>
    <xf numFmtId="4" fontId="33" fillId="0" borderId="10">
      <alignment horizontal="right" vertical="center" shrinkToFit="1"/>
    </xf>
    <xf numFmtId="0" fontId="25" fillId="0" borderId="13">
      <alignment vertical="center"/>
    </xf>
    <xf numFmtId="0" fontId="29" fillId="0" borderId="0">
      <alignment horizontal="right" vertical="center"/>
    </xf>
    <xf numFmtId="0" fontId="31" fillId="0" borderId="0">
      <alignment horizontal="left" vertical="center" wrapText="1"/>
    </xf>
    <xf numFmtId="0" fontId="35" fillId="0" borderId="0">
      <alignment vertical="center"/>
    </xf>
    <xf numFmtId="0" fontId="35" fillId="0" borderId="9">
      <alignment vertical="center"/>
    </xf>
    <xf numFmtId="0" fontId="35" fillId="0" borderId="13">
      <alignment vertical="center"/>
    </xf>
    <xf numFmtId="0" fontId="29" fillId="0" borderId="10">
      <alignment horizontal="center" vertical="center" wrapText="1"/>
    </xf>
    <xf numFmtId="0" fontId="36" fillId="0" borderId="0">
      <alignment horizontal="center" vertical="center" wrapText="1"/>
    </xf>
    <xf numFmtId="0" fontId="29" fillId="0" borderId="21">
      <alignment vertical="center"/>
    </xf>
    <xf numFmtId="0" fontId="29" fillId="0" borderId="22">
      <alignment horizontal="right" vertical="center"/>
    </xf>
    <xf numFmtId="0" fontId="31" fillId="0" borderId="22">
      <alignment horizontal="right" vertical="center"/>
    </xf>
    <xf numFmtId="0" fontId="31" fillId="0" borderId="16">
      <alignment horizontal="center" vertical="center"/>
    </xf>
    <xf numFmtId="49" fontId="29" fillId="0" borderId="23">
      <alignment horizontal="center" vertical="center"/>
    </xf>
    <xf numFmtId="0" fontId="29" fillId="0" borderId="24">
      <alignment horizontal="center" vertical="center" shrinkToFit="1"/>
    </xf>
    <xf numFmtId="1" fontId="31" fillId="0" borderId="24">
      <alignment horizontal="center" vertical="center" shrinkToFit="1"/>
    </xf>
    <xf numFmtId="0" fontId="31" fillId="0" borderId="24">
      <alignment vertical="center"/>
    </xf>
    <xf numFmtId="49" fontId="31" fillId="0" borderId="24">
      <alignment horizontal="center" vertical="center"/>
    </xf>
    <xf numFmtId="49" fontId="31" fillId="0" borderId="25">
      <alignment horizontal="center" vertical="center"/>
    </xf>
    <xf numFmtId="0" fontId="35" fillId="0" borderId="20">
      <alignment vertical="center"/>
    </xf>
    <xf numFmtId="4" fontId="31" fillId="0" borderId="12">
      <alignment horizontal="right" vertical="center" shrinkToFit="1"/>
    </xf>
    <xf numFmtId="4" fontId="33" fillId="0" borderId="12">
      <alignment horizontal="right" vertical="center" shrinkToFit="1"/>
    </xf>
    <xf numFmtId="0" fontId="29" fillId="0" borderId="18">
      <alignment horizontal="center" vertical="center" wrapText="1"/>
    </xf>
    <xf numFmtId="0" fontId="29" fillId="0" borderId="10">
      <alignment horizontal="center" vertical="center" wrapText="1"/>
    </xf>
    <xf numFmtId="0" fontId="30" fillId="0" borderId="0">
      <alignment horizontal="left" vertical="center" wrapText="1"/>
    </xf>
    <xf numFmtId="0" fontId="29" fillId="0" borderId="18">
      <alignment horizontal="center" vertical="center" wrapText="1"/>
    </xf>
    <xf numFmtId="49" fontId="25" fillId="3" borderId="13">
      <alignment vertical="center"/>
    </xf>
    <xf numFmtId="1" fontId="31" fillId="0" borderId="18">
      <alignment horizontal="center" vertical="center" shrinkToFit="1"/>
    </xf>
    <xf numFmtId="0" fontId="33" fillId="0" borderId="18">
      <alignment horizontal="center" vertical="center" shrinkToFit="1"/>
    </xf>
    <xf numFmtId="0" fontId="29" fillId="0" borderId="10">
      <alignment horizontal="center" vertical="center" wrapText="1"/>
    </xf>
    <xf numFmtId="0" fontId="27" fillId="0" borderId="0">
      <alignment vertical="center" wrapText="1"/>
    </xf>
    <xf numFmtId="49" fontId="29" fillId="0" borderId="10">
      <alignment horizontal="center" vertical="center" wrapText="1"/>
    </xf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37" fillId="12" borderId="26" applyNumberFormat="0" applyAlignment="0" applyProtection="0"/>
    <xf numFmtId="0" fontId="38" fillId="13" borderId="27" applyNumberFormat="0" applyAlignment="0" applyProtection="0"/>
    <xf numFmtId="0" fontId="39" fillId="13" borderId="26" applyNumberFormat="0" applyAlignment="0" applyProtection="0"/>
    <xf numFmtId="0" fontId="40" fillId="0" borderId="28" applyNumberFormat="0" applyFill="0" applyAlignment="0" applyProtection="0"/>
    <xf numFmtId="0" fontId="41" fillId="0" borderId="29" applyNumberFormat="0" applyFill="0" applyAlignment="0" applyProtection="0"/>
    <xf numFmtId="0" fontId="42" fillId="0" borderId="3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1" applyNumberFormat="0" applyFill="0" applyAlignment="0" applyProtection="0"/>
    <xf numFmtId="0" fontId="44" fillId="14" borderId="32" applyNumberFormat="0" applyAlignment="0" applyProtection="0"/>
    <xf numFmtId="0" fontId="45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3" fillId="2" borderId="0"/>
    <xf numFmtId="0" fontId="2" fillId="2" borderId="0"/>
    <xf numFmtId="0" fontId="5" fillId="0" borderId="0"/>
    <xf numFmtId="0" fontId="2" fillId="2" borderId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4" fillId="4" borderId="33" applyNumberFormat="0" applyFont="0" applyAlignment="0" applyProtection="0"/>
    <xf numFmtId="0" fontId="49" fillId="0" borderId="34" applyNumberFormat="0" applyFill="0" applyAlignment="0" applyProtection="0"/>
    <xf numFmtId="0" fontId="50" fillId="0" borderId="0" applyNumberFormat="0" applyFill="0" applyBorder="0" applyAlignment="0" applyProtection="0"/>
    <xf numFmtId="0" fontId="51" fillId="17" borderId="0" applyNumberFormat="0" applyBorder="0" applyAlignment="0" applyProtection="0"/>
  </cellStyleXfs>
  <cellXfs count="114">
    <xf numFmtId="0" fontId="0" fillId="0" borderId="0" xfId="0"/>
    <xf numFmtId="0" fontId="7" fillId="18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19" borderId="1" xfId="0" applyNumberFormat="1" applyFont="1" applyFill="1" applyBorder="1" applyAlignment="1">
      <alignment horizontal="left" vertical="center"/>
    </xf>
    <xf numFmtId="164" fontId="8" fillId="19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4" fontId="7" fillId="0" borderId="35" xfId="75" applyNumberFormat="1" applyFont="1" applyFill="1" applyBorder="1" applyAlignment="1" applyProtection="1">
      <alignment horizontal="right" vertical="center" shrinkToFit="1"/>
    </xf>
    <xf numFmtId="4" fontId="7" fillId="0" borderId="10" xfId="75" applyNumberFormat="1" applyFont="1" applyFill="1" applyAlignment="1" applyProtection="1">
      <alignment horizontal="right" vertical="center" shrinkToFit="1"/>
    </xf>
    <xf numFmtId="4" fontId="7" fillId="0" borderId="36" xfId="75" applyNumberFormat="1" applyFont="1" applyFill="1" applyBorder="1" applyAlignment="1" applyProtection="1">
      <alignment horizontal="right" vertical="center" shrinkToFit="1"/>
    </xf>
    <xf numFmtId="4" fontId="7" fillId="0" borderId="2" xfId="75" applyNumberFormat="1" applyFont="1" applyFill="1" applyBorder="1" applyAlignment="1" applyProtection="1">
      <alignment horizontal="right" vertical="center" shrinkToFit="1"/>
    </xf>
    <xf numFmtId="4" fontId="7" fillId="0" borderId="1" xfId="75" applyNumberFormat="1" applyFont="1" applyFill="1" applyBorder="1" applyAlignment="1" applyProtection="1">
      <alignment horizontal="right" vertical="center" shrinkToFit="1"/>
    </xf>
    <xf numFmtId="16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Fill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right"/>
    </xf>
    <xf numFmtId="0" fontId="7" fillId="0" borderId="1" xfId="128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41" applyNumberFormat="1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8" fillId="19" borderId="1" xfId="0" applyNumberFormat="1" applyFont="1" applyFill="1" applyBorder="1" applyAlignment="1">
      <alignment horizontal="left" vertical="center" wrapText="1"/>
    </xf>
    <xf numFmtId="0" fontId="8" fillId="19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49" fontId="7" fillId="0" borderId="1" xfId="42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2" fontId="7" fillId="0" borderId="1" xfId="41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19" borderId="1" xfId="0" applyNumberFormat="1" applyFont="1" applyFill="1" applyBorder="1" applyAlignment="1">
      <alignment horizontal="right" vertical="center"/>
    </xf>
    <xf numFmtId="4" fontId="52" fillId="0" borderId="35" xfId="51" applyNumberFormat="1" applyFont="1" applyFill="1" applyBorder="1" applyAlignment="1" applyProtection="1">
      <alignment horizontal="right" vertical="center" shrinkToFit="1"/>
    </xf>
    <xf numFmtId="4" fontId="7" fillId="0" borderId="35" xfId="51" applyNumberFormat="1" applyFont="1" applyFill="1" applyBorder="1" applyAlignment="1" applyProtection="1">
      <alignment horizontal="right" vertical="center" shrinkToFit="1"/>
    </xf>
    <xf numFmtId="4" fontId="7" fillId="0" borderId="10" xfId="51" applyNumberFormat="1" applyFont="1" applyFill="1" applyAlignment="1" applyProtection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>
      <alignment horizontal="right" vertical="center"/>
    </xf>
    <xf numFmtId="4" fontId="53" fillId="0" borderId="35" xfId="51" applyNumberFormat="1" applyFont="1" applyFill="1" applyBorder="1" applyAlignment="1" applyProtection="1">
      <alignment horizontal="right" vertical="center" shrinkToFit="1"/>
    </xf>
    <xf numFmtId="164" fontId="10" fillId="0" borderId="2" xfId="0" applyNumberFormat="1" applyFont="1" applyFill="1" applyBorder="1" applyAlignment="1">
      <alignment horizontal="right" vertical="center"/>
    </xf>
    <xf numFmtId="0" fontId="7" fillId="18" borderId="1" xfId="0" applyFont="1" applyFill="1" applyBorder="1" applyAlignment="1">
      <alignment horizontal="left" vertical="center" wrapText="1"/>
    </xf>
    <xf numFmtId="164" fontId="8" fillId="20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>
      <alignment horizontal="left" vertical="center" wrapText="1"/>
    </xf>
    <xf numFmtId="4" fontId="53" fillId="0" borderId="37" xfId="51" applyNumberFormat="1" applyFont="1" applyFill="1" applyBorder="1" applyAlignment="1" applyProtection="1">
      <alignment horizontal="right" vertical="center" shrinkToFit="1"/>
    </xf>
    <xf numFmtId="4" fontId="7" fillId="0" borderId="11" xfId="75" applyNumberFormat="1" applyFont="1" applyFill="1" applyBorder="1" applyAlignment="1" applyProtection="1">
      <alignment horizontal="right" vertical="center" shrinkToFit="1"/>
    </xf>
    <xf numFmtId="0" fontId="7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2" fontId="9" fillId="0" borderId="1" xfId="0" applyNumberFormat="1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vertical="center"/>
    </xf>
    <xf numFmtId="0" fontId="11" fillId="0" borderId="0" xfId="0" applyFont="1"/>
    <xf numFmtId="0" fontId="7" fillId="18" borderId="0" xfId="0" applyFont="1" applyFill="1" applyAlignment="1"/>
    <xf numFmtId="164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center"/>
    </xf>
    <xf numFmtId="0" fontId="12" fillId="19" borderId="0" xfId="0" applyFont="1" applyFill="1"/>
    <xf numFmtId="0" fontId="12" fillId="0" borderId="0" xfId="0" applyFont="1" applyFill="1"/>
    <xf numFmtId="0" fontId="11" fillId="0" borderId="0" xfId="0" applyFont="1" applyFill="1" applyProtection="1">
      <protection locked="0" hidden="1"/>
    </xf>
    <xf numFmtId="0" fontId="11" fillId="0" borderId="0" xfId="0" applyFont="1" applyFill="1"/>
    <xf numFmtId="0" fontId="12" fillId="0" borderId="0" xfId="0" applyFont="1" applyFill="1" applyProtection="1">
      <protection locked="0" hidden="1"/>
    </xf>
    <xf numFmtId="164" fontId="7" fillId="0" borderId="6" xfId="0" applyNumberFormat="1" applyFont="1" applyFill="1" applyBorder="1" applyAlignment="1">
      <alignment horizontal="right" vertical="center" wrapText="1"/>
    </xf>
    <xf numFmtId="164" fontId="7" fillId="0" borderId="6" xfId="0" applyNumberFormat="1" applyFont="1" applyFill="1" applyBorder="1" applyAlignment="1">
      <alignment horizontal="right" vertical="center"/>
    </xf>
    <xf numFmtId="0" fontId="54" fillId="0" borderId="0" xfId="0" applyFont="1" applyFill="1"/>
    <xf numFmtId="0" fontId="13" fillId="0" borderId="0" xfId="0" applyFont="1" applyFill="1"/>
    <xf numFmtId="0" fontId="11" fillId="0" borderId="0" xfId="0" applyFont="1" applyFill="1" applyBorder="1"/>
    <xf numFmtId="0" fontId="55" fillId="0" borderId="0" xfId="0" applyFont="1" applyFill="1"/>
    <xf numFmtId="0" fontId="14" fillId="0" borderId="0" xfId="0" applyFont="1" applyFill="1"/>
    <xf numFmtId="0" fontId="7" fillId="0" borderId="0" xfId="0" applyFont="1" applyFill="1"/>
    <xf numFmtId="0" fontId="8" fillId="0" borderId="0" xfId="0" applyFont="1" applyFill="1"/>
    <xf numFmtId="2" fontId="8" fillId="0" borderId="0" xfId="0" applyNumberFormat="1" applyFont="1" applyFill="1"/>
    <xf numFmtId="0" fontId="15" fillId="19" borderId="0" xfId="0" applyFont="1" applyFill="1" applyAlignment="1">
      <alignment horizontal="center" vertical="center"/>
    </xf>
    <xf numFmtId="0" fontId="16" fillId="18" borderId="0" xfId="0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wrapText="1"/>
    </xf>
    <xf numFmtId="164" fontId="17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/>
    </xf>
    <xf numFmtId="0" fontId="14" fillId="18" borderId="0" xfId="0" applyFont="1" applyFill="1" applyAlignment="1"/>
    <xf numFmtId="164" fontId="18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center"/>
    </xf>
    <xf numFmtId="164" fontId="7" fillId="0" borderId="1" xfId="0" applyNumberFormat="1" applyFont="1" applyFill="1" applyBorder="1" applyAlignment="1">
      <alignment vertical="center" wrapText="1"/>
    </xf>
    <xf numFmtId="4" fontId="7" fillId="0" borderId="38" xfId="67" applyNumberFormat="1" applyFont="1" applyBorder="1" applyAlignment="1" applyProtection="1">
      <alignment horizontal="right" vertical="center" shrinkToFit="1"/>
    </xf>
    <xf numFmtId="4" fontId="8" fillId="0" borderId="10" xfId="51" applyNumberFormat="1" applyFont="1" applyFill="1" applyAlignment="1" applyProtection="1">
      <alignment horizontal="right" vertical="center" shrinkToFit="1"/>
    </xf>
    <xf numFmtId="4" fontId="7" fillId="0" borderId="38" xfId="51" applyNumberFormat="1" applyFont="1" applyFill="1" applyBorder="1" applyAlignment="1" applyProtection="1">
      <alignment horizontal="right" vertical="center" shrinkToFit="1"/>
    </xf>
    <xf numFmtId="4" fontId="20" fillId="0" borderId="0" xfId="74" applyNumberFormat="1" applyFont="1" applyBorder="1" applyAlignment="1" applyProtection="1">
      <alignment horizontal="right" vertical="center" shrinkToFit="1"/>
    </xf>
    <xf numFmtId="4" fontId="12" fillId="19" borderId="0" xfId="0" applyNumberFormat="1" applyFont="1" applyFill="1"/>
    <xf numFmtId="2" fontId="9" fillId="0" borderId="1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vertical="center"/>
    </xf>
    <xf numFmtId="4" fontId="8" fillId="0" borderId="35" xfId="51" applyNumberFormat="1" applyFont="1" applyFill="1" applyBorder="1" applyAlignment="1" applyProtection="1">
      <alignment horizontal="right" vertical="center" shrinkToFit="1"/>
    </xf>
    <xf numFmtId="4" fontId="7" fillId="0" borderId="10" xfId="72" applyNumberFormat="1" applyFont="1" applyFill="1" applyAlignment="1" applyProtection="1">
      <alignment horizontal="right" vertical="center"/>
    </xf>
    <xf numFmtId="4" fontId="7" fillId="0" borderId="8" xfId="75" applyNumberFormat="1" applyFont="1" applyFill="1" applyBorder="1" applyAlignment="1" applyProtection="1">
      <alignment horizontal="right" vertical="center" shrinkToFit="1"/>
    </xf>
    <xf numFmtId="164" fontId="7" fillId="0" borderId="3" xfId="0" applyNumberFormat="1" applyFont="1" applyFill="1" applyBorder="1" applyAlignment="1">
      <alignment horizontal="right" vertical="center" wrapText="1"/>
    </xf>
    <xf numFmtId="164" fontId="7" fillId="18" borderId="1" xfId="0" applyNumberFormat="1" applyFont="1" applyFill="1" applyBorder="1" applyAlignment="1">
      <alignment horizontal="right" vertical="center" wrapText="1"/>
    </xf>
    <xf numFmtId="164" fontId="8" fillId="18" borderId="1" xfId="0" applyNumberFormat="1" applyFont="1" applyFill="1" applyBorder="1" applyAlignment="1">
      <alignment horizontal="right" vertical="center" wrapText="1"/>
    </xf>
    <xf numFmtId="164" fontId="9" fillId="18" borderId="1" xfId="0" applyNumberFormat="1" applyFont="1" applyFill="1" applyBorder="1" applyAlignment="1">
      <alignment horizontal="right" vertical="center" wrapText="1"/>
    </xf>
    <xf numFmtId="4" fontId="7" fillId="18" borderId="1" xfId="0" applyNumberFormat="1" applyFont="1" applyFill="1" applyBorder="1" applyAlignment="1">
      <alignment horizontal="right" vertical="center" shrinkToFit="1"/>
    </xf>
    <xf numFmtId="164" fontId="8" fillId="18" borderId="1" xfId="0" applyNumberFormat="1" applyFont="1" applyFill="1" applyBorder="1" applyAlignment="1">
      <alignment vertical="center"/>
    </xf>
    <xf numFmtId="164" fontId="7" fillId="18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</cellXfs>
  <cellStyles count="135">
    <cellStyle name="br" xfId="1"/>
    <cellStyle name="br 2" xfId="2"/>
    <cellStyle name="col" xfId="3"/>
    <cellStyle name="col 2" xfId="4"/>
    <cellStyle name="style0" xfId="5"/>
    <cellStyle name="style0 2" xfId="6"/>
    <cellStyle name="td" xfId="7"/>
    <cellStyle name="td 2" xfId="8"/>
    <cellStyle name="tr" xfId="9"/>
    <cellStyle name="tr 2" xfId="10"/>
    <cellStyle name="xl21" xfId="11"/>
    <cellStyle name="xl21 2" xfId="12"/>
    <cellStyle name="xl22" xfId="13"/>
    <cellStyle name="xl22 2" xfId="14"/>
    <cellStyle name="xl23" xfId="15"/>
    <cellStyle name="xl23 2" xfId="16"/>
    <cellStyle name="xl24" xfId="17"/>
    <cellStyle name="xl24 2" xfId="18"/>
    <cellStyle name="xl25" xfId="19"/>
    <cellStyle name="xl25 2" xfId="20"/>
    <cellStyle name="xl26" xfId="21"/>
    <cellStyle name="xl26 2" xfId="22"/>
    <cellStyle name="xl27" xfId="23"/>
    <cellStyle name="xl27 2" xfId="24"/>
    <cellStyle name="xl28" xfId="25"/>
    <cellStyle name="xl28 2" xfId="26"/>
    <cellStyle name="xl29" xfId="27"/>
    <cellStyle name="xl29 2" xfId="28"/>
    <cellStyle name="xl30" xfId="29"/>
    <cellStyle name="xl30 2" xfId="30"/>
    <cellStyle name="xl31" xfId="31"/>
    <cellStyle name="xl31 2" xfId="32"/>
    <cellStyle name="xl32" xfId="33"/>
    <cellStyle name="xl32 2" xfId="34"/>
    <cellStyle name="xl33" xfId="35"/>
    <cellStyle name="xl33 2" xfId="36"/>
    <cellStyle name="xl34" xfId="37"/>
    <cellStyle name="xl34 2" xfId="38"/>
    <cellStyle name="xl35" xfId="39"/>
    <cellStyle name="xl35 2" xfId="40"/>
    <cellStyle name="xl36" xfId="41"/>
    <cellStyle name="xl36 2" xfId="42"/>
    <cellStyle name="xl37" xfId="43"/>
    <cellStyle name="xl37 2" xfId="44"/>
    <cellStyle name="xl38" xfId="45"/>
    <cellStyle name="xl38 2" xfId="46"/>
    <cellStyle name="xl39" xfId="47"/>
    <cellStyle name="xl39 2" xfId="48"/>
    <cellStyle name="xl40" xfId="49"/>
    <cellStyle name="xl40 2" xfId="50"/>
    <cellStyle name="xl41" xfId="51"/>
    <cellStyle name="xl41 2" xfId="52"/>
    <cellStyle name="xl42" xfId="53"/>
    <cellStyle name="xl42 2" xfId="54"/>
    <cellStyle name="xl43" xfId="55"/>
    <cellStyle name="xl43 2" xfId="56"/>
    <cellStyle name="xl44" xfId="57"/>
    <cellStyle name="xl44 2" xfId="58"/>
    <cellStyle name="xl45" xfId="59"/>
    <cellStyle name="xl45 2" xfId="60"/>
    <cellStyle name="xl46" xfId="61"/>
    <cellStyle name="xl46 2" xfId="62"/>
    <cellStyle name="xl47" xfId="63"/>
    <cellStyle name="xl48" xfId="64"/>
    <cellStyle name="xl49" xfId="65"/>
    <cellStyle name="xl50" xfId="66"/>
    <cellStyle name="xl51" xfId="67"/>
    <cellStyle name="xl52" xfId="68"/>
    <cellStyle name="xl53" xfId="69"/>
    <cellStyle name="xl54" xfId="70"/>
    <cellStyle name="xl55" xfId="71"/>
    <cellStyle name="xl56" xfId="72"/>
    <cellStyle name="xl57" xfId="73"/>
    <cellStyle name="xl58" xfId="74"/>
    <cellStyle name="xl59" xfId="75"/>
    <cellStyle name="xl59 2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xl88" xfId="105"/>
    <cellStyle name="xl89" xfId="106"/>
    <cellStyle name="xl90" xfId="107"/>
    <cellStyle name="Акцент1" xfId="108" builtinId="29" customBuiltin="1"/>
    <cellStyle name="Акцент2" xfId="109" builtinId="33" customBuiltin="1"/>
    <cellStyle name="Акцент3" xfId="110" builtinId="37" customBuiltin="1"/>
    <cellStyle name="Акцент4" xfId="111" builtinId="41" customBuiltin="1"/>
    <cellStyle name="Акцент5" xfId="112" builtinId="45" customBuiltin="1"/>
    <cellStyle name="Акцент6" xfId="113" builtinId="49" customBuiltin="1"/>
    <cellStyle name="Ввод " xfId="114" builtinId="20" customBuiltin="1"/>
    <cellStyle name="Вывод" xfId="115" builtinId="21" customBuiltin="1"/>
    <cellStyle name="Вычисление" xfId="116" builtinId="22" customBuiltin="1"/>
    <cellStyle name="Заголовок 1" xfId="117" builtinId="16" customBuiltin="1"/>
    <cellStyle name="Заголовок 2" xfId="118" builtinId="17" customBuiltin="1"/>
    <cellStyle name="Заголовок 3" xfId="119" builtinId="18" customBuiltin="1"/>
    <cellStyle name="Заголовок 4" xfId="120" builtinId="19" customBuiltin="1"/>
    <cellStyle name="Итог" xfId="121" builtinId="25" customBuiltin="1"/>
    <cellStyle name="Контрольная ячейка" xfId="122" builtinId="23" customBuiltin="1"/>
    <cellStyle name="Название" xfId="123" builtinId="15" customBuiltin="1"/>
    <cellStyle name="Нейтральный" xfId="124" builtinId="28" customBuiltin="1"/>
    <cellStyle name="Обычный" xfId="0" builtinId="0"/>
    <cellStyle name="Обычный 2" xfId="125"/>
    <cellStyle name="Обычный 3" xfId="126"/>
    <cellStyle name="Обычный 4" xfId="127"/>
    <cellStyle name="Обычный_Лист2" xfId="128"/>
    <cellStyle name="Плохой" xfId="129" builtinId="27" customBuiltin="1"/>
    <cellStyle name="Пояснение" xfId="130" builtinId="53" customBuiltin="1"/>
    <cellStyle name="Примечание 2" xfId="131"/>
    <cellStyle name="Связанная ячейка" xfId="132" builtinId="24" customBuiltin="1"/>
    <cellStyle name="Текст предупреждения" xfId="133" builtinId="11" customBuiltin="1"/>
    <cellStyle name="Хороший" xfId="134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49"/>
  <sheetViews>
    <sheetView tabSelected="1" zoomScaleNormal="100" workbookViewId="0">
      <selection activeCell="A8" sqref="A8"/>
    </sheetView>
  </sheetViews>
  <sheetFormatPr defaultRowHeight="14.25"/>
  <cols>
    <col min="1" max="1" width="79.5703125" style="87" customWidth="1"/>
    <col min="2" max="2" width="17.85546875" style="88" customWidth="1"/>
    <col min="3" max="3" width="18.5703125" style="90" customWidth="1"/>
    <col min="4" max="4" width="18" style="91" customWidth="1"/>
    <col min="5" max="5" width="11" style="89" customWidth="1"/>
    <col min="6" max="6" width="15" style="89" customWidth="1"/>
    <col min="7" max="7" width="7" style="61" bestFit="1" customWidth="1"/>
    <col min="8" max="8" width="12.5703125" style="61" bestFit="1" customWidth="1"/>
    <col min="9" max="9" width="10" style="61" bestFit="1" customWidth="1"/>
    <col min="10" max="10" width="17.140625" style="61" customWidth="1"/>
    <col min="11" max="16384" width="9.140625" style="61"/>
  </cols>
  <sheetData>
    <row r="1" spans="1:7" ht="15">
      <c r="A1" s="110" t="s">
        <v>233</v>
      </c>
      <c r="B1" s="110"/>
      <c r="C1" s="110"/>
      <c r="D1" s="110"/>
      <c r="E1" s="110"/>
      <c r="F1" s="110"/>
    </row>
    <row r="2" spans="1:7" ht="12" customHeight="1">
      <c r="A2" s="62"/>
      <c r="B2" s="63"/>
      <c r="C2" s="64"/>
      <c r="D2" s="65"/>
      <c r="E2" s="111" t="s">
        <v>90</v>
      </c>
      <c r="F2" s="111"/>
    </row>
    <row r="3" spans="1:7" ht="30" customHeight="1">
      <c r="A3" s="1" t="s">
        <v>0</v>
      </c>
      <c r="B3" s="2" t="s">
        <v>217</v>
      </c>
      <c r="C3" s="2" t="s">
        <v>234</v>
      </c>
      <c r="D3" s="2" t="s">
        <v>235</v>
      </c>
      <c r="E3" s="2" t="s">
        <v>14</v>
      </c>
      <c r="F3" s="2" t="s">
        <v>216</v>
      </c>
    </row>
    <row r="4" spans="1:7" s="66" customFormat="1" ht="18.75" customHeight="1">
      <c r="A4" s="3" t="s">
        <v>12</v>
      </c>
      <c r="B4" s="4">
        <f>B5+B33</f>
        <v>129619822</v>
      </c>
      <c r="C4" s="4">
        <f>C5+C33</f>
        <v>9100834.0700000003</v>
      </c>
      <c r="D4" s="4">
        <f>D5+D33</f>
        <v>7513885.8599999994</v>
      </c>
      <c r="E4" s="4">
        <f t="shared" ref="E4:E68" si="0">C4/B4*100</f>
        <v>7.0211746394775956</v>
      </c>
      <c r="F4" s="4">
        <f>C4/D4*100</f>
        <v>121.12020650257789</v>
      </c>
    </row>
    <row r="5" spans="1:7" s="67" customFormat="1" ht="12.75" customHeight="1">
      <c r="A5" s="5" t="s">
        <v>8</v>
      </c>
      <c r="B5" s="6">
        <f>B6+B9+B14+B19+B23+B25</f>
        <v>119612950</v>
      </c>
      <c r="C5" s="6">
        <f>C6+C9+C14+C19+C23+C25</f>
        <v>7727247.21</v>
      </c>
      <c r="D5" s="6">
        <f>D6+D9+D14+D19+D23+D25</f>
        <v>6878630.5699999994</v>
      </c>
      <c r="E5" s="6">
        <f t="shared" si="0"/>
        <v>6.4602095425286308</v>
      </c>
      <c r="F5" s="6">
        <f t="shared" ref="F5:F69" si="1">C5/D5*100</f>
        <v>112.33699980488996</v>
      </c>
    </row>
    <row r="6" spans="1:7" s="67" customFormat="1" ht="17.100000000000001" customHeight="1">
      <c r="A6" s="5" t="s">
        <v>13</v>
      </c>
      <c r="B6" s="6">
        <f>B7</f>
        <v>72234200</v>
      </c>
      <c r="C6" s="19">
        <f>C7</f>
        <v>4811415.58</v>
      </c>
      <c r="D6" s="6">
        <f>D7</f>
        <v>3856743.69</v>
      </c>
      <c r="E6" s="6">
        <f t="shared" si="0"/>
        <v>6.6608553566039355</v>
      </c>
      <c r="F6" s="6">
        <f t="shared" si="1"/>
        <v>124.75331436920041</v>
      </c>
    </row>
    <row r="7" spans="1:7" s="69" customFormat="1" ht="15" customHeight="1">
      <c r="A7" s="7" t="s">
        <v>1</v>
      </c>
      <c r="B7" s="8">
        <v>72234200</v>
      </c>
      <c r="C7" s="101">
        <v>4811415.58</v>
      </c>
      <c r="D7" s="8">
        <v>3856743.69</v>
      </c>
      <c r="E7" s="6">
        <f t="shared" si="0"/>
        <v>6.6608553566039355</v>
      </c>
      <c r="F7" s="6">
        <f t="shared" si="1"/>
        <v>124.75331436920041</v>
      </c>
      <c r="G7" s="68"/>
    </row>
    <row r="8" spans="1:7" s="69" customFormat="1" ht="15" customHeight="1">
      <c r="A8" s="7" t="s">
        <v>69</v>
      </c>
      <c r="B8" s="8">
        <f>B7*49.99/64.99</f>
        <v>55562204.308355138</v>
      </c>
      <c r="C8" s="8">
        <f>C7*49.99/64.99</f>
        <v>3700918.0619202959</v>
      </c>
      <c r="D8" s="8">
        <f>D7*50.215/65.215</f>
        <v>2969660.1149022463</v>
      </c>
      <c r="E8" s="6">
        <f t="shared" si="0"/>
        <v>6.6608553566039355</v>
      </c>
      <c r="F8" s="6">
        <f t="shared" si="1"/>
        <v>124.62429768809152</v>
      </c>
      <c r="G8" s="68"/>
    </row>
    <row r="9" spans="1:7" s="67" customFormat="1" ht="29.25" customHeight="1">
      <c r="A9" s="9" t="s">
        <v>70</v>
      </c>
      <c r="B9" s="6">
        <f>B10+B11+B12+B13</f>
        <v>8127650</v>
      </c>
      <c r="C9" s="6">
        <f>C10+C11+C12+C13</f>
        <v>761265.47</v>
      </c>
      <c r="D9" s="6">
        <f>D10+D11+D12+D13</f>
        <v>583552.39999999991</v>
      </c>
      <c r="E9" s="6">
        <f t="shared" si="0"/>
        <v>9.3663662928398725</v>
      </c>
      <c r="F9" s="6">
        <f t="shared" si="1"/>
        <v>130.45366105940101</v>
      </c>
      <c r="G9" s="70"/>
    </row>
    <row r="10" spans="1:7" s="69" customFormat="1" ht="43.5" customHeight="1">
      <c r="A10" s="10" t="s">
        <v>71</v>
      </c>
      <c r="B10" s="11">
        <v>3674600</v>
      </c>
      <c r="C10" s="93">
        <v>349763.69</v>
      </c>
      <c r="D10" s="8">
        <v>268023.73</v>
      </c>
      <c r="E10" s="6">
        <f t="shared" si="0"/>
        <v>9.5184153377238339</v>
      </c>
      <c r="F10" s="6">
        <f t="shared" si="1"/>
        <v>130.49728469938091</v>
      </c>
      <c r="G10" s="68"/>
    </row>
    <row r="11" spans="1:7" s="69" customFormat="1" ht="60.75" customHeight="1">
      <c r="A11" s="10" t="s">
        <v>72</v>
      </c>
      <c r="B11" s="11">
        <v>21070</v>
      </c>
      <c r="C11" s="93">
        <v>2058.2199999999998</v>
      </c>
      <c r="D11" s="8">
        <v>1579.97</v>
      </c>
      <c r="E11" s="6">
        <f t="shared" si="0"/>
        <v>9.7684859990507835</v>
      </c>
      <c r="F11" s="6">
        <f t="shared" si="1"/>
        <v>130.26956208029264</v>
      </c>
      <c r="G11" s="68"/>
    </row>
    <row r="12" spans="1:7" s="69" customFormat="1" ht="42" customHeight="1">
      <c r="A12" s="10" t="s">
        <v>73</v>
      </c>
      <c r="B12" s="13">
        <v>4892850</v>
      </c>
      <c r="C12" s="93">
        <v>432745.76</v>
      </c>
      <c r="D12" s="8">
        <v>359625.11</v>
      </c>
      <c r="E12" s="6">
        <f t="shared" si="0"/>
        <v>8.8444518021194192</v>
      </c>
      <c r="F12" s="6">
        <f t="shared" si="1"/>
        <v>120.33246510512016</v>
      </c>
      <c r="G12" s="68"/>
    </row>
    <row r="13" spans="1:7" s="69" customFormat="1" ht="43.5" customHeight="1">
      <c r="A13" s="10" t="s">
        <v>74</v>
      </c>
      <c r="B13" s="14">
        <v>-460870</v>
      </c>
      <c r="C13" s="93">
        <v>-23302.2</v>
      </c>
      <c r="D13" s="8">
        <v>-45676.41</v>
      </c>
      <c r="E13" s="6">
        <f t="shared" si="0"/>
        <v>5.0561329659122967</v>
      </c>
      <c r="F13" s="6">
        <f t="shared" si="1"/>
        <v>51.015830709987931</v>
      </c>
      <c r="G13" s="68"/>
    </row>
    <row r="14" spans="1:7" s="67" customFormat="1" ht="17.25" customHeight="1">
      <c r="A14" s="5" t="s">
        <v>2</v>
      </c>
      <c r="B14" s="6">
        <f>B16+B17+B18+B15</f>
        <v>17832300</v>
      </c>
      <c r="C14" s="6">
        <f>C16+C17+C18+C15</f>
        <v>711151.87000000011</v>
      </c>
      <c r="D14" s="6">
        <f>D16+D17+D18+D15</f>
        <v>2086670.4100000001</v>
      </c>
      <c r="E14" s="6">
        <f t="shared" si="0"/>
        <v>3.9879985756184011</v>
      </c>
      <c r="F14" s="6">
        <f t="shared" si="1"/>
        <v>34.080699404751705</v>
      </c>
    </row>
    <row r="15" spans="1:7" s="69" customFormat="1" ht="14.25" customHeight="1">
      <c r="A15" s="10" t="s">
        <v>205</v>
      </c>
      <c r="B15" s="8">
        <v>12183600</v>
      </c>
      <c r="C15" s="8">
        <v>354618.59</v>
      </c>
      <c r="D15" s="8">
        <v>554909.42000000004</v>
      </c>
      <c r="E15" s="6">
        <f t="shared" si="0"/>
        <v>2.9106223940378873</v>
      </c>
      <c r="F15" s="6">
        <f t="shared" si="1"/>
        <v>63.905671307580256</v>
      </c>
    </row>
    <row r="16" spans="1:7" s="69" customFormat="1" ht="15.75" customHeight="1">
      <c r="A16" s="10" t="s">
        <v>6</v>
      </c>
      <c r="B16" s="16">
        <v>0</v>
      </c>
      <c r="C16" s="17">
        <v>-50963.25</v>
      </c>
      <c r="D16" s="16">
        <v>1448357.99</v>
      </c>
      <c r="E16" s="6" t="e">
        <f t="shared" si="0"/>
        <v>#DIV/0!</v>
      </c>
      <c r="F16" s="6">
        <f t="shared" si="1"/>
        <v>-3.5186915356472053</v>
      </c>
    </row>
    <row r="17" spans="1:7" s="69" customFormat="1" ht="15.75" customHeight="1">
      <c r="A17" s="10" t="s">
        <v>3</v>
      </c>
      <c r="B17" s="16">
        <v>3790800</v>
      </c>
      <c r="C17" s="15">
        <v>222029.38</v>
      </c>
      <c r="D17" s="16">
        <v>36767</v>
      </c>
      <c r="E17" s="6">
        <f t="shared" si="0"/>
        <v>5.8570586683549646</v>
      </c>
      <c r="F17" s="6">
        <f t="shared" si="1"/>
        <v>603.88223134876387</v>
      </c>
    </row>
    <row r="18" spans="1:7" s="69" customFormat="1" ht="12.75" customHeight="1">
      <c r="A18" s="10" t="s">
        <v>52</v>
      </c>
      <c r="B18" s="16">
        <v>1857900</v>
      </c>
      <c r="C18" s="15">
        <v>185467.15</v>
      </c>
      <c r="D18" s="16">
        <v>46636</v>
      </c>
      <c r="E18" s="6">
        <f t="shared" si="0"/>
        <v>9.9826228537596204</v>
      </c>
      <c r="F18" s="6">
        <f t="shared" si="1"/>
        <v>397.69094690796811</v>
      </c>
    </row>
    <row r="19" spans="1:7" s="67" customFormat="1" ht="15">
      <c r="A19" s="18" t="s">
        <v>10</v>
      </c>
      <c r="B19" s="19">
        <f>B21+B20+B22</f>
        <v>19136400</v>
      </c>
      <c r="C19" s="19">
        <f>C21+C20+C22</f>
        <v>269359.56999999995</v>
      </c>
      <c r="D19" s="19">
        <f>D21+D20+D22</f>
        <v>254990.63999999998</v>
      </c>
      <c r="E19" s="6">
        <f t="shared" si="0"/>
        <v>1.4075770259818983</v>
      </c>
      <c r="F19" s="6">
        <f t="shared" si="1"/>
        <v>105.63508135043701</v>
      </c>
    </row>
    <row r="20" spans="1:7" s="69" customFormat="1" ht="15.75" customHeight="1">
      <c r="A20" s="10" t="s">
        <v>21</v>
      </c>
      <c r="B20" s="16">
        <v>8617000</v>
      </c>
      <c r="C20" s="15">
        <v>99793.43</v>
      </c>
      <c r="D20" s="16">
        <v>39075.449999999997</v>
      </c>
      <c r="E20" s="6">
        <f t="shared" si="0"/>
        <v>1.1580994545665544</v>
      </c>
      <c r="F20" s="6">
        <f t="shared" si="1"/>
        <v>255.38651506252648</v>
      </c>
    </row>
    <row r="21" spans="1:7" s="69" customFormat="1" ht="15.75" customHeight="1">
      <c r="A21" s="20" t="s">
        <v>75</v>
      </c>
      <c r="B21" s="21">
        <v>2491400</v>
      </c>
      <c r="C21" s="17">
        <v>61958.02</v>
      </c>
      <c r="D21" s="21">
        <v>46056.82</v>
      </c>
      <c r="E21" s="6">
        <f t="shared" si="0"/>
        <v>2.4868756522437181</v>
      </c>
      <c r="F21" s="6">
        <f t="shared" si="1"/>
        <v>134.52517998420211</v>
      </c>
    </row>
    <row r="22" spans="1:7" s="69" customFormat="1" ht="12.75" customHeight="1">
      <c r="A22" s="10" t="s">
        <v>11</v>
      </c>
      <c r="B22" s="16">
        <v>8028000</v>
      </c>
      <c r="C22" s="17">
        <v>107608.12</v>
      </c>
      <c r="D22" s="16">
        <v>169858.37</v>
      </c>
      <c r="E22" s="6">
        <f t="shared" si="0"/>
        <v>1.3404100647732933</v>
      </c>
      <c r="F22" s="6">
        <f t="shared" si="1"/>
        <v>63.35167351482297</v>
      </c>
    </row>
    <row r="23" spans="1:7" s="67" customFormat="1" ht="29.25">
      <c r="A23" s="18" t="s">
        <v>7</v>
      </c>
      <c r="B23" s="22">
        <f>B24</f>
        <v>350000</v>
      </c>
      <c r="C23" s="22">
        <f>C24</f>
        <v>1038302</v>
      </c>
      <c r="D23" s="22">
        <f>D24</f>
        <v>0</v>
      </c>
      <c r="E23" s="6">
        <f t="shared" si="0"/>
        <v>296.65771428571429</v>
      </c>
      <c r="F23" s="6" t="e">
        <f t="shared" si="1"/>
        <v>#DIV/0!</v>
      </c>
    </row>
    <row r="24" spans="1:7" s="69" customFormat="1" ht="15">
      <c r="A24" s="10" t="s">
        <v>4</v>
      </c>
      <c r="B24" s="16">
        <v>350000</v>
      </c>
      <c r="C24" s="15">
        <v>1038302</v>
      </c>
      <c r="D24" s="16">
        <v>0</v>
      </c>
      <c r="E24" s="6">
        <f t="shared" si="0"/>
        <v>296.65771428571429</v>
      </c>
      <c r="F24" s="6" t="e">
        <f t="shared" si="1"/>
        <v>#DIV/0!</v>
      </c>
    </row>
    <row r="25" spans="1:7" s="67" customFormat="1" ht="15" customHeight="1">
      <c r="A25" s="18" t="s">
        <v>15</v>
      </c>
      <c r="B25" s="6">
        <f>B26+B27+B29+B32+B28+B30+B31</f>
        <v>1932400</v>
      </c>
      <c r="C25" s="6">
        <f>C26+C27+C29+C32+C28+C30+C31</f>
        <v>135752.72</v>
      </c>
      <c r="D25" s="6">
        <f>D26+D27+D29+D32+D28+D30+D31</f>
        <v>96673.43</v>
      </c>
      <c r="E25" s="6">
        <f t="shared" si="0"/>
        <v>7.0250838335748282</v>
      </c>
      <c r="F25" s="6">
        <f t="shared" si="1"/>
        <v>140.42402343642922</v>
      </c>
    </row>
    <row r="26" spans="1:7" s="69" customFormat="1" ht="30">
      <c r="A26" s="10" t="s">
        <v>53</v>
      </c>
      <c r="B26" s="16">
        <v>1910400</v>
      </c>
      <c r="C26" s="15">
        <v>130252.72</v>
      </c>
      <c r="D26" s="16">
        <v>96123.43</v>
      </c>
      <c r="E26" s="6">
        <f t="shared" si="0"/>
        <v>6.8180862646566167</v>
      </c>
      <c r="F26" s="6">
        <f t="shared" si="1"/>
        <v>135.5056930448695</v>
      </c>
    </row>
    <row r="27" spans="1:7" s="69" customFormat="1" ht="0.75" hidden="1" customHeight="1">
      <c r="A27" s="10" t="s">
        <v>93</v>
      </c>
      <c r="B27" s="16">
        <v>0</v>
      </c>
      <c r="C27" s="16">
        <v>0</v>
      </c>
      <c r="D27" s="16">
        <v>0</v>
      </c>
      <c r="E27" s="6" t="e">
        <f t="shared" si="0"/>
        <v>#DIV/0!</v>
      </c>
      <c r="F27" s="6" t="e">
        <f t="shared" si="1"/>
        <v>#DIV/0!</v>
      </c>
      <c r="G27" s="67"/>
    </row>
    <row r="28" spans="1:7" s="69" customFormat="1" ht="43.5" customHeight="1">
      <c r="A28" s="10" t="s">
        <v>150</v>
      </c>
      <c r="B28" s="16">
        <v>22000</v>
      </c>
      <c r="C28" s="16">
        <v>500</v>
      </c>
      <c r="D28" s="16">
        <v>550</v>
      </c>
      <c r="E28" s="6">
        <f t="shared" si="0"/>
        <v>2.2727272727272729</v>
      </c>
      <c r="F28" s="6">
        <f t="shared" si="1"/>
        <v>90.909090909090907</v>
      </c>
    </row>
    <row r="29" spans="1:7" s="69" customFormat="1" ht="28.5" hidden="1" customHeight="1">
      <c r="A29" s="10" t="s">
        <v>177</v>
      </c>
      <c r="B29" s="16">
        <v>0</v>
      </c>
      <c r="C29" s="16">
        <v>0</v>
      </c>
      <c r="D29" s="16">
        <v>0</v>
      </c>
      <c r="E29" s="6" t="e">
        <f t="shared" si="0"/>
        <v>#DIV/0!</v>
      </c>
      <c r="F29" s="6" t="e">
        <f t="shared" si="1"/>
        <v>#DIV/0!</v>
      </c>
      <c r="G29" s="67"/>
    </row>
    <row r="30" spans="1:7" s="69" customFormat="1" ht="27.75" hidden="1" customHeight="1">
      <c r="A30" s="10" t="s">
        <v>178</v>
      </c>
      <c r="B30" s="16">
        <v>0</v>
      </c>
      <c r="C30" s="16">
        <v>0</v>
      </c>
      <c r="D30" s="16">
        <v>0</v>
      </c>
      <c r="E30" s="6" t="e">
        <f t="shared" si="0"/>
        <v>#DIV/0!</v>
      </c>
      <c r="F30" s="6" t="e">
        <f t="shared" si="1"/>
        <v>#DIV/0!</v>
      </c>
      <c r="G30" s="67"/>
    </row>
    <row r="31" spans="1:7" s="69" customFormat="1" ht="58.5" hidden="1" customHeight="1">
      <c r="A31" s="56" t="s">
        <v>179</v>
      </c>
      <c r="B31" s="16">
        <v>0</v>
      </c>
      <c r="C31" s="16">
        <v>0</v>
      </c>
      <c r="D31" s="16">
        <v>0</v>
      </c>
      <c r="E31" s="6" t="e">
        <f t="shared" si="0"/>
        <v>#DIV/0!</v>
      </c>
      <c r="F31" s="6" t="e">
        <f t="shared" si="1"/>
        <v>#DIV/0!</v>
      </c>
      <c r="G31" s="67"/>
    </row>
    <row r="32" spans="1:7" s="69" customFormat="1" ht="30">
      <c r="A32" s="10" t="s">
        <v>66</v>
      </c>
      <c r="B32" s="16">
        <v>0</v>
      </c>
      <c r="C32" s="16">
        <v>5000</v>
      </c>
      <c r="D32" s="16">
        <v>0</v>
      </c>
      <c r="E32" s="6" t="e">
        <f t="shared" si="0"/>
        <v>#DIV/0!</v>
      </c>
      <c r="F32" s="6" t="e">
        <f t="shared" si="1"/>
        <v>#DIV/0!</v>
      </c>
    </row>
    <row r="33" spans="1:7" s="67" customFormat="1" ht="16.5" customHeight="1">
      <c r="A33" s="18" t="s">
        <v>9</v>
      </c>
      <c r="B33" s="6">
        <f>B34+B45+B52+B57+B67+B68</f>
        <v>10006872</v>
      </c>
      <c r="C33" s="6">
        <f>C34+C45+C52+C57+C67+C68</f>
        <v>1373586.86</v>
      </c>
      <c r="D33" s="6">
        <f>D34+D45+D52+D57+D67+D68</f>
        <v>635255.28999999992</v>
      </c>
      <c r="E33" s="6">
        <f t="shared" si="0"/>
        <v>13.72643579332283</v>
      </c>
      <c r="F33" s="6">
        <f t="shared" si="1"/>
        <v>216.22596169171615</v>
      </c>
    </row>
    <row r="34" spans="1:7" s="67" customFormat="1" ht="28.5" customHeight="1">
      <c r="A34" s="18" t="s">
        <v>129</v>
      </c>
      <c r="B34" s="22">
        <f>B35+B36+B37+B38+B39+B40+B42+B41+B43+B44</f>
        <v>3924910</v>
      </c>
      <c r="C34" s="22">
        <f>C35+C36+C37+C38+C39+C40+C42+C41+C43+C44</f>
        <v>521242.73</v>
      </c>
      <c r="D34" s="22">
        <f>D35+D36+D37+D38+D39+D42+D40+D41+D43+D44</f>
        <v>407623.73</v>
      </c>
      <c r="E34" s="6">
        <f t="shared" si="0"/>
        <v>13.280374072271719</v>
      </c>
      <c r="F34" s="6">
        <f t="shared" si="1"/>
        <v>127.87349990639652</v>
      </c>
    </row>
    <row r="35" spans="1:7" s="69" customFormat="1" ht="44.25" hidden="1" customHeight="1">
      <c r="A35" s="23" t="s">
        <v>128</v>
      </c>
      <c r="B35" s="16">
        <v>0</v>
      </c>
      <c r="C35" s="16">
        <v>0</v>
      </c>
      <c r="D35" s="16">
        <v>0</v>
      </c>
      <c r="E35" s="6" t="e">
        <f t="shared" si="0"/>
        <v>#DIV/0!</v>
      </c>
      <c r="F35" s="6" t="e">
        <f t="shared" si="1"/>
        <v>#DIV/0!</v>
      </c>
      <c r="G35" s="67"/>
    </row>
    <row r="36" spans="1:7" s="69" customFormat="1" ht="78.75" customHeight="1">
      <c r="A36" s="23" t="s">
        <v>120</v>
      </c>
      <c r="B36" s="11">
        <v>3018033</v>
      </c>
      <c r="C36" s="12">
        <v>481688.22</v>
      </c>
      <c r="D36" s="16">
        <v>318163.68</v>
      </c>
      <c r="E36" s="6">
        <f t="shared" si="0"/>
        <v>15.960336417792648</v>
      </c>
      <c r="F36" s="6">
        <f t="shared" si="1"/>
        <v>151.39635674317068</v>
      </c>
      <c r="G36" s="67"/>
    </row>
    <row r="37" spans="1:7" s="69" customFormat="1" ht="60.75" customHeight="1">
      <c r="A37" s="23" t="s">
        <v>64</v>
      </c>
      <c r="B37" s="11">
        <v>34590</v>
      </c>
      <c r="C37" s="12">
        <v>0</v>
      </c>
      <c r="D37" s="16">
        <v>0</v>
      </c>
      <c r="E37" s="6">
        <f t="shared" si="0"/>
        <v>0</v>
      </c>
      <c r="F37" s="6" t="e">
        <f t="shared" si="1"/>
        <v>#DIV/0!</v>
      </c>
    </row>
    <row r="38" spans="1:7" s="69" customFormat="1" ht="60.75" customHeight="1">
      <c r="A38" s="23" t="s">
        <v>79</v>
      </c>
      <c r="B38" s="11">
        <v>580930</v>
      </c>
      <c r="C38" s="12">
        <v>32986.239999999998</v>
      </c>
      <c r="D38" s="16">
        <v>83198.009999999995</v>
      </c>
      <c r="E38" s="6">
        <f t="shared" si="0"/>
        <v>5.6781780937462338</v>
      </c>
      <c r="F38" s="6">
        <f t="shared" si="1"/>
        <v>39.647871385385294</v>
      </c>
      <c r="G38" s="67"/>
    </row>
    <row r="39" spans="1:7" s="69" customFormat="1" ht="48" customHeight="1">
      <c r="A39" s="23" t="s">
        <v>54</v>
      </c>
      <c r="B39" s="13">
        <v>0</v>
      </c>
      <c r="C39" s="12">
        <v>795.06</v>
      </c>
      <c r="D39" s="16">
        <v>0</v>
      </c>
      <c r="E39" s="6" t="e">
        <f t="shared" si="0"/>
        <v>#DIV/0!</v>
      </c>
      <c r="F39" s="6" t="e">
        <f t="shared" si="1"/>
        <v>#DIV/0!</v>
      </c>
      <c r="G39" s="67"/>
    </row>
    <row r="40" spans="1:7" s="69" customFormat="1" ht="45">
      <c r="A40" s="23" t="s">
        <v>137</v>
      </c>
      <c r="B40" s="15">
        <v>0</v>
      </c>
      <c r="C40" s="55">
        <v>568.80999999999995</v>
      </c>
      <c r="D40" s="16">
        <v>0</v>
      </c>
      <c r="E40" s="6" t="e">
        <f t="shared" si="0"/>
        <v>#DIV/0!</v>
      </c>
      <c r="F40" s="6" t="e">
        <f t="shared" si="1"/>
        <v>#DIV/0!</v>
      </c>
    </row>
    <row r="41" spans="1:7" s="69" customFormat="1" ht="30">
      <c r="A41" s="23" t="s">
        <v>173</v>
      </c>
      <c r="B41" s="15">
        <v>53000</v>
      </c>
      <c r="C41" s="55">
        <v>0</v>
      </c>
      <c r="D41" s="16">
        <v>5114.41</v>
      </c>
      <c r="E41" s="6">
        <f t="shared" si="0"/>
        <v>0</v>
      </c>
      <c r="F41" s="6">
        <f t="shared" si="1"/>
        <v>0</v>
      </c>
    </row>
    <row r="42" spans="1:7" s="69" customFormat="1" ht="29.25" customHeight="1">
      <c r="A42" s="23" t="s">
        <v>89</v>
      </c>
      <c r="B42" s="15">
        <v>205857</v>
      </c>
      <c r="C42" s="13">
        <v>5204.3999999999996</v>
      </c>
      <c r="D42" s="16">
        <v>0</v>
      </c>
      <c r="E42" s="6">
        <f t="shared" si="0"/>
        <v>2.5281627537562481</v>
      </c>
      <c r="F42" s="6" t="e">
        <f t="shared" si="1"/>
        <v>#DIV/0!</v>
      </c>
      <c r="G42" s="67"/>
    </row>
    <row r="43" spans="1:7" s="69" customFormat="1" ht="59.25" customHeight="1">
      <c r="A43" s="23" t="s">
        <v>194</v>
      </c>
      <c r="B43" s="15">
        <v>2500</v>
      </c>
      <c r="C43" s="15">
        <v>0</v>
      </c>
      <c r="D43" s="16">
        <v>0</v>
      </c>
      <c r="E43" s="6">
        <f t="shared" si="0"/>
        <v>0</v>
      </c>
      <c r="F43" s="6" t="e">
        <f t="shared" si="1"/>
        <v>#DIV/0!</v>
      </c>
      <c r="G43" s="67"/>
    </row>
    <row r="44" spans="1:7" s="69" customFormat="1" ht="59.25" customHeight="1">
      <c r="A44" s="23" t="s">
        <v>218</v>
      </c>
      <c r="B44" s="15">
        <v>30000</v>
      </c>
      <c r="C44" s="15">
        <v>0</v>
      </c>
      <c r="D44" s="16">
        <v>1147.6300000000001</v>
      </c>
      <c r="E44" s="6">
        <f t="shared" si="0"/>
        <v>0</v>
      </c>
      <c r="F44" s="6">
        <f t="shared" si="1"/>
        <v>0</v>
      </c>
      <c r="G44" s="67"/>
    </row>
    <row r="45" spans="1:7" s="67" customFormat="1" ht="15.75" customHeight="1">
      <c r="A45" s="18" t="s">
        <v>5</v>
      </c>
      <c r="B45" s="22">
        <f>B46+B47+B48+B49+B50+B51</f>
        <v>177000</v>
      </c>
      <c r="C45" s="22">
        <f>C46+C47+C48+C49+C50+C51</f>
        <v>47208.47</v>
      </c>
      <c r="D45" s="22">
        <f>D46+D47+D48+D49+D50+D51</f>
        <v>0</v>
      </c>
      <c r="E45" s="6">
        <f t="shared" si="0"/>
        <v>26.671451977401126</v>
      </c>
      <c r="F45" s="6" t="e">
        <f t="shared" si="1"/>
        <v>#DIV/0!</v>
      </c>
    </row>
    <row r="46" spans="1:7" s="69" customFormat="1" ht="30" customHeight="1">
      <c r="A46" s="10" t="s">
        <v>130</v>
      </c>
      <c r="B46" s="16">
        <v>95000</v>
      </c>
      <c r="C46" s="16">
        <v>47208.47</v>
      </c>
      <c r="D46" s="16">
        <v>0</v>
      </c>
      <c r="E46" s="6">
        <f t="shared" si="0"/>
        <v>49.693126315789478</v>
      </c>
      <c r="F46" s="6" t="e">
        <f t="shared" si="1"/>
        <v>#DIV/0!</v>
      </c>
      <c r="G46" s="67"/>
    </row>
    <row r="47" spans="1:7" s="69" customFormat="1" ht="27" hidden="1" customHeight="1">
      <c r="A47" s="10" t="s">
        <v>131</v>
      </c>
      <c r="B47" s="16"/>
      <c r="C47" s="16"/>
      <c r="D47" s="16"/>
      <c r="E47" s="6" t="e">
        <f t="shared" si="0"/>
        <v>#DIV/0!</v>
      </c>
      <c r="F47" s="6" t="e">
        <f t="shared" si="1"/>
        <v>#DIV/0!</v>
      </c>
    </row>
    <row r="48" spans="1:7" s="69" customFormat="1" ht="15">
      <c r="A48" s="10" t="s">
        <v>132</v>
      </c>
      <c r="B48" s="16">
        <v>79500</v>
      </c>
      <c r="C48" s="16">
        <v>0</v>
      </c>
      <c r="D48" s="16">
        <v>0</v>
      </c>
      <c r="E48" s="6">
        <f t="shared" si="0"/>
        <v>0</v>
      </c>
      <c r="F48" s="6" t="e">
        <f t="shared" si="1"/>
        <v>#DIV/0!</v>
      </c>
    </row>
    <row r="49" spans="1:7" s="69" customFormat="1" ht="17.25" hidden="1" customHeight="1">
      <c r="A49" s="10" t="s">
        <v>55</v>
      </c>
      <c r="B49" s="16"/>
      <c r="C49" s="16"/>
      <c r="D49" s="16"/>
      <c r="E49" s="6" t="e">
        <f t="shared" si="0"/>
        <v>#DIV/0!</v>
      </c>
      <c r="F49" s="6" t="e">
        <f t="shared" si="1"/>
        <v>#DIV/0!</v>
      </c>
    </row>
    <row r="50" spans="1:7" s="69" customFormat="1" ht="17.25" customHeight="1">
      <c r="A50" s="24" t="s">
        <v>154</v>
      </c>
      <c r="B50" s="16">
        <v>2500</v>
      </c>
      <c r="C50" s="16">
        <v>0</v>
      </c>
      <c r="D50" s="16">
        <v>0</v>
      </c>
      <c r="E50" s="6">
        <f t="shared" si="0"/>
        <v>0</v>
      </c>
      <c r="F50" s="6" t="e">
        <f t="shared" si="1"/>
        <v>#DIV/0!</v>
      </c>
      <c r="G50" s="71"/>
    </row>
    <row r="51" spans="1:7" s="69" customFormat="1" ht="17.25" hidden="1" customHeight="1">
      <c r="A51" s="24" t="s">
        <v>155</v>
      </c>
      <c r="B51" s="16">
        <v>0</v>
      </c>
      <c r="C51" s="16">
        <v>0</v>
      </c>
      <c r="D51" s="16">
        <v>0</v>
      </c>
      <c r="E51" s="6" t="e">
        <f t="shared" si="0"/>
        <v>#DIV/0!</v>
      </c>
      <c r="F51" s="6" t="e">
        <f t="shared" si="1"/>
        <v>#DIV/0!</v>
      </c>
      <c r="G51" s="71"/>
    </row>
    <row r="52" spans="1:7" s="67" customFormat="1" ht="28.5" customHeight="1">
      <c r="A52" s="18" t="s">
        <v>133</v>
      </c>
      <c r="B52" s="6">
        <f>B53+B54+B55+B56</f>
        <v>3034200</v>
      </c>
      <c r="C52" s="6">
        <f>C53+C54+C55+C56</f>
        <v>8757.9</v>
      </c>
      <c r="D52" s="6">
        <f>D53+D54+D55+D56</f>
        <v>2900.61</v>
      </c>
      <c r="E52" s="6">
        <f t="shared" si="0"/>
        <v>0.28863950959066642</v>
      </c>
      <c r="F52" s="6">
        <f t="shared" si="1"/>
        <v>301.93304167054515</v>
      </c>
    </row>
    <row r="53" spans="1:7" s="69" customFormat="1" ht="29.25" customHeight="1">
      <c r="A53" s="10" t="s">
        <v>82</v>
      </c>
      <c r="B53" s="11">
        <v>149500</v>
      </c>
      <c r="C53" s="12">
        <v>0</v>
      </c>
      <c r="D53" s="60">
        <v>0</v>
      </c>
      <c r="E53" s="6">
        <f t="shared" si="0"/>
        <v>0</v>
      </c>
      <c r="F53" s="6" t="e">
        <f t="shared" si="1"/>
        <v>#DIV/0!</v>
      </c>
    </row>
    <row r="54" spans="1:7" s="69" customFormat="1" ht="30.75" customHeight="1">
      <c r="A54" s="10" t="s">
        <v>83</v>
      </c>
      <c r="B54" s="11">
        <v>136200</v>
      </c>
      <c r="C54" s="12">
        <v>8757.9</v>
      </c>
      <c r="D54" s="60">
        <v>2900.61</v>
      </c>
      <c r="E54" s="6">
        <f t="shared" si="0"/>
        <v>6.4301762114537446</v>
      </c>
      <c r="F54" s="6">
        <f t="shared" si="1"/>
        <v>301.93304167054515</v>
      </c>
    </row>
    <row r="55" spans="1:7" s="69" customFormat="1" ht="16.5" customHeight="1">
      <c r="A55" s="10" t="s">
        <v>56</v>
      </c>
      <c r="B55" s="8">
        <v>2748500</v>
      </c>
      <c r="C55" s="8">
        <v>0</v>
      </c>
      <c r="D55" s="60">
        <v>0</v>
      </c>
      <c r="E55" s="6">
        <f t="shared" si="0"/>
        <v>0</v>
      </c>
      <c r="F55" s="6" t="e">
        <f t="shared" si="1"/>
        <v>#DIV/0!</v>
      </c>
      <c r="G55" s="72"/>
    </row>
    <row r="56" spans="1:7" s="69" customFormat="1" ht="15">
      <c r="A56" s="10" t="s">
        <v>100</v>
      </c>
      <c r="B56" s="8">
        <v>0</v>
      </c>
      <c r="C56" s="12">
        <v>0</v>
      </c>
      <c r="D56" s="92">
        <v>0</v>
      </c>
      <c r="E56" s="6" t="e">
        <f t="shared" si="0"/>
        <v>#DIV/0!</v>
      </c>
      <c r="F56" s="6" t="e">
        <f t="shared" si="1"/>
        <v>#DIV/0!</v>
      </c>
    </row>
    <row r="57" spans="1:7" s="67" customFormat="1" ht="31.5" customHeight="1">
      <c r="A57" s="18" t="s">
        <v>134</v>
      </c>
      <c r="B57" s="22">
        <f>B59+B60+B64+B63+B62+B66+B61+B65</f>
        <v>1700000</v>
      </c>
      <c r="C57" s="22">
        <f>C59+C60+C64+C63+C62+C66+C61+C65</f>
        <v>683171.69</v>
      </c>
      <c r="D57" s="22">
        <f>D59+D60+D64+D63+D61+D62+D66</f>
        <v>198076.34</v>
      </c>
      <c r="E57" s="6">
        <f t="shared" si="0"/>
        <v>40.186569999999996</v>
      </c>
      <c r="F57" s="6">
        <f t="shared" si="1"/>
        <v>344.90322771513246</v>
      </c>
    </row>
    <row r="58" spans="1:7" s="69" customFormat="1" ht="60" hidden="1">
      <c r="A58" s="23" t="s">
        <v>116</v>
      </c>
      <c r="B58" s="16">
        <v>0</v>
      </c>
      <c r="C58" s="16">
        <v>0</v>
      </c>
      <c r="D58" s="16">
        <v>0</v>
      </c>
      <c r="E58" s="6" t="e">
        <f t="shared" si="0"/>
        <v>#DIV/0!</v>
      </c>
      <c r="F58" s="6" t="e">
        <f t="shared" si="1"/>
        <v>#DIV/0!</v>
      </c>
    </row>
    <row r="59" spans="1:7" s="69" customFormat="1" ht="75">
      <c r="A59" s="25" t="s">
        <v>135</v>
      </c>
      <c r="B59" s="15">
        <v>100000</v>
      </c>
      <c r="C59" s="11">
        <v>0</v>
      </c>
      <c r="D59" s="16">
        <v>0</v>
      </c>
      <c r="E59" s="6">
        <f t="shared" si="0"/>
        <v>0</v>
      </c>
      <c r="F59" s="6" t="e">
        <f t="shared" si="1"/>
        <v>#DIV/0!</v>
      </c>
    </row>
    <row r="60" spans="1:7" s="69" customFormat="1" ht="60" hidden="1">
      <c r="A60" s="25" t="s">
        <v>136</v>
      </c>
      <c r="B60" s="15">
        <v>0</v>
      </c>
      <c r="C60" s="11">
        <v>0</v>
      </c>
      <c r="D60" s="16">
        <v>0</v>
      </c>
      <c r="E60" s="6" t="e">
        <f t="shared" si="0"/>
        <v>#DIV/0!</v>
      </c>
      <c r="F60" s="6" t="e">
        <f t="shared" si="1"/>
        <v>#DIV/0!</v>
      </c>
    </row>
    <row r="61" spans="1:7" s="69" customFormat="1" ht="75" hidden="1">
      <c r="A61" s="25" t="s">
        <v>156</v>
      </c>
      <c r="B61" s="14">
        <v>0</v>
      </c>
      <c r="C61" s="11">
        <v>0</v>
      </c>
      <c r="D61" s="16">
        <v>0</v>
      </c>
      <c r="E61" s="6" t="e">
        <f t="shared" si="0"/>
        <v>#DIV/0!</v>
      </c>
      <c r="F61" s="6" t="e">
        <f t="shared" si="1"/>
        <v>#DIV/0!</v>
      </c>
    </row>
    <row r="62" spans="1:7" s="69" customFormat="1" ht="60">
      <c r="A62" s="25" t="s">
        <v>160</v>
      </c>
      <c r="B62" s="14">
        <v>0</v>
      </c>
      <c r="C62" s="11">
        <v>671800</v>
      </c>
      <c r="D62" s="16">
        <v>0</v>
      </c>
      <c r="E62" s="6" t="e">
        <f t="shared" si="0"/>
        <v>#DIV/0!</v>
      </c>
      <c r="F62" s="6" t="e">
        <f t="shared" si="1"/>
        <v>#DIV/0!</v>
      </c>
    </row>
    <row r="63" spans="1:7" s="69" customFormat="1" ht="59.25" customHeight="1">
      <c r="A63" s="25" t="s">
        <v>153</v>
      </c>
      <c r="B63" s="14">
        <v>0</v>
      </c>
      <c r="C63" s="11">
        <v>0</v>
      </c>
      <c r="D63" s="16">
        <v>21300</v>
      </c>
      <c r="E63" s="6" t="e">
        <f t="shared" si="0"/>
        <v>#DIV/0!</v>
      </c>
      <c r="F63" s="6">
        <f t="shared" si="1"/>
        <v>0</v>
      </c>
    </row>
    <row r="64" spans="1:7" s="69" customFormat="1" ht="48.75" customHeight="1">
      <c r="A64" s="24" t="s">
        <v>121</v>
      </c>
      <c r="B64" s="102">
        <v>1500000</v>
      </c>
      <c r="C64" s="13">
        <v>11371.69</v>
      </c>
      <c r="D64" s="103">
        <v>176776.34</v>
      </c>
      <c r="E64" s="6">
        <f t="shared" si="0"/>
        <v>0.75811266666666666</v>
      </c>
      <c r="F64" s="6">
        <f t="shared" si="1"/>
        <v>6.4328122191012662</v>
      </c>
    </row>
    <row r="65" spans="1:10" s="69" customFormat="1" ht="48.75" customHeight="1">
      <c r="A65" s="24" t="s">
        <v>236</v>
      </c>
      <c r="B65" s="15">
        <v>100000</v>
      </c>
      <c r="C65" s="15">
        <v>0</v>
      </c>
      <c r="D65" s="16"/>
      <c r="E65" s="6">
        <f t="shared" si="0"/>
        <v>0</v>
      </c>
      <c r="F65" s="6"/>
    </row>
    <row r="66" spans="1:10" s="69" customFormat="1" ht="45">
      <c r="A66" s="24" t="s">
        <v>161</v>
      </c>
      <c r="B66" s="15">
        <v>0</v>
      </c>
      <c r="C66" s="15">
        <v>0</v>
      </c>
      <c r="D66" s="16">
        <v>0</v>
      </c>
      <c r="E66" s="6" t="e">
        <f t="shared" si="0"/>
        <v>#DIV/0!</v>
      </c>
      <c r="F66" s="6" t="e">
        <f t="shared" si="1"/>
        <v>#DIV/0!</v>
      </c>
    </row>
    <row r="67" spans="1:10" s="67" customFormat="1" ht="15" customHeight="1">
      <c r="A67" s="18" t="s">
        <v>122</v>
      </c>
      <c r="B67" s="22">
        <v>980000</v>
      </c>
      <c r="C67" s="22">
        <v>48029.27</v>
      </c>
      <c r="D67" s="22">
        <v>22659.279999999999</v>
      </c>
      <c r="E67" s="6">
        <f t="shared" si="0"/>
        <v>4.9009459183673467</v>
      </c>
      <c r="F67" s="6">
        <f t="shared" si="1"/>
        <v>211.96291320818665</v>
      </c>
    </row>
    <row r="68" spans="1:10" s="67" customFormat="1" ht="15" customHeight="1">
      <c r="A68" s="26" t="s">
        <v>138</v>
      </c>
      <c r="B68" s="22">
        <f>B69+B70+B71+B72+B73</f>
        <v>190762</v>
      </c>
      <c r="C68" s="22">
        <f>C69+C70+C71+C72+C73</f>
        <v>65176.800000000003</v>
      </c>
      <c r="D68" s="22">
        <f>D69+D70+D71+D72+D73</f>
        <v>3995.33</v>
      </c>
      <c r="E68" s="6">
        <f t="shared" si="0"/>
        <v>34.166553087092822</v>
      </c>
      <c r="F68" s="6">
        <f t="shared" si="1"/>
        <v>1631.3245714371528</v>
      </c>
    </row>
    <row r="69" spans="1:10" s="69" customFormat="1" ht="15">
      <c r="A69" s="27" t="s">
        <v>141</v>
      </c>
      <c r="B69" s="16">
        <v>0</v>
      </c>
      <c r="C69" s="16">
        <v>57450</v>
      </c>
      <c r="D69" s="16">
        <v>0</v>
      </c>
      <c r="E69" s="6" t="e">
        <f>C69/B69*100</f>
        <v>#DIV/0!</v>
      </c>
      <c r="F69" s="6" t="e">
        <f t="shared" si="1"/>
        <v>#DIV/0!</v>
      </c>
    </row>
    <row r="70" spans="1:10" s="67" customFormat="1" ht="15" customHeight="1">
      <c r="A70" s="28" t="s">
        <v>139</v>
      </c>
      <c r="B70" s="16">
        <v>0</v>
      </c>
      <c r="C70" s="16">
        <v>0</v>
      </c>
      <c r="D70" s="16">
        <v>-2004.67</v>
      </c>
      <c r="E70" s="6" t="e">
        <f>C70/B70*100</f>
        <v>#DIV/0!</v>
      </c>
      <c r="F70" s="6">
        <f>C70/D70*100</f>
        <v>0</v>
      </c>
    </row>
    <row r="71" spans="1:10" s="67" customFormat="1" ht="16.5" customHeight="1">
      <c r="A71" s="28" t="s">
        <v>142</v>
      </c>
      <c r="B71" s="16">
        <v>106000</v>
      </c>
      <c r="C71" s="16">
        <v>1326.8</v>
      </c>
      <c r="D71" s="16">
        <v>0</v>
      </c>
      <c r="E71" s="6">
        <f>C71/B71*100</f>
        <v>1.2516981132075471</v>
      </c>
      <c r="F71" s="6" t="e">
        <f>C71/D71*100</f>
        <v>#DIV/0!</v>
      </c>
    </row>
    <row r="72" spans="1:10" s="67" customFormat="1" ht="18" customHeight="1">
      <c r="A72" s="29" t="s">
        <v>140</v>
      </c>
      <c r="B72" s="16">
        <v>84762</v>
      </c>
      <c r="C72" s="16">
        <v>0</v>
      </c>
      <c r="D72" s="16">
        <v>0</v>
      </c>
      <c r="E72" s="6">
        <f>C72/B72*100</f>
        <v>0</v>
      </c>
      <c r="F72" s="6" t="e">
        <f>C72/D72*100</f>
        <v>#DIV/0!</v>
      </c>
    </row>
    <row r="73" spans="1:10" s="67" customFormat="1" ht="18" customHeight="1">
      <c r="A73" s="29" t="s">
        <v>219</v>
      </c>
      <c r="B73" s="16">
        <v>0</v>
      </c>
      <c r="C73" s="16">
        <v>6400</v>
      </c>
      <c r="D73" s="16">
        <v>6000</v>
      </c>
      <c r="E73" s="6" t="e">
        <f>C73/B73*100</f>
        <v>#DIV/0!</v>
      </c>
      <c r="F73" s="6">
        <f>C73/D73*100</f>
        <v>106.66666666666667</v>
      </c>
    </row>
    <row r="74" spans="1:10" s="66" customFormat="1" ht="16.5" customHeight="1">
      <c r="A74" s="30" t="s">
        <v>18</v>
      </c>
      <c r="B74" s="4">
        <f>B4</f>
        <v>129619822</v>
      </c>
      <c r="C74" s="4">
        <f>C4</f>
        <v>9100834.0700000003</v>
      </c>
      <c r="D74" s="4">
        <f>D4</f>
        <v>7513885.8599999994</v>
      </c>
      <c r="E74" s="4">
        <f t="shared" ref="E74:E142" si="2">C74/B74*100</f>
        <v>7.0211746394775956</v>
      </c>
      <c r="F74" s="4">
        <f t="shared" ref="F74:F167" si="3">C74/D74*100</f>
        <v>121.12020650257789</v>
      </c>
    </row>
    <row r="75" spans="1:10" s="66" customFormat="1" ht="15" customHeight="1">
      <c r="A75" s="31" t="s">
        <v>17</v>
      </c>
      <c r="B75" s="4">
        <f>B76+B201+B204+B208</f>
        <v>489142933.43000001</v>
      </c>
      <c r="C75" s="4">
        <f>C76+C201+C208+C203+C204</f>
        <v>14291190.609999999</v>
      </c>
      <c r="D75" s="4">
        <f>D76+D201+D208+D203+D204</f>
        <v>3082829.24</v>
      </c>
      <c r="E75" s="4">
        <f t="shared" si="2"/>
        <v>2.9216798676383564</v>
      </c>
      <c r="F75" s="4">
        <f t="shared" si="3"/>
        <v>463.57386340347534</v>
      </c>
      <c r="J75" s="97"/>
    </row>
    <row r="76" spans="1:10" s="67" customFormat="1" ht="16.5" customHeight="1">
      <c r="A76" s="18" t="s">
        <v>50</v>
      </c>
      <c r="B76" s="6">
        <f>B77+B81+B157+B191</f>
        <v>486917933.43000001</v>
      </c>
      <c r="C76" s="6">
        <f>C77+C81+C157+C191</f>
        <v>23481913.27</v>
      </c>
      <c r="D76" s="6">
        <f>D77+D81+D157+D191</f>
        <v>13758974.24</v>
      </c>
      <c r="E76" s="6">
        <f t="shared" si="2"/>
        <v>4.822560776224889</v>
      </c>
      <c r="F76" s="6">
        <f t="shared" si="3"/>
        <v>170.66616202924149</v>
      </c>
      <c r="J76" s="97"/>
    </row>
    <row r="77" spans="1:10" s="67" customFormat="1" ht="30.75" customHeight="1">
      <c r="A77" s="18" t="s">
        <v>57</v>
      </c>
      <c r="B77" s="6">
        <f>B78+B79+B80</f>
        <v>29069300</v>
      </c>
      <c r="C77" s="6">
        <f>C78+C79+C80</f>
        <v>2422400</v>
      </c>
      <c r="D77" s="6">
        <f>D78+D79+D80</f>
        <v>2802000</v>
      </c>
      <c r="E77" s="6">
        <f t="shared" si="2"/>
        <v>8.3331899976951629</v>
      </c>
      <c r="F77" s="6">
        <f t="shared" si="3"/>
        <v>86.452533904354027</v>
      </c>
    </row>
    <row r="78" spans="1:10" s="69" customFormat="1" ht="29.25" customHeight="1">
      <c r="A78" s="39" t="s">
        <v>220</v>
      </c>
      <c r="B78" s="104">
        <v>24288100</v>
      </c>
      <c r="C78" s="104">
        <v>2024000</v>
      </c>
      <c r="D78" s="16">
        <v>2802000</v>
      </c>
      <c r="E78" s="6">
        <f t="shared" si="2"/>
        <v>8.3332990229783306</v>
      </c>
      <c r="F78" s="6">
        <f t="shared" si="3"/>
        <v>72.234118486795154</v>
      </c>
    </row>
    <row r="79" spans="1:10" s="69" customFormat="1" ht="17.25" customHeight="1">
      <c r="A79" s="10" t="s">
        <v>58</v>
      </c>
      <c r="B79" s="104">
        <v>4781200</v>
      </c>
      <c r="C79" s="104">
        <v>398400</v>
      </c>
      <c r="D79" s="16">
        <v>0</v>
      </c>
      <c r="E79" s="6">
        <f t="shared" si="2"/>
        <v>8.3326361582866237</v>
      </c>
      <c r="F79" s="6" t="e">
        <f t="shared" si="3"/>
        <v>#DIV/0!</v>
      </c>
    </row>
    <row r="80" spans="1:10" s="69" customFormat="1" ht="15">
      <c r="A80" s="10" t="s">
        <v>143</v>
      </c>
      <c r="B80" s="104"/>
      <c r="C80" s="104"/>
      <c r="D80" s="16"/>
      <c r="E80" s="6" t="e">
        <f t="shared" si="2"/>
        <v>#DIV/0!</v>
      </c>
      <c r="F80" s="6" t="e">
        <f t="shared" si="3"/>
        <v>#DIV/0!</v>
      </c>
    </row>
    <row r="81" spans="1:8" s="67" customFormat="1" ht="15">
      <c r="A81" s="9" t="s">
        <v>16</v>
      </c>
      <c r="B81" s="105">
        <f>B87+B89+B90+B91+B93+B92+B95+B97+B107+B112+B113+B96+B101+B102</f>
        <v>136547928.93000001</v>
      </c>
      <c r="C81" s="105">
        <f>SUM(C82:C97)+C113+C112+C107</f>
        <v>9450200</v>
      </c>
      <c r="D81" s="22">
        <f>SUM(D82:D97)+D113+D112+D107</f>
        <v>538800</v>
      </c>
      <c r="E81" s="6">
        <f t="shared" si="2"/>
        <v>6.9207933610216488</v>
      </c>
      <c r="F81" s="6">
        <f t="shared" si="3"/>
        <v>1753.9346696362286</v>
      </c>
    </row>
    <row r="82" spans="1:8" s="69" customFormat="1" ht="30" hidden="1">
      <c r="A82" s="23" t="s">
        <v>94</v>
      </c>
      <c r="B82" s="104">
        <f>B84+B85+B86</f>
        <v>0</v>
      </c>
      <c r="C82" s="104">
        <f>C84+C85+C86</f>
        <v>0</v>
      </c>
      <c r="D82" s="16">
        <v>0</v>
      </c>
      <c r="E82" s="6" t="e">
        <f t="shared" si="2"/>
        <v>#DIV/0!</v>
      </c>
      <c r="F82" s="6" t="e">
        <f t="shared" si="3"/>
        <v>#DIV/0!</v>
      </c>
    </row>
    <row r="83" spans="1:8" s="73" customFormat="1" ht="15" hidden="1">
      <c r="A83" s="32" t="s">
        <v>123</v>
      </c>
      <c r="B83" s="106"/>
      <c r="C83" s="106"/>
      <c r="D83" s="16"/>
      <c r="E83" s="6" t="e">
        <f t="shared" si="2"/>
        <v>#DIV/0!</v>
      </c>
      <c r="F83" s="6" t="e">
        <f t="shared" si="3"/>
        <v>#DIV/0!</v>
      </c>
    </row>
    <row r="84" spans="1:8" s="73" customFormat="1" ht="15" hidden="1">
      <c r="A84" s="32" t="s">
        <v>111</v>
      </c>
      <c r="B84" s="104">
        <v>0</v>
      </c>
      <c r="C84" s="104">
        <v>0</v>
      </c>
      <c r="D84" s="16">
        <v>0</v>
      </c>
      <c r="E84" s="6" t="e">
        <f t="shared" si="2"/>
        <v>#DIV/0!</v>
      </c>
      <c r="F84" s="6" t="e">
        <f t="shared" si="3"/>
        <v>#DIV/0!</v>
      </c>
    </row>
    <row r="85" spans="1:8" s="73" customFormat="1" ht="30" hidden="1">
      <c r="A85" s="32" t="s">
        <v>112</v>
      </c>
      <c r="B85" s="104">
        <v>0</v>
      </c>
      <c r="C85" s="104">
        <v>0</v>
      </c>
      <c r="D85" s="16">
        <v>0</v>
      </c>
      <c r="E85" s="6" t="e">
        <f t="shared" si="2"/>
        <v>#DIV/0!</v>
      </c>
      <c r="F85" s="6" t="e">
        <f t="shared" si="3"/>
        <v>#DIV/0!</v>
      </c>
    </row>
    <row r="86" spans="1:8" s="73" customFormat="1" ht="30" hidden="1">
      <c r="A86" s="32" t="s">
        <v>114</v>
      </c>
      <c r="B86" s="104">
        <v>0</v>
      </c>
      <c r="C86" s="104">
        <v>0</v>
      </c>
      <c r="D86" s="16">
        <v>0</v>
      </c>
      <c r="E86" s="6" t="e">
        <f t="shared" si="2"/>
        <v>#DIV/0!</v>
      </c>
      <c r="F86" s="6" t="e">
        <f t="shared" si="3"/>
        <v>#DIV/0!</v>
      </c>
    </row>
    <row r="87" spans="1:8" s="74" customFormat="1" ht="45" hidden="1">
      <c r="A87" s="23" t="s">
        <v>151</v>
      </c>
      <c r="B87" s="104">
        <v>0</v>
      </c>
      <c r="C87" s="104">
        <v>0</v>
      </c>
      <c r="D87" s="16">
        <v>0</v>
      </c>
      <c r="E87" s="6" t="e">
        <f t="shared" si="2"/>
        <v>#DIV/0!</v>
      </c>
      <c r="F87" s="6" t="e">
        <f t="shared" si="3"/>
        <v>#DIV/0!</v>
      </c>
    </row>
    <row r="88" spans="1:8" s="74" customFormat="1" ht="30" hidden="1">
      <c r="A88" s="23" t="s">
        <v>157</v>
      </c>
      <c r="B88" s="104"/>
      <c r="C88" s="104"/>
      <c r="D88" s="16"/>
      <c r="E88" s="6" t="e">
        <f t="shared" si="2"/>
        <v>#DIV/0!</v>
      </c>
      <c r="F88" s="6" t="e">
        <f t="shared" si="3"/>
        <v>#DIV/0!</v>
      </c>
    </row>
    <row r="89" spans="1:8" s="74" customFormat="1" ht="30.75" customHeight="1">
      <c r="A89" s="23" t="s">
        <v>152</v>
      </c>
      <c r="B89" s="104">
        <v>6558971.2699999996</v>
      </c>
      <c r="C89" s="104">
        <v>0</v>
      </c>
      <c r="D89" s="16">
        <v>0</v>
      </c>
      <c r="E89" s="6">
        <f t="shared" si="2"/>
        <v>0</v>
      </c>
      <c r="F89" s="6" t="e">
        <f t="shared" si="3"/>
        <v>#DIV/0!</v>
      </c>
    </row>
    <row r="90" spans="1:8" s="74" customFormat="1" ht="30.75" customHeight="1">
      <c r="A90" s="23" t="s">
        <v>163</v>
      </c>
      <c r="B90" s="104">
        <v>5181203.97</v>
      </c>
      <c r="C90" s="104">
        <v>0</v>
      </c>
      <c r="D90" s="16">
        <v>0</v>
      </c>
      <c r="E90" s="6">
        <f t="shared" si="2"/>
        <v>0</v>
      </c>
      <c r="F90" s="6" t="e">
        <f t="shared" si="3"/>
        <v>#DIV/0!</v>
      </c>
    </row>
    <row r="91" spans="1:8" s="74" customFormat="1" ht="33.75" customHeight="1">
      <c r="A91" s="23" t="s">
        <v>198</v>
      </c>
      <c r="B91" s="104">
        <v>958585.86</v>
      </c>
      <c r="C91" s="104">
        <v>0</v>
      </c>
      <c r="D91" s="16">
        <v>0</v>
      </c>
      <c r="E91" s="6">
        <f t="shared" si="2"/>
        <v>0</v>
      </c>
      <c r="F91" s="6" t="e">
        <f t="shared" si="3"/>
        <v>#DIV/0!</v>
      </c>
    </row>
    <row r="92" spans="1:8" s="74" customFormat="1" ht="0.75" hidden="1" customHeight="1">
      <c r="A92" s="23" t="s">
        <v>162</v>
      </c>
      <c r="B92" s="104">
        <v>0</v>
      </c>
      <c r="C92" s="104">
        <v>0</v>
      </c>
      <c r="D92" s="16">
        <v>0</v>
      </c>
      <c r="E92" s="6" t="e">
        <f t="shared" si="2"/>
        <v>#DIV/0!</v>
      </c>
      <c r="F92" s="6" t="e">
        <f t="shared" si="3"/>
        <v>#DIV/0!</v>
      </c>
    </row>
    <row r="93" spans="1:8" s="74" customFormat="1" ht="46.5" customHeight="1">
      <c r="A93" s="23" t="s">
        <v>210</v>
      </c>
      <c r="B93" s="104">
        <v>11718085</v>
      </c>
      <c r="C93" s="104">
        <v>0</v>
      </c>
      <c r="D93" s="16">
        <v>0</v>
      </c>
      <c r="E93" s="6">
        <f t="shared" si="2"/>
        <v>0</v>
      </c>
      <c r="F93" s="6" t="e">
        <f t="shared" si="3"/>
        <v>#DIV/0!</v>
      </c>
    </row>
    <row r="94" spans="1:8" s="74" customFormat="1" ht="30" hidden="1">
      <c r="A94" s="23" t="s">
        <v>164</v>
      </c>
      <c r="B94" s="104"/>
      <c r="C94" s="104"/>
      <c r="D94" s="16"/>
      <c r="E94" s="6" t="e">
        <f t="shared" si="2"/>
        <v>#DIV/0!</v>
      </c>
      <c r="F94" s="6" t="e">
        <f t="shared" si="3"/>
        <v>#DIV/0!</v>
      </c>
    </row>
    <row r="95" spans="1:8" s="69" customFormat="1" ht="45" hidden="1">
      <c r="A95" s="23" t="s">
        <v>95</v>
      </c>
      <c r="B95" s="104">
        <v>0</v>
      </c>
      <c r="C95" s="104">
        <v>0</v>
      </c>
      <c r="D95" s="16">
        <v>0</v>
      </c>
      <c r="E95" s="6" t="e">
        <f t="shared" si="2"/>
        <v>#DIV/0!</v>
      </c>
      <c r="F95" s="6" t="e">
        <f t="shared" si="3"/>
        <v>#DIV/0!</v>
      </c>
      <c r="G95" s="75"/>
      <c r="H95" s="75"/>
    </row>
    <row r="96" spans="1:8" s="69" customFormat="1" ht="30">
      <c r="A96" s="34" t="s">
        <v>118</v>
      </c>
      <c r="B96" s="104">
        <v>29933100</v>
      </c>
      <c r="C96" s="104">
        <v>0</v>
      </c>
      <c r="D96" s="16">
        <v>0</v>
      </c>
      <c r="E96" s="6">
        <f t="shared" si="2"/>
        <v>0</v>
      </c>
      <c r="F96" s="6" t="e">
        <f t="shared" si="3"/>
        <v>#DIV/0!</v>
      </c>
    </row>
    <row r="97" spans="1:6" s="69" customFormat="1" ht="60">
      <c r="A97" s="35" t="s">
        <v>101</v>
      </c>
      <c r="B97" s="104">
        <f>B98+B99+B100</f>
        <v>21827600</v>
      </c>
      <c r="C97" s="104">
        <f>C98+C99+C100</f>
        <v>0</v>
      </c>
      <c r="D97" s="16">
        <v>0</v>
      </c>
      <c r="E97" s="6">
        <f t="shared" si="2"/>
        <v>0</v>
      </c>
      <c r="F97" s="6" t="e">
        <f t="shared" si="3"/>
        <v>#DIV/0!</v>
      </c>
    </row>
    <row r="98" spans="1:6" s="74" customFormat="1" ht="45">
      <c r="A98" s="53" t="s">
        <v>240</v>
      </c>
      <c r="B98" s="106">
        <v>13584100</v>
      </c>
      <c r="C98" s="106">
        <v>0</v>
      </c>
      <c r="D98" s="16">
        <v>0</v>
      </c>
      <c r="E98" s="6">
        <f t="shared" si="2"/>
        <v>0</v>
      </c>
      <c r="F98" s="6" t="e">
        <f t="shared" si="3"/>
        <v>#DIV/0!</v>
      </c>
    </row>
    <row r="99" spans="1:6" s="74" customFormat="1" ht="30">
      <c r="A99" s="53" t="s">
        <v>241</v>
      </c>
      <c r="B99" s="106">
        <v>7417700</v>
      </c>
      <c r="C99" s="106">
        <v>0</v>
      </c>
      <c r="D99" s="16">
        <v>0</v>
      </c>
      <c r="E99" s="6">
        <f t="shared" si="2"/>
        <v>0</v>
      </c>
      <c r="F99" s="6" t="e">
        <f t="shared" si="3"/>
        <v>#DIV/0!</v>
      </c>
    </row>
    <row r="100" spans="1:6" s="74" customFormat="1" ht="45">
      <c r="A100" s="53" t="s">
        <v>242</v>
      </c>
      <c r="B100" s="106">
        <v>825800</v>
      </c>
      <c r="C100" s="106">
        <v>0</v>
      </c>
      <c r="D100" s="16">
        <v>0</v>
      </c>
      <c r="E100" s="6">
        <f t="shared" si="2"/>
        <v>0</v>
      </c>
      <c r="F100" s="6" t="e">
        <f t="shared" si="3"/>
        <v>#DIV/0!</v>
      </c>
    </row>
    <row r="101" spans="1:6" s="74" customFormat="1" ht="45.75" customHeight="1">
      <c r="A101" s="35" t="s">
        <v>237</v>
      </c>
      <c r="B101" s="104">
        <v>6154700</v>
      </c>
      <c r="C101" s="106">
        <v>0</v>
      </c>
      <c r="D101" s="16">
        <v>0</v>
      </c>
      <c r="E101" s="6">
        <f t="shared" si="2"/>
        <v>0</v>
      </c>
      <c r="F101" s="6" t="e">
        <f t="shared" si="3"/>
        <v>#DIV/0!</v>
      </c>
    </row>
    <row r="102" spans="1:6" s="74" customFormat="1" ht="66" customHeight="1">
      <c r="A102" s="35" t="s">
        <v>238</v>
      </c>
      <c r="B102" s="104">
        <v>6243600</v>
      </c>
      <c r="C102" s="106">
        <v>0</v>
      </c>
      <c r="D102" s="16">
        <v>0</v>
      </c>
      <c r="E102" s="6">
        <f t="shared" si="2"/>
        <v>0</v>
      </c>
      <c r="F102" s="6" t="e">
        <f t="shared" si="3"/>
        <v>#DIV/0!</v>
      </c>
    </row>
    <row r="103" spans="1:6" s="74" customFormat="1" ht="30" hidden="1">
      <c r="A103" s="53" t="s">
        <v>180</v>
      </c>
      <c r="B103" s="106"/>
      <c r="C103" s="106">
        <v>0</v>
      </c>
      <c r="D103" s="33">
        <v>0</v>
      </c>
      <c r="E103" s="6" t="e">
        <f t="shared" si="2"/>
        <v>#DIV/0!</v>
      </c>
      <c r="F103" s="6" t="e">
        <f t="shared" si="3"/>
        <v>#DIV/0!</v>
      </c>
    </row>
    <row r="104" spans="1:6" s="74" customFormat="1" ht="30" hidden="1">
      <c r="A104" s="53" t="s">
        <v>181</v>
      </c>
      <c r="B104" s="106"/>
      <c r="C104" s="106">
        <v>0</v>
      </c>
      <c r="D104" s="33">
        <v>0</v>
      </c>
      <c r="E104" s="6" t="e">
        <f t="shared" si="2"/>
        <v>#DIV/0!</v>
      </c>
      <c r="F104" s="6" t="e">
        <f t="shared" si="3"/>
        <v>#DIV/0!</v>
      </c>
    </row>
    <row r="105" spans="1:6" s="69" customFormat="1" ht="90" hidden="1">
      <c r="A105" s="36" t="s">
        <v>102</v>
      </c>
      <c r="B105" s="104">
        <v>0</v>
      </c>
      <c r="C105" s="104">
        <v>0</v>
      </c>
      <c r="D105" s="16">
        <v>0</v>
      </c>
      <c r="E105" s="6" t="e">
        <f t="shared" si="2"/>
        <v>#DIV/0!</v>
      </c>
      <c r="F105" s="6" t="e">
        <f t="shared" si="3"/>
        <v>#DIV/0!</v>
      </c>
    </row>
    <row r="106" spans="1:6" s="69" customFormat="1" ht="30" hidden="1">
      <c r="A106" s="23" t="s">
        <v>97</v>
      </c>
      <c r="B106" s="104">
        <v>0</v>
      </c>
      <c r="C106" s="104">
        <v>0</v>
      </c>
      <c r="D106" s="16">
        <v>0</v>
      </c>
      <c r="E106" s="6" t="e">
        <f t="shared" si="2"/>
        <v>#DIV/0!</v>
      </c>
      <c r="F106" s="6" t="e">
        <f t="shared" si="3"/>
        <v>#DIV/0!</v>
      </c>
    </row>
    <row r="107" spans="1:6" s="69" customFormat="1" ht="14.25" customHeight="1">
      <c r="A107" s="23" t="s">
        <v>96</v>
      </c>
      <c r="B107" s="104">
        <f>B108+B109+B110+B111</f>
        <v>300000</v>
      </c>
      <c r="C107" s="104">
        <f>C108+C109+C110+C111</f>
        <v>0</v>
      </c>
      <c r="D107" s="16">
        <v>0</v>
      </c>
      <c r="E107" s="6">
        <f t="shared" si="2"/>
        <v>0</v>
      </c>
      <c r="F107" s="6" t="e">
        <f t="shared" si="3"/>
        <v>#DIV/0!</v>
      </c>
    </row>
    <row r="108" spans="1:6" s="76" customFormat="1" ht="15" hidden="1">
      <c r="A108" s="37" t="s">
        <v>113</v>
      </c>
      <c r="B108" s="106"/>
      <c r="C108" s="106"/>
      <c r="D108" s="33"/>
      <c r="E108" s="6" t="e">
        <f t="shared" si="2"/>
        <v>#DIV/0!</v>
      </c>
      <c r="F108" s="6" t="e">
        <f t="shared" si="3"/>
        <v>#DIV/0!</v>
      </c>
    </row>
    <row r="109" spans="1:6" s="76" customFormat="1" ht="15.75" hidden="1" customHeight="1">
      <c r="A109" s="32" t="s">
        <v>223</v>
      </c>
      <c r="B109" s="106">
        <v>0</v>
      </c>
      <c r="C109" s="106">
        <v>0</v>
      </c>
      <c r="D109" s="33">
        <v>0</v>
      </c>
      <c r="E109" s="6" t="e">
        <f t="shared" si="2"/>
        <v>#DIV/0!</v>
      </c>
      <c r="F109" s="6" t="e">
        <f t="shared" si="3"/>
        <v>#DIV/0!</v>
      </c>
    </row>
    <row r="110" spans="1:6" s="76" customFormat="1" ht="15">
      <c r="A110" s="38" t="s">
        <v>224</v>
      </c>
      <c r="B110" s="106">
        <v>300000</v>
      </c>
      <c r="C110" s="106">
        <v>0</v>
      </c>
      <c r="D110" s="33">
        <v>0</v>
      </c>
      <c r="E110" s="6">
        <f t="shared" si="2"/>
        <v>0</v>
      </c>
      <c r="F110" s="6" t="e">
        <f t="shared" si="3"/>
        <v>#DIV/0!</v>
      </c>
    </row>
    <row r="111" spans="1:6" s="76" customFormat="1" ht="44.25" hidden="1" customHeight="1">
      <c r="A111" s="38" t="s">
        <v>182</v>
      </c>
      <c r="B111" s="106">
        <v>0</v>
      </c>
      <c r="C111" s="106">
        <v>0</v>
      </c>
      <c r="D111" s="33">
        <v>42713</v>
      </c>
      <c r="E111" s="6" t="e">
        <f t="shared" si="2"/>
        <v>#DIV/0!</v>
      </c>
      <c r="F111" s="6">
        <f t="shared" si="3"/>
        <v>0</v>
      </c>
    </row>
    <row r="112" spans="1:6" s="77" customFormat="1" ht="45">
      <c r="A112" s="39" t="s">
        <v>199</v>
      </c>
      <c r="B112" s="104">
        <v>9468282.8300000001</v>
      </c>
      <c r="C112" s="104">
        <v>0</v>
      </c>
      <c r="D112" s="16">
        <v>0</v>
      </c>
      <c r="E112" s="6">
        <f t="shared" si="2"/>
        <v>0</v>
      </c>
      <c r="F112" s="6" t="e">
        <f t="shared" si="3"/>
        <v>#DIV/0!</v>
      </c>
    </row>
    <row r="113" spans="1:6" s="69" customFormat="1" ht="14.25" customHeight="1">
      <c r="A113" s="23" t="s">
        <v>51</v>
      </c>
      <c r="B113" s="104">
        <f>SUM(B115:B156)</f>
        <v>38203800</v>
      </c>
      <c r="C113" s="104">
        <f>SUM(C115:C156)</f>
        <v>9450200</v>
      </c>
      <c r="D113" s="16">
        <f>SUM(D115:D156)</f>
        <v>538800</v>
      </c>
      <c r="E113" s="6">
        <f t="shared" si="2"/>
        <v>24.736282778152958</v>
      </c>
      <c r="F113" s="6">
        <f t="shared" si="3"/>
        <v>1753.9346696362286</v>
      </c>
    </row>
    <row r="114" spans="1:6" s="69" customFormat="1" ht="15" customHeight="1">
      <c r="A114" s="23" t="s">
        <v>22</v>
      </c>
      <c r="B114" s="104"/>
      <c r="C114" s="104"/>
      <c r="D114" s="16"/>
      <c r="E114" s="6" t="e">
        <f t="shared" si="2"/>
        <v>#DIV/0!</v>
      </c>
      <c r="F114" s="6" t="e">
        <f t="shared" si="3"/>
        <v>#DIV/0!</v>
      </c>
    </row>
    <row r="115" spans="1:6" s="69" customFormat="1" ht="15">
      <c r="A115" s="32" t="s">
        <v>221</v>
      </c>
      <c r="B115" s="106">
        <v>67000</v>
      </c>
      <c r="C115" s="106">
        <v>0</v>
      </c>
      <c r="D115" s="33">
        <v>0</v>
      </c>
      <c r="E115" s="6">
        <f t="shared" si="2"/>
        <v>0</v>
      </c>
      <c r="F115" s="6" t="e">
        <f t="shared" si="3"/>
        <v>#DIV/0!</v>
      </c>
    </row>
    <row r="116" spans="1:6" s="69" customFormat="1" ht="30" hidden="1">
      <c r="A116" s="32" t="s">
        <v>174</v>
      </c>
      <c r="B116" s="106">
        <v>0</v>
      </c>
      <c r="C116" s="106">
        <v>0</v>
      </c>
      <c r="D116" s="33">
        <v>0</v>
      </c>
      <c r="E116" s="6" t="e">
        <f t="shared" si="2"/>
        <v>#DIV/0!</v>
      </c>
      <c r="F116" s="6" t="e">
        <f t="shared" si="3"/>
        <v>#DIV/0!</v>
      </c>
    </row>
    <row r="117" spans="1:6" s="74" customFormat="1" ht="30">
      <c r="A117" s="32" t="s">
        <v>195</v>
      </c>
      <c r="B117" s="106">
        <v>10865300</v>
      </c>
      <c r="C117" s="106">
        <v>0</v>
      </c>
      <c r="D117" s="33">
        <v>0</v>
      </c>
      <c r="E117" s="6">
        <f t="shared" si="2"/>
        <v>0</v>
      </c>
      <c r="F117" s="6" t="e">
        <f t="shared" si="3"/>
        <v>#DIV/0!</v>
      </c>
    </row>
    <row r="118" spans="1:6" s="74" customFormat="1" ht="30">
      <c r="A118" s="32" t="s">
        <v>222</v>
      </c>
      <c r="B118" s="106">
        <v>319800</v>
      </c>
      <c r="C118" s="106">
        <v>0</v>
      </c>
      <c r="D118" s="33">
        <v>0</v>
      </c>
      <c r="E118" s="6">
        <f t="shared" si="2"/>
        <v>0</v>
      </c>
      <c r="F118" s="6" t="e">
        <f t="shared" si="3"/>
        <v>#DIV/0!</v>
      </c>
    </row>
    <row r="119" spans="1:6" s="74" customFormat="1" ht="29.25" customHeight="1">
      <c r="A119" s="32" t="s">
        <v>239</v>
      </c>
      <c r="B119" s="106">
        <v>3975100</v>
      </c>
      <c r="C119" s="106">
        <v>0</v>
      </c>
      <c r="D119" s="33">
        <v>0</v>
      </c>
      <c r="E119" s="6">
        <f t="shared" si="2"/>
        <v>0</v>
      </c>
      <c r="F119" s="6" t="e">
        <f t="shared" si="3"/>
        <v>#DIV/0!</v>
      </c>
    </row>
    <row r="120" spans="1:6" s="74" customFormat="1" ht="30" hidden="1">
      <c r="A120" s="32" t="s">
        <v>209</v>
      </c>
      <c r="B120" s="106">
        <v>0</v>
      </c>
      <c r="C120" s="106">
        <v>0</v>
      </c>
      <c r="D120" s="33">
        <v>0</v>
      </c>
      <c r="E120" s="6" t="e">
        <f t="shared" si="2"/>
        <v>#DIV/0!</v>
      </c>
      <c r="F120" s="6" t="e">
        <f t="shared" si="3"/>
        <v>#DIV/0!</v>
      </c>
    </row>
    <row r="121" spans="1:6" s="74" customFormat="1" ht="30">
      <c r="A121" s="32" t="s">
        <v>196</v>
      </c>
      <c r="B121" s="106">
        <v>2656700</v>
      </c>
      <c r="C121" s="106">
        <v>0</v>
      </c>
      <c r="D121" s="33">
        <v>0</v>
      </c>
      <c r="E121" s="6">
        <f t="shared" si="2"/>
        <v>0</v>
      </c>
      <c r="F121" s="6" t="e">
        <f t="shared" si="3"/>
        <v>#DIV/0!</v>
      </c>
    </row>
    <row r="122" spans="1:6" s="74" customFormat="1" ht="15" hidden="1">
      <c r="A122" s="32" t="s">
        <v>183</v>
      </c>
      <c r="B122" s="106">
        <v>0</v>
      </c>
      <c r="C122" s="106">
        <v>0</v>
      </c>
      <c r="D122" s="33">
        <v>0</v>
      </c>
      <c r="E122" s="6" t="e">
        <f t="shared" si="2"/>
        <v>#DIV/0!</v>
      </c>
      <c r="F122" s="6" t="e">
        <f t="shared" si="3"/>
        <v>#DIV/0!</v>
      </c>
    </row>
    <row r="123" spans="1:6" s="74" customFormat="1" ht="30" hidden="1">
      <c r="A123" s="32" t="s">
        <v>211</v>
      </c>
      <c r="B123" s="106">
        <v>0</v>
      </c>
      <c r="C123" s="106">
        <v>0</v>
      </c>
      <c r="D123" s="33">
        <v>0</v>
      </c>
      <c r="E123" s="6" t="e">
        <f t="shared" si="2"/>
        <v>#DIV/0!</v>
      </c>
      <c r="F123" s="6" t="e">
        <f t="shared" si="3"/>
        <v>#DIV/0!</v>
      </c>
    </row>
    <row r="124" spans="1:6" s="74" customFormat="1" ht="30">
      <c r="A124" s="32" t="s">
        <v>184</v>
      </c>
      <c r="B124" s="106">
        <v>5212500</v>
      </c>
      <c r="C124" s="106">
        <v>0</v>
      </c>
      <c r="D124" s="33">
        <v>0</v>
      </c>
      <c r="E124" s="6">
        <f t="shared" si="2"/>
        <v>0</v>
      </c>
      <c r="F124" s="6" t="e">
        <f t="shared" si="3"/>
        <v>#DIV/0!</v>
      </c>
    </row>
    <row r="125" spans="1:6" s="74" customFormat="1" ht="15" hidden="1">
      <c r="A125" s="32" t="s">
        <v>185</v>
      </c>
      <c r="B125" s="106">
        <v>0</v>
      </c>
      <c r="C125" s="106">
        <v>0</v>
      </c>
      <c r="D125" s="33">
        <v>0</v>
      </c>
      <c r="E125" s="6" t="e">
        <f t="shared" si="2"/>
        <v>#DIV/0!</v>
      </c>
      <c r="F125" s="6" t="e">
        <f t="shared" si="3"/>
        <v>#DIV/0!</v>
      </c>
    </row>
    <row r="126" spans="1:6" s="74" customFormat="1" ht="30" hidden="1">
      <c r="A126" s="32" t="s">
        <v>208</v>
      </c>
      <c r="B126" s="106"/>
      <c r="C126" s="106"/>
      <c r="D126" s="33"/>
      <c r="E126" s="6" t="e">
        <f t="shared" si="2"/>
        <v>#DIV/0!</v>
      </c>
      <c r="F126" s="6" t="e">
        <f t="shared" si="3"/>
        <v>#DIV/0!</v>
      </c>
    </row>
    <row r="127" spans="1:6" s="74" customFormat="1" ht="15" hidden="1">
      <c r="A127" s="32" t="s">
        <v>115</v>
      </c>
      <c r="B127" s="106"/>
      <c r="C127" s="106"/>
      <c r="D127" s="33"/>
      <c r="E127" s="6" t="e">
        <f t="shared" si="2"/>
        <v>#DIV/0!</v>
      </c>
      <c r="F127" s="6" t="e">
        <f t="shared" si="3"/>
        <v>#DIV/0!</v>
      </c>
    </row>
    <row r="128" spans="1:6" s="74" customFormat="1" ht="30" hidden="1">
      <c r="A128" s="32" t="s">
        <v>127</v>
      </c>
      <c r="B128" s="106"/>
      <c r="C128" s="106"/>
      <c r="D128" s="33"/>
      <c r="E128" s="6" t="e">
        <f t="shared" si="2"/>
        <v>#DIV/0!</v>
      </c>
      <c r="F128" s="6" t="e">
        <f t="shared" si="3"/>
        <v>#DIV/0!</v>
      </c>
    </row>
    <row r="129" spans="1:6" s="74" customFormat="1" ht="59.25" hidden="1" customHeight="1">
      <c r="A129" s="32" t="s">
        <v>200</v>
      </c>
      <c r="B129" s="106">
        <v>0</v>
      </c>
      <c r="C129" s="106">
        <v>0</v>
      </c>
      <c r="D129" s="33">
        <v>0</v>
      </c>
      <c r="E129" s="6" t="e">
        <f t="shared" si="2"/>
        <v>#DIV/0!</v>
      </c>
      <c r="F129" s="6" t="e">
        <f t="shared" si="3"/>
        <v>#DIV/0!</v>
      </c>
    </row>
    <row r="130" spans="1:6" s="74" customFormat="1" ht="30" hidden="1">
      <c r="A130" s="32" t="s">
        <v>119</v>
      </c>
      <c r="B130" s="106">
        <v>0</v>
      </c>
      <c r="C130" s="106">
        <v>0</v>
      </c>
      <c r="D130" s="33">
        <v>0</v>
      </c>
      <c r="E130" s="6" t="e">
        <f t="shared" si="2"/>
        <v>#DIV/0!</v>
      </c>
      <c r="F130" s="6" t="e">
        <f t="shared" si="3"/>
        <v>#DIV/0!</v>
      </c>
    </row>
    <row r="131" spans="1:6" s="74" customFormat="1" ht="30" hidden="1">
      <c r="A131" s="32" t="s">
        <v>230</v>
      </c>
      <c r="B131" s="106">
        <v>0</v>
      </c>
      <c r="C131" s="106">
        <v>0</v>
      </c>
      <c r="D131" s="33">
        <v>0</v>
      </c>
      <c r="E131" s="6" t="e">
        <f t="shared" si="2"/>
        <v>#DIV/0!</v>
      </c>
      <c r="F131" s="6" t="e">
        <f t="shared" si="3"/>
        <v>#DIV/0!</v>
      </c>
    </row>
    <row r="132" spans="1:6" s="74" customFormat="1" ht="30" hidden="1">
      <c r="A132" s="32" t="s">
        <v>145</v>
      </c>
      <c r="B132" s="106"/>
      <c r="C132" s="106"/>
      <c r="D132" s="33"/>
      <c r="E132" s="6" t="e">
        <f t="shared" si="2"/>
        <v>#DIV/0!</v>
      </c>
      <c r="F132" s="6" t="e">
        <f t="shared" si="3"/>
        <v>#DIV/0!</v>
      </c>
    </row>
    <row r="133" spans="1:6" s="74" customFormat="1" ht="30" hidden="1">
      <c r="A133" s="32" t="s">
        <v>159</v>
      </c>
      <c r="B133" s="106"/>
      <c r="C133" s="106"/>
      <c r="D133" s="33"/>
      <c r="E133" s="6" t="e">
        <f t="shared" si="2"/>
        <v>#DIV/0!</v>
      </c>
      <c r="F133" s="6" t="e">
        <f t="shared" si="3"/>
        <v>#DIV/0!</v>
      </c>
    </row>
    <row r="134" spans="1:6" s="74" customFormat="1" ht="30" hidden="1">
      <c r="A134" s="32" t="s">
        <v>144</v>
      </c>
      <c r="B134" s="106"/>
      <c r="C134" s="106"/>
      <c r="D134" s="33"/>
      <c r="E134" s="6" t="e">
        <f t="shared" si="2"/>
        <v>#DIV/0!</v>
      </c>
      <c r="F134" s="6" t="e">
        <f t="shared" si="3"/>
        <v>#DIV/0!</v>
      </c>
    </row>
    <row r="135" spans="1:6" s="74" customFormat="1" ht="15" hidden="1">
      <c r="A135" s="57" t="s">
        <v>124</v>
      </c>
      <c r="B135" s="106"/>
      <c r="C135" s="106"/>
      <c r="D135" s="33">
        <v>0</v>
      </c>
      <c r="E135" s="6" t="e">
        <f t="shared" si="2"/>
        <v>#DIV/0!</v>
      </c>
      <c r="F135" s="6" t="e">
        <f t="shared" si="3"/>
        <v>#DIV/0!</v>
      </c>
    </row>
    <row r="136" spans="1:6" s="74" customFormat="1" ht="45" hidden="1">
      <c r="A136" s="57" t="s">
        <v>126</v>
      </c>
      <c r="B136" s="106"/>
      <c r="C136" s="106"/>
      <c r="D136" s="33"/>
      <c r="E136" s="6" t="e">
        <f t="shared" si="2"/>
        <v>#DIV/0!</v>
      </c>
      <c r="F136" s="6" t="e">
        <f t="shared" si="3"/>
        <v>#DIV/0!</v>
      </c>
    </row>
    <row r="137" spans="1:6" s="74" customFormat="1" ht="30" hidden="1">
      <c r="A137" s="57" t="s">
        <v>231</v>
      </c>
      <c r="B137" s="106">
        <v>0</v>
      </c>
      <c r="C137" s="106">
        <v>0</v>
      </c>
      <c r="D137" s="33">
        <v>0</v>
      </c>
      <c r="E137" s="6" t="e">
        <f t="shared" si="2"/>
        <v>#DIV/0!</v>
      </c>
      <c r="F137" s="6" t="e">
        <f t="shared" si="3"/>
        <v>#DIV/0!</v>
      </c>
    </row>
    <row r="138" spans="1:6" s="74" customFormat="1" ht="30" hidden="1">
      <c r="A138" s="57" t="s">
        <v>172</v>
      </c>
      <c r="B138" s="106"/>
      <c r="C138" s="106"/>
      <c r="D138" s="33"/>
      <c r="E138" s="6" t="e">
        <f t="shared" si="2"/>
        <v>#DIV/0!</v>
      </c>
      <c r="F138" s="6" t="e">
        <f t="shared" si="3"/>
        <v>#DIV/0!</v>
      </c>
    </row>
    <row r="139" spans="1:6" s="74" customFormat="1" ht="45" hidden="1">
      <c r="A139" s="57" t="s">
        <v>197</v>
      </c>
      <c r="B139" s="106">
        <v>0</v>
      </c>
      <c r="C139" s="106">
        <v>0</v>
      </c>
      <c r="D139" s="33">
        <v>0</v>
      </c>
      <c r="E139" s="6" t="e">
        <f t="shared" si="2"/>
        <v>#DIV/0!</v>
      </c>
      <c r="F139" s="6" t="e">
        <f t="shared" si="3"/>
        <v>#DIV/0!</v>
      </c>
    </row>
    <row r="140" spans="1:6" s="74" customFormat="1" ht="45" hidden="1">
      <c r="A140" s="57" t="s">
        <v>225</v>
      </c>
      <c r="B140" s="106">
        <v>0</v>
      </c>
      <c r="C140" s="106">
        <v>0</v>
      </c>
      <c r="D140" s="33">
        <v>0</v>
      </c>
      <c r="E140" s="6" t="e">
        <f t="shared" si="2"/>
        <v>#DIV/0!</v>
      </c>
      <c r="F140" s="6" t="e">
        <f t="shared" si="3"/>
        <v>#DIV/0!</v>
      </c>
    </row>
    <row r="141" spans="1:6" s="74" customFormat="1" ht="45" hidden="1">
      <c r="A141" s="57" t="s">
        <v>226</v>
      </c>
      <c r="B141" s="106">
        <v>0</v>
      </c>
      <c r="C141" s="106">
        <v>0</v>
      </c>
      <c r="D141" s="33">
        <v>0</v>
      </c>
      <c r="E141" s="6" t="e">
        <f t="shared" si="2"/>
        <v>#DIV/0!</v>
      </c>
      <c r="F141" s="6" t="e">
        <f t="shared" si="3"/>
        <v>#DIV/0!</v>
      </c>
    </row>
    <row r="142" spans="1:6" s="74" customFormat="1" ht="0.75" hidden="1" customHeight="1">
      <c r="A142" s="57" t="s">
        <v>146</v>
      </c>
      <c r="B142" s="106">
        <v>0</v>
      </c>
      <c r="C142" s="106">
        <v>0</v>
      </c>
      <c r="D142" s="33"/>
      <c r="E142" s="6" t="e">
        <f t="shared" si="2"/>
        <v>#DIV/0!</v>
      </c>
      <c r="F142" s="6" t="e">
        <f t="shared" si="3"/>
        <v>#DIV/0!</v>
      </c>
    </row>
    <row r="143" spans="1:6" s="69" customFormat="1" ht="30" hidden="1">
      <c r="A143" s="57" t="s">
        <v>170</v>
      </c>
      <c r="B143" s="106">
        <v>0</v>
      </c>
      <c r="C143" s="106">
        <v>0</v>
      </c>
      <c r="D143" s="33">
        <v>0</v>
      </c>
      <c r="E143" s="6" t="e">
        <f t="shared" ref="E143:E207" si="4">C143/B143*100</f>
        <v>#DIV/0!</v>
      </c>
      <c r="F143" s="6" t="e">
        <f t="shared" si="3"/>
        <v>#DIV/0!</v>
      </c>
    </row>
    <row r="144" spans="1:6" s="69" customFormat="1" ht="45" hidden="1">
      <c r="A144" s="57" t="s">
        <v>166</v>
      </c>
      <c r="B144" s="104"/>
      <c r="C144" s="104"/>
      <c r="D144" s="16"/>
      <c r="E144" s="6" t="e">
        <f t="shared" si="4"/>
        <v>#DIV/0!</v>
      </c>
      <c r="F144" s="6" t="e">
        <f t="shared" si="3"/>
        <v>#DIV/0!</v>
      </c>
    </row>
    <row r="145" spans="1:6" s="69" customFormat="1" ht="45" hidden="1">
      <c r="A145" s="57" t="s">
        <v>165</v>
      </c>
      <c r="B145" s="104"/>
      <c r="C145" s="104"/>
      <c r="D145" s="33"/>
      <c r="E145" s="6" t="e">
        <f t="shared" si="4"/>
        <v>#DIV/0!</v>
      </c>
      <c r="F145" s="6" t="e">
        <f t="shared" si="3"/>
        <v>#DIV/0!</v>
      </c>
    </row>
    <row r="146" spans="1:6" s="69" customFormat="1" ht="60" hidden="1">
      <c r="A146" s="57" t="s">
        <v>201</v>
      </c>
      <c r="B146" s="106">
        <v>0</v>
      </c>
      <c r="C146" s="106">
        <v>0</v>
      </c>
      <c r="D146" s="33">
        <v>0</v>
      </c>
      <c r="E146" s="6" t="e">
        <f t="shared" si="4"/>
        <v>#DIV/0!</v>
      </c>
      <c r="F146" s="6" t="e">
        <f t="shared" si="3"/>
        <v>#DIV/0!</v>
      </c>
    </row>
    <row r="147" spans="1:6" s="69" customFormat="1" ht="30" hidden="1">
      <c r="A147" s="57" t="s">
        <v>175</v>
      </c>
      <c r="B147" s="106"/>
      <c r="C147" s="106"/>
      <c r="D147" s="33"/>
      <c r="E147" s="6" t="e">
        <f t="shared" si="4"/>
        <v>#DIV/0!</v>
      </c>
      <c r="F147" s="6" t="e">
        <f t="shared" si="3"/>
        <v>#DIV/0!</v>
      </c>
    </row>
    <row r="148" spans="1:6" s="69" customFormat="1" ht="45" hidden="1">
      <c r="A148" s="57" t="s">
        <v>176</v>
      </c>
      <c r="B148" s="106"/>
      <c r="C148" s="106"/>
      <c r="D148" s="33"/>
      <c r="E148" s="6" t="e">
        <f t="shared" si="4"/>
        <v>#DIV/0!</v>
      </c>
      <c r="F148" s="6" t="e">
        <f t="shared" si="3"/>
        <v>#DIV/0!</v>
      </c>
    </row>
    <row r="149" spans="1:6" s="69" customFormat="1" ht="75" hidden="1">
      <c r="A149" s="98" t="s">
        <v>228</v>
      </c>
      <c r="B149" s="106">
        <v>0</v>
      </c>
      <c r="C149" s="106">
        <v>0</v>
      </c>
      <c r="D149" s="33">
        <v>0</v>
      </c>
      <c r="E149" s="6" t="e">
        <f t="shared" si="4"/>
        <v>#DIV/0!</v>
      </c>
      <c r="F149" s="6" t="e">
        <f t="shared" si="3"/>
        <v>#DIV/0!</v>
      </c>
    </row>
    <row r="150" spans="1:6" s="69" customFormat="1" ht="30">
      <c r="A150" s="57" t="s">
        <v>202</v>
      </c>
      <c r="B150" s="106">
        <v>9450200</v>
      </c>
      <c r="C150" s="106">
        <v>9450200</v>
      </c>
      <c r="D150" s="33">
        <v>538800</v>
      </c>
      <c r="E150" s="6">
        <f t="shared" si="4"/>
        <v>100</v>
      </c>
      <c r="F150" s="6">
        <f t="shared" si="3"/>
        <v>1753.9346696362286</v>
      </c>
    </row>
    <row r="151" spans="1:6" s="69" customFormat="1" ht="45" hidden="1">
      <c r="A151" s="57" t="s">
        <v>203</v>
      </c>
      <c r="B151" s="106"/>
      <c r="C151" s="106"/>
      <c r="D151" s="33"/>
      <c r="E151" s="6" t="e">
        <f t="shared" si="4"/>
        <v>#DIV/0!</v>
      </c>
      <c r="F151" s="6" t="e">
        <f t="shared" si="3"/>
        <v>#DIV/0!</v>
      </c>
    </row>
    <row r="152" spans="1:6" s="74" customFormat="1" ht="60" hidden="1">
      <c r="A152" s="57" t="s">
        <v>186</v>
      </c>
      <c r="B152" s="106">
        <v>0</v>
      </c>
      <c r="C152" s="106">
        <v>0</v>
      </c>
      <c r="D152" s="33">
        <v>0</v>
      </c>
      <c r="E152" s="6" t="e">
        <f t="shared" si="4"/>
        <v>#DIV/0!</v>
      </c>
      <c r="F152" s="6" t="e">
        <f t="shared" si="3"/>
        <v>#DIV/0!</v>
      </c>
    </row>
    <row r="153" spans="1:6" s="74" customFormat="1" ht="30" hidden="1">
      <c r="A153" s="57" t="s">
        <v>206</v>
      </c>
      <c r="B153" s="106">
        <v>0</v>
      </c>
      <c r="C153" s="106">
        <v>0</v>
      </c>
      <c r="D153" s="33">
        <v>0</v>
      </c>
      <c r="E153" s="6" t="e">
        <f t="shared" si="4"/>
        <v>#DIV/0!</v>
      </c>
      <c r="F153" s="6" t="e">
        <f t="shared" si="3"/>
        <v>#DIV/0!</v>
      </c>
    </row>
    <row r="154" spans="1:6" s="74" customFormat="1" ht="75" hidden="1">
      <c r="A154" s="98" t="s">
        <v>212</v>
      </c>
      <c r="B154" s="106">
        <v>0</v>
      </c>
      <c r="C154" s="106">
        <v>0</v>
      </c>
      <c r="D154" s="33">
        <v>0</v>
      </c>
      <c r="E154" s="6" t="e">
        <f t="shared" si="4"/>
        <v>#DIV/0!</v>
      </c>
      <c r="F154" s="6" t="e">
        <f t="shared" si="3"/>
        <v>#DIV/0!</v>
      </c>
    </row>
    <row r="155" spans="1:6" s="74" customFormat="1" ht="59.25" customHeight="1">
      <c r="A155" s="98" t="s">
        <v>229</v>
      </c>
      <c r="B155" s="106">
        <v>5657200</v>
      </c>
      <c r="C155" s="106">
        <v>0</v>
      </c>
      <c r="D155" s="33">
        <v>0</v>
      </c>
      <c r="E155" s="6">
        <f t="shared" si="4"/>
        <v>0</v>
      </c>
      <c r="F155" s="6" t="e">
        <f t="shared" si="3"/>
        <v>#DIV/0!</v>
      </c>
    </row>
    <row r="156" spans="1:6" s="74" customFormat="1" ht="90" hidden="1">
      <c r="A156" s="98" t="s">
        <v>213</v>
      </c>
      <c r="B156" s="106">
        <v>0</v>
      </c>
      <c r="C156" s="106">
        <v>0</v>
      </c>
      <c r="D156" s="33">
        <v>0</v>
      </c>
      <c r="E156" s="6" t="e">
        <f t="shared" si="4"/>
        <v>#DIV/0!</v>
      </c>
      <c r="F156" s="6" t="e">
        <f t="shared" si="3"/>
        <v>#DIV/0!</v>
      </c>
    </row>
    <row r="157" spans="1:6" s="67" customFormat="1" ht="18" customHeight="1">
      <c r="A157" s="9" t="s">
        <v>19</v>
      </c>
      <c r="B157" s="105">
        <f>B160+B162+B166+B167+B185+B186+B187+B190+B189</f>
        <v>305286104.5</v>
      </c>
      <c r="C157" s="105">
        <f>C160+C162+C166+C167+C185+C186+C187+C190+C189</f>
        <v>11609313.27</v>
      </c>
      <c r="D157" s="22">
        <f>D160+D162+D167+D185+D187+D186+D166+D190</f>
        <v>10418174.24</v>
      </c>
      <c r="E157" s="6">
        <f t="shared" si="4"/>
        <v>3.8027650452724751</v>
      </c>
      <c r="F157" s="6">
        <f t="shared" si="3"/>
        <v>111.43327998323053</v>
      </c>
    </row>
    <row r="158" spans="1:6" s="69" customFormat="1" ht="30" hidden="1">
      <c r="A158" s="23" t="s">
        <v>85</v>
      </c>
      <c r="B158" s="104"/>
      <c r="C158" s="104"/>
      <c r="D158" s="16"/>
      <c r="E158" s="6" t="e">
        <f t="shared" si="4"/>
        <v>#DIV/0!</v>
      </c>
      <c r="F158" s="6" t="e">
        <f t="shared" si="3"/>
        <v>#DIV/0!</v>
      </c>
    </row>
    <row r="159" spans="1:6" s="69" customFormat="1" ht="30" hidden="1">
      <c r="A159" s="23" t="s">
        <v>88</v>
      </c>
      <c r="B159" s="104"/>
      <c r="C159" s="104"/>
      <c r="D159" s="16"/>
      <c r="E159" s="6" t="e">
        <f t="shared" si="4"/>
        <v>#DIV/0!</v>
      </c>
      <c r="F159" s="6" t="e">
        <f t="shared" si="3"/>
        <v>#DIV/0!</v>
      </c>
    </row>
    <row r="160" spans="1:6" s="69" customFormat="1" ht="28.5" customHeight="1">
      <c r="A160" s="10" t="s">
        <v>59</v>
      </c>
      <c r="B160" s="104">
        <v>1244500</v>
      </c>
      <c r="C160" s="104">
        <v>88074.85</v>
      </c>
      <c r="D160" s="16">
        <v>80017.16</v>
      </c>
      <c r="E160" s="6">
        <f t="shared" si="4"/>
        <v>7.0771273603856972</v>
      </c>
      <c r="F160" s="6">
        <f t="shared" si="3"/>
        <v>110.06995249518978</v>
      </c>
    </row>
    <row r="161" spans="1:6" s="69" customFormat="1" ht="45" hidden="1">
      <c r="A161" s="10" t="s">
        <v>67</v>
      </c>
      <c r="B161" s="104"/>
      <c r="C161" s="104"/>
      <c r="D161" s="16"/>
      <c r="E161" s="6" t="e">
        <f t="shared" si="4"/>
        <v>#DIV/0!</v>
      </c>
      <c r="F161" s="6" t="e">
        <f t="shared" si="3"/>
        <v>#DIV/0!</v>
      </c>
    </row>
    <row r="162" spans="1:6" s="69" customFormat="1" ht="28.5" customHeight="1">
      <c r="A162" s="10" t="s">
        <v>60</v>
      </c>
      <c r="B162" s="104">
        <v>1456000</v>
      </c>
      <c r="C162" s="104">
        <v>121300</v>
      </c>
      <c r="D162" s="16">
        <v>120600</v>
      </c>
      <c r="E162" s="6">
        <f t="shared" si="4"/>
        <v>8.3310439560439562</v>
      </c>
      <c r="F162" s="6">
        <f t="shared" si="3"/>
        <v>100.5804311774461</v>
      </c>
    </row>
    <row r="163" spans="1:6" s="69" customFormat="1" ht="30" hidden="1">
      <c r="A163" s="10" t="s">
        <v>62</v>
      </c>
      <c r="B163" s="104"/>
      <c r="C163" s="104"/>
      <c r="D163" s="16"/>
      <c r="E163" s="6" t="e">
        <f t="shared" si="4"/>
        <v>#DIV/0!</v>
      </c>
      <c r="F163" s="6" t="e">
        <f t="shared" si="3"/>
        <v>#DIV/0!</v>
      </c>
    </row>
    <row r="164" spans="1:6" s="69" customFormat="1" ht="30" hidden="1">
      <c r="A164" s="10" t="s">
        <v>88</v>
      </c>
      <c r="B164" s="104"/>
      <c r="C164" s="104"/>
      <c r="D164" s="16"/>
      <c r="E164" s="6" t="e">
        <f t="shared" si="4"/>
        <v>#DIV/0!</v>
      </c>
      <c r="F164" s="6" t="e">
        <f t="shared" si="3"/>
        <v>#DIV/0!</v>
      </c>
    </row>
    <row r="165" spans="1:6" s="69" customFormat="1" ht="15" hidden="1">
      <c r="A165" s="10" t="s">
        <v>45</v>
      </c>
      <c r="B165" s="104"/>
      <c r="C165" s="104"/>
      <c r="D165" s="16"/>
      <c r="E165" s="6" t="e">
        <f t="shared" si="4"/>
        <v>#DIV/0!</v>
      </c>
      <c r="F165" s="6" t="e">
        <f t="shared" si="3"/>
        <v>#DIV/0!</v>
      </c>
    </row>
    <row r="166" spans="1:6" s="69" customFormat="1" ht="44.25" customHeight="1">
      <c r="A166" s="10" t="s">
        <v>67</v>
      </c>
      <c r="B166" s="104">
        <v>28100</v>
      </c>
      <c r="C166" s="104">
        <v>0</v>
      </c>
      <c r="D166" s="16">
        <v>0</v>
      </c>
      <c r="E166" s="6">
        <f t="shared" si="4"/>
        <v>0</v>
      </c>
      <c r="F166" s="6" t="e">
        <f t="shared" si="3"/>
        <v>#DIV/0!</v>
      </c>
    </row>
    <row r="167" spans="1:6" s="69" customFormat="1" ht="29.25" customHeight="1">
      <c r="A167" s="10" t="s">
        <v>63</v>
      </c>
      <c r="B167" s="104">
        <f>SUM(B169:B184)</f>
        <v>299380214.5</v>
      </c>
      <c r="C167" s="104">
        <f>SUM(C169:C184)</f>
        <v>11399938.42</v>
      </c>
      <c r="D167" s="16">
        <f>SUM(D169:D184)</f>
        <v>10217557.08</v>
      </c>
      <c r="E167" s="6">
        <f t="shared" si="4"/>
        <v>3.8078462997426974</v>
      </c>
      <c r="F167" s="6">
        <f t="shared" si="3"/>
        <v>111.57205514725639</v>
      </c>
    </row>
    <row r="168" spans="1:6" s="69" customFormat="1" ht="15" customHeight="1">
      <c r="A168" s="10" t="s">
        <v>22</v>
      </c>
      <c r="B168" s="104"/>
      <c r="C168" s="104"/>
      <c r="D168" s="16"/>
      <c r="E168" s="6"/>
      <c r="F168" s="6"/>
    </row>
    <row r="169" spans="1:6" s="74" customFormat="1" ht="2.25" hidden="1" customHeight="1">
      <c r="A169" s="58" t="s">
        <v>158</v>
      </c>
      <c r="B169" s="106">
        <v>0</v>
      </c>
      <c r="C169" s="106">
        <v>0</v>
      </c>
      <c r="D169" s="33">
        <v>0</v>
      </c>
      <c r="E169" s="6" t="e">
        <f t="shared" si="4"/>
        <v>#DIV/0!</v>
      </c>
      <c r="F169" s="6" t="e">
        <f t="shared" ref="F169:F211" si="5">C169/D169*100</f>
        <v>#DIV/0!</v>
      </c>
    </row>
    <row r="170" spans="1:6" s="74" customFormat="1" ht="30">
      <c r="A170" s="59" t="s">
        <v>117</v>
      </c>
      <c r="B170" s="106">
        <v>2100</v>
      </c>
      <c r="C170" s="106">
        <v>0</v>
      </c>
      <c r="D170" s="33">
        <v>0</v>
      </c>
      <c r="E170" s="6">
        <f t="shared" si="4"/>
        <v>0</v>
      </c>
      <c r="F170" s="6" t="e">
        <f t="shared" si="5"/>
        <v>#DIV/0!</v>
      </c>
    </row>
    <row r="171" spans="1:6" s="74" customFormat="1" ht="28.5" customHeight="1">
      <c r="A171" s="58" t="s">
        <v>147</v>
      </c>
      <c r="B171" s="106">
        <v>700</v>
      </c>
      <c r="C171" s="106">
        <v>0</v>
      </c>
      <c r="D171" s="33">
        <v>0</v>
      </c>
      <c r="E171" s="6">
        <f t="shared" si="4"/>
        <v>0</v>
      </c>
      <c r="F171" s="6" t="e">
        <f t="shared" si="5"/>
        <v>#DIV/0!</v>
      </c>
    </row>
    <row r="172" spans="1:6" s="74" customFormat="1" ht="60" hidden="1">
      <c r="A172" s="58" t="s">
        <v>148</v>
      </c>
      <c r="B172" s="106"/>
      <c r="C172" s="106"/>
      <c r="D172" s="33"/>
      <c r="E172" s="6" t="e">
        <f t="shared" si="4"/>
        <v>#DIV/0!</v>
      </c>
      <c r="F172" s="6" t="e">
        <f t="shared" si="5"/>
        <v>#DIV/0!</v>
      </c>
    </row>
    <row r="173" spans="1:6" s="74" customFormat="1" ht="75">
      <c r="A173" s="58" t="s">
        <v>149</v>
      </c>
      <c r="B173" s="106">
        <v>3120114.5</v>
      </c>
      <c r="C173" s="106">
        <v>0</v>
      </c>
      <c r="D173" s="33">
        <v>0</v>
      </c>
      <c r="E173" s="6">
        <f t="shared" si="4"/>
        <v>0</v>
      </c>
      <c r="F173" s="6" t="e">
        <f t="shared" si="5"/>
        <v>#DIV/0!</v>
      </c>
    </row>
    <row r="174" spans="1:6" s="74" customFormat="1" ht="15.75" customHeight="1">
      <c r="A174" s="58" t="s">
        <v>103</v>
      </c>
      <c r="B174" s="106">
        <v>60100</v>
      </c>
      <c r="C174" s="106">
        <v>4166.92</v>
      </c>
      <c r="D174" s="33">
        <v>4257.08</v>
      </c>
      <c r="E174" s="6">
        <f t="shared" si="4"/>
        <v>6.9333111480865224</v>
      </c>
      <c r="F174" s="6">
        <f t="shared" si="5"/>
        <v>97.882116380241854</v>
      </c>
    </row>
    <row r="175" spans="1:6" s="74" customFormat="1" ht="28.5" customHeight="1">
      <c r="A175" s="58" t="s">
        <v>104</v>
      </c>
      <c r="B175" s="106">
        <v>670800</v>
      </c>
      <c r="C175" s="106">
        <v>20000</v>
      </c>
      <c r="D175" s="33">
        <v>18000</v>
      </c>
      <c r="E175" s="6">
        <f t="shared" si="4"/>
        <v>2.9815146094215863</v>
      </c>
      <c r="F175" s="6">
        <f t="shared" si="5"/>
        <v>111.11111111111111</v>
      </c>
    </row>
    <row r="176" spans="1:6" s="74" customFormat="1" ht="15.75" customHeight="1">
      <c r="A176" s="58" t="s">
        <v>105</v>
      </c>
      <c r="B176" s="106">
        <v>889800</v>
      </c>
      <c r="C176" s="106">
        <v>26500</v>
      </c>
      <c r="D176" s="33">
        <v>22000</v>
      </c>
      <c r="E176" s="6">
        <f t="shared" si="4"/>
        <v>2.9781973477185884</v>
      </c>
      <c r="F176" s="6">
        <f t="shared" si="5"/>
        <v>120.45454545454545</v>
      </c>
    </row>
    <row r="177" spans="1:6" s="74" customFormat="1" ht="44.25" customHeight="1">
      <c r="A177" s="58" t="s">
        <v>106</v>
      </c>
      <c r="B177" s="106">
        <v>38998200</v>
      </c>
      <c r="C177" s="106">
        <v>2547700</v>
      </c>
      <c r="D177" s="33">
        <v>1373000</v>
      </c>
      <c r="E177" s="6">
        <f t="shared" si="4"/>
        <v>6.5328656194388461</v>
      </c>
      <c r="F177" s="6">
        <f t="shared" si="5"/>
        <v>185.55717407137655</v>
      </c>
    </row>
    <row r="178" spans="1:6" s="74" customFormat="1" ht="46.15" customHeight="1">
      <c r="A178" s="58" t="s">
        <v>110</v>
      </c>
      <c r="B178" s="106">
        <v>206987000</v>
      </c>
      <c r="C178" s="106">
        <v>5080000</v>
      </c>
      <c r="D178" s="33">
        <v>5360000</v>
      </c>
      <c r="E178" s="6">
        <f t="shared" si="4"/>
        <v>2.4542604124896732</v>
      </c>
      <c r="F178" s="6">
        <f t="shared" si="5"/>
        <v>94.776119402985074</v>
      </c>
    </row>
    <row r="179" spans="1:6" s="74" customFormat="1" ht="45">
      <c r="A179" s="58" t="s">
        <v>125</v>
      </c>
      <c r="B179" s="106">
        <v>300000</v>
      </c>
      <c r="C179" s="106">
        <v>0</v>
      </c>
      <c r="D179" s="33">
        <v>0</v>
      </c>
      <c r="E179" s="6">
        <f t="shared" si="4"/>
        <v>0</v>
      </c>
      <c r="F179" s="6" t="e">
        <f t="shared" si="5"/>
        <v>#DIV/0!</v>
      </c>
    </row>
    <row r="180" spans="1:6" s="74" customFormat="1" ht="60.75" customHeight="1">
      <c r="A180" s="58" t="s">
        <v>187</v>
      </c>
      <c r="B180" s="106">
        <v>159500</v>
      </c>
      <c r="C180" s="106">
        <v>0</v>
      </c>
      <c r="D180" s="33">
        <v>0</v>
      </c>
      <c r="E180" s="6">
        <f t="shared" si="4"/>
        <v>0</v>
      </c>
      <c r="F180" s="6" t="e">
        <f t="shared" si="5"/>
        <v>#DIV/0!</v>
      </c>
    </row>
    <row r="181" spans="1:6" s="74" customFormat="1" ht="48.75" customHeight="1">
      <c r="A181" s="58" t="s">
        <v>107</v>
      </c>
      <c r="B181" s="106">
        <v>41120000</v>
      </c>
      <c r="C181" s="106">
        <v>3426700</v>
      </c>
      <c r="D181" s="33">
        <v>3440300</v>
      </c>
      <c r="E181" s="6">
        <f t="shared" si="4"/>
        <v>8.333414396887159</v>
      </c>
      <c r="F181" s="6">
        <f t="shared" si="5"/>
        <v>99.604685637880422</v>
      </c>
    </row>
    <row r="182" spans="1:6" s="74" customFormat="1" ht="5.25" hidden="1" customHeight="1">
      <c r="A182" s="58" t="s">
        <v>232</v>
      </c>
      <c r="B182" s="106">
        <v>0</v>
      </c>
      <c r="C182" s="106">
        <v>0</v>
      </c>
      <c r="D182" s="33">
        <v>0</v>
      </c>
      <c r="E182" s="6" t="e">
        <f t="shared" si="4"/>
        <v>#DIV/0!</v>
      </c>
      <c r="F182" s="6" t="e">
        <f t="shared" si="5"/>
        <v>#DIV/0!</v>
      </c>
    </row>
    <row r="183" spans="1:6" s="74" customFormat="1" ht="45" customHeight="1">
      <c r="A183" s="58" t="s">
        <v>108</v>
      </c>
      <c r="B183" s="106">
        <v>935400</v>
      </c>
      <c r="C183" s="106">
        <v>0</v>
      </c>
      <c r="D183" s="33">
        <v>0</v>
      </c>
      <c r="E183" s="6">
        <f t="shared" si="4"/>
        <v>0</v>
      </c>
      <c r="F183" s="6" t="e">
        <f t="shared" si="5"/>
        <v>#DIV/0!</v>
      </c>
    </row>
    <row r="184" spans="1:6" s="74" customFormat="1" ht="43.5" customHeight="1">
      <c r="A184" s="58" t="s">
        <v>109</v>
      </c>
      <c r="B184" s="106">
        <v>6136500</v>
      </c>
      <c r="C184" s="106">
        <v>294871.5</v>
      </c>
      <c r="D184" s="33">
        <v>0</v>
      </c>
      <c r="E184" s="6">
        <f t="shared" si="4"/>
        <v>4.8052065509655346</v>
      </c>
      <c r="F184" s="6" t="e">
        <f t="shared" si="5"/>
        <v>#DIV/0!</v>
      </c>
    </row>
    <row r="185" spans="1:6" s="69" customFormat="1" ht="58.5" customHeight="1">
      <c r="A185" s="10" t="s">
        <v>189</v>
      </c>
      <c r="B185" s="104">
        <v>250200</v>
      </c>
      <c r="C185" s="104">
        <v>0</v>
      </c>
      <c r="D185" s="16">
        <v>0</v>
      </c>
      <c r="E185" s="6">
        <f t="shared" si="4"/>
        <v>0</v>
      </c>
      <c r="F185" s="6" t="e">
        <f t="shared" si="5"/>
        <v>#DIV/0!</v>
      </c>
    </row>
    <row r="186" spans="1:6" s="69" customFormat="1" ht="30.75" hidden="1" customHeight="1">
      <c r="A186" s="40" t="s">
        <v>61</v>
      </c>
      <c r="B186" s="104">
        <v>0</v>
      </c>
      <c r="C186" s="104">
        <v>0</v>
      </c>
      <c r="D186" s="16">
        <v>0</v>
      </c>
      <c r="E186" s="6" t="e">
        <f t="shared" si="4"/>
        <v>#DIV/0!</v>
      </c>
      <c r="F186" s="6" t="e">
        <f t="shared" si="5"/>
        <v>#DIV/0!</v>
      </c>
    </row>
    <row r="187" spans="1:6" s="69" customFormat="1" ht="45">
      <c r="A187" s="41" t="s">
        <v>169</v>
      </c>
      <c r="B187" s="104">
        <v>2809290</v>
      </c>
      <c r="C187" s="104">
        <v>0</v>
      </c>
      <c r="D187" s="16">
        <v>0</v>
      </c>
      <c r="E187" s="6">
        <f t="shared" si="4"/>
        <v>0</v>
      </c>
      <c r="F187" s="6" t="e">
        <f t="shared" si="5"/>
        <v>#DIV/0!</v>
      </c>
    </row>
    <row r="188" spans="1:6" s="69" customFormat="1" ht="30" hidden="1">
      <c r="A188" s="10" t="s">
        <v>47</v>
      </c>
      <c r="B188" s="107"/>
      <c r="C188" s="104"/>
      <c r="D188" s="16"/>
      <c r="E188" s="6" t="e">
        <f t="shared" si="4"/>
        <v>#DIV/0!</v>
      </c>
      <c r="F188" s="6" t="e">
        <f t="shared" si="5"/>
        <v>#DIV/0!</v>
      </c>
    </row>
    <row r="189" spans="1:6" s="69" customFormat="1" ht="15">
      <c r="A189" s="10" t="s">
        <v>243</v>
      </c>
      <c r="B189" s="107">
        <v>117800</v>
      </c>
      <c r="C189" s="104">
        <v>0</v>
      </c>
      <c r="D189" s="16">
        <v>0</v>
      </c>
      <c r="E189" s="6"/>
      <c r="F189" s="6"/>
    </row>
    <row r="190" spans="1:6" s="69" customFormat="1" ht="30" hidden="1">
      <c r="A190" s="10" t="s">
        <v>188</v>
      </c>
      <c r="B190" s="104">
        <v>0</v>
      </c>
      <c r="C190" s="104">
        <v>0</v>
      </c>
      <c r="D190" s="16">
        <v>0</v>
      </c>
      <c r="E190" s="6" t="e">
        <f t="shared" si="4"/>
        <v>#DIV/0!</v>
      </c>
      <c r="F190" s="6" t="e">
        <f t="shared" si="5"/>
        <v>#DIV/0!</v>
      </c>
    </row>
    <row r="191" spans="1:6" s="67" customFormat="1" ht="17.25" customHeight="1">
      <c r="A191" s="18" t="s">
        <v>20</v>
      </c>
      <c r="B191" s="105">
        <f>B192+B193+B195+B200+B196+B197+B198+B199</f>
        <v>16014600</v>
      </c>
      <c r="C191" s="105">
        <f>C192+C193+C195+C200+C196+C197+C198+C199</f>
        <v>0</v>
      </c>
      <c r="D191" s="22">
        <f>D192+D193+D195+D200+D196+D197+D198+D199</f>
        <v>0</v>
      </c>
      <c r="E191" s="6">
        <f t="shared" si="4"/>
        <v>0</v>
      </c>
      <c r="F191" s="6" t="e">
        <f t="shared" si="5"/>
        <v>#DIV/0!</v>
      </c>
    </row>
    <row r="192" spans="1:6" s="69" customFormat="1" ht="45" hidden="1">
      <c r="A192" s="10" t="s">
        <v>214</v>
      </c>
      <c r="B192" s="104"/>
      <c r="C192" s="104"/>
      <c r="D192" s="16"/>
      <c r="E192" s="6" t="e">
        <f t="shared" si="4"/>
        <v>#DIV/0!</v>
      </c>
      <c r="F192" s="6" t="e">
        <f t="shared" si="5"/>
        <v>#DIV/0!</v>
      </c>
    </row>
    <row r="193" spans="1:6" s="69" customFormat="1" ht="60" hidden="1">
      <c r="A193" s="10" t="s">
        <v>84</v>
      </c>
      <c r="B193" s="104"/>
      <c r="C193" s="104"/>
      <c r="D193" s="16"/>
      <c r="E193" s="6" t="e">
        <f t="shared" si="4"/>
        <v>#DIV/0!</v>
      </c>
      <c r="F193" s="6" t="e">
        <f t="shared" si="5"/>
        <v>#DIV/0!</v>
      </c>
    </row>
    <row r="194" spans="1:6" s="69" customFormat="1" ht="45" hidden="1">
      <c r="A194" s="10" t="s">
        <v>78</v>
      </c>
      <c r="B194" s="104"/>
      <c r="C194" s="104"/>
      <c r="D194" s="16"/>
      <c r="E194" s="6" t="e">
        <f t="shared" si="4"/>
        <v>#DIV/0!</v>
      </c>
      <c r="F194" s="6" t="e">
        <f t="shared" si="5"/>
        <v>#DIV/0!</v>
      </c>
    </row>
    <row r="195" spans="1:6" s="69" customFormat="1" ht="45" hidden="1">
      <c r="A195" s="10" t="s">
        <v>76</v>
      </c>
      <c r="B195" s="104"/>
      <c r="C195" s="104"/>
      <c r="D195" s="16"/>
      <c r="E195" s="6" t="e">
        <f t="shared" si="4"/>
        <v>#DIV/0!</v>
      </c>
      <c r="F195" s="6" t="e">
        <f t="shared" si="5"/>
        <v>#DIV/0!</v>
      </c>
    </row>
    <row r="196" spans="1:6" s="69" customFormat="1" ht="60" hidden="1">
      <c r="A196" s="10" t="s">
        <v>84</v>
      </c>
      <c r="B196" s="104"/>
      <c r="C196" s="104"/>
      <c r="D196" s="16"/>
      <c r="E196" s="6" t="e">
        <f t="shared" si="4"/>
        <v>#DIV/0!</v>
      </c>
      <c r="F196" s="6" t="e">
        <f t="shared" si="5"/>
        <v>#DIV/0!</v>
      </c>
    </row>
    <row r="197" spans="1:6" s="69" customFormat="1" ht="45" hidden="1">
      <c r="A197" s="10" t="s">
        <v>86</v>
      </c>
      <c r="B197" s="104"/>
      <c r="C197" s="104"/>
      <c r="D197" s="16"/>
      <c r="E197" s="6" t="e">
        <f t="shared" si="4"/>
        <v>#DIV/0!</v>
      </c>
      <c r="F197" s="6" t="e">
        <f t="shared" si="5"/>
        <v>#DIV/0!</v>
      </c>
    </row>
    <row r="198" spans="1:6" s="69" customFormat="1" ht="30" hidden="1">
      <c r="A198" s="10" t="s">
        <v>215</v>
      </c>
      <c r="B198" s="104">
        <v>0</v>
      </c>
      <c r="C198" s="104">
        <v>0</v>
      </c>
      <c r="D198" s="16">
        <v>0</v>
      </c>
      <c r="E198" s="6" t="e">
        <f t="shared" si="4"/>
        <v>#DIV/0!</v>
      </c>
      <c r="F198" s="6" t="e">
        <f t="shared" si="5"/>
        <v>#DIV/0!</v>
      </c>
    </row>
    <row r="199" spans="1:6" s="69" customFormat="1" ht="45">
      <c r="A199" s="10" t="s">
        <v>207</v>
      </c>
      <c r="B199" s="104">
        <v>16014600</v>
      </c>
      <c r="C199" s="104">
        <v>0</v>
      </c>
      <c r="D199" s="16">
        <v>0</v>
      </c>
      <c r="E199" s="6">
        <f t="shared" si="4"/>
        <v>0</v>
      </c>
      <c r="F199" s="6" t="e">
        <f t="shared" si="5"/>
        <v>#DIV/0!</v>
      </c>
    </row>
    <row r="200" spans="1:6" s="69" customFormat="1" ht="30" hidden="1">
      <c r="A200" s="23" t="s">
        <v>204</v>
      </c>
      <c r="B200" s="104">
        <v>0</v>
      </c>
      <c r="C200" s="104">
        <v>0</v>
      </c>
      <c r="D200" s="16">
        <v>0</v>
      </c>
      <c r="E200" s="6"/>
      <c r="F200" s="6"/>
    </row>
    <row r="201" spans="1:6" s="67" customFormat="1" ht="15" customHeight="1">
      <c r="A201" s="18" t="s">
        <v>167</v>
      </c>
      <c r="B201" s="105">
        <f>B202</f>
        <v>2225000</v>
      </c>
      <c r="C201" s="105">
        <f>C202</f>
        <v>0</v>
      </c>
      <c r="D201" s="22">
        <f>D202</f>
        <v>4855</v>
      </c>
      <c r="E201" s="6">
        <f t="shared" si="4"/>
        <v>0</v>
      </c>
      <c r="F201" s="6">
        <f t="shared" si="5"/>
        <v>0</v>
      </c>
    </row>
    <row r="202" spans="1:6" s="69" customFormat="1" ht="15" customHeight="1">
      <c r="A202" s="10" t="s">
        <v>48</v>
      </c>
      <c r="B202" s="104">
        <v>2225000</v>
      </c>
      <c r="C202" s="104">
        <v>0</v>
      </c>
      <c r="D202" s="16">
        <v>4855</v>
      </c>
      <c r="E202" s="6">
        <f t="shared" si="4"/>
        <v>0</v>
      </c>
      <c r="F202" s="6">
        <f t="shared" si="5"/>
        <v>0</v>
      </c>
    </row>
    <row r="203" spans="1:6" s="67" customFormat="1" ht="72" hidden="1">
      <c r="A203" s="18" t="s">
        <v>77</v>
      </c>
      <c r="B203" s="105">
        <v>0</v>
      </c>
      <c r="C203" s="105">
        <v>0</v>
      </c>
      <c r="D203" s="22">
        <v>0</v>
      </c>
      <c r="E203" s="6" t="e">
        <f t="shared" si="4"/>
        <v>#DIV/0!</v>
      </c>
      <c r="F203" s="6" t="e">
        <f t="shared" si="5"/>
        <v>#DIV/0!</v>
      </c>
    </row>
    <row r="204" spans="1:6" s="67" customFormat="1" ht="42.75">
      <c r="A204" s="42" t="s">
        <v>190</v>
      </c>
      <c r="B204" s="108">
        <f>B206+B207</f>
        <v>0</v>
      </c>
      <c r="C204" s="105">
        <f>C205</f>
        <v>1248289.6399999999</v>
      </c>
      <c r="D204" s="22">
        <f>D206+D207+D205</f>
        <v>0</v>
      </c>
      <c r="E204" s="6"/>
      <c r="F204" s="6"/>
    </row>
    <row r="205" spans="1:6" s="69" customFormat="1" ht="30">
      <c r="A205" s="56" t="s">
        <v>80</v>
      </c>
      <c r="B205" s="109">
        <v>0</v>
      </c>
      <c r="C205" s="104">
        <v>1248289.6399999999</v>
      </c>
      <c r="D205" s="16">
        <v>0</v>
      </c>
      <c r="E205" s="6"/>
      <c r="F205" s="6"/>
    </row>
    <row r="206" spans="1:6" s="69" customFormat="1" ht="30" hidden="1">
      <c r="A206" s="10" t="s">
        <v>193</v>
      </c>
      <c r="B206" s="104"/>
      <c r="C206" s="104"/>
      <c r="D206" s="16"/>
      <c r="E206" s="6" t="e">
        <f t="shared" si="4"/>
        <v>#DIV/0!</v>
      </c>
      <c r="F206" s="6" t="e">
        <f t="shared" si="5"/>
        <v>#DIV/0!</v>
      </c>
    </row>
    <row r="207" spans="1:6" s="69" customFormat="1" ht="18.75" hidden="1" customHeight="1">
      <c r="A207" s="10" t="s">
        <v>168</v>
      </c>
      <c r="B207" s="104">
        <v>0</v>
      </c>
      <c r="C207" s="104">
        <v>0</v>
      </c>
      <c r="D207" s="16">
        <v>0</v>
      </c>
      <c r="E207" s="6" t="e">
        <f t="shared" si="4"/>
        <v>#DIV/0!</v>
      </c>
      <c r="F207" s="6" t="e">
        <f t="shared" si="5"/>
        <v>#DIV/0!</v>
      </c>
    </row>
    <row r="208" spans="1:6" s="67" customFormat="1" ht="27.75" customHeight="1">
      <c r="A208" s="18" t="s">
        <v>191</v>
      </c>
      <c r="B208" s="105">
        <f>B209+B210+B211</f>
        <v>0</v>
      </c>
      <c r="C208" s="105">
        <f>C209+C210+C211</f>
        <v>-10439012.300000001</v>
      </c>
      <c r="D208" s="22">
        <f>D209+D210+D211</f>
        <v>-10681000</v>
      </c>
      <c r="E208" s="6"/>
      <c r="F208" s="6">
        <f t="shared" si="5"/>
        <v>97.734409699466354</v>
      </c>
    </row>
    <row r="209" spans="1:8" s="67" customFormat="1" ht="30" hidden="1">
      <c r="A209" s="10" t="s">
        <v>80</v>
      </c>
      <c r="B209" s="104">
        <v>0</v>
      </c>
      <c r="C209" s="104">
        <v>0</v>
      </c>
      <c r="D209" s="16">
        <v>0</v>
      </c>
      <c r="E209" s="6" t="e">
        <f>C209/B209*100</f>
        <v>#DIV/0!</v>
      </c>
      <c r="F209" s="6" t="e">
        <f t="shared" si="5"/>
        <v>#DIV/0!</v>
      </c>
    </row>
    <row r="210" spans="1:8" s="67" customFormat="1" ht="30" hidden="1">
      <c r="A210" s="10" t="s">
        <v>81</v>
      </c>
      <c r="B210" s="104">
        <v>0</v>
      </c>
      <c r="C210" s="104">
        <v>0</v>
      </c>
      <c r="D210" s="16">
        <v>0</v>
      </c>
      <c r="E210" s="6" t="e">
        <f>C210/B210*100</f>
        <v>#DIV/0!</v>
      </c>
      <c r="F210" s="6" t="e">
        <f t="shared" si="5"/>
        <v>#DIV/0!</v>
      </c>
    </row>
    <row r="211" spans="1:8" s="67" customFormat="1" ht="27.75" customHeight="1">
      <c r="A211" s="10" t="s">
        <v>192</v>
      </c>
      <c r="B211" s="104">
        <v>0</v>
      </c>
      <c r="C211" s="104">
        <v>-10439012.300000001</v>
      </c>
      <c r="D211" s="16">
        <v>-10681000</v>
      </c>
      <c r="E211" s="6"/>
      <c r="F211" s="6">
        <f t="shared" si="5"/>
        <v>97.734409699466354</v>
      </c>
    </row>
    <row r="212" spans="1:8" s="66" customFormat="1" ht="16.5" customHeight="1">
      <c r="A212" s="3" t="s">
        <v>92</v>
      </c>
      <c r="B212" s="43">
        <f>B74+B75</f>
        <v>618762755.43000007</v>
      </c>
      <c r="C212" s="43">
        <f>C74+C75</f>
        <v>23392024.68</v>
      </c>
      <c r="D212" s="4">
        <f>D74+D75</f>
        <v>10596715.1</v>
      </c>
      <c r="E212" s="4">
        <f>C212/B212*100</f>
        <v>3.780451307827029</v>
      </c>
      <c r="F212" s="4">
        <f>C212/D212*100</f>
        <v>220.74788705039356</v>
      </c>
    </row>
    <row r="213" spans="1:8" s="78" customFormat="1" ht="15" customHeight="1">
      <c r="A213" s="23" t="s">
        <v>23</v>
      </c>
      <c r="B213" s="8"/>
      <c r="C213" s="8"/>
      <c r="D213" s="8"/>
      <c r="E213" s="6"/>
      <c r="F213" s="6"/>
    </row>
    <row r="214" spans="1:8" s="79" customFormat="1">
      <c r="A214" s="9" t="s">
        <v>24</v>
      </c>
      <c r="B214" s="100">
        <v>63694416.829999998</v>
      </c>
      <c r="C214" s="94">
        <v>4994012.4400000004</v>
      </c>
      <c r="D214" s="6">
        <v>2722298.12</v>
      </c>
      <c r="E214" s="6">
        <f t="shared" ref="E214:E245" si="6">C214/B214*100</f>
        <v>7.8405811506666092</v>
      </c>
      <c r="F214" s="6">
        <f t="shared" ref="F214:F243" si="7">C214/D214*100</f>
        <v>183.4484035128379</v>
      </c>
      <c r="H214" s="80"/>
    </row>
    <row r="215" spans="1:8" s="78" customFormat="1" ht="15">
      <c r="A215" s="23" t="s">
        <v>25</v>
      </c>
      <c r="B215" s="45">
        <v>51385088</v>
      </c>
      <c r="C215" s="46">
        <v>4545151</v>
      </c>
      <c r="D215" s="8">
        <v>2489058.13</v>
      </c>
      <c r="E215" s="6">
        <f t="shared" si="6"/>
        <v>8.8452723871952887</v>
      </c>
      <c r="F215" s="6">
        <f t="shared" si="7"/>
        <v>182.60525719421429</v>
      </c>
    </row>
    <row r="216" spans="1:8" s="78" customFormat="1" ht="15">
      <c r="A216" s="23" t="s">
        <v>26</v>
      </c>
      <c r="B216" s="47">
        <v>2347194.83</v>
      </c>
      <c r="C216" s="46">
        <v>27909.39</v>
      </c>
      <c r="D216" s="8">
        <v>10412.18</v>
      </c>
      <c r="E216" s="6">
        <f t="shared" si="6"/>
        <v>1.1890529769103146</v>
      </c>
      <c r="F216" s="6">
        <f t="shared" si="7"/>
        <v>268.04559659936729</v>
      </c>
    </row>
    <row r="217" spans="1:8" s="78" customFormat="1" ht="15">
      <c r="A217" s="23" t="s">
        <v>27</v>
      </c>
      <c r="B217" s="47">
        <f>B214-B215-B216</f>
        <v>9962133.9999999981</v>
      </c>
      <c r="C217" s="8">
        <f>C214-C215-C216</f>
        <v>420952.0500000004</v>
      </c>
      <c r="D217" s="8">
        <f>D214-D215-D216</f>
        <v>222827.81000000023</v>
      </c>
      <c r="E217" s="6">
        <f t="shared" si="6"/>
        <v>4.2255208572781742</v>
      </c>
      <c r="F217" s="6">
        <f t="shared" si="7"/>
        <v>188.91360553245124</v>
      </c>
    </row>
    <row r="218" spans="1:8" s="79" customFormat="1" ht="13.5" customHeight="1">
      <c r="A218" s="9" t="s">
        <v>28</v>
      </c>
      <c r="B218" s="44">
        <v>1456000</v>
      </c>
      <c r="C218" s="94">
        <v>93015.5</v>
      </c>
      <c r="D218" s="6">
        <v>34309.31</v>
      </c>
      <c r="E218" s="6">
        <f t="shared" si="6"/>
        <v>6.3884271978021978</v>
      </c>
      <c r="F218" s="6">
        <f t="shared" si="7"/>
        <v>271.1086291155375</v>
      </c>
    </row>
    <row r="219" spans="1:8" s="79" customFormat="1" ht="16.5" customHeight="1">
      <c r="A219" s="9" t="s">
        <v>29</v>
      </c>
      <c r="B219" s="44">
        <v>4588869</v>
      </c>
      <c r="C219" s="94">
        <v>269313.62</v>
      </c>
      <c r="D219" s="6">
        <v>199136.66</v>
      </c>
      <c r="E219" s="6">
        <f t="shared" si="6"/>
        <v>5.8688452426948778</v>
      </c>
      <c r="F219" s="6">
        <f t="shared" si="7"/>
        <v>135.24060311145121</v>
      </c>
    </row>
    <row r="220" spans="1:8" s="79" customFormat="1" ht="13.5" customHeight="1">
      <c r="A220" s="9" t="s">
        <v>30</v>
      </c>
      <c r="B220" s="48">
        <f>SUM(B221:B225)</f>
        <v>58594976</v>
      </c>
      <c r="C220" s="99">
        <f>SUM(C221:C225)</f>
        <v>19984</v>
      </c>
      <c r="D220" s="48">
        <v>260800</v>
      </c>
      <c r="E220" s="6">
        <f t="shared" si="6"/>
        <v>3.4105313056191029E-2</v>
      </c>
      <c r="F220" s="6">
        <f t="shared" si="7"/>
        <v>7.6625766871165641</v>
      </c>
    </row>
    <row r="221" spans="1:8" s="79" customFormat="1" ht="13.5" customHeight="1">
      <c r="A221" s="23" t="s">
        <v>171</v>
      </c>
      <c r="B221" s="8">
        <v>195000</v>
      </c>
      <c r="C221" s="60">
        <v>0</v>
      </c>
      <c r="D221" s="8">
        <v>0</v>
      </c>
      <c r="E221" s="6">
        <f t="shared" si="6"/>
        <v>0</v>
      </c>
      <c r="F221" s="6"/>
    </row>
    <row r="222" spans="1:8" s="78" customFormat="1" ht="15">
      <c r="A222" s="23" t="s">
        <v>31</v>
      </c>
      <c r="B222" s="54">
        <v>845032</v>
      </c>
      <c r="C222" s="95">
        <v>0</v>
      </c>
      <c r="D222" s="8">
        <v>0</v>
      </c>
      <c r="E222" s="6">
        <f t="shared" si="6"/>
        <v>0</v>
      </c>
      <c r="F222" s="6"/>
    </row>
    <row r="223" spans="1:8" s="78" customFormat="1" ht="13.5" customHeight="1">
      <c r="A223" s="23" t="s">
        <v>32</v>
      </c>
      <c r="B223" s="49">
        <v>46844328</v>
      </c>
      <c r="C223" s="46">
        <v>19984</v>
      </c>
      <c r="D223" s="8">
        <v>260800</v>
      </c>
      <c r="E223" s="6">
        <f t="shared" si="6"/>
        <v>4.2660447599974109E-2</v>
      </c>
      <c r="F223" s="6">
        <f t="shared" si="7"/>
        <v>7.6625766871165641</v>
      </c>
    </row>
    <row r="224" spans="1:8" s="78" customFormat="1" ht="15">
      <c r="A224" s="23" t="s">
        <v>65</v>
      </c>
      <c r="B224" s="47">
        <v>6216300</v>
      </c>
      <c r="C224" s="8">
        <v>0</v>
      </c>
      <c r="D224" s="8">
        <v>0</v>
      </c>
      <c r="E224" s="6">
        <f t="shared" si="6"/>
        <v>0</v>
      </c>
      <c r="F224" s="6"/>
    </row>
    <row r="225" spans="1:6" s="78" customFormat="1" ht="14.25" customHeight="1">
      <c r="A225" s="23" t="s">
        <v>33</v>
      </c>
      <c r="B225" s="49">
        <v>4494316</v>
      </c>
      <c r="C225" s="46">
        <v>0</v>
      </c>
      <c r="D225" s="8">
        <v>2868561.15</v>
      </c>
      <c r="E225" s="6">
        <f t="shared" si="6"/>
        <v>0</v>
      </c>
      <c r="F225" s="6">
        <f t="shared" si="7"/>
        <v>0</v>
      </c>
    </row>
    <row r="226" spans="1:6" s="79" customFormat="1" ht="15" customHeight="1">
      <c r="A226" s="9" t="s">
        <v>34</v>
      </c>
      <c r="B226" s="48">
        <f>B227+B228+B229+B230</f>
        <v>36266182.68</v>
      </c>
      <c r="C226" s="48">
        <f>C227+C228+C229+C230</f>
        <v>243943.27000000002</v>
      </c>
      <c r="D226" s="6">
        <f>D227+D228+D229+D230</f>
        <v>309193.09999999998</v>
      </c>
      <c r="E226" s="6">
        <f t="shared" si="6"/>
        <v>0.6726466696328901</v>
      </c>
      <c r="F226" s="6">
        <f t="shared" si="7"/>
        <v>78.89673799318291</v>
      </c>
    </row>
    <row r="227" spans="1:6" s="78" customFormat="1" ht="15">
      <c r="A227" s="23" t="s">
        <v>35</v>
      </c>
      <c r="B227" s="49">
        <v>3260114.5</v>
      </c>
      <c r="C227" s="46">
        <v>0</v>
      </c>
      <c r="D227" s="8">
        <v>0</v>
      </c>
      <c r="E227" s="6">
        <f t="shared" si="6"/>
        <v>0</v>
      </c>
      <c r="F227" s="6"/>
    </row>
    <row r="228" spans="1:6" s="78" customFormat="1" ht="15">
      <c r="A228" s="23" t="s">
        <v>36</v>
      </c>
      <c r="B228" s="49">
        <v>2790000</v>
      </c>
      <c r="C228" s="46">
        <v>0</v>
      </c>
      <c r="D228" s="8">
        <v>0</v>
      </c>
      <c r="E228" s="6">
        <f t="shared" si="6"/>
        <v>0</v>
      </c>
      <c r="F228" s="6"/>
    </row>
    <row r="229" spans="1:6" s="78" customFormat="1" ht="17.25" customHeight="1">
      <c r="A229" s="23" t="s">
        <v>37</v>
      </c>
      <c r="B229" s="49">
        <v>17503214.350000001</v>
      </c>
      <c r="C229" s="46">
        <v>19703.61</v>
      </c>
      <c r="D229" s="8">
        <v>234170.06</v>
      </c>
      <c r="E229" s="6">
        <f t="shared" si="6"/>
        <v>0.11257138035334635</v>
      </c>
      <c r="F229" s="6">
        <f t="shared" si="7"/>
        <v>8.4142310934198861</v>
      </c>
    </row>
    <row r="230" spans="1:6" s="78" customFormat="1" ht="15.75" customHeight="1">
      <c r="A230" s="23" t="s">
        <v>87</v>
      </c>
      <c r="B230" s="49">
        <v>12712853.83</v>
      </c>
      <c r="C230" s="46">
        <v>224239.66</v>
      </c>
      <c r="D230" s="8">
        <v>75023.039999999994</v>
      </c>
      <c r="E230" s="6">
        <f t="shared" si="6"/>
        <v>1.7638813676189338</v>
      </c>
      <c r="F230" s="6">
        <f t="shared" si="7"/>
        <v>298.89439297581117</v>
      </c>
    </row>
    <row r="231" spans="1:6" s="79" customFormat="1">
      <c r="A231" s="9" t="s">
        <v>98</v>
      </c>
      <c r="B231" s="48">
        <v>1960000</v>
      </c>
      <c r="C231" s="6">
        <v>0</v>
      </c>
      <c r="D231" s="6">
        <v>0</v>
      </c>
      <c r="E231" s="6">
        <f t="shared" si="6"/>
        <v>0</v>
      </c>
      <c r="F231" s="6"/>
    </row>
    <row r="232" spans="1:6" s="79" customFormat="1" ht="13.5" customHeight="1">
      <c r="A232" s="9" t="s">
        <v>38</v>
      </c>
      <c r="B232" s="44">
        <v>348003199.79000002</v>
      </c>
      <c r="C232" s="94">
        <v>19167591.93</v>
      </c>
      <c r="D232" s="6">
        <v>9582400</v>
      </c>
      <c r="E232" s="6">
        <f t="shared" si="6"/>
        <v>5.5078780716862781</v>
      </c>
      <c r="F232" s="6">
        <f t="shared" si="7"/>
        <v>200.02913602020368</v>
      </c>
    </row>
    <row r="233" spans="1:6" s="78" customFormat="1" ht="15">
      <c r="A233" s="23" t="s">
        <v>49</v>
      </c>
      <c r="B233" s="47">
        <v>334468199.79000002</v>
      </c>
      <c r="C233" s="8">
        <v>19012252</v>
      </c>
      <c r="D233" s="8">
        <v>9462400</v>
      </c>
      <c r="E233" s="6">
        <f t="shared" si="6"/>
        <v>5.684322758318153</v>
      </c>
      <c r="F233" s="6">
        <f t="shared" si="7"/>
        <v>200.9242052756172</v>
      </c>
    </row>
    <row r="234" spans="1:6" s="78" customFormat="1" ht="14.25" customHeight="1">
      <c r="A234" s="23" t="s">
        <v>25</v>
      </c>
      <c r="B234" s="45">
        <v>5313838</v>
      </c>
      <c r="C234" s="46">
        <v>141206.68</v>
      </c>
      <c r="D234" s="8">
        <v>120000</v>
      </c>
      <c r="E234" s="6">
        <f t="shared" si="6"/>
        <v>2.6573388198887509</v>
      </c>
      <c r="F234" s="6">
        <f t="shared" si="7"/>
        <v>117.67223333333332</v>
      </c>
    </row>
    <row r="235" spans="1:6" s="79" customFormat="1" ht="15.75" customHeight="1">
      <c r="A235" s="9" t="s">
        <v>46</v>
      </c>
      <c r="B235" s="44">
        <v>55317338</v>
      </c>
      <c r="C235" s="94">
        <v>6224477.6100000003</v>
      </c>
      <c r="D235" s="6">
        <v>5356029.3600000003</v>
      </c>
      <c r="E235" s="6">
        <f t="shared" si="6"/>
        <v>11.252308652307166</v>
      </c>
      <c r="F235" s="6">
        <f t="shared" si="7"/>
        <v>116.21440420931523</v>
      </c>
    </row>
    <row r="236" spans="1:6" s="78" customFormat="1" ht="15.75" customHeight="1">
      <c r="A236" s="23" t="s">
        <v>49</v>
      </c>
      <c r="B236" s="47">
        <v>31686182</v>
      </c>
      <c r="C236" s="8">
        <v>5340000</v>
      </c>
      <c r="D236" s="8">
        <v>5060000</v>
      </c>
      <c r="E236" s="6">
        <f t="shared" si="6"/>
        <v>16.852771974862733</v>
      </c>
      <c r="F236" s="6">
        <f t="shared" si="7"/>
        <v>105.53359683794466</v>
      </c>
    </row>
    <row r="237" spans="1:6" s="78" customFormat="1" ht="15" hidden="1">
      <c r="A237" s="23" t="s">
        <v>27</v>
      </c>
      <c r="B237" s="50">
        <v>0</v>
      </c>
      <c r="C237" s="8">
        <v>0</v>
      </c>
      <c r="D237" s="8"/>
      <c r="E237" s="6" t="e">
        <f t="shared" si="6"/>
        <v>#DIV/0!</v>
      </c>
      <c r="F237" s="6" t="e">
        <f t="shared" si="7"/>
        <v>#DIV/0!</v>
      </c>
    </row>
    <row r="238" spans="1:6" s="79" customFormat="1" ht="12.75" customHeight="1">
      <c r="A238" s="9" t="s">
        <v>39</v>
      </c>
      <c r="B238" s="48">
        <v>19220247.129999999</v>
      </c>
      <c r="C238" s="6">
        <v>299671.5</v>
      </c>
      <c r="D238" s="6">
        <v>27761.89</v>
      </c>
      <c r="E238" s="6">
        <f t="shared" si="6"/>
        <v>1.5591448849388443</v>
      </c>
      <c r="F238" s="6">
        <f t="shared" si="7"/>
        <v>1079.4347935245041</v>
      </c>
    </row>
    <row r="239" spans="1:6" s="78" customFormat="1" ht="15" customHeight="1">
      <c r="A239" s="23" t="s">
        <v>40</v>
      </c>
      <c r="B239" s="49">
        <v>100000</v>
      </c>
      <c r="C239" s="46">
        <v>0</v>
      </c>
      <c r="D239" s="8">
        <v>7261.89</v>
      </c>
      <c r="E239" s="6">
        <f t="shared" si="6"/>
        <v>0</v>
      </c>
      <c r="F239" s="6">
        <f t="shared" si="7"/>
        <v>0</v>
      </c>
    </row>
    <row r="240" spans="1:6" s="78" customFormat="1" ht="16.5" customHeight="1">
      <c r="A240" s="23" t="s">
        <v>41</v>
      </c>
      <c r="B240" s="49">
        <v>8344185.8600000003</v>
      </c>
      <c r="C240" s="46">
        <v>294871.5</v>
      </c>
      <c r="D240" s="8">
        <v>0</v>
      </c>
      <c r="E240" s="6">
        <f t="shared" si="6"/>
        <v>3.5338558482205231</v>
      </c>
      <c r="F240" s="6"/>
    </row>
    <row r="241" spans="1:6" s="78" customFormat="1" ht="15" customHeight="1">
      <c r="A241" s="23" t="s">
        <v>42</v>
      </c>
      <c r="B241" s="49">
        <v>10426261.27</v>
      </c>
      <c r="C241" s="46">
        <v>0</v>
      </c>
      <c r="D241" s="8">
        <v>0</v>
      </c>
      <c r="E241" s="6">
        <f t="shared" si="6"/>
        <v>0</v>
      </c>
      <c r="F241" s="6"/>
    </row>
    <row r="242" spans="1:6" s="78" customFormat="1" ht="15" customHeight="1">
      <c r="A242" s="23" t="s">
        <v>68</v>
      </c>
      <c r="B242" s="49">
        <v>349800</v>
      </c>
      <c r="C242" s="46">
        <v>4800</v>
      </c>
      <c r="D242" s="8">
        <v>20500</v>
      </c>
      <c r="E242" s="6">
        <f t="shared" si="6"/>
        <v>1.3722126929674099</v>
      </c>
      <c r="F242" s="6">
        <f t="shared" si="7"/>
        <v>23.414634146341466</v>
      </c>
    </row>
    <row r="243" spans="1:6" s="79" customFormat="1">
      <c r="A243" s="9" t="s">
        <v>43</v>
      </c>
      <c r="B243" s="44">
        <v>31911526</v>
      </c>
      <c r="C243" s="94">
        <v>70000</v>
      </c>
      <c r="D243" s="6">
        <v>20000</v>
      </c>
      <c r="E243" s="6">
        <f t="shared" si="6"/>
        <v>0.21935647953657875</v>
      </c>
      <c r="F243" s="6">
        <f t="shared" si="7"/>
        <v>350</v>
      </c>
    </row>
    <row r="244" spans="1:6" s="69" customFormat="1" ht="15" hidden="1">
      <c r="A244" s="51" t="s">
        <v>99</v>
      </c>
      <c r="B244" s="8">
        <v>0</v>
      </c>
      <c r="C244" s="8">
        <v>0</v>
      </c>
      <c r="D244" s="8"/>
      <c r="E244" s="6" t="e">
        <f t="shared" si="6"/>
        <v>#DIV/0!</v>
      </c>
      <c r="F244" s="52" t="e">
        <f>C244/D244*100</f>
        <v>#DIV/0!</v>
      </c>
    </row>
    <row r="245" spans="1:6" s="81" customFormat="1" ht="15" customHeight="1">
      <c r="A245" s="3" t="s">
        <v>91</v>
      </c>
      <c r="B245" s="4">
        <f>B244+B243+B238+B235+B232+B231+B226+B220+B219+B218+B214</f>
        <v>621012755.43000007</v>
      </c>
      <c r="C245" s="4">
        <f>C244+C243+C238+C235+C232+C231+C226+C220+C219+C218+C214</f>
        <v>31382009.870000001</v>
      </c>
      <c r="D245" s="4">
        <f>D214+D218+D219+D220+D226+D232+D235+D238+D243+D231</f>
        <v>18511928.440000001</v>
      </c>
      <c r="E245" s="4">
        <f t="shared" si="6"/>
        <v>5.053359950436211</v>
      </c>
      <c r="F245" s="4">
        <f>C245/D245*100</f>
        <v>169.52318053580376</v>
      </c>
    </row>
    <row r="246" spans="1:6" ht="15">
      <c r="A246" s="51" t="s">
        <v>44</v>
      </c>
      <c r="B246" s="16">
        <f>B212-B245</f>
        <v>-2250000</v>
      </c>
      <c r="C246" s="16">
        <f>C212-C245</f>
        <v>-7989985.1900000013</v>
      </c>
      <c r="D246" s="16">
        <f>D212-D245</f>
        <v>-7915213.3400000017</v>
      </c>
      <c r="E246" s="8"/>
      <c r="F246" s="8"/>
    </row>
    <row r="247" spans="1:6" ht="15">
      <c r="A247" s="82"/>
      <c r="B247" s="83"/>
      <c r="C247" s="84"/>
      <c r="D247" s="85"/>
      <c r="E247" s="86"/>
      <c r="F247" s="86"/>
    </row>
    <row r="248" spans="1:6" ht="15" customHeight="1">
      <c r="A248" s="113" t="s">
        <v>227</v>
      </c>
      <c r="B248" s="113"/>
      <c r="C248" s="113"/>
      <c r="D248" s="113"/>
      <c r="E248" s="113"/>
      <c r="F248" s="113"/>
    </row>
    <row r="249" spans="1:6">
      <c r="C249" s="96"/>
      <c r="D249" s="112"/>
      <c r="E249" s="112"/>
    </row>
  </sheetData>
  <mergeCells count="4">
    <mergeCell ref="A1:F1"/>
    <mergeCell ref="E2:F2"/>
    <mergeCell ref="D249:E249"/>
    <mergeCell ref="A248:F248"/>
  </mergeCells>
  <phoneticPr fontId="1" type="noConversion"/>
  <pageMargins left="0.74803149606299213" right="0.23622047244094491" top="0.27559055118110237" bottom="0.43307086614173229" header="0.51181102362204722" footer="0.31496062992125984"/>
  <pageSetup paperSize="9" scale="59" fitToHeight="3" orientation="portrait" r:id="rId1"/>
  <headerFooter alignWithMargins="0"/>
  <rowBreaks count="3" manualBreakCount="3">
    <brk id="52" max="5" man="1"/>
    <brk id="115" max="5" man="1"/>
    <brk id="19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01.01.2022</vt:lpstr>
      <vt:lpstr>'01.01.2022'!Заголовки_для_печати</vt:lpstr>
      <vt:lpstr>'01.01.2022'!Область_печати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2022-02-11T15:19:00Z</cp:lastPrinted>
  <dcterms:created xsi:type="dcterms:W3CDTF">2006-03-13T07:15:44Z</dcterms:created>
  <dcterms:modified xsi:type="dcterms:W3CDTF">2022-02-14T04:48:37Z</dcterms:modified>
</cp:coreProperties>
</file>