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на 01.01.2022" sheetId="1" r:id="rId1"/>
  </sheets>
  <definedNames>
    <definedName name="_xlnm.Print_Titles" localSheetId="0">'на 01.01.2022'!$7:$10</definedName>
    <definedName name="_xlnm.Print_Area" localSheetId="0">'на 01.01.2022'!$A$1:$V$158</definedName>
  </definedNames>
  <calcPr fullCalcOnLoad="1"/>
</workbook>
</file>

<file path=xl/sharedStrings.xml><?xml version="1.0" encoding="utf-8"?>
<sst xmlns="http://schemas.openxmlformats.org/spreadsheetml/2006/main" count="231" uniqueCount="144">
  <si>
    <t>№ п/п</t>
  </si>
  <si>
    <t>в том числе:</t>
  </si>
  <si>
    <t>из них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</si>
  <si>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</si>
  <si>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</si>
  <si>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</si>
  <si>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</si>
  <si>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</si>
  <si>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</si>
  <si>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</si>
  <si>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</si>
  <si>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</si>
  <si>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</si>
  <si>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</si>
  <si>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</si>
  <si>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Единица измерения: тыс. рублей</t>
  </si>
  <si>
    <t xml:space="preserve">Наименование </t>
  </si>
  <si>
    <t>Дорожный фонд - доходы</t>
  </si>
  <si>
    <t>Дорожный фонд - расходы</t>
  </si>
  <si>
    <t>из них на:</t>
  </si>
  <si>
    <t>Транспортный налог</t>
  </si>
  <si>
    <t>Доходы от уплаты акцизов на нефтепродукты</t>
  </si>
  <si>
    <t>I.</t>
  </si>
  <si>
    <t>Бюджетные ассигнования по разделу 04 09 - всего</t>
  </si>
  <si>
    <t>Ремонт и содержание - всего</t>
  </si>
  <si>
    <t>Строительство и реконструкция автомобильных дорог - всего</t>
  </si>
  <si>
    <t>Фактическое исполнение по кварталам:</t>
  </si>
  <si>
    <t>I.1</t>
  </si>
  <si>
    <t>I.2</t>
  </si>
  <si>
    <t>III.</t>
  </si>
  <si>
    <t>Погашение обязательств по федеральному бюджетному кредиту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</si>
  <si>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</si>
  <si>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% исполнения</t>
  </si>
  <si>
    <t>Остаток бюджетных ассигнований Дорожного фонда Чувашской Республики на конец отчетного периода для финансирование очередного текущего финансового месяца</t>
  </si>
  <si>
    <t>ИНФОРМАЦИЯ</t>
  </si>
  <si>
    <t>(нарастающим итогом с начала года)</t>
  </si>
  <si>
    <t>I.1.1</t>
  </si>
  <si>
    <t>I.3</t>
  </si>
  <si>
    <t xml:space="preserve">а) в источниках финансирования дефицита (на погашение федерального бюджетого кредита) </t>
  </si>
  <si>
    <t>Доходы от использования имущества, входящего в состав автомобильных дорог общего пользования</t>
  </si>
  <si>
    <t>I.4</t>
  </si>
  <si>
    <t>I.5</t>
  </si>
  <si>
    <t>Бюджетные ассигнования на финансовое обеспечение дорожной деятельности в отношении автомобильных дорог общего пользования регионального, межмуниципального и местного значения в Чувашской Республике</t>
  </si>
  <si>
    <t xml:space="preserve">Остаток на начало отчетного периода </t>
  </si>
  <si>
    <t>Поступления от штрафов за нарушение правил перевозки крупногабаритных и тяжеловестных грузов по автомобильным дорогам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</si>
  <si>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тяжеловестных и (или) крупногабаритных грузов</t>
  </si>
  <si>
    <t>из них:</t>
  </si>
  <si>
    <t>Доходы от платы за оказание услуг по присоединению объектов дорожного сервиса к автомобильным дорогам общего пользования</t>
  </si>
  <si>
    <t>I.8</t>
  </si>
  <si>
    <t xml:space="preserve"> </t>
  </si>
  <si>
    <t>в том числе субсидии федерального бюджета</t>
  </si>
  <si>
    <t>в том числе средств республиканского бюджета</t>
  </si>
  <si>
    <t xml:space="preserve">б) в расходах на обслуживание государственного долга (проценты за федеральный бюдженый кредит)   </t>
  </si>
  <si>
    <t xml:space="preserve">об объемах и направлениях использования бюджетных ассигнований                                                              </t>
  </si>
  <si>
    <t>Cубсидии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 регионального или межмуниципального значения и местного значени в Чувашской Республике, в том числе:</t>
  </si>
  <si>
    <r>
      <t xml:space="preserve"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                                                                             </t>
    </r>
    <r>
      <rPr>
        <b/>
        <i/>
        <sz val="10"/>
        <color indexed="8"/>
        <rFont val="TimesET"/>
        <family val="0"/>
      </rPr>
      <t>(В соответствии с Законом Чувашской Республики от 29 декабря 2015 года № 84 "О перераспределении полномочий в области дорожной деятельности по проектированию, строительству, реконструкции автомобильных дорог общего пользования местного значения между органами местного самоуправления городских, сельских поселений и муниципальных районов Чувашской Республики и органами государственной власти Чувашской Республики")</t>
    </r>
  </si>
  <si>
    <t>Обеспечение деятельности КУ ЧР "Управление автомобильных дорог Чувашской Республики" Министерства транспорта и дорожного хозяйства Чувашской Республики</t>
  </si>
  <si>
    <t>IV.</t>
  </si>
  <si>
    <t>Поступление доходов ( + ) сверх или ( - ) ниже запланированных</t>
  </si>
  <si>
    <t>I.9</t>
  </si>
  <si>
    <r>
      <t xml:space="preserve">Капитальный ремонт автомобильных дорог общего пользования местного значения в рамках проектов инициативного бюджетирования </t>
    </r>
    <r>
      <rPr>
        <b/>
        <i/>
        <sz val="10"/>
        <color indexed="8"/>
        <rFont val="TimesET"/>
        <family val="0"/>
      </rPr>
      <t>- Минсельхоз Чувашии и Минстрой Чувашии</t>
    </r>
  </si>
  <si>
    <t>Доходы от денежных взысканий (штрафов) за нарушение законодательства Российской Федерации о безопасности дорожного движения</t>
  </si>
  <si>
    <t>II.</t>
  </si>
  <si>
    <t>II.1</t>
  </si>
  <si>
    <t>II.2</t>
  </si>
  <si>
    <t>II.2.1</t>
  </si>
  <si>
    <t>II.2.2</t>
  </si>
  <si>
    <t>Реализация мероприятий регионального проекта «Общесистемные меры развития дорожного хозяйства» национального проекта «Безопасные и качественные автомобильные дороги»</t>
  </si>
  <si>
    <t>II.2.2.1</t>
  </si>
  <si>
    <t>Внедрение камер фотовидеофиксации нарушений правил дорожного движения</t>
  </si>
  <si>
    <t>II.2.2.2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</si>
  <si>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</si>
  <si>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II.2.3</t>
  </si>
  <si>
    <t>II.2.3.1</t>
  </si>
  <si>
    <t>II.2.3.2</t>
  </si>
  <si>
    <t>II.2.3.1.1</t>
  </si>
  <si>
    <t>Реализация мероприятий регионального проекта «Дорожная сеть» национального проекта «Безопасные и качественные автомобильные дороги»</t>
  </si>
  <si>
    <t>II.2.3.1.1.1</t>
  </si>
  <si>
    <t>II.2.3.1.1.2</t>
  </si>
  <si>
    <r>
      <t xml:space="preserve">Реализация мероприятий комплексного развития транспортной инфраструктуры Чебоксарской агломерации </t>
    </r>
    <r>
      <rPr>
        <b/>
        <i/>
        <sz val="10"/>
        <color indexed="8"/>
        <rFont val="TimesET"/>
        <family val="0"/>
      </rPr>
      <t xml:space="preserve">(ремонт автомобильных дорог общего пользования местного значения города Чебоксары, Новочебоксарск и Моргаушского и Чебоксарского районов) </t>
    </r>
  </si>
  <si>
    <t>II.2.3.1.2</t>
  </si>
  <si>
    <t>II.2.3.1.3</t>
  </si>
  <si>
    <t>II.2.3.1.4</t>
  </si>
  <si>
    <t>II.2.3.1.5</t>
  </si>
  <si>
    <t>II.2.3.1.6</t>
  </si>
  <si>
    <t>II.2.3.2.1</t>
  </si>
  <si>
    <t>II.2.3.2.1.1</t>
  </si>
  <si>
    <t>II.2.3.2.1.2</t>
  </si>
  <si>
    <r>
      <t xml:space="preserve">Реализация мероприятий комплексного развития транспортной инфраструктуры Чебоксарской агломерации </t>
    </r>
    <r>
      <rPr>
        <b/>
        <i/>
        <sz val="10"/>
        <color indexed="8"/>
        <rFont val="TimesET"/>
        <family val="0"/>
      </rPr>
      <t xml:space="preserve">(строительство и реконструкция автомобильных дорог общего пользования местного значения города Чебоксары, Новочебоксарск и Моргаушского и Чебоксарского районов) </t>
    </r>
  </si>
  <si>
    <t>II.2.3.2.2</t>
  </si>
  <si>
    <t>II.2.3.2.3</t>
  </si>
  <si>
    <t>II.2.3.2.4</t>
  </si>
  <si>
    <t>Субсидии местным бюджетам на строительство и реконструкцию автомобильных дорог общего пользования местного значения в границах городского округа</t>
  </si>
  <si>
    <r>
      <t xml:space="preserve">Субсидии местным бюджетам на строительство и реконструкцию автомобильных дорог общего пользования местного значения в границах городского округа </t>
    </r>
    <r>
      <rPr>
        <b/>
        <i/>
        <sz val="10"/>
        <color indexed="8"/>
        <rFont val="TimesET"/>
        <family val="0"/>
      </rPr>
      <t>(г.Алатырь, г.Канаш, г.Шумерля)</t>
    </r>
  </si>
  <si>
    <r>
      <t xml:space="preserve">Субсидии местным бюджетам на капитальный ремонт и ремонт автомобильных дорог общего пользования местного значения в границах городских округов </t>
    </r>
    <r>
      <rPr>
        <b/>
        <i/>
        <sz val="10"/>
        <color indexed="8"/>
        <rFont val="TimesET"/>
        <family val="0"/>
      </rPr>
      <t>(г.Алатырь, г.Канаш, г.Шумерля)</t>
    </r>
  </si>
  <si>
    <t>II.2.3.2.5</t>
  </si>
  <si>
    <t xml:space="preserve">Капитальный ремонт, ремонт и нанесение дорожной разметки автомобильных дорог общего пользования регионального или межмуниципального значения </t>
  </si>
  <si>
    <t xml:space="preserve">Содержание, проведение диагностики и проектирование по капитальному ремонту и ремонту автомобильных дорог общего пользования регионального или межмуниципального значения </t>
  </si>
  <si>
    <t>II.2.3.1.7</t>
  </si>
  <si>
    <t>Сроительство и реконструкция автомобильных дорог общего пользования регионального или межмуниципального значения</t>
  </si>
  <si>
    <t xml:space="preserve"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</t>
  </si>
  <si>
    <t>II.2.3.2.4.1</t>
  </si>
  <si>
    <t>Субсидии местным бюджетам на содержание автомобильных дорог общего пользования местного значения вне границ населенных пунктов в границах муниципального района</t>
  </si>
  <si>
    <t>Субсидии местным бюджетам на 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</si>
  <si>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r>
      <t>Субсидии местным бюджетам на содержание автомобильных дорог общего пользования местного значения в границах населенных пунктов поселения</t>
    </r>
    <r>
      <rPr>
        <b/>
        <i/>
        <sz val="10"/>
        <color indexed="8"/>
        <rFont val="TimesET"/>
        <family val="0"/>
      </rPr>
      <t xml:space="preserve">   </t>
    </r>
    <r>
      <rPr>
        <b/>
        <sz val="10"/>
        <color indexed="8"/>
        <rFont val="TimesET"/>
        <family val="0"/>
      </rPr>
      <t xml:space="preserve">                         </t>
    </r>
  </si>
  <si>
    <r>
      <t>Субсидии местным бюджетам на капитальный ремонт и ремонт автомобильных дорог общего пользования местного значения в границах населенных пунктов поселения</t>
    </r>
    <r>
      <rPr>
        <b/>
        <i/>
        <sz val="10"/>
        <color indexed="8"/>
        <rFont val="TimesET"/>
        <family val="0"/>
      </rPr>
      <t xml:space="preserve">   </t>
    </r>
    <r>
      <rPr>
        <b/>
        <sz val="10"/>
        <color indexed="8"/>
        <rFont val="TimesET"/>
        <family val="0"/>
      </rPr>
      <t xml:space="preserve">                         </t>
    </r>
  </si>
  <si>
    <t>II.2.3.1.8</t>
  </si>
  <si>
    <t>II.2.3.1.9</t>
  </si>
  <si>
    <t>II.2.2.3</t>
  </si>
  <si>
    <t>Внедрение интеллектуальных транспортных систем, предусматривающих автоматизацию процессов управления дорожным движением в городах агломерациях, включающих города с населением свыше 300 тысяч человек</t>
  </si>
  <si>
    <t>Доходы от передачи в аренду земельных участков, расположенных в полосе отвода автомобильных дорог общего пользования</t>
  </si>
  <si>
    <t>II.2.3.1.1.3</t>
  </si>
  <si>
    <r>
      <t xml:space="preserve">Реализация мероприятий комплексного развития транспортной инфраструктуры Чебоксарской агломерации за счет средств резервного фонда Правительства Российской Федерации </t>
    </r>
    <r>
      <rPr>
        <b/>
        <i/>
        <sz val="10"/>
        <color indexed="8"/>
        <rFont val="TimesET"/>
        <family val="0"/>
      </rPr>
      <t xml:space="preserve">(ремонт автомобильных дорог общего пользования местного значения города Чебоксары) </t>
    </r>
  </si>
  <si>
    <t>I.4.1.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</si>
  <si>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 (доходы, направляемые на формирование дорожного фонда субъекта Российской Федерации)</t>
  </si>
  <si>
    <t xml:space="preserve">Остаток </t>
  </si>
  <si>
    <t xml:space="preserve">План                             на 2021 год </t>
  </si>
  <si>
    <t>Факт                   III квартала 2021 года</t>
  </si>
  <si>
    <t>Факт                   IV квартала 2021 года</t>
  </si>
  <si>
    <t>Факт                    I квартала 2021 года</t>
  </si>
  <si>
    <t>Факт                   II квартала 2021 года</t>
  </si>
  <si>
    <r>
      <t xml:space="preserve">Субсидии местным бюджетам на строительство и реконструкцию автомобильных дорог общего пользования местного значения в границах городского округа </t>
    </r>
    <r>
      <rPr>
        <b/>
        <i/>
        <sz val="10"/>
        <color indexed="8"/>
        <rFont val="TimesET"/>
        <family val="0"/>
      </rPr>
      <t>(Строительство третьего транспортного полукольца)</t>
    </r>
  </si>
  <si>
    <t>Обеспечение деятельности КУ ЧР "Центр организации и безопасности дорожного движения Чувашской Республики" Министерства транспорта и дорожного хозяйства Чувашской Республики</t>
  </si>
  <si>
    <t>1.6</t>
  </si>
  <si>
    <t>1.7</t>
  </si>
  <si>
    <t>1.8</t>
  </si>
  <si>
    <t>Штрафы за нарушение условий гос контратов, финансируемых за счет средств дорожных фондов субъектов</t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</si>
  <si>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</si>
  <si>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межбюджетные трансферты, передаваемые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</si>
  <si>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</t>
  </si>
  <si>
    <t>I.8.3</t>
  </si>
  <si>
    <t>I.8.4</t>
  </si>
  <si>
    <t>I.8.5</t>
  </si>
  <si>
    <r>
      <t xml:space="preserve">Субсидии местным бюджетам на строительство и реконструкция автомобильных дорог местного значения городских округах </t>
    </r>
    <r>
      <rPr>
        <b/>
        <i/>
        <sz val="10"/>
        <color indexed="8"/>
        <rFont val="TimesET"/>
        <family val="0"/>
      </rPr>
      <t>(Реализация мероприятий по стимулированию программ развития жилищного строительства субъектов Российской Федерации- Минстрой Чувашии)</t>
    </r>
  </si>
  <si>
    <t>Магистральная дорога районного значения № 2 в границах микрорайонов №№ 4 и 5 жилого района «Новый город» г. Чебоксары</t>
  </si>
  <si>
    <t>Строительство дороги № 2 в I очереди 7 микрорайона центральной части г. Чебоксары-</t>
  </si>
  <si>
    <t>Строительство дорог (I этап) в микрорайоне «Олимп» по ул. З. Яковлевой, 58 г. Чебоксары</t>
  </si>
  <si>
    <t xml:space="preserve">Дорожного фонда Чувашской Республики в 2021 году </t>
  </si>
  <si>
    <t>в том числе акцизы 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</t>
  </si>
  <si>
    <t>II.2.3.1.10</t>
  </si>
  <si>
    <t>Капитальный ремонт, ремонт и нанесение дорожной разметки автомобильных дорог общего пользования регионального или межмуниципального значения за счет средств резервного фонда Правительства Российской Федерации</t>
  </si>
  <si>
    <t>I.8.2</t>
  </si>
  <si>
    <t>за январь - декабрь 2021 года</t>
  </si>
  <si>
    <t>Факт по состоянию на 01.01.2022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</si>
</sst>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00"/>
    <numFmt numFmtId="179" formatCode="0.0"/>
    <numFmt numFmtId="180" formatCode="#,##0.00000"/>
    <numFmt numFmtId="181" formatCode="0.00000"/>
    <numFmt numFmtId="182" formatCode="#,##0.0000"/>
    <numFmt numFmtId="183" formatCode="#,##0.000000"/>
    <numFmt numFmtId="184" formatCode="#,##0.0000000"/>
  </numFmts>
  <fonts count="50">
    <font>
      <sz val="10"/>
      <name val="Arial Cyr"/>
      <family val="0"/>
    </font>
    <font>
      <sz val="12"/>
      <name val="TimesET"/>
      <family val="0"/>
    </font>
    <font>
      <sz val="10"/>
      <name val="TimesET"/>
      <family val="0"/>
    </font>
    <font>
      <b/>
      <sz val="10"/>
      <name val="TimesET"/>
      <family val="0"/>
    </font>
    <font>
      <sz val="10"/>
      <color indexed="8"/>
      <name val="TimesET"/>
      <family val="0"/>
    </font>
    <font>
      <b/>
      <sz val="10"/>
      <color indexed="8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ET"/>
      <family val="0"/>
    </font>
    <font>
      <b/>
      <sz val="12"/>
      <name val="TimesET"/>
      <family val="0"/>
    </font>
    <font>
      <b/>
      <u val="single"/>
      <sz val="12"/>
      <name val="TimesET"/>
      <family val="0"/>
    </font>
    <font>
      <sz val="8"/>
      <name val="TimesET"/>
      <family val="0"/>
    </font>
    <font>
      <b/>
      <i/>
      <sz val="10"/>
      <color indexed="8"/>
      <name val="TimesET"/>
      <family val="0"/>
    </font>
    <font>
      <i/>
      <sz val="10"/>
      <name val="TimesET"/>
      <family val="0"/>
    </font>
    <font>
      <i/>
      <sz val="10"/>
      <color indexed="8"/>
      <name val="TimesET"/>
      <family val="0"/>
    </font>
    <font>
      <b/>
      <i/>
      <sz val="10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76" fontId="3" fillId="33" borderId="0" xfId="0" applyNumberFormat="1" applyFont="1" applyFill="1" applyBorder="1" applyAlignment="1">
      <alignment vertical="top" wrapText="1"/>
    </xf>
    <xf numFmtId="177" fontId="2" fillId="33" borderId="0" xfId="0" applyNumberFormat="1" applyFont="1" applyFill="1" applyAlignment="1">
      <alignment horizontal="center" vertical="top" wrapText="1"/>
    </xf>
    <xf numFmtId="176" fontId="3" fillId="33" borderId="13" xfId="0" applyNumberFormat="1" applyFont="1" applyFill="1" applyBorder="1" applyAlignment="1">
      <alignment horizontal="center" vertical="top" wrapText="1"/>
    </xf>
    <xf numFmtId="176" fontId="3" fillId="33" borderId="14" xfId="0" applyNumberFormat="1" applyFont="1" applyFill="1" applyBorder="1" applyAlignment="1">
      <alignment horizontal="center" vertical="top" wrapText="1"/>
    </xf>
    <xf numFmtId="176" fontId="2" fillId="0" borderId="13" xfId="0" applyNumberFormat="1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center" vertical="top" wrapText="1"/>
    </xf>
    <xf numFmtId="176" fontId="2" fillId="0" borderId="16" xfId="0" applyNumberFormat="1" applyFont="1" applyBorder="1" applyAlignment="1">
      <alignment horizontal="center" vertical="top" wrapText="1"/>
    </xf>
    <xf numFmtId="176" fontId="2" fillId="0" borderId="17" xfId="0" applyNumberFormat="1" applyFont="1" applyBorder="1" applyAlignment="1">
      <alignment horizontal="center" vertical="top" wrapText="1"/>
    </xf>
    <xf numFmtId="176" fontId="2" fillId="0" borderId="18" xfId="0" applyNumberFormat="1" applyFont="1" applyBorder="1" applyAlignment="1">
      <alignment horizontal="center" vertical="top" wrapText="1"/>
    </xf>
    <xf numFmtId="176" fontId="2" fillId="33" borderId="13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 vertical="top" wrapText="1"/>
    </xf>
    <xf numFmtId="176" fontId="2" fillId="33" borderId="0" xfId="0" applyNumberFormat="1" applyFont="1" applyFill="1" applyBorder="1" applyAlignment="1">
      <alignment vertical="top" wrapText="1"/>
    </xf>
    <xf numFmtId="0" fontId="13" fillId="33" borderId="12" xfId="0" applyFont="1" applyFill="1" applyBorder="1" applyAlignment="1">
      <alignment horizontal="center" vertical="top" wrapText="1"/>
    </xf>
    <xf numFmtId="176" fontId="13" fillId="33" borderId="13" xfId="0" applyNumberFormat="1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vertical="top" wrapText="1"/>
    </xf>
    <xf numFmtId="176" fontId="13" fillId="33" borderId="0" xfId="0" applyNumberFormat="1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center" vertical="top" wrapText="1"/>
    </xf>
    <xf numFmtId="176" fontId="13" fillId="33" borderId="14" xfId="0" applyNumberFormat="1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 vertical="top" wrapText="1"/>
    </xf>
    <xf numFmtId="176" fontId="13" fillId="33" borderId="2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176" fontId="3" fillId="33" borderId="20" xfId="0" applyNumberFormat="1" applyFont="1" applyFill="1" applyBorder="1" applyAlignment="1">
      <alignment horizontal="center" vertical="top" wrapText="1"/>
    </xf>
    <xf numFmtId="177" fontId="3" fillId="33" borderId="21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left" vertical="top" wrapText="1"/>
    </xf>
    <xf numFmtId="176" fontId="3" fillId="33" borderId="18" xfId="0" applyNumberFormat="1" applyFont="1" applyFill="1" applyBorder="1" applyAlignment="1">
      <alignment horizontal="center" vertical="top" wrapText="1"/>
    </xf>
    <xf numFmtId="176" fontId="3" fillId="33" borderId="16" xfId="0" applyNumberFormat="1" applyFont="1" applyFill="1" applyBorder="1" applyAlignment="1">
      <alignment horizontal="center" vertical="top" wrapText="1"/>
    </xf>
    <xf numFmtId="176" fontId="3" fillId="33" borderId="17" xfId="0" applyNumberFormat="1" applyFont="1" applyFill="1" applyBorder="1" applyAlignment="1">
      <alignment horizontal="center" vertical="top" wrapText="1"/>
    </xf>
    <xf numFmtId="176" fontId="3" fillId="33" borderId="22" xfId="0" applyNumberFormat="1" applyFont="1" applyFill="1" applyBorder="1" applyAlignment="1">
      <alignment horizontal="center" vertical="top" wrapText="1"/>
    </xf>
    <xf numFmtId="176" fontId="3" fillId="33" borderId="23" xfId="0" applyNumberFormat="1" applyFont="1" applyFill="1" applyBorder="1" applyAlignment="1">
      <alignment horizontal="center" vertical="top" wrapText="1"/>
    </xf>
    <xf numFmtId="176" fontId="3" fillId="33" borderId="21" xfId="0" applyNumberFormat="1" applyFont="1" applyFill="1" applyBorder="1" applyAlignment="1">
      <alignment horizontal="center" vertical="top" wrapText="1"/>
    </xf>
    <xf numFmtId="176" fontId="3" fillId="34" borderId="14" xfId="0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176" fontId="3" fillId="35" borderId="24" xfId="0" applyNumberFormat="1" applyFont="1" applyFill="1" applyBorder="1" applyAlignment="1">
      <alignment horizontal="center" vertical="top" wrapText="1"/>
    </xf>
    <xf numFmtId="176" fontId="3" fillId="35" borderId="25" xfId="0" applyNumberFormat="1" applyFont="1" applyFill="1" applyBorder="1" applyAlignment="1">
      <alignment horizontal="center" vertical="top" wrapText="1"/>
    </xf>
    <xf numFmtId="176" fontId="3" fillId="35" borderId="26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vertical="top" wrapText="1"/>
    </xf>
    <xf numFmtId="176" fontId="3" fillId="34" borderId="0" xfId="0" applyNumberFormat="1" applyFont="1" applyFill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176" fontId="3" fillId="0" borderId="0" xfId="0" applyNumberFormat="1" applyFont="1" applyBorder="1" applyAlignment="1">
      <alignment vertical="top" wrapText="1"/>
    </xf>
    <xf numFmtId="0" fontId="3" fillId="35" borderId="27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" fillId="33" borderId="28" xfId="0" applyFont="1" applyFill="1" applyBorder="1" applyAlignment="1">
      <alignment horizontal="justify" vertical="top" wrapText="1"/>
    </xf>
    <xf numFmtId="0" fontId="5" fillId="35" borderId="26" xfId="0" applyFont="1" applyFill="1" applyBorder="1" applyAlignment="1">
      <alignment horizontal="justify" vertical="top" wrapText="1"/>
    </xf>
    <xf numFmtId="0" fontId="5" fillId="33" borderId="28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176" fontId="13" fillId="33" borderId="28" xfId="0" applyNumberFormat="1" applyFont="1" applyFill="1" applyBorder="1" applyAlignment="1">
      <alignment horizontal="center"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76" fontId="2" fillId="33" borderId="21" xfId="0" applyNumberFormat="1" applyFont="1" applyFill="1" applyBorder="1" applyAlignment="1">
      <alignment horizontal="center" vertical="top" wrapText="1"/>
    </xf>
    <xf numFmtId="176" fontId="2" fillId="0" borderId="29" xfId="0" applyNumberFormat="1" applyFont="1" applyBorder="1" applyAlignment="1">
      <alignment horizontal="center" vertical="top" wrapText="1"/>
    </xf>
    <xf numFmtId="176" fontId="3" fillId="0" borderId="29" xfId="0" applyNumberFormat="1" applyFont="1" applyBorder="1" applyAlignment="1">
      <alignment horizontal="center" vertical="top" wrapText="1"/>
    </xf>
    <xf numFmtId="0" fontId="15" fillId="33" borderId="0" xfId="0" applyFont="1" applyFill="1" applyBorder="1" applyAlignment="1">
      <alignment vertical="top" wrapText="1"/>
    </xf>
    <xf numFmtId="176" fontId="2" fillId="0" borderId="30" xfId="0" applyNumberFormat="1" applyFont="1" applyBorder="1" applyAlignment="1">
      <alignment horizontal="center" vertical="top" wrapText="1"/>
    </xf>
    <xf numFmtId="176" fontId="2" fillId="0" borderId="31" xfId="0" applyNumberFormat="1" applyFont="1" applyBorder="1" applyAlignment="1">
      <alignment horizontal="center" vertical="top" wrapText="1"/>
    </xf>
    <xf numFmtId="176" fontId="2" fillId="33" borderId="20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177" fontId="2" fillId="33" borderId="21" xfId="0" applyNumberFormat="1" applyFont="1" applyFill="1" applyBorder="1" applyAlignment="1">
      <alignment horizontal="center" vertical="top" wrapText="1"/>
    </xf>
    <xf numFmtId="0" fontId="4" fillId="33" borderId="21" xfId="0" applyNumberFormat="1" applyFont="1" applyFill="1" applyBorder="1" applyAlignment="1">
      <alignment horizontal="left" vertical="top" wrapText="1"/>
    </xf>
    <xf numFmtId="0" fontId="14" fillId="33" borderId="28" xfId="0" applyFont="1" applyFill="1" applyBorder="1" applyAlignment="1">
      <alignment horizontal="left" vertical="top" wrapText="1"/>
    </xf>
    <xf numFmtId="176" fontId="15" fillId="33" borderId="0" xfId="0" applyNumberFormat="1" applyFont="1" applyFill="1" applyBorder="1" applyAlignment="1">
      <alignment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top" wrapText="1"/>
    </xf>
    <xf numFmtId="176" fontId="15" fillId="33" borderId="14" xfId="0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176" fontId="2" fillId="33" borderId="30" xfId="0" applyNumberFormat="1" applyFont="1" applyFill="1" applyBorder="1" applyAlignment="1">
      <alignment horizontal="center" vertical="top" wrapText="1"/>
    </xf>
    <xf numFmtId="176" fontId="2" fillId="0" borderId="32" xfId="0" applyNumberFormat="1" applyFont="1" applyBorder="1" applyAlignment="1">
      <alignment horizontal="center" vertical="top" wrapText="1"/>
    </xf>
    <xf numFmtId="176" fontId="2" fillId="0" borderId="33" xfId="0" applyNumberFormat="1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176" fontId="13" fillId="33" borderId="34" xfId="0" applyNumberFormat="1" applyFont="1" applyFill="1" applyBorder="1" applyAlignment="1">
      <alignment horizontal="center" vertical="top" wrapText="1"/>
    </xf>
    <xf numFmtId="176" fontId="13" fillId="33" borderId="35" xfId="0" applyNumberFormat="1" applyFont="1" applyFill="1" applyBorder="1" applyAlignment="1">
      <alignment horizontal="center" vertical="top" wrapText="1"/>
    </xf>
    <xf numFmtId="176" fontId="3" fillId="35" borderId="32" xfId="0" applyNumberFormat="1" applyFont="1" applyFill="1" applyBorder="1" applyAlignment="1">
      <alignment horizontal="center" vertical="top" wrapText="1"/>
    </xf>
    <xf numFmtId="176" fontId="3" fillId="35" borderId="28" xfId="0" applyNumberFormat="1" applyFont="1" applyFill="1" applyBorder="1" applyAlignment="1">
      <alignment horizontal="center" vertical="top" wrapText="1"/>
    </xf>
    <xf numFmtId="176" fontId="3" fillId="35" borderId="0" xfId="0" applyNumberFormat="1" applyFont="1" applyFill="1" applyBorder="1" applyAlignment="1">
      <alignment vertical="top" wrapText="1"/>
    </xf>
    <xf numFmtId="176" fontId="3" fillId="33" borderId="36" xfId="0" applyNumberFormat="1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justify" vertical="top" wrapText="1"/>
    </xf>
    <xf numFmtId="177" fontId="2" fillId="33" borderId="0" xfId="0" applyNumberFormat="1" applyFont="1" applyFill="1" applyBorder="1" applyAlignment="1">
      <alignment vertical="top" wrapText="1"/>
    </xf>
    <xf numFmtId="176" fontId="3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37" xfId="0" applyFont="1" applyFill="1" applyBorder="1" applyAlignment="1">
      <alignment horizontal="center" vertical="top" wrapText="1"/>
    </xf>
    <xf numFmtId="177" fontId="3" fillId="35" borderId="26" xfId="0" applyNumberFormat="1" applyFont="1" applyFill="1" applyBorder="1" applyAlignment="1">
      <alignment horizontal="center" vertical="top" wrapText="1"/>
    </xf>
    <xf numFmtId="177" fontId="13" fillId="33" borderId="14" xfId="0" applyNumberFormat="1" applyFont="1" applyFill="1" applyBorder="1" applyAlignment="1">
      <alignment horizontal="center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176" fontId="2" fillId="0" borderId="38" xfId="0" applyNumberFormat="1" applyFont="1" applyBorder="1" applyAlignment="1">
      <alignment horizontal="center" vertical="top" wrapText="1"/>
    </xf>
    <xf numFmtId="180" fontId="3" fillId="33" borderId="21" xfId="0" applyNumberFormat="1" applyFont="1" applyFill="1" applyBorder="1" applyAlignment="1">
      <alignment horizontal="center" vertical="top" wrapText="1"/>
    </xf>
    <xf numFmtId="180" fontId="2" fillId="33" borderId="0" xfId="0" applyNumberFormat="1" applyFont="1" applyFill="1" applyAlignment="1">
      <alignment horizontal="center" vertical="top" wrapText="1"/>
    </xf>
    <xf numFmtId="180" fontId="3" fillId="33" borderId="0" xfId="0" applyNumberFormat="1" applyFont="1" applyFill="1" applyAlignment="1">
      <alignment horizontal="center" vertical="top" wrapText="1"/>
    </xf>
    <xf numFmtId="0" fontId="3" fillId="36" borderId="0" xfId="0" applyFont="1" applyFill="1" applyBorder="1" applyAlignment="1">
      <alignment vertical="top" wrapText="1"/>
    </xf>
    <xf numFmtId="0" fontId="13" fillId="36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center" vertical="top" wrapText="1"/>
    </xf>
    <xf numFmtId="180" fontId="2" fillId="0" borderId="0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top" wrapText="1"/>
    </xf>
    <xf numFmtId="176" fontId="4" fillId="33" borderId="21" xfId="0" applyNumberFormat="1" applyFont="1" applyFill="1" applyBorder="1" applyAlignment="1">
      <alignment horizontal="justify" vertical="top" wrapText="1"/>
    </xf>
    <xf numFmtId="0" fontId="12" fillId="0" borderId="20" xfId="0" applyFont="1" applyBorder="1" applyAlignment="1">
      <alignment horizontal="justify" vertical="top" wrapText="1"/>
    </xf>
    <xf numFmtId="177" fontId="15" fillId="33" borderId="14" xfId="0" applyNumberFormat="1" applyFont="1" applyFill="1" applyBorder="1" applyAlignment="1">
      <alignment horizontal="center" vertical="top" wrapText="1"/>
    </xf>
    <xf numFmtId="176" fontId="3" fillId="0" borderId="14" xfId="0" applyNumberFormat="1" applyFont="1" applyFill="1" applyBorder="1" applyAlignment="1">
      <alignment horizontal="center" vertical="top" wrapText="1"/>
    </xf>
    <xf numFmtId="176" fontId="13" fillId="0" borderId="14" xfId="0" applyNumberFormat="1" applyFont="1" applyFill="1" applyBorder="1" applyAlignment="1">
      <alignment horizontal="center" vertical="top" wrapText="1"/>
    </xf>
    <xf numFmtId="176" fontId="13" fillId="0" borderId="20" xfId="0" applyNumberFormat="1" applyFont="1" applyFill="1" applyBorder="1" applyAlignment="1">
      <alignment horizontal="center" vertical="top" wrapText="1"/>
    </xf>
    <xf numFmtId="183" fontId="13" fillId="33" borderId="15" xfId="0" applyNumberFormat="1" applyFont="1" applyFill="1" applyBorder="1" applyAlignment="1">
      <alignment horizontal="center" vertical="top" wrapText="1"/>
    </xf>
    <xf numFmtId="176" fontId="13" fillId="0" borderId="15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 vertical="top" wrapText="1"/>
    </xf>
    <xf numFmtId="183" fontId="13" fillId="33" borderId="28" xfId="0" applyNumberFormat="1" applyFont="1" applyFill="1" applyBorder="1" applyAlignment="1">
      <alignment horizontal="center" vertical="top" wrapText="1"/>
    </xf>
    <xf numFmtId="183" fontId="3" fillId="33" borderId="13" xfId="0" applyNumberFormat="1" applyFont="1" applyFill="1" applyBorder="1" applyAlignment="1">
      <alignment horizontal="center" vertical="top" wrapText="1"/>
    </xf>
    <xf numFmtId="183" fontId="3" fillId="33" borderId="14" xfId="0" applyNumberFormat="1" applyFont="1" applyFill="1" applyBorder="1" applyAlignment="1">
      <alignment horizontal="center" vertical="top" wrapText="1"/>
    </xf>
    <xf numFmtId="183" fontId="3" fillId="34" borderId="14" xfId="0" applyNumberFormat="1" applyFont="1" applyFill="1" applyBorder="1" applyAlignment="1">
      <alignment horizontal="center" vertical="top" wrapText="1"/>
    </xf>
    <xf numFmtId="183" fontId="13" fillId="33" borderId="14" xfId="0" applyNumberFormat="1" applyFont="1" applyFill="1" applyBorder="1" applyAlignment="1">
      <alignment horizontal="center" vertical="top" wrapText="1"/>
    </xf>
    <xf numFmtId="183" fontId="15" fillId="33" borderId="14" xfId="0" applyNumberFormat="1" applyFont="1" applyFill="1" applyBorder="1" applyAlignment="1">
      <alignment horizontal="center" vertical="top" wrapText="1"/>
    </xf>
    <xf numFmtId="183" fontId="3" fillId="33" borderId="15" xfId="0" applyNumberFormat="1" applyFont="1" applyFill="1" applyBorder="1" applyAlignment="1">
      <alignment horizontal="center" vertical="top" wrapText="1"/>
    </xf>
    <xf numFmtId="183" fontId="2" fillId="33" borderId="14" xfId="0" applyNumberFormat="1" applyFont="1" applyFill="1" applyBorder="1" applyAlignment="1">
      <alignment horizontal="center" vertical="top" wrapText="1"/>
    </xf>
    <xf numFmtId="183" fontId="3" fillId="33" borderId="29" xfId="0" applyNumberFormat="1" applyFont="1" applyFill="1" applyBorder="1" applyAlignment="1">
      <alignment horizontal="center" vertical="top" wrapText="1"/>
    </xf>
    <xf numFmtId="183" fontId="13" fillId="0" borderId="15" xfId="0" applyNumberFormat="1" applyFont="1" applyFill="1" applyBorder="1" applyAlignment="1">
      <alignment horizontal="center" vertical="top" wrapText="1"/>
    </xf>
    <xf numFmtId="183" fontId="13" fillId="33" borderId="20" xfId="0" applyNumberFormat="1" applyFont="1" applyFill="1" applyBorder="1" applyAlignment="1">
      <alignment horizontal="center" vertical="top" wrapText="1"/>
    </xf>
    <xf numFmtId="183" fontId="3" fillId="33" borderId="14" xfId="0" applyNumberFormat="1" applyFont="1" applyFill="1" applyBorder="1" applyAlignment="1">
      <alignment horizontal="center" vertical="top" wrapText="1"/>
    </xf>
    <xf numFmtId="183" fontId="13" fillId="33" borderId="14" xfId="0" applyNumberFormat="1" applyFont="1" applyFill="1" applyBorder="1" applyAlignment="1">
      <alignment horizontal="center" vertical="top" wrapText="1"/>
    </xf>
    <xf numFmtId="183" fontId="2" fillId="33" borderId="14" xfId="0" applyNumberFormat="1" applyFont="1" applyFill="1" applyBorder="1" applyAlignment="1">
      <alignment horizontal="center" vertical="top" wrapText="1"/>
    </xf>
    <xf numFmtId="183" fontId="15" fillId="33" borderId="13" xfId="0" applyNumberFormat="1" applyFont="1" applyFill="1" applyBorder="1" applyAlignment="1">
      <alignment horizontal="center" vertical="top" wrapText="1"/>
    </xf>
    <xf numFmtId="183" fontId="2" fillId="33" borderId="23" xfId="0" applyNumberFormat="1" applyFont="1" applyFill="1" applyBorder="1" applyAlignment="1">
      <alignment horizontal="center" vertical="top" wrapText="1"/>
    </xf>
    <xf numFmtId="183" fontId="3" fillId="33" borderId="21" xfId="0" applyNumberFormat="1" applyFont="1" applyFill="1" applyBorder="1" applyAlignment="1">
      <alignment horizontal="center" vertical="top" wrapText="1"/>
    </xf>
    <xf numFmtId="183" fontId="13" fillId="33" borderId="13" xfId="0" applyNumberFormat="1" applyFont="1" applyFill="1" applyBorder="1" applyAlignment="1">
      <alignment horizontal="center" vertical="top" wrapText="1"/>
    </xf>
    <xf numFmtId="183" fontId="3" fillId="33" borderId="32" xfId="0" applyNumberFormat="1" applyFont="1" applyFill="1" applyBorder="1" applyAlignment="1">
      <alignment horizontal="center" vertical="top" wrapText="1"/>
    </xf>
    <xf numFmtId="183" fontId="15" fillId="33" borderId="13" xfId="0" applyNumberFormat="1" applyFont="1" applyFill="1" applyBorder="1" applyAlignment="1">
      <alignment horizontal="center" vertical="top" wrapText="1"/>
    </xf>
    <xf numFmtId="183" fontId="2" fillId="33" borderId="13" xfId="0" applyNumberFormat="1" applyFont="1" applyFill="1" applyBorder="1" applyAlignment="1">
      <alignment horizontal="center" vertical="top" wrapText="1"/>
    </xf>
    <xf numFmtId="183" fontId="3" fillId="0" borderId="13" xfId="0" applyNumberFormat="1" applyFont="1" applyBorder="1" applyAlignment="1">
      <alignment horizontal="center" vertical="top" wrapText="1"/>
    </xf>
    <xf numFmtId="183" fontId="3" fillId="34" borderId="13" xfId="0" applyNumberFormat="1" applyFont="1" applyFill="1" applyBorder="1" applyAlignment="1">
      <alignment horizontal="center" vertical="top" wrapText="1"/>
    </xf>
    <xf numFmtId="183" fontId="2" fillId="33" borderId="22" xfId="0" applyNumberFormat="1" applyFont="1" applyFill="1" applyBorder="1" applyAlignment="1">
      <alignment horizontal="center" vertical="top" wrapText="1"/>
    </xf>
    <xf numFmtId="183" fontId="3" fillId="33" borderId="16" xfId="0" applyNumberFormat="1" applyFont="1" applyFill="1" applyBorder="1" applyAlignment="1">
      <alignment horizontal="center" vertical="top" wrapText="1"/>
    </xf>
    <xf numFmtId="183" fontId="3" fillId="0" borderId="29" xfId="0" applyNumberFormat="1" applyFont="1" applyFill="1" applyBorder="1" applyAlignment="1">
      <alignment horizontal="center" vertical="top" wrapText="1"/>
    </xf>
    <xf numFmtId="183" fontId="13" fillId="0" borderId="13" xfId="0" applyNumberFormat="1" applyFont="1" applyFill="1" applyBorder="1" applyAlignment="1">
      <alignment horizontal="center" vertical="top" wrapText="1"/>
    </xf>
    <xf numFmtId="183" fontId="3" fillId="0" borderId="13" xfId="0" applyNumberFormat="1" applyFont="1" applyFill="1" applyBorder="1" applyAlignment="1">
      <alignment horizontal="center" vertical="top" wrapText="1"/>
    </xf>
    <xf numFmtId="176" fontId="13" fillId="33" borderId="28" xfId="0" applyNumberFormat="1" applyFont="1" applyFill="1" applyBorder="1" applyAlignment="1">
      <alignment horizontal="center" vertical="top" wrapText="1"/>
    </xf>
    <xf numFmtId="183" fontId="3" fillId="33" borderId="28" xfId="0" applyNumberFormat="1" applyFont="1" applyFill="1" applyBorder="1" applyAlignment="1">
      <alignment horizontal="center" vertical="top" wrapText="1"/>
    </xf>
    <xf numFmtId="183" fontId="15" fillId="33" borderId="28" xfId="0" applyNumberFormat="1" applyFont="1" applyFill="1" applyBorder="1" applyAlignment="1">
      <alignment horizontal="center" vertical="top" wrapText="1"/>
    </xf>
    <xf numFmtId="183" fontId="3" fillId="0" borderId="14" xfId="0" applyNumberFormat="1" applyFont="1" applyFill="1" applyBorder="1" applyAlignment="1">
      <alignment horizontal="center" vertical="top" wrapText="1"/>
    </xf>
    <xf numFmtId="183" fontId="13" fillId="0" borderId="14" xfId="0" applyNumberFormat="1" applyFont="1" applyFill="1" applyBorder="1" applyAlignment="1">
      <alignment horizontal="center" vertical="top" wrapText="1"/>
    </xf>
    <xf numFmtId="176" fontId="3" fillId="35" borderId="34" xfId="0" applyNumberFormat="1" applyFont="1" applyFill="1" applyBorder="1" applyAlignment="1">
      <alignment horizontal="center" vertical="top" wrapText="1"/>
    </xf>
    <xf numFmtId="176" fontId="3" fillId="0" borderId="39" xfId="0" applyNumberFormat="1" applyFont="1" applyBorder="1" applyAlignment="1">
      <alignment horizontal="center" vertical="top" wrapText="1"/>
    </xf>
    <xf numFmtId="176" fontId="2" fillId="33" borderId="15" xfId="0" applyNumberFormat="1" applyFont="1" applyFill="1" applyBorder="1" applyAlignment="1">
      <alignment horizontal="center" vertical="top" wrapText="1"/>
    </xf>
    <xf numFmtId="176" fontId="3" fillId="0" borderId="40" xfId="0" applyNumberFormat="1" applyFont="1" applyBorder="1" applyAlignment="1">
      <alignment horizontal="center" vertical="top" wrapText="1"/>
    </xf>
    <xf numFmtId="176" fontId="2" fillId="0" borderId="41" xfId="0" applyNumberFormat="1" applyFont="1" applyBorder="1" applyAlignment="1">
      <alignment horizontal="center" vertical="top" wrapText="1"/>
    </xf>
    <xf numFmtId="176" fontId="2" fillId="0" borderId="14" xfId="0" applyNumberFormat="1" applyFont="1" applyBorder="1" applyAlignment="1">
      <alignment horizontal="center" vertical="top" wrapText="1"/>
    </xf>
    <xf numFmtId="176" fontId="3" fillId="0" borderId="30" xfId="0" applyNumberFormat="1" applyFont="1" applyBorder="1" applyAlignment="1">
      <alignment horizontal="center" vertical="top" wrapText="1"/>
    </xf>
    <xf numFmtId="176" fontId="3" fillId="0" borderId="31" xfId="0" applyNumberFormat="1" applyFont="1" applyBorder="1" applyAlignment="1">
      <alignment horizontal="center" vertical="top" wrapText="1"/>
    </xf>
    <xf numFmtId="176" fontId="3" fillId="33" borderId="42" xfId="0" applyNumberFormat="1" applyFont="1" applyFill="1" applyBorder="1" applyAlignment="1">
      <alignment horizontal="center" vertical="top" wrapText="1"/>
    </xf>
    <xf numFmtId="176" fontId="3" fillId="33" borderId="20" xfId="0" applyNumberFormat="1" applyFont="1" applyFill="1" applyBorder="1" applyAlignment="1">
      <alignment horizontal="center" vertical="top" wrapText="1"/>
    </xf>
    <xf numFmtId="176" fontId="2" fillId="0" borderId="43" xfId="0" applyNumberFormat="1" applyFont="1" applyBorder="1" applyAlignment="1">
      <alignment horizontal="center" vertical="top" wrapText="1"/>
    </xf>
    <xf numFmtId="176" fontId="3" fillId="35" borderId="44" xfId="0" applyNumberFormat="1" applyFont="1" applyFill="1" applyBorder="1" applyAlignment="1">
      <alignment horizontal="center" vertical="top" wrapText="1"/>
    </xf>
    <xf numFmtId="176" fontId="2" fillId="33" borderId="20" xfId="0" applyNumberFormat="1" applyFont="1" applyFill="1" applyBorder="1" applyAlignment="1">
      <alignment horizontal="center" vertical="top" wrapText="1"/>
    </xf>
    <xf numFmtId="183" fontId="13" fillId="33" borderId="34" xfId="0" applyNumberFormat="1" applyFont="1" applyFill="1" applyBorder="1" applyAlignment="1">
      <alignment horizontal="center" vertical="top" wrapText="1"/>
    </xf>
    <xf numFmtId="183" fontId="13" fillId="33" borderId="35" xfId="0" applyNumberFormat="1" applyFont="1" applyFill="1" applyBorder="1" applyAlignment="1">
      <alignment horizontal="center" vertical="top" wrapText="1"/>
    </xf>
    <xf numFmtId="183" fontId="3" fillId="33" borderId="38" xfId="0" applyNumberFormat="1" applyFont="1" applyFill="1" applyBorder="1" applyAlignment="1">
      <alignment horizontal="center" vertical="top" wrapText="1"/>
    </xf>
    <xf numFmtId="183" fontId="3" fillId="33" borderId="33" xfId="0" applyNumberFormat="1" applyFont="1" applyFill="1" applyBorder="1" applyAlignment="1">
      <alignment horizontal="center" vertical="top" wrapText="1"/>
    </xf>
    <xf numFmtId="183" fontId="3" fillId="33" borderId="45" xfId="0" applyNumberFormat="1" applyFont="1" applyFill="1" applyBorder="1" applyAlignment="1">
      <alignment horizontal="center" vertical="top" wrapText="1"/>
    </xf>
    <xf numFmtId="183" fontId="3" fillId="33" borderId="34" xfId="0" applyNumberFormat="1" applyFont="1" applyFill="1" applyBorder="1" applyAlignment="1">
      <alignment horizontal="center" vertical="top" wrapText="1"/>
    </xf>
    <xf numFmtId="183" fontId="15" fillId="33" borderId="34" xfId="0" applyNumberFormat="1" applyFont="1" applyFill="1" applyBorder="1" applyAlignment="1">
      <alignment horizontal="center" vertical="top" wrapText="1"/>
    </xf>
    <xf numFmtId="183" fontId="2" fillId="33" borderId="39" xfId="0" applyNumberFormat="1" applyFont="1" applyFill="1" applyBorder="1" applyAlignment="1">
      <alignment horizontal="center" vertical="top" wrapText="1"/>
    </xf>
    <xf numFmtId="183" fontId="13" fillId="33" borderId="29" xfId="0" applyNumberFormat="1" applyFont="1" applyFill="1" applyBorder="1" applyAlignment="1">
      <alignment horizontal="center" vertical="top" wrapText="1"/>
    </xf>
    <xf numFmtId="183" fontId="13" fillId="33" borderId="46" xfId="0" applyNumberFormat="1" applyFont="1" applyFill="1" applyBorder="1" applyAlignment="1">
      <alignment horizontal="center" vertical="top" wrapText="1"/>
    </xf>
    <xf numFmtId="183" fontId="3" fillId="0" borderId="29" xfId="0" applyNumberFormat="1" applyFont="1" applyBorder="1" applyAlignment="1">
      <alignment horizontal="center" vertical="top" wrapText="1"/>
    </xf>
    <xf numFmtId="183" fontId="3" fillId="0" borderId="15" xfId="0" applyNumberFormat="1" applyFont="1" applyBorder="1" applyAlignment="1">
      <alignment horizontal="center" vertical="top" wrapText="1"/>
    </xf>
    <xf numFmtId="183" fontId="3" fillId="0" borderId="46" xfId="0" applyNumberFormat="1" applyFont="1" applyBorder="1" applyAlignment="1">
      <alignment horizontal="center" vertical="top" wrapText="1"/>
    </xf>
    <xf numFmtId="183" fontId="3" fillId="34" borderId="39" xfId="0" applyNumberFormat="1" applyFont="1" applyFill="1" applyBorder="1" applyAlignment="1">
      <alignment horizontal="center" vertical="top" wrapText="1"/>
    </xf>
    <xf numFmtId="183" fontId="3" fillId="33" borderId="39" xfId="0" applyNumberFormat="1" applyFont="1" applyFill="1" applyBorder="1" applyAlignment="1">
      <alignment horizontal="center" vertical="top" wrapText="1"/>
    </xf>
    <xf numFmtId="183" fontId="3" fillId="33" borderId="47" xfId="0" applyNumberFormat="1" applyFont="1" applyFill="1" applyBorder="1" applyAlignment="1">
      <alignment horizontal="center" vertical="top" wrapText="1"/>
    </xf>
    <xf numFmtId="183" fontId="3" fillId="34" borderId="47" xfId="0" applyNumberFormat="1" applyFont="1" applyFill="1" applyBorder="1" applyAlignment="1">
      <alignment horizontal="center" vertical="top" wrapText="1"/>
    </xf>
    <xf numFmtId="183" fontId="13" fillId="33" borderId="39" xfId="0" applyNumberFormat="1" applyFont="1" applyFill="1" applyBorder="1" applyAlignment="1">
      <alignment horizontal="center" vertical="top" wrapText="1"/>
    </xf>
    <xf numFmtId="183" fontId="15" fillId="33" borderId="39" xfId="0" applyNumberFormat="1" applyFont="1" applyFill="1" applyBorder="1" applyAlignment="1">
      <alignment horizontal="center" vertical="top" wrapText="1"/>
    </xf>
    <xf numFmtId="183" fontId="3" fillId="33" borderId="46" xfId="0" applyNumberFormat="1" applyFont="1" applyFill="1" applyBorder="1" applyAlignment="1">
      <alignment horizontal="center" vertical="top" wrapText="1"/>
    </xf>
    <xf numFmtId="183" fontId="3" fillId="36" borderId="29" xfId="0" applyNumberFormat="1" applyFont="1" applyFill="1" applyBorder="1" applyAlignment="1">
      <alignment horizontal="center" vertical="top" wrapText="1"/>
    </xf>
    <xf numFmtId="183" fontId="3" fillId="0" borderId="46" xfId="0" applyNumberFormat="1" applyFont="1" applyFill="1" applyBorder="1" applyAlignment="1">
      <alignment horizontal="center" vertical="top" wrapText="1"/>
    </xf>
    <xf numFmtId="183" fontId="13" fillId="36" borderId="29" xfId="0" applyNumberFormat="1" applyFont="1" applyFill="1" applyBorder="1" applyAlignment="1">
      <alignment horizontal="center" vertical="top" wrapText="1"/>
    </xf>
    <xf numFmtId="183" fontId="13" fillId="36" borderId="13" xfId="0" applyNumberFormat="1" applyFont="1" applyFill="1" applyBorder="1" applyAlignment="1">
      <alignment horizontal="center" vertical="top" wrapText="1"/>
    </xf>
    <xf numFmtId="183" fontId="13" fillId="0" borderId="29" xfId="0" applyNumberFormat="1" applyFont="1" applyFill="1" applyBorder="1" applyAlignment="1">
      <alignment horizontal="center" vertical="top" wrapText="1"/>
    </xf>
    <xf numFmtId="183" fontId="13" fillId="0" borderId="46" xfId="0" applyNumberFormat="1" applyFont="1" applyFill="1" applyBorder="1" applyAlignment="1">
      <alignment horizontal="center" vertical="top" wrapText="1"/>
    </xf>
    <xf numFmtId="183" fontId="3" fillId="0" borderId="39" xfId="0" applyNumberFormat="1" applyFont="1" applyFill="1" applyBorder="1" applyAlignment="1">
      <alignment horizontal="center" vertical="top" wrapText="1"/>
    </xf>
    <xf numFmtId="183" fontId="13" fillId="33" borderId="42" xfId="0" applyNumberFormat="1" applyFont="1" applyFill="1" applyBorder="1" applyAlignment="1">
      <alignment horizontal="center" vertical="top" wrapText="1"/>
    </xf>
    <xf numFmtId="183" fontId="13" fillId="0" borderId="42" xfId="0" applyNumberFormat="1" applyFont="1" applyFill="1" applyBorder="1" applyAlignment="1">
      <alignment horizontal="center" vertical="top" wrapText="1"/>
    </xf>
    <xf numFmtId="183" fontId="13" fillId="0" borderId="39" xfId="0" applyNumberFormat="1" applyFont="1" applyFill="1" applyBorder="1" applyAlignment="1">
      <alignment horizontal="center" vertical="top" wrapText="1"/>
    </xf>
    <xf numFmtId="183" fontId="15" fillId="33" borderId="14" xfId="0" applyNumberFormat="1" applyFont="1" applyFill="1" applyBorder="1" applyAlignment="1">
      <alignment horizontal="center" vertical="top" wrapText="1"/>
    </xf>
    <xf numFmtId="183" fontId="15" fillId="33" borderId="29" xfId="0" applyNumberFormat="1" applyFont="1" applyFill="1" applyBorder="1" applyAlignment="1">
      <alignment horizontal="center" vertical="top" wrapText="1"/>
    </xf>
    <xf numFmtId="183" fontId="13" fillId="33" borderId="29" xfId="0" applyNumberFormat="1" applyFont="1" applyFill="1" applyBorder="1" applyAlignment="1">
      <alignment horizontal="center" vertical="top" wrapText="1"/>
    </xf>
    <xf numFmtId="183" fontId="13" fillId="33" borderId="13" xfId="0" applyNumberFormat="1" applyFont="1" applyFill="1" applyBorder="1" applyAlignment="1">
      <alignment horizontal="center" vertical="top" wrapText="1"/>
    </xf>
    <xf numFmtId="183" fontId="2" fillId="33" borderId="29" xfId="0" applyNumberFormat="1" applyFont="1" applyFill="1" applyBorder="1" applyAlignment="1">
      <alignment horizontal="center" vertical="top" wrapText="1"/>
    </xf>
    <xf numFmtId="183" fontId="2" fillId="33" borderId="13" xfId="0" applyNumberFormat="1" applyFont="1" applyFill="1" applyBorder="1" applyAlignment="1">
      <alignment horizontal="center" vertical="top" wrapText="1"/>
    </xf>
    <xf numFmtId="183" fontId="2" fillId="33" borderId="21" xfId="0" applyNumberFormat="1" applyFont="1" applyFill="1" applyBorder="1" applyAlignment="1">
      <alignment horizontal="center" vertical="top" wrapText="1"/>
    </xf>
    <xf numFmtId="183" fontId="2" fillId="33" borderId="48" xfId="0" applyNumberFormat="1" applyFont="1" applyFill="1" applyBorder="1" applyAlignment="1">
      <alignment horizontal="center" vertical="top" wrapText="1"/>
    </xf>
    <xf numFmtId="183" fontId="2" fillId="33" borderId="49" xfId="0" applyNumberFormat="1" applyFont="1" applyFill="1" applyBorder="1" applyAlignment="1">
      <alignment horizontal="center" vertical="top" wrapText="1"/>
    </xf>
    <xf numFmtId="183" fontId="2" fillId="33" borderId="50" xfId="0" applyNumberFormat="1" applyFont="1" applyFill="1" applyBorder="1" applyAlignment="1">
      <alignment horizontal="center" vertical="top" wrapText="1"/>
    </xf>
    <xf numFmtId="183" fontId="2" fillId="33" borderId="36" xfId="0" applyNumberFormat="1" applyFont="1" applyFill="1" applyBorder="1" applyAlignment="1">
      <alignment horizontal="center" vertical="top" wrapText="1"/>
    </xf>
    <xf numFmtId="183" fontId="2" fillId="33" borderId="51" xfId="0" applyNumberFormat="1" applyFont="1" applyFill="1" applyBorder="1" applyAlignment="1">
      <alignment horizontal="center" vertical="top" wrapText="1"/>
    </xf>
    <xf numFmtId="183" fontId="3" fillId="33" borderId="52" xfId="0" applyNumberFormat="1" applyFont="1" applyFill="1" applyBorder="1" applyAlignment="1">
      <alignment horizontal="center" vertical="top" wrapText="1"/>
    </xf>
    <xf numFmtId="183" fontId="3" fillId="33" borderId="53" xfId="0" applyNumberFormat="1" applyFont="1" applyFill="1" applyBorder="1" applyAlignment="1">
      <alignment horizontal="center" vertical="top" wrapText="1"/>
    </xf>
    <xf numFmtId="180" fontId="3" fillId="36" borderId="0" xfId="0" applyNumberFormat="1" applyFont="1" applyFill="1" applyBorder="1" applyAlignment="1">
      <alignment vertical="top" wrapText="1"/>
    </xf>
    <xf numFmtId="183" fontId="13" fillId="36" borderId="0" xfId="0" applyNumberFormat="1" applyFont="1" applyFill="1" applyBorder="1" applyAlignment="1">
      <alignment vertical="top" wrapText="1"/>
    </xf>
    <xf numFmtId="177" fontId="15" fillId="33" borderId="14" xfId="0" applyNumberFormat="1" applyFont="1" applyFill="1" applyBorder="1" applyAlignment="1">
      <alignment horizontal="center" vertical="top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13" fillId="0" borderId="14" xfId="0" applyNumberFormat="1" applyFont="1" applyFill="1" applyBorder="1" applyAlignment="1">
      <alignment horizontal="center" vertical="top" wrapText="1"/>
    </xf>
    <xf numFmtId="177" fontId="13" fillId="33" borderId="14" xfId="0" applyNumberFormat="1" applyFont="1" applyFill="1" applyBorder="1" applyAlignment="1">
      <alignment horizontal="center" vertical="top" wrapText="1"/>
    </xf>
    <xf numFmtId="177" fontId="3" fillId="33" borderId="14" xfId="0" applyNumberFormat="1" applyFont="1" applyFill="1" applyBorder="1" applyAlignment="1">
      <alignment horizontal="center" vertical="top" wrapText="1"/>
    </xf>
    <xf numFmtId="183" fontId="3" fillId="33" borderId="0" xfId="0" applyNumberFormat="1" applyFont="1" applyFill="1" applyBorder="1" applyAlignment="1">
      <alignment vertical="top" wrapText="1"/>
    </xf>
    <xf numFmtId="176" fontId="15" fillId="33" borderId="20" xfId="0" applyNumberFormat="1" applyFont="1" applyFill="1" applyBorder="1" applyAlignment="1">
      <alignment horizontal="center" vertical="top" wrapText="1"/>
    </xf>
    <xf numFmtId="176" fontId="3" fillId="33" borderId="28" xfId="0" applyNumberFormat="1" applyFont="1" applyFill="1" applyBorder="1" applyAlignment="1">
      <alignment horizontal="center" vertical="top" wrapText="1"/>
    </xf>
    <xf numFmtId="176" fontId="15" fillId="33" borderId="28" xfId="0" applyNumberFormat="1" applyFont="1" applyFill="1" applyBorder="1" applyAlignment="1">
      <alignment horizontal="center" vertical="top" wrapText="1"/>
    </xf>
    <xf numFmtId="176" fontId="13" fillId="0" borderId="28" xfId="0" applyNumberFormat="1" applyFont="1" applyFill="1" applyBorder="1" applyAlignment="1">
      <alignment horizontal="center" vertical="top" wrapText="1"/>
    </xf>
    <xf numFmtId="176" fontId="3" fillId="33" borderId="14" xfId="0" applyNumberFormat="1" applyFont="1" applyFill="1" applyBorder="1" applyAlignment="1">
      <alignment horizontal="center" vertical="top" wrapText="1"/>
    </xf>
    <xf numFmtId="176" fontId="15" fillId="33" borderId="28" xfId="0" applyNumberFormat="1" applyFont="1" applyFill="1" applyBorder="1" applyAlignment="1">
      <alignment horizontal="center" vertical="top" wrapText="1"/>
    </xf>
    <xf numFmtId="176" fontId="13" fillId="0" borderId="20" xfId="0" applyNumberFormat="1" applyFont="1" applyFill="1" applyBorder="1" applyAlignment="1">
      <alignment horizontal="center" vertical="top" wrapText="1"/>
    </xf>
    <xf numFmtId="176" fontId="13" fillId="0" borderId="14" xfId="0" applyNumberFormat="1" applyFont="1" applyFill="1" applyBorder="1" applyAlignment="1">
      <alignment horizontal="center" vertical="top" wrapText="1"/>
    </xf>
    <xf numFmtId="183" fontId="2" fillId="33" borderId="0" xfId="0" applyNumberFormat="1" applyFont="1" applyFill="1" applyAlignment="1">
      <alignment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" fontId="3" fillId="0" borderId="54" xfId="0" applyNumberFormat="1" applyFont="1" applyBorder="1" applyAlignment="1">
      <alignment horizontal="center" vertical="top" wrapText="1"/>
    </xf>
    <xf numFmtId="4" fontId="3" fillId="0" borderId="55" xfId="0" applyNumberFormat="1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177" fontId="3" fillId="33" borderId="54" xfId="0" applyNumberFormat="1" applyFont="1" applyFill="1" applyBorder="1" applyAlignment="1">
      <alignment horizontal="center" vertical="top" wrapText="1"/>
    </xf>
    <xf numFmtId="177" fontId="3" fillId="33" borderId="60" xfId="0" applyNumberFormat="1" applyFont="1" applyFill="1" applyBorder="1" applyAlignment="1">
      <alignment horizontal="center" vertical="top" wrapText="1"/>
    </xf>
    <xf numFmtId="177" fontId="3" fillId="33" borderId="55" xfId="0" applyNumberFormat="1" applyFont="1" applyFill="1" applyBorder="1" applyAlignment="1">
      <alignment horizontal="center" vertical="top" wrapText="1"/>
    </xf>
    <xf numFmtId="4" fontId="3" fillId="0" borderId="6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76" fontId="2" fillId="33" borderId="39" xfId="0" applyNumberFormat="1" applyFont="1" applyFill="1" applyBorder="1" applyAlignment="1">
      <alignment horizontal="center" vertical="top" wrapText="1"/>
    </xf>
    <xf numFmtId="176" fontId="2" fillId="33" borderId="42" xfId="0" applyNumberFormat="1" applyFont="1" applyFill="1" applyBorder="1" applyAlignment="1">
      <alignment horizontal="center" vertical="top" wrapText="1"/>
    </xf>
    <xf numFmtId="176" fontId="2" fillId="0" borderId="61" xfId="0" applyNumberFormat="1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 wrapText="1"/>
    </xf>
    <xf numFmtId="176" fontId="2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3"/>
  <sheetViews>
    <sheetView tabSelected="1" view="pageBreakPreview" zoomScaleSheetLayoutView="100" zoomScalePageLayoutView="0" workbookViewId="0" topLeftCell="A7">
      <pane xSplit="4" ySplit="4" topLeftCell="E11" activePane="bottomRight" state="frozen"/>
      <selection pane="topLeft" activeCell="A7" sqref="A7"/>
      <selection pane="topRight" activeCell="E7" sqref="E7"/>
      <selection pane="bottomLeft" activeCell="A11" sqref="A11"/>
      <selection pane="bottomRight" activeCell="E37" sqref="E37"/>
    </sheetView>
  </sheetViews>
  <sheetFormatPr defaultColWidth="9.00390625" defaultRowHeight="12.75" outlineLevelRow="2" outlineLevelCol="2"/>
  <cols>
    <col min="1" max="1" width="11.875" style="1" customWidth="1"/>
    <col min="2" max="2" width="59.75390625" style="1" customWidth="1"/>
    <col min="3" max="3" width="15.625" style="37" customWidth="1"/>
    <col min="4" max="4" width="15.875" style="15" customWidth="1"/>
    <col min="5" max="5" width="13.625" style="15" customWidth="1"/>
    <col min="6" max="6" width="7.25390625" style="3" customWidth="1"/>
    <col min="7" max="7" width="13.125" style="3" hidden="1" customWidth="1" outlineLevel="2"/>
    <col min="8" max="9" width="11.625" style="2" hidden="1" customWidth="1" outlineLevel="2"/>
    <col min="10" max="10" width="13.875" style="2" hidden="1" customWidth="1" outlineLevel="2"/>
    <col min="11" max="11" width="12.875" style="3" hidden="1" customWidth="1" outlineLevel="1" collapsed="1"/>
    <col min="12" max="12" width="16.00390625" style="2" hidden="1" customWidth="1" outlineLevel="2"/>
    <col min="13" max="13" width="11.625" style="2" hidden="1" customWidth="1" outlineLevel="2"/>
    <col min="14" max="14" width="17.125" style="2" hidden="1" customWidth="1" outlineLevel="2"/>
    <col min="15" max="15" width="13.25390625" style="3" hidden="1" customWidth="1" outlineLevel="1" collapsed="1"/>
    <col min="16" max="16" width="14.625" style="2" hidden="1" customWidth="1" outlineLevel="1"/>
    <col min="17" max="17" width="14.875" style="2" hidden="1" customWidth="1" outlineLevel="1"/>
    <col min="18" max="18" width="16.625" style="2" hidden="1" customWidth="1" outlineLevel="1"/>
    <col min="19" max="19" width="13.125" style="3" hidden="1" customWidth="1" outlineLevel="1"/>
    <col min="20" max="20" width="14.875" style="2" hidden="1" customWidth="1" outlineLevel="1"/>
    <col min="21" max="21" width="13.625" style="2" hidden="1" customWidth="1" outlineLevel="1"/>
    <col min="22" max="22" width="15.25390625" style="2" hidden="1" customWidth="1" outlineLevel="1"/>
    <col min="23" max="23" width="16.00390625" style="6" bestFit="1" customWidth="1" collapsed="1"/>
    <col min="24" max="24" width="13.875" style="6" customWidth="1"/>
    <col min="25" max="25" width="15.125" style="6" customWidth="1"/>
    <col min="26" max="26" width="11.875" style="6" bestFit="1" customWidth="1"/>
    <col min="27" max="27" width="12.625" style="6" customWidth="1"/>
    <col min="28" max="28" width="11.25390625" style="6" bestFit="1" customWidth="1"/>
    <col min="29" max="30" width="12.00390625" style="6" customWidth="1"/>
    <col min="31" max="16384" width="9.125" style="6" customWidth="1"/>
  </cols>
  <sheetData>
    <row r="1" spans="1:22" ht="14.25" customHeight="1">
      <c r="A1" s="259" t="s">
        <v>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2" ht="15" customHeight="1">
      <c r="A2" s="259" t="s">
        <v>53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 ht="15.75" customHeight="1">
      <c r="A3" s="259" t="s">
        <v>137</v>
      </c>
      <c r="B3" s="259"/>
      <c r="C3" s="259"/>
      <c r="D3" s="259"/>
      <c r="E3" s="259"/>
      <c r="F3" s="259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5.75" customHeight="1">
      <c r="A4" s="260" t="s">
        <v>142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</row>
    <row r="5" spans="1:22" ht="12" customHeight="1">
      <c r="A5" s="261" t="s">
        <v>35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1:22" ht="15.75" customHeight="1" thickBot="1">
      <c r="A6" s="262" t="s">
        <v>15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</row>
    <row r="7" spans="1:22" s="7" customFormat="1" ht="12.75" customHeight="1" thickBot="1">
      <c r="A7" s="250" t="s">
        <v>0</v>
      </c>
      <c r="B7" s="249" t="s">
        <v>16</v>
      </c>
      <c r="C7" s="255" t="s">
        <v>116</v>
      </c>
      <c r="D7" s="255" t="s">
        <v>143</v>
      </c>
      <c r="E7" s="255" t="s">
        <v>115</v>
      </c>
      <c r="F7" s="246" t="s">
        <v>32</v>
      </c>
      <c r="G7" s="244" t="s">
        <v>26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5"/>
    </row>
    <row r="8" spans="1:22" s="7" customFormat="1" ht="13.5" thickBot="1">
      <c r="A8" s="251"/>
      <c r="B8" s="253"/>
      <c r="C8" s="256"/>
      <c r="D8" s="256"/>
      <c r="E8" s="256"/>
      <c r="F8" s="258"/>
      <c r="G8" s="246" t="s">
        <v>119</v>
      </c>
      <c r="H8" s="248" t="s">
        <v>2</v>
      </c>
      <c r="I8" s="248"/>
      <c r="J8" s="249"/>
      <c r="K8" s="246" t="s">
        <v>120</v>
      </c>
      <c r="L8" s="248" t="s">
        <v>2</v>
      </c>
      <c r="M8" s="248"/>
      <c r="N8" s="249"/>
      <c r="O8" s="246" t="s">
        <v>117</v>
      </c>
      <c r="P8" s="248" t="s">
        <v>2</v>
      </c>
      <c r="Q8" s="248"/>
      <c r="R8" s="249"/>
      <c r="S8" s="246" t="s">
        <v>118</v>
      </c>
      <c r="T8" s="248" t="s">
        <v>2</v>
      </c>
      <c r="U8" s="248"/>
      <c r="V8" s="249"/>
    </row>
    <row r="9" spans="1:22" s="7" customFormat="1" ht="24.75" customHeight="1" thickBot="1">
      <c r="A9" s="252"/>
      <c r="B9" s="254"/>
      <c r="C9" s="257"/>
      <c r="D9" s="257"/>
      <c r="E9" s="257"/>
      <c r="F9" s="247"/>
      <c r="G9" s="247"/>
      <c r="H9" s="4" t="s">
        <v>3</v>
      </c>
      <c r="I9" s="4" t="s">
        <v>4</v>
      </c>
      <c r="J9" s="4" t="s">
        <v>5</v>
      </c>
      <c r="K9" s="247"/>
      <c r="L9" s="4" t="s">
        <v>6</v>
      </c>
      <c r="M9" s="4" t="s">
        <v>7</v>
      </c>
      <c r="N9" s="4" t="s">
        <v>8</v>
      </c>
      <c r="O9" s="247"/>
      <c r="P9" s="4" t="s">
        <v>9</v>
      </c>
      <c r="Q9" s="4" t="s">
        <v>10</v>
      </c>
      <c r="R9" s="4" t="s">
        <v>11</v>
      </c>
      <c r="S9" s="247"/>
      <c r="T9" s="4" t="s">
        <v>12</v>
      </c>
      <c r="U9" s="4" t="s">
        <v>13</v>
      </c>
      <c r="V9" s="4" t="s">
        <v>14</v>
      </c>
    </row>
    <row r="10" spans="1:22" s="8" customFormat="1" ht="10.5" customHeight="1" thickBot="1">
      <c r="A10" s="5">
        <v>1</v>
      </c>
      <c r="B10" s="60">
        <v>2</v>
      </c>
      <c r="C10" s="68">
        <v>3</v>
      </c>
      <c r="D10" s="68">
        <v>4</v>
      </c>
      <c r="E10" s="60">
        <v>5</v>
      </c>
      <c r="F10" s="60">
        <v>6</v>
      </c>
      <c r="G10" s="60">
        <v>6</v>
      </c>
      <c r="H10" s="5">
        <v>7</v>
      </c>
      <c r="I10" s="5">
        <v>8</v>
      </c>
      <c r="J10" s="5">
        <v>9</v>
      </c>
      <c r="K10" s="60">
        <v>10</v>
      </c>
      <c r="L10" s="5">
        <v>11</v>
      </c>
      <c r="M10" s="5">
        <v>12</v>
      </c>
      <c r="N10" s="5">
        <v>13</v>
      </c>
      <c r="O10" s="60">
        <v>14</v>
      </c>
      <c r="P10" s="5">
        <v>15</v>
      </c>
      <c r="Q10" s="5">
        <v>16</v>
      </c>
      <c r="R10" s="5">
        <v>17</v>
      </c>
      <c r="S10" s="60">
        <v>18</v>
      </c>
      <c r="T10" s="5">
        <v>19</v>
      </c>
      <c r="U10" s="5">
        <v>20</v>
      </c>
      <c r="V10" s="5">
        <v>21</v>
      </c>
    </row>
    <row r="11" spans="1:25" s="55" customFormat="1" ht="14.25" customHeight="1" hidden="1" outlineLevel="1">
      <c r="A11" s="59" t="s">
        <v>22</v>
      </c>
      <c r="B11" s="62" t="s">
        <v>17</v>
      </c>
      <c r="C11" s="54">
        <f>C13+C14+C15+C17+C19+C20+C21+C22+C23+C24+C25+C18</f>
        <v>5816922.752900001</v>
      </c>
      <c r="D11" s="54">
        <f>D13+D14+D15+D17+D19+D20+D21+D22+D23+D24+D25+D18</f>
        <v>5941863.94528</v>
      </c>
      <c r="E11" s="54">
        <f>E13+E14+E15+E17+E19+E20+E21+E22+E23+E24+E25+E18</f>
        <v>124941.19238000039</v>
      </c>
      <c r="F11" s="109">
        <f>D11/C11*100</f>
        <v>102.14789155172656</v>
      </c>
      <c r="G11" s="168">
        <f>#N/A</f>
        <v>963882.0529000001</v>
      </c>
      <c r="H11" s="99">
        <f>#N/A</f>
        <v>389460.35290000006</v>
      </c>
      <c r="I11" s="99">
        <f>#N/A</f>
        <v>60275.899999999994</v>
      </c>
      <c r="J11" s="100">
        <f>#N/A</f>
        <v>514145.79999999993</v>
      </c>
      <c r="K11" s="168">
        <f>#N/A</f>
        <v>664904.4000000001</v>
      </c>
      <c r="L11" s="99">
        <f>#N/A</f>
        <v>329795.2</v>
      </c>
      <c r="M11" s="99">
        <f>#N/A</f>
        <v>320109.2</v>
      </c>
      <c r="N11" s="54">
        <f>N13+N14+N15+N17+N19+N20+N21+N22+N23+N24+N25+N18</f>
        <v>505470.80000000005</v>
      </c>
      <c r="O11" s="54">
        <f>P11+Q11+R11</f>
        <v>1405072.26388</v>
      </c>
      <c r="P11" s="54">
        <f>P13+P14+P15+P17+P19+P20+P21+P22+P23+P24+P25+P18</f>
        <v>457810.5296</v>
      </c>
      <c r="Q11" s="54">
        <f>Q13+Q14+Q15+Q17+Q19+Q20+Q21+Q22+Q23+Q24+Q25+Q18</f>
        <v>424702.5342799999</v>
      </c>
      <c r="R11" s="54">
        <f>R13+R14+R15+R17+R19+R20+R21+R22+R23+R24+R25+R18</f>
        <v>522559.19999999995</v>
      </c>
      <c r="S11" s="54">
        <f>T11+U11+V11</f>
        <v>2571403.12304</v>
      </c>
      <c r="T11" s="54">
        <f>T13+T14+T15+T17+T19+T20+T21+T22+T23+T24+T25+T18</f>
        <v>732099.72474</v>
      </c>
      <c r="U11" s="54">
        <f>U13+U14+U15+U17+U19+U20+U21+U22+U23+U24+U25+U18</f>
        <v>966988.4719999998</v>
      </c>
      <c r="V11" s="54">
        <f>V13+V14+V15+V17+V19+V20+V21+V22+V23+V24+V25+V18</f>
        <v>872314.9262999999</v>
      </c>
      <c r="W11" s="101"/>
      <c r="Y11" s="101"/>
    </row>
    <row r="12" spans="1:25" ht="12.75" customHeight="1" hidden="1" outlineLevel="1">
      <c r="A12" s="12"/>
      <c r="B12" s="78" t="s">
        <v>1</v>
      </c>
      <c r="C12" s="17"/>
      <c r="D12" s="17"/>
      <c r="E12" s="17"/>
      <c r="F12" s="70"/>
      <c r="G12" s="72"/>
      <c r="H12" s="18"/>
      <c r="I12" s="18"/>
      <c r="J12" s="19"/>
      <c r="K12" s="72"/>
      <c r="L12" s="18"/>
      <c r="M12" s="18"/>
      <c r="N12" s="19"/>
      <c r="O12" s="72"/>
      <c r="P12" s="18"/>
      <c r="Q12" s="18"/>
      <c r="R12" s="19"/>
      <c r="S12" s="112"/>
      <c r="T12" s="94"/>
      <c r="U12" s="94"/>
      <c r="V12" s="95"/>
      <c r="Y12" s="57"/>
    </row>
    <row r="13" spans="1:25" ht="14.25" customHeight="1" hidden="1" outlineLevel="1">
      <c r="A13" s="12" t="s">
        <v>27</v>
      </c>
      <c r="B13" s="78" t="s">
        <v>43</v>
      </c>
      <c r="C13" s="17">
        <f>115149.4529</f>
        <v>115149.4529</v>
      </c>
      <c r="D13" s="17">
        <f>G13+K13+O13+S13</f>
        <v>115149.4529</v>
      </c>
      <c r="E13" s="69">
        <f>D13-C13</f>
        <v>0</v>
      </c>
      <c r="F13" s="70">
        <f>#N/A</f>
        <v>100</v>
      </c>
      <c r="G13" s="169">
        <f>#N/A</f>
        <v>115149.4529</v>
      </c>
      <c r="H13" s="17">
        <f>115149.4529</f>
        <v>115149.4529</v>
      </c>
      <c r="I13" s="16"/>
      <c r="J13" s="19"/>
      <c r="K13" s="73">
        <f>#N/A</f>
        <v>0</v>
      </c>
      <c r="L13" s="18"/>
      <c r="M13" s="18"/>
      <c r="N13" s="19"/>
      <c r="O13" s="73">
        <f>#N/A</f>
        <v>0</v>
      </c>
      <c r="P13" s="18"/>
      <c r="Q13" s="18"/>
      <c r="R13" s="19"/>
      <c r="S13" s="73">
        <f>#N/A</f>
        <v>0</v>
      </c>
      <c r="T13" s="18"/>
      <c r="U13" s="18"/>
      <c r="V13" s="172"/>
      <c r="W13" s="123"/>
      <c r="Y13" s="57"/>
    </row>
    <row r="14" spans="1:25" s="7" customFormat="1" ht="14.25" customHeight="1" hidden="1" outlineLevel="1">
      <c r="A14" s="12" t="s">
        <v>28</v>
      </c>
      <c r="B14" s="78" t="s">
        <v>20</v>
      </c>
      <c r="C14" s="17">
        <v>1029715</v>
      </c>
      <c r="D14" s="17">
        <f>G14+K14+O14+S14</f>
        <v>1036152.6052400001</v>
      </c>
      <c r="E14" s="69">
        <f aca="true" t="shared" si="0" ref="E14:E29">D14-C14</f>
        <v>6437.605240000063</v>
      </c>
      <c r="F14" s="70">
        <f>D14*100/C14</f>
        <v>100.6251832050616</v>
      </c>
      <c r="G14" s="73">
        <f>#N/A</f>
        <v>90472.1</v>
      </c>
      <c r="H14" s="23">
        <v>25925.3</v>
      </c>
      <c r="I14" s="23">
        <v>32278.7</v>
      </c>
      <c r="J14" s="170">
        <v>32268.1</v>
      </c>
      <c r="K14" s="171">
        <f>L14+M14+N14</f>
        <v>72996.8</v>
      </c>
      <c r="L14" s="18">
        <v>34147.3</v>
      </c>
      <c r="M14" s="18">
        <v>18752.8</v>
      </c>
      <c r="N14" s="19">
        <v>20096.7</v>
      </c>
      <c r="O14" s="73">
        <f>P14+Q14+R14</f>
        <v>96589.6</v>
      </c>
      <c r="P14" s="172">
        <v>34564.7</v>
      </c>
      <c r="Q14" s="18">
        <v>23551.8</v>
      </c>
      <c r="R14" s="173">
        <v>38473.1</v>
      </c>
      <c r="S14" s="73">
        <f>T14+U14+V14</f>
        <v>776094.1052400001</v>
      </c>
      <c r="T14" s="18">
        <v>199766</v>
      </c>
      <c r="U14" s="18">
        <v>363178.4</v>
      </c>
      <c r="V14" s="172">
        <v>213149.70524</v>
      </c>
      <c r="W14" s="266"/>
      <c r="Y14" s="58"/>
    </row>
    <row r="15" spans="1:25" s="7" customFormat="1" ht="14.25" customHeight="1" hidden="1" outlineLevel="1">
      <c r="A15" s="83" t="s">
        <v>37</v>
      </c>
      <c r="B15" s="79" t="s">
        <v>21</v>
      </c>
      <c r="C15" s="35">
        <v>3005288.5</v>
      </c>
      <c r="D15" s="35">
        <f>G15+K15+O15+S15</f>
        <v>3063038.30244</v>
      </c>
      <c r="E15" s="69">
        <f t="shared" si="0"/>
        <v>57749.80244000023</v>
      </c>
      <c r="F15" s="70">
        <f aca="true" t="shared" si="1" ref="F15:F29">D15*100/C15</f>
        <v>101.92160594365566</v>
      </c>
      <c r="G15" s="171">
        <f>#N/A</f>
        <v>673847.3</v>
      </c>
      <c r="H15" s="23">
        <v>230219.6</v>
      </c>
      <c r="I15" s="23">
        <v>1652.9</v>
      </c>
      <c r="J15" s="170">
        <v>441974.8</v>
      </c>
      <c r="K15" s="171">
        <f>L15+M15+N15</f>
        <v>739961.8</v>
      </c>
      <c r="L15" s="23">
        <v>252919.9</v>
      </c>
      <c r="M15" s="23">
        <v>246404.9</v>
      </c>
      <c r="N15" s="24">
        <v>240637</v>
      </c>
      <c r="O15" s="73">
        <f aca="true" t="shared" si="2" ref="O15:O29">P15+Q15+R15</f>
        <v>814714.6</v>
      </c>
      <c r="P15" s="172">
        <v>260406.5</v>
      </c>
      <c r="Q15" s="18">
        <v>262311.3</v>
      </c>
      <c r="R15" s="173">
        <v>291996.8</v>
      </c>
      <c r="S15" s="73">
        <f aca="true" t="shared" si="3" ref="S15:S25">T15+U15+V15</f>
        <v>834514.60244</v>
      </c>
      <c r="T15" s="23">
        <v>278766.3</v>
      </c>
      <c r="U15" s="23">
        <v>283850.3</v>
      </c>
      <c r="V15" s="263">
        <v>271898.00244</v>
      </c>
      <c r="W15" s="267"/>
      <c r="Y15" s="58"/>
    </row>
    <row r="16" spans="1:25" s="7" customFormat="1" ht="54" hidden="1" outlineLevel="1">
      <c r="A16" s="83"/>
      <c r="B16" s="127" t="s">
        <v>138</v>
      </c>
      <c r="C16" s="235">
        <f>253625.1+1445.5+333629-36336.9</f>
        <v>552362.7</v>
      </c>
      <c r="D16" s="235">
        <f>D15*0.1838</f>
        <v>562986.439988472</v>
      </c>
      <c r="E16" s="69">
        <f t="shared" si="0"/>
        <v>10623.73998847208</v>
      </c>
      <c r="F16" s="128">
        <f t="shared" si="1"/>
        <v>101.9233268264624</v>
      </c>
      <c r="G16" s="171"/>
      <c r="H16" s="23"/>
      <c r="I16" s="23"/>
      <c r="J16" s="170"/>
      <c r="K16" s="171"/>
      <c r="L16" s="93"/>
      <c r="M16" s="93"/>
      <c r="N16" s="77"/>
      <c r="O16" s="73">
        <f t="shared" si="2"/>
        <v>0</v>
      </c>
      <c r="P16" s="172"/>
      <c r="Q16" s="18"/>
      <c r="R16" s="173"/>
      <c r="S16" s="73">
        <f t="shared" si="3"/>
        <v>0</v>
      </c>
      <c r="T16" s="93"/>
      <c r="U16" s="93"/>
      <c r="V16" s="264"/>
      <c r="W16" s="267"/>
      <c r="Y16" s="58"/>
    </row>
    <row r="17" spans="1:25" s="7" customFormat="1" ht="39" customHeight="1" hidden="1" outlineLevel="1">
      <c r="A17" s="83" t="s">
        <v>40</v>
      </c>
      <c r="B17" s="79" t="s">
        <v>61</v>
      </c>
      <c r="C17" s="35">
        <v>446855.9</v>
      </c>
      <c r="D17" s="35">
        <f>G17+K17+O17+S17</f>
        <v>505382.48861999996</v>
      </c>
      <c r="E17" s="69">
        <f t="shared" si="0"/>
        <v>58526.58861999994</v>
      </c>
      <c r="F17" s="70">
        <f t="shared" si="1"/>
        <v>113.09741879205353</v>
      </c>
      <c r="G17" s="171">
        <f>#N/A</f>
        <v>83166.4</v>
      </c>
      <c r="H17" s="23">
        <v>17944.9</v>
      </c>
      <c r="I17" s="23">
        <v>26176.5</v>
      </c>
      <c r="J17" s="170">
        <v>39045</v>
      </c>
      <c r="K17" s="171">
        <f>L17+M17+N17</f>
        <v>150805.3</v>
      </c>
      <c r="L17" s="93">
        <v>42400.2</v>
      </c>
      <c r="M17" s="93">
        <v>54755.2</v>
      </c>
      <c r="N17" s="77">
        <v>53649.9</v>
      </c>
      <c r="O17" s="73">
        <f t="shared" si="2"/>
        <v>146474.5</v>
      </c>
      <c r="P17" s="172">
        <v>49974.5</v>
      </c>
      <c r="Q17" s="18">
        <v>48167.1</v>
      </c>
      <c r="R17" s="173">
        <v>48332.9</v>
      </c>
      <c r="S17" s="73">
        <f t="shared" si="3"/>
        <v>124936.28862</v>
      </c>
      <c r="T17" s="93">
        <v>43622.3</v>
      </c>
      <c r="U17" s="93">
        <v>44713.8</v>
      </c>
      <c r="V17" s="264">
        <v>36600.18862</v>
      </c>
      <c r="W17" s="267"/>
      <c r="Y17" s="58"/>
    </row>
    <row r="18" spans="1:25" s="7" customFormat="1" ht="69.75" customHeight="1" hidden="1" outlineLevel="2">
      <c r="A18" s="83" t="s">
        <v>113</v>
      </c>
      <c r="B18" s="79" t="s">
        <v>114</v>
      </c>
      <c r="C18" s="35"/>
      <c r="D18" s="35"/>
      <c r="E18" s="69">
        <f t="shared" si="0"/>
        <v>0</v>
      </c>
      <c r="F18" s="70" t="e">
        <f t="shared" si="1"/>
        <v>#DIV/0!</v>
      </c>
      <c r="G18" s="171"/>
      <c r="H18" s="23"/>
      <c r="I18" s="23"/>
      <c r="J18" s="170"/>
      <c r="K18" s="171"/>
      <c r="L18" s="93"/>
      <c r="M18" s="93"/>
      <c r="N18" s="77"/>
      <c r="O18" s="73">
        <f t="shared" si="2"/>
        <v>0</v>
      </c>
      <c r="P18" s="172"/>
      <c r="Q18" s="18"/>
      <c r="R18" s="173"/>
      <c r="S18" s="73">
        <f t="shared" si="3"/>
        <v>0</v>
      </c>
      <c r="T18" s="93"/>
      <c r="U18" s="93"/>
      <c r="V18" s="264"/>
      <c r="W18" s="267"/>
      <c r="Y18" s="58"/>
    </row>
    <row r="19" spans="1:25" s="7" customFormat="1" ht="27" customHeight="1" hidden="1" outlineLevel="1" collapsed="1">
      <c r="A19" s="83" t="s">
        <v>41</v>
      </c>
      <c r="B19" s="80" t="s">
        <v>39</v>
      </c>
      <c r="C19" s="35">
        <v>3500</v>
      </c>
      <c r="D19" s="35">
        <f>G19+K19+O19+S19</f>
        <v>4116.61748</v>
      </c>
      <c r="E19" s="69">
        <f t="shared" si="0"/>
        <v>616.6174799999999</v>
      </c>
      <c r="F19" s="70">
        <f t="shared" si="1"/>
        <v>117.61764228571427</v>
      </c>
      <c r="G19" s="171">
        <f>#N/A</f>
        <v>1067.4</v>
      </c>
      <c r="H19" s="23">
        <v>162.9</v>
      </c>
      <c r="I19" s="23">
        <v>117.2</v>
      </c>
      <c r="J19" s="170">
        <v>787.3</v>
      </c>
      <c r="K19" s="171">
        <f aca="true" t="shared" si="4" ref="K19:K25">L19+M19+N19</f>
        <v>223.9</v>
      </c>
      <c r="L19" s="75">
        <v>12.1</v>
      </c>
      <c r="M19" s="75">
        <v>121.3</v>
      </c>
      <c r="N19" s="76">
        <v>90.5</v>
      </c>
      <c r="O19" s="73">
        <f t="shared" si="2"/>
        <v>2239.7</v>
      </c>
      <c r="P19" s="172">
        <v>946.3</v>
      </c>
      <c r="Q19" s="18">
        <v>275.8</v>
      </c>
      <c r="R19" s="173">
        <v>1017.6</v>
      </c>
      <c r="S19" s="73">
        <f t="shared" si="3"/>
        <v>585.61748</v>
      </c>
      <c r="T19" s="75">
        <v>15.2</v>
      </c>
      <c r="U19" s="75">
        <v>0</v>
      </c>
      <c r="V19" s="265">
        <v>570.41748</v>
      </c>
      <c r="W19" s="266"/>
      <c r="Y19" s="58"/>
    </row>
    <row r="20" spans="1:25" s="7" customFormat="1" ht="27" customHeight="1" hidden="1" outlineLevel="2">
      <c r="A20" s="83"/>
      <c r="B20" s="80" t="s">
        <v>110</v>
      </c>
      <c r="C20" s="35">
        <v>0</v>
      </c>
      <c r="D20" s="35">
        <f>#N/A</f>
        <v>0</v>
      </c>
      <c r="E20" s="69">
        <f t="shared" si="0"/>
        <v>0</v>
      </c>
      <c r="F20" s="70" t="e">
        <f t="shared" si="1"/>
        <v>#DIV/0!</v>
      </c>
      <c r="G20" s="171">
        <f>#N/A</f>
        <v>0</v>
      </c>
      <c r="H20" s="23"/>
      <c r="I20" s="23"/>
      <c r="J20" s="170"/>
      <c r="K20" s="171">
        <f t="shared" si="4"/>
        <v>0</v>
      </c>
      <c r="L20" s="75"/>
      <c r="M20" s="75"/>
      <c r="N20" s="76"/>
      <c r="O20" s="73">
        <f t="shared" si="2"/>
        <v>0</v>
      </c>
      <c r="P20" s="172"/>
      <c r="Q20" s="18"/>
      <c r="R20" s="173"/>
      <c r="S20" s="73">
        <f t="shared" si="3"/>
        <v>0</v>
      </c>
      <c r="T20" s="75"/>
      <c r="U20" s="75"/>
      <c r="V20" s="265"/>
      <c r="W20" s="266"/>
      <c r="Y20" s="58"/>
    </row>
    <row r="21" spans="1:25" s="7" customFormat="1" ht="53.25" customHeight="1" hidden="1" outlineLevel="1" collapsed="1">
      <c r="A21" s="124" t="s">
        <v>123</v>
      </c>
      <c r="B21" s="80" t="s">
        <v>45</v>
      </c>
      <c r="C21" s="35">
        <v>1000</v>
      </c>
      <c r="D21" s="35">
        <f>G21+K21+O21+S21</f>
        <v>510.31535999999994</v>
      </c>
      <c r="E21" s="69">
        <f t="shared" si="0"/>
        <v>-489.68464000000006</v>
      </c>
      <c r="F21" s="70">
        <f t="shared" si="1"/>
        <v>51.031535999999996</v>
      </c>
      <c r="G21" s="171">
        <f>#N/A</f>
        <v>72</v>
      </c>
      <c r="H21" s="23">
        <v>0.8</v>
      </c>
      <c r="I21" s="23">
        <v>20.6</v>
      </c>
      <c r="J21" s="170">
        <v>50.6</v>
      </c>
      <c r="K21" s="171">
        <f t="shared" si="4"/>
        <v>321.79999999999995</v>
      </c>
      <c r="L21" s="75">
        <v>274.5</v>
      </c>
      <c r="M21" s="75">
        <v>44.9</v>
      </c>
      <c r="N21" s="76">
        <v>2.4</v>
      </c>
      <c r="O21" s="73">
        <f t="shared" si="2"/>
        <v>64.4</v>
      </c>
      <c r="P21" s="172">
        <v>10.5</v>
      </c>
      <c r="Q21" s="18">
        <v>28.7</v>
      </c>
      <c r="R21" s="173">
        <v>25.2</v>
      </c>
      <c r="S21" s="73">
        <f t="shared" si="3"/>
        <v>52.11536</v>
      </c>
      <c r="T21" s="75">
        <v>12.3</v>
      </c>
      <c r="U21" s="75">
        <v>32.2</v>
      </c>
      <c r="V21" s="265">
        <v>7.61536</v>
      </c>
      <c r="W21" s="266"/>
      <c r="Y21" s="58"/>
    </row>
    <row r="22" spans="1:25" s="7" customFormat="1" ht="27" customHeight="1" hidden="1" outlineLevel="2">
      <c r="A22" s="83" t="s">
        <v>48</v>
      </c>
      <c r="B22" s="81" t="s">
        <v>47</v>
      </c>
      <c r="C22" s="35"/>
      <c r="D22" s="35">
        <f>G22+K22+O22+S22</f>
        <v>0</v>
      </c>
      <c r="E22" s="69">
        <f t="shared" si="0"/>
        <v>0</v>
      </c>
      <c r="F22" s="70"/>
      <c r="G22" s="171">
        <f>#N/A</f>
        <v>0</v>
      </c>
      <c r="H22" s="23"/>
      <c r="I22" s="23"/>
      <c r="J22" s="170"/>
      <c r="K22" s="171">
        <f t="shared" si="4"/>
        <v>0</v>
      </c>
      <c r="L22" s="75"/>
      <c r="M22" s="75"/>
      <c r="N22" s="76"/>
      <c r="O22" s="73">
        <f t="shared" si="2"/>
        <v>0</v>
      </c>
      <c r="P22" s="172"/>
      <c r="Q22" s="174"/>
      <c r="R22" s="175"/>
      <c r="S22" s="73">
        <f t="shared" si="3"/>
        <v>0</v>
      </c>
      <c r="T22" s="75"/>
      <c r="U22" s="75">
        <v>0</v>
      </c>
      <c r="V22" s="265">
        <v>0</v>
      </c>
      <c r="W22" s="266"/>
      <c r="Y22" s="58"/>
    </row>
    <row r="23" spans="1:25" s="7" customFormat="1" ht="39" customHeight="1" hidden="1" outlineLevel="2">
      <c r="A23" s="83" t="s">
        <v>59</v>
      </c>
      <c r="B23" s="81" t="s">
        <v>44</v>
      </c>
      <c r="C23" s="35"/>
      <c r="D23" s="35">
        <f>G23+K23+O23+S23</f>
        <v>6</v>
      </c>
      <c r="E23" s="69">
        <f t="shared" si="0"/>
        <v>6</v>
      </c>
      <c r="F23" s="70"/>
      <c r="G23" s="171">
        <f>#N/A</f>
        <v>0</v>
      </c>
      <c r="H23" s="23"/>
      <c r="I23" s="23"/>
      <c r="J23" s="170"/>
      <c r="K23" s="171">
        <f t="shared" si="4"/>
        <v>0</v>
      </c>
      <c r="L23" s="75"/>
      <c r="M23" s="75"/>
      <c r="N23" s="76"/>
      <c r="O23" s="73">
        <f t="shared" si="2"/>
        <v>6</v>
      </c>
      <c r="P23" s="172"/>
      <c r="Q23" s="18">
        <v>6</v>
      </c>
      <c r="R23" s="173"/>
      <c r="S23" s="73">
        <f t="shared" si="3"/>
        <v>0</v>
      </c>
      <c r="T23" s="75"/>
      <c r="U23" s="75">
        <v>0</v>
      </c>
      <c r="V23" s="265">
        <v>0</v>
      </c>
      <c r="W23" s="266"/>
      <c r="Y23" s="58"/>
    </row>
    <row r="24" spans="1:25" s="9" customFormat="1" ht="25.5" hidden="1" outlineLevel="1">
      <c r="A24" s="124" t="s">
        <v>124</v>
      </c>
      <c r="B24" s="39" t="s">
        <v>126</v>
      </c>
      <c r="C24" s="35">
        <v>2000</v>
      </c>
      <c r="D24" s="35">
        <f>G24+K24+O24+S24</f>
        <v>6611.6080999999995</v>
      </c>
      <c r="E24" s="69">
        <f t="shared" si="0"/>
        <v>4611.6080999999995</v>
      </c>
      <c r="F24" s="70">
        <f t="shared" si="1"/>
        <v>330.580405</v>
      </c>
      <c r="G24" s="171">
        <f>#N/A</f>
        <v>107.4</v>
      </c>
      <c r="H24" s="23">
        <v>57.4</v>
      </c>
      <c r="I24" s="23">
        <v>30</v>
      </c>
      <c r="J24" s="170">
        <v>20</v>
      </c>
      <c r="K24" s="171">
        <f t="shared" si="4"/>
        <v>197.60000000000002</v>
      </c>
      <c r="L24" s="93">
        <v>41.2</v>
      </c>
      <c r="M24" s="93">
        <v>30.1</v>
      </c>
      <c r="N24" s="77">
        <v>126.3</v>
      </c>
      <c r="O24" s="73">
        <f t="shared" si="2"/>
        <v>2041.4</v>
      </c>
      <c r="P24" s="172">
        <v>802.5</v>
      </c>
      <c r="Q24" s="23">
        <v>525.3</v>
      </c>
      <c r="R24" s="77">
        <v>713.6</v>
      </c>
      <c r="S24" s="73">
        <f t="shared" si="3"/>
        <v>4265.2081</v>
      </c>
      <c r="T24" s="93">
        <v>405</v>
      </c>
      <c r="U24" s="93">
        <v>1211.2</v>
      </c>
      <c r="V24" s="264">
        <v>2649.0081</v>
      </c>
      <c r="W24" s="267"/>
      <c r="Y24" s="14"/>
    </row>
    <row r="25" spans="1:26" s="7" customFormat="1" ht="65.25" customHeight="1" hidden="1" outlineLevel="1">
      <c r="A25" s="124" t="s">
        <v>125</v>
      </c>
      <c r="B25" s="39" t="s">
        <v>54</v>
      </c>
      <c r="C25" s="35">
        <f>SUM(C26:C29)</f>
        <v>1213413.9</v>
      </c>
      <c r="D25" s="35">
        <f>SUM(D26:D29)</f>
        <v>1210896.55514</v>
      </c>
      <c r="E25" s="69">
        <f t="shared" si="0"/>
        <v>-2517.3448599998374</v>
      </c>
      <c r="F25" s="70">
        <f t="shared" si="1"/>
        <v>99.79254029807967</v>
      </c>
      <c r="G25" s="176">
        <f>#N/A</f>
        <v>0</v>
      </c>
      <c r="H25" s="16">
        <f>#N/A</f>
        <v>0</v>
      </c>
      <c r="I25" s="16">
        <f>#N/A</f>
        <v>0</v>
      </c>
      <c r="J25" s="35">
        <f>#N/A</f>
        <v>0</v>
      </c>
      <c r="K25" s="171">
        <f t="shared" si="4"/>
        <v>205868</v>
      </c>
      <c r="L25" s="35">
        <f>SUM(L26:L29)</f>
        <v>0</v>
      </c>
      <c r="M25" s="35">
        <f>SUM(M26:M29)</f>
        <v>15000</v>
      </c>
      <c r="N25" s="35">
        <f>SUM(N26:N29)</f>
        <v>190868</v>
      </c>
      <c r="O25" s="73">
        <f t="shared" si="2"/>
        <v>342942.06388000003</v>
      </c>
      <c r="P25" s="35">
        <f>SUM(P26:P29)</f>
        <v>111105.52960000001</v>
      </c>
      <c r="Q25" s="35">
        <f>SUM(Q26:Q29)</f>
        <v>89836.53427999999</v>
      </c>
      <c r="R25" s="35">
        <f>SUM(R26:R29)</f>
        <v>142000</v>
      </c>
      <c r="S25" s="73">
        <f t="shared" si="3"/>
        <v>830955.1858</v>
      </c>
      <c r="T25" s="35">
        <f>SUM(T26:T29)</f>
        <v>209512.62474</v>
      </c>
      <c r="U25" s="35">
        <f>SUM(U26:U29)</f>
        <v>274002.572</v>
      </c>
      <c r="V25" s="176">
        <f>SUM(V26:V29)</f>
        <v>347439.98906</v>
      </c>
      <c r="Z25" s="58"/>
    </row>
    <row r="26" spans="1:27" ht="51" hidden="1" outlineLevel="1">
      <c r="A26" s="103" t="s">
        <v>141</v>
      </c>
      <c r="B26" s="84" t="s">
        <v>127</v>
      </c>
      <c r="C26" s="177">
        <f>C113</f>
        <v>200000</v>
      </c>
      <c r="D26" s="177">
        <f>D113</f>
        <v>200000</v>
      </c>
      <c r="E26" s="69">
        <f t="shared" si="0"/>
        <v>0</v>
      </c>
      <c r="F26" s="70">
        <f t="shared" si="1"/>
        <v>100</v>
      </c>
      <c r="G26" s="72">
        <f>SUM(H26:J26)</f>
        <v>0</v>
      </c>
      <c r="H26" s="75"/>
      <c r="I26" s="75"/>
      <c r="J26" s="76"/>
      <c r="K26" s="72">
        <f>#N/A</f>
        <v>0</v>
      </c>
      <c r="L26" s="75"/>
      <c r="M26" s="75"/>
      <c r="N26" s="170"/>
      <c r="O26" s="73">
        <f t="shared" si="2"/>
        <v>0</v>
      </c>
      <c r="P26" s="172"/>
      <c r="Q26" s="23"/>
      <c r="R26" s="170"/>
      <c r="S26" s="72">
        <f>SUM(T26:V26)</f>
        <v>368868.67244</v>
      </c>
      <c r="T26" s="180">
        <f>T113</f>
        <v>88105.42904</v>
      </c>
      <c r="U26" s="180">
        <f>U113</f>
        <v>107043.24887</v>
      </c>
      <c r="V26" s="23">
        <f>V27+V29</f>
        <v>173719.99453</v>
      </c>
      <c r="X26" s="57"/>
      <c r="Y26" s="57"/>
      <c r="AA26" s="57"/>
    </row>
    <row r="27" spans="1:22" ht="51" hidden="1" outlineLevel="1">
      <c r="A27" s="103" t="s">
        <v>130</v>
      </c>
      <c r="B27" s="84" t="s">
        <v>127</v>
      </c>
      <c r="C27" s="17">
        <f>C77+C122</f>
        <v>695229</v>
      </c>
      <c r="D27" s="17">
        <f>D77+D122</f>
        <v>695229</v>
      </c>
      <c r="E27" s="69">
        <f t="shared" si="0"/>
        <v>0</v>
      </c>
      <c r="F27" s="70">
        <f t="shared" si="1"/>
        <v>100</v>
      </c>
      <c r="G27" s="72">
        <f>SUM(H27:J27)</f>
        <v>0</v>
      </c>
      <c r="H27" s="18"/>
      <c r="I27" s="18"/>
      <c r="J27" s="19"/>
      <c r="K27" s="72">
        <f>SUM(L27:N27)</f>
        <v>131727</v>
      </c>
      <c r="L27" s="18"/>
      <c r="M27" s="75">
        <v>15000</v>
      </c>
      <c r="N27" s="19">
        <v>116727</v>
      </c>
      <c r="O27" s="73">
        <f t="shared" si="2"/>
        <v>329999.99978</v>
      </c>
      <c r="P27" s="134">
        <f aca="true" t="shared" si="5" ref="P27:V27">P77+P122</f>
        <v>109999.99978000001</v>
      </c>
      <c r="Q27" s="134">
        <f t="shared" si="5"/>
        <v>78000</v>
      </c>
      <c r="R27" s="134">
        <f t="shared" si="5"/>
        <v>142000</v>
      </c>
      <c r="S27" s="72">
        <f>SUM(T27:V27)</f>
        <v>233502.02005</v>
      </c>
      <c r="T27" s="134">
        <f t="shared" si="5"/>
        <v>61894.57118</v>
      </c>
      <c r="U27" s="134">
        <f t="shared" si="5"/>
        <v>98210.25112999999</v>
      </c>
      <c r="V27" s="134">
        <f t="shared" si="5"/>
        <v>73397.19774</v>
      </c>
    </row>
    <row r="28" spans="1:22" ht="63.75" hidden="1" outlineLevel="2">
      <c r="A28" s="103" t="s">
        <v>131</v>
      </c>
      <c r="B28" s="111" t="s">
        <v>128</v>
      </c>
      <c r="C28" s="17">
        <v>0</v>
      </c>
      <c r="D28" s="17">
        <f>#N/A</f>
        <v>0</v>
      </c>
      <c r="E28" s="69">
        <f t="shared" si="0"/>
        <v>0</v>
      </c>
      <c r="F28" s="70" t="e">
        <f t="shared" si="1"/>
        <v>#DIV/0!</v>
      </c>
      <c r="G28" s="72">
        <f>SUM(H28:J28)</f>
        <v>0</v>
      </c>
      <c r="H28" s="18"/>
      <c r="I28" s="18"/>
      <c r="J28" s="19"/>
      <c r="K28" s="72">
        <f>SUM(L28:N28)</f>
        <v>0</v>
      </c>
      <c r="L28" s="18"/>
      <c r="M28" s="18"/>
      <c r="N28" s="19"/>
      <c r="O28" s="73">
        <f t="shared" si="2"/>
        <v>0</v>
      </c>
      <c r="P28" s="172"/>
      <c r="Q28" s="23"/>
      <c r="R28" s="170"/>
      <c r="S28" s="72">
        <f>SUM(T28:V28)</f>
        <v>0</v>
      </c>
      <c r="T28" s="23"/>
      <c r="U28" s="23"/>
      <c r="V28" s="23"/>
    </row>
    <row r="29" spans="1:24" ht="51.75" customHeight="1" hidden="1" outlineLevel="1" collapsed="1" thickBot="1">
      <c r="A29" s="103" t="s">
        <v>132</v>
      </c>
      <c r="B29" s="84" t="s">
        <v>129</v>
      </c>
      <c r="C29" s="129">
        <f>C146</f>
        <v>318184.9</v>
      </c>
      <c r="D29" s="35">
        <f>D137</f>
        <v>315667.55514</v>
      </c>
      <c r="E29" s="69">
        <f t="shared" si="0"/>
        <v>-2517.344860000012</v>
      </c>
      <c r="F29" s="70">
        <f t="shared" si="1"/>
        <v>99.20884213550046</v>
      </c>
      <c r="G29" s="72">
        <f>SUM(H29:J29)</f>
        <v>0</v>
      </c>
      <c r="H29" s="18"/>
      <c r="I29" s="18"/>
      <c r="J29" s="19"/>
      <c r="K29" s="72">
        <f>SUM(L29:N29)</f>
        <v>74141</v>
      </c>
      <c r="L29" s="18"/>
      <c r="M29" s="18"/>
      <c r="N29" s="19">
        <v>74141</v>
      </c>
      <c r="O29" s="73">
        <f t="shared" si="2"/>
        <v>12942.0641</v>
      </c>
      <c r="P29" s="35">
        <f aca="true" t="shared" si="6" ref="P29:V29">P137</f>
        <v>1105.52982</v>
      </c>
      <c r="Q29" s="35">
        <f t="shared" si="6"/>
        <v>11836.53428</v>
      </c>
      <c r="R29" s="35">
        <f t="shared" si="6"/>
        <v>0</v>
      </c>
      <c r="S29" s="72">
        <f>SUM(T29:V29)</f>
        <v>228584.49331</v>
      </c>
      <c r="T29" s="35">
        <f t="shared" si="6"/>
        <v>59512.62452</v>
      </c>
      <c r="U29" s="35">
        <f t="shared" si="6"/>
        <v>68749.072</v>
      </c>
      <c r="V29" s="35">
        <f t="shared" si="6"/>
        <v>100322.79679</v>
      </c>
      <c r="X29" s="57"/>
    </row>
    <row r="30" spans="1:22" ht="15" customHeight="1" hidden="1" outlineLevel="1" thickBot="1">
      <c r="A30" s="67"/>
      <c r="B30" s="86"/>
      <c r="C30" s="71"/>
      <c r="D30" s="71"/>
      <c r="E30" s="71"/>
      <c r="F30" s="85"/>
      <c r="G30" s="178"/>
      <c r="H30" s="20"/>
      <c r="I30" s="20"/>
      <c r="J30" s="21"/>
      <c r="K30" s="178"/>
      <c r="L30" s="20"/>
      <c r="M30" s="20"/>
      <c r="N30" s="21"/>
      <c r="O30" s="178"/>
      <c r="P30" s="20"/>
      <c r="Q30" s="20"/>
      <c r="R30" s="21"/>
      <c r="S30" s="22"/>
      <c r="T30" s="20"/>
      <c r="U30" s="20"/>
      <c r="V30" s="21"/>
    </row>
    <row r="31" spans="1:24" s="55" customFormat="1" ht="14.25" customHeight="1" collapsed="1">
      <c r="A31" s="59" t="s">
        <v>62</v>
      </c>
      <c r="B31" s="62" t="s">
        <v>18</v>
      </c>
      <c r="C31" s="54">
        <f>SUM(C32:C33)</f>
        <v>5816922.752900001</v>
      </c>
      <c r="D31" s="54">
        <f>SUM(D32:D33)</f>
        <v>5736175.1508</v>
      </c>
      <c r="E31" s="54">
        <f>SUM(E32:E33)</f>
        <v>80747.60210000002</v>
      </c>
      <c r="F31" s="109">
        <f>D31/C31*100</f>
        <v>98.61185019072593</v>
      </c>
      <c r="G31" s="179">
        <f>#N/A</f>
        <v>375774.5338</v>
      </c>
      <c r="H31" s="53">
        <f>#N/A</f>
        <v>32922.08356</v>
      </c>
      <c r="I31" s="53">
        <f>#N/A</f>
        <v>123241.22737000001</v>
      </c>
      <c r="J31" s="54">
        <f>#N/A</f>
        <v>224091.52432000003</v>
      </c>
      <c r="K31" s="54">
        <f>SUM(K32:K33)</f>
        <v>630737.63906</v>
      </c>
      <c r="L31" s="53">
        <f>#N/A</f>
        <v>132857.65832</v>
      </c>
      <c r="M31" s="53">
        <f>#N/A</f>
        <v>146574.16717</v>
      </c>
      <c r="N31" s="54">
        <f>SUM(N32:N33)</f>
        <v>351305.81357</v>
      </c>
      <c r="O31" s="52">
        <f>#N/A</f>
        <v>0</v>
      </c>
      <c r="P31" s="54">
        <f>SUM(P32:P33)</f>
        <v>671634.75656</v>
      </c>
      <c r="Q31" s="54">
        <f>SUM(Q32:Q33)</f>
        <v>652008.2587900001</v>
      </c>
      <c r="R31" s="54">
        <f>SUM(R32:R33)</f>
        <v>599342.2326099998</v>
      </c>
      <c r="S31" s="52">
        <f>#N/A</f>
        <v>0</v>
      </c>
      <c r="T31" s="53">
        <f>#N/A</f>
        <v>0</v>
      </c>
      <c r="U31" s="53">
        <f>#N/A</f>
        <v>0</v>
      </c>
      <c r="V31" s="54">
        <f>SUM(V32:V33)</f>
        <v>530413.3458039999</v>
      </c>
      <c r="W31" s="225"/>
      <c r="X31" s="101"/>
    </row>
    <row r="32" spans="1:23" s="28" customFormat="1" ht="13.5" customHeight="1">
      <c r="A32" s="30"/>
      <c r="B32" s="42" t="s">
        <v>50</v>
      </c>
      <c r="C32" s="69">
        <f aca="true" t="shared" si="7" ref="C32:E33">C36+C47</f>
        <v>1213413.9</v>
      </c>
      <c r="D32" s="69">
        <f t="shared" si="7"/>
        <v>1210896.55514</v>
      </c>
      <c r="E32" s="69">
        <f t="shared" si="7"/>
        <v>2517.344860000012</v>
      </c>
      <c r="F32" s="110">
        <f>D32/C32*100</f>
        <v>99.79254029807967</v>
      </c>
      <c r="G32" s="97">
        <f>#N/A</f>
        <v>0</v>
      </c>
      <c r="H32" s="27">
        <f>#N/A</f>
        <v>0</v>
      </c>
      <c r="I32" s="27">
        <f>#N/A</f>
        <v>0</v>
      </c>
      <c r="J32" s="69">
        <f>#N/A</f>
        <v>0</v>
      </c>
      <c r="K32" s="97">
        <f>L32+M32+N32</f>
        <v>131726.98017</v>
      </c>
      <c r="L32" s="27">
        <f>#N/A</f>
        <v>0</v>
      </c>
      <c r="M32" s="27">
        <f>#N/A</f>
        <v>15000</v>
      </c>
      <c r="N32" s="69">
        <f>N36+N47</f>
        <v>116726.98017</v>
      </c>
      <c r="O32" s="98">
        <f>#N/A</f>
        <v>0</v>
      </c>
      <c r="P32" s="69">
        <f aca="true" t="shared" si="8" ref="P32:R33">P36+P47</f>
        <v>111105.52960000001</v>
      </c>
      <c r="Q32" s="69">
        <f t="shared" si="8"/>
        <v>89836.53427999999</v>
      </c>
      <c r="R32" s="69">
        <f t="shared" si="8"/>
        <v>142000</v>
      </c>
      <c r="S32" s="98">
        <f>#N/A</f>
        <v>0</v>
      </c>
      <c r="T32" s="27">
        <f>#N/A</f>
        <v>0</v>
      </c>
      <c r="U32" s="27">
        <f>#N/A</f>
        <v>0</v>
      </c>
      <c r="V32" s="69">
        <v>0</v>
      </c>
      <c r="W32" s="226"/>
    </row>
    <row r="33" spans="1:23" s="28" customFormat="1" ht="13.5" customHeight="1">
      <c r="A33" s="30"/>
      <c r="B33" s="42" t="s">
        <v>51</v>
      </c>
      <c r="C33" s="69">
        <f t="shared" si="7"/>
        <v>4603508.8529</v>
      </c>
      <c r="D33" s="69">
        <f t="shared" si="7"/>
        <v>4525278.59566</v>
      </c>
      <c r="E33" s="69">
        <f t="shared" si="7"/>
        <v>78230.25724</v>
      </c>
      <c r="F33" s="110">
        <f>D33/C33*100</f>
        <v>98.30063849685618</v>
      </c>
      <c r="G33" s="181">
        <f>#N/A</f>
        <v>375774.5338</v>
      </c>
      <c r="H33" s="152">
        <f>#N/A</f>
        <v>32922.08356</v>
      </c>
      <c r="I33" s="152">
        <f>#N/A</f>
        <v>123241.22737000001</v>
      </c>
      <c r="J33" s="135">
        <f>#N/A</f>
        <v>224091.52432000003</v>
      </c>
      <c r="K33" s="181">
        <f>L33+M33+N33</f>
        <v>499010.65888999996</v>
      </c>
      <c r="L33" s="152">
        <f>#N/A</f>
        <v>132857.65832</v>
      </c>
      <c r="M33" s="152">
        <f>#N/A</f>
        <v>131574.16717</v>
      </c>
      <c r="N33" s="135">
        <f>N37+N48</f>
        <v>234578.8334</v>
      </c>
      <c r="O33" s="182">
        <f>#N/A</f>
        <v>0</v>
      </c>
      <c r="P33" s="135">
        <f t="shared" si="8"/>
        <v>560529.22696</v>
      </c>
      <c r="Q33" s="135">
        <f t="shared" si="8"/>
        <v>562171.7245100001</v>
      </c>
      <c r="R33" s="135">
        <f t="shared" si="8"/>
        <v>457342.2326099999</v>
      </c>
      <c r="S33" s="182">
        <f>#N/A</f>
        <v>0</v>
      </c>
      <c r="T33" s="152">
        <f>#N/A</f>
        <v>0</v>
      </c>
      <c r="U33" s="152">
        <f>#N/A</f>
        <v>0</v>
      </c>
      <c r="V33" s="135">
        <f>V37+V48</f>
        <v>530413.3458039999</v>
      </c>
      <c r="W33" s="226"/>
    </row>
    <row r="34" spans="1:22" s="9" customFormat="1" ht="3" customHeight="1">
      <c r="A34" s="11"/>
      <c r="B34" s="61"/>
      <c r="C34" s="236"/>
      <c r="D34" s="236"/>
      <c r="E34" s="69"/>
      <c r="F34" s="70"/>
      <c r="G34" s="183"/>
      <c r="H34" s="153"/>
      <c r="I34" s="153"/>
      <c r="J34" s="184"/>
      <c r="K34" s="183"/>
      <c r="L34" s="153"/>
      <c r="M34" s="153"/>
      <c r="N34" s="184"/>
      <c r="O34" s="185"/>
      <c r="P34" s="164"/>
      <c r="Q34" s="164"/>
      <c r="R34" s="164"/>
      <c r="S34" s="185"/>
      <c r="T34" s="153"/>
      <c r="U34" s="153"/>
      <c r="V34" s="184"/>
    </row>
    <row r="35" spans="1:23" s="9" customFormat="1" ht="13.5" customHeight="1">
      <c r="A35" s="13" t="s">
        <v>63</v>
      </c>
      <c r="B35" s="63" t="s">
        <v>30</v>
      </c>
      <c r="C35" s="236">
        <f>SUM(C36:C37)</f>
        <v>183.95471</v>
      </c>
      <c r="D35" s="236">
        <f>SUM(D36:D37)</f>
        <v>183.95471</v>
      </c>
      <c r="E35" s="236">
        <f>SUM(E36:E37)</f>
        <v>0</v>
      </c>
      <c r="F35" s="70">
        <f>D35/C35*100</f>
        <v>100</v>
      </c>
      <c r="G35" s="186">
        <f>#N/A</f>
        <v>0</v>
      </c>
      <c r="H35" s="136">
        <f>#N/A</f>
        <v>0</v>
      </c>
      <c r="I35" s="136">
        <f>#N/A</f>
        <v>0</v>
      </c>
      <c r="J35" s="164">
        <f>#N/A</f>
        <v>0</v>
      </c>
      <c r="K35" s="186">
        <f>#N/A</f>
        <v>0</v>
      </c>
      <c r="L35" s="136">
        <f>#N/A</f>
        <v>0</v>
      </c>
      <c r="M35" s="136">
        <f>#N/A</f>
        <v>0</v>
      </c>
      <c r="N35" s="164">
        <f>#N/A</f>
        <v>0</v>
      </c>
      <c r="O35" s="186">
        <f>#N/A</f>
        <v>0</v>
      </c>
      <c r="P35" s="164">
        <f>P36+P37</f>
        <v>0</v>
      </c>
      <c r="Q35" s="164">
        <f>SUM(Q36:Q37)</f>
        <v>0</v>
      </c>
      <c r="R35" s="164">
        <f>SUM(R36:R37)</f>
        <v>0</v>
      </c>
      <c r="S35" s="186">
        <f>#N/A</f>
        <v>0</v>
      </c>
      <c r="T35" s="136">
        <f>#N/A</f>
        <v>0</v>
      </c>
      <c r="U35" s="136">
        <f>#N/A</f>
        <v>0</v>
      </c>
      <c r="V35" s="164">
        <f>SUM(V36:V37)</f>
        <v>183.95471</v>
      </c>
      <c r="W35" s="234"/>
    </row>
    <row r="36" spans="1:23" s="74" customFormat="1" ht="13.5" customHeight="1">
      <c r="A36" s="96"/>
      <c r="B36" s="90" t="s">
        <v>50</v>
      </c>
      <c r="C36" s="237">
        <f>#N/A</f>
        <v>0</v>
      </c>
      <c r="D36" s="237">
        <f>#N/A</f>
        <v>0</v>
      </c>
      <c r="E36" s="237">
        <v>0</v>
      </c>
      <c r="F36" s="227"/>
      <c r="G36" s="187">
        <f>#N/A</f>
        <v>0</v>
      </c>
      <c r="H36" s="154">
        <f>#N/A</f>
        <v>0</v>
      </c>
      <c r="I36" s="154">
        <f>#N/A</f>
        <v>0</v>
      </c>
      <c r="J36" s="165">
        <f>#N/A</f>
        <v>0</v>
      </c>
      <c r="K36" s="187">
        <f>#N/A</f>
        <v>0</v>
      </c>
      <c r="L36" s="154">
        <f>#N/A</f>
        <v>0</v>
      </c>
      <c r="M36" s="154">
        <f>#N/A</f>
        <v>0</v>
      </c>
      <c r="N36" s="165">
        <f>#N/A</f>
        <v>0</v>
      </c>
      <c r="O36" s="187">
        <f>#N/A</f>
        <v>0</v>
      </c>
      <c r="P36" s="165"/>
      <c r="Q36" s="165"/>
      <c r="R36" s="165"/>
      <c r="S36" s="187">
        <f>#N/A</f>
        <v>0</v>
      </c>
      <c r="T36" s="154">
        <f>#N/A</f>
        <v>0</v>
      </c>
      <c r="U36" s="154">
        <f>#N/A</f>
        <v>0</v>
      </c>
      <c r="V36" s="165">
        <v>0</v>
      </c>
      <c r="W36" s="234"/>
    </row>
    <row r="37" spans="1:23" s="74" customFormat="1" ht="13.5" customHeight="1">
      <c r="A37" s="96"/>
      <c r="B37" s="90" t="s">
        <v>51</v>
      </c>
      <c r="C37" s="237">
        <f>C42</f>
        <v>183.95471</v>
      </c>
      <c r="D37" s="237">
        <f>D42</f>
        <v>183.95471</v>
      </c>
      <c r="E37" s="237">
        <f>E42</f>
        <v>0</v>
      </c>
      <c r="F37" s="227">
        <f>D37/C37*100</f>
        <v>100</v>
      </c>
      <c r="G37" s="187">
        <f>#N/A</f>
        <v>0</v>
      </c>
      <c r="H37" s="154">
        <f>#N/A</f>
        <v>0</v>
      </c>
      <c r="I37" s="154">
        <f>#N/A</f>
        <v>0</v>
      </c>
      <c r="J37" s="165">
        <f>#N/A</f>
        <v>0</v>
      </c>
      <c r="K37" s="187">
        <f>#N/A</f>
        <v>0</v>
      </c>
      <c r="L37" s="154">
        <f>#N/A</f>
        <v>0</v>
      </c>
      <c r="M37" s="154">
        <f>#N/A</f>
        <v>0</v>
      </c>
      <c r="N37" s="165">
        <f>#N/A</f>
        <v>0</v>
      </c>
      <c r="O37" s="187">
        <f>#N/A</f>
        <v>0</v>
      </c>
      <c r="P37" s="165">
        <v>0</v>
      </c>
      <c r="Q37" s="165">
        <v>0</v>
      </c>
      <c r="R37" s="165">
        <v>0</v>
      </c>
      <c r="S37" s="187">
        <f>#N/A</f>
        <v>0</v>
      </c>
      <c r="T37" s="154">
        <f>#N/A</f>
        <v>0</v>
      </c>
      <c r="U37" s="154">
        <f>#N/A</f>
        <v>0</v>
      </c>
      <c r="V37" s="165">
        <f>V42</f>
        <v>183.95471</v>
      </c>
      <c r="W37" s="234"/>
    </row>
    <row r="38" spans="1:23" s="9" customFormat="1" ht="12" customHeight="1">
      <c r="A38" s="13"/>
      <c r="B38" s="64" t="s">
        <v>46</v>
      </c>
      <c r="C38" s="236"/>
      <c r="D38" s="236"/>
      <c r="E38" s="236"/>
      <c r="F38" s="70"/>
      <c r="G38" s="183"/>
      <c r="H38" s="153"/>
      <c r="I38" s="153"/>
      <c r="J38" s="184"/>
      <c r="K38" s="183"/>
      <c r="L38" s="153"/>
      <c r="M38" s="153"/>
      <c r="N38" s="184"/>
      <c r="O38" s="185"/>
      <c r="P38" s="164"/>
      <c r="Q38" s="164"/>
      <c r="R38" s="164"/>
      <c r="S38" s="185"/>
      <c r="T38" s="153"/>
      <c r="U38" s="153"/>
      <c r="V38" s="184"/>
      <c r="W38" s="234"/>
    </row>
    <row r="39" spans="1:23" s="10" customFormat="1" ht="26.25" customHeight="1" hidden="1" outlineLevel="1">
      <c r="A39" s="41" t="s">
        <v>36</v>
      </c>
      <c r="B39" s="82" t="s">
        <v>38</v>
      </c>
      <c r="C39" s="24">
        <f>SUM(C40:C41)</f>
        <v>0</v>
      </c>
      <c r="D39" s="24">
        <f>SUM(D40:D41)</f>
        <v>0</v>
      </c>
      <c r="E39" s="24">
        <f>SUM(E40:E41)</f>
        <v>0</v>
      </c>
      <c r="F39" s="228" t="e">
        <f>#N/A</f>
        <v>#DIV/0!</v>
      </c>
      <c r="G39" s="188">
        <f>#N/A</f>
        <v>0</v>
      </c>
      <c r="H39" s="155">
        <f>#N/A</f>
        <v>0</v>
      </c>
      <c r="I39" s="155">
        <f>#N/A</f>
        <v>0</v>
      </c>
      <c r="J39" s="142">
        <f>#N/A</f>
        <v>0</v>
      </c>
      <c r="K39" s="188">
        <f>#N/A</f>
        <v>0</v>
      </c>
      <c r="L39" s="155">
        <f>#N/A</f>
        <v>0</v>
      </c>
      <c r="M39" s="155">
        <f>#N/A</f>
        <v>0</v>
      </c>
      <c r="N39" s="142">
        <f>#N/A</f>
        <v>0</v>
      </c>
      <c r="O39" s="188">
        <f>#N/A</f>
        <v>0</v>
      </c>
      <c r="P39" s="142">
        <f>SUM(P40:P41)</f>
        <v>0</v>
      </c>
      <c r="Q39" s="142">
        <f>SUM(Q40:Q41)</f>
        <v>0</v>
      </c>
      <c r="R39" s="142">
        <f>SUM(R40:R41)</f>
        <v>0</v>
      </c>
      <c r="S39" s="188">
        <f>#N/A</f>
        <v>0</v>
      </c>
      <c r="T39" s="155">
        <f>#N/A</f>
        <v>0</v>
      </c>
      <c r="U39" s="155">
        <f>#N/A</f>
        <v>0</v>
      </c>
      <c r="V39" s="142" t="e">
        <f>#N/A</f>
        <v>#N/A</v>
      </c>
      <c r="W39" s="234"/>
    </row>
    <row r="40" spans="1:23" s="28" customFormat="1" ht="13.5" customHeight="1" hidden="1" outlineLevel="1">
      <c r="A40" s="30"/>
      <c r="B40" s="42" t="s">
        <v>50</v>
      </c>
      <c r="C40" s="69">
        <v>0</v>
      </c>
      <c r="D40" s="69">
        <v>0</v>
      </c>
      <c r="E40" s="69">
        <v>0</v>
      </c>
      <c r="F40" s="110" t="e">
        <f>#N/A</f>
        <v>#DIV/0!</v>
      </c>
      <c r="G40" s="189">
        <f>SUM(H40:J40)</f>
        <v>0</v>
      </c>
      <c r="H40" s="152"/>
      <c r="I40" s="152"/>
      <c r="J40" s="132"/>
      <c r="K40" s="189">
        <f>SUM(L40:N40)</f>
        <v>0</v>
      </c>
      <c r="L40" s="152"/>
      <c r="M40" s="152"/>
      <c r="N40" s="132"/>
      <c r="O40" s="190">
        <f>SUM(P40:R40)</f>
        <v>0</v>
      </c>
      <c r="P40" s="135">
        <v>0</v>
      </c>
      <c r="Q40" s="135">
        <v>0</v>
      </c>
      <c r="R40" s="135">
        <v>0</v>
      </c>
      <c r="S40" s="190">
        <f>SUM(T40:V40)</f>
        <v>0</v>
      </c>
      <c r="T40" s="152"/>
      <c r="U40" s="152"/>
      <c r="V40" s="132"/>
      <c r="W40" s="234"/>
    </row>
    <row r="41" spans="1:23" s="28" customFormat="1" ht="13.5" customHeight="1" hidden="1" outlineLevel="1">
      <c r="A41" s="30"/>
      <c r="B41" s="42" t="s">
        <v>51</v>
      </c>
      <c r="C41" s="31">
        <v>0</v>
      </c>
      <c r="D41" s="31">
        <v>0</v>
      </c>
      <c r="E41" s="31">
        <v>0</v>
      </c>
      <c r="F41" s="110" t="e">
        <f>#N/A</f>
        <v>#DIV/0!</v>
      </c>
      <c r="G41" s="189">
        <f>SUM(H41:J41)</f>
        <v>0</v>
      </c>
      <c r="H41" s="152"/>
      <c r="I41" s="152"/>
      <c r="J41" s="132"/>
      <c r="K41" s="189">
        <f>SUM(L41:N41)</f>
        <v>0</v>
      </c>
      <c r="L41" s="152"/>
      <c r="M41" s="152"/>
      <c r="N41" s="132"/>
      <c r="O41" s="190">
        <f>SUM(P41:R41)</f>
        <v>0</v>
      </c>
      <c r="P41" s="139">
        <v>0</v>
      </c>
      <c r="Q41" s="139">
        <v>0</v>
      </c>
      <c r="R41" s="139">
        <v>0</v>
      </c>
      <c r="S41" s="190">
        <f>SUM(T41:V41)</f>
        <v>0</v>
      </c>
      <c r="T41" s="152"/>
      <c r="U41" s="152"/>
      <c r="V41" s="132"/>
      <c r="W41" s="234"/>
    </row>
    <row r="42" spans="1:25" s="10" customFormat="1" ht="25.5" customHeight="1" collapsed="1">
      <c r="A42" s="41" t="s">
        <v>36</v>
      </c>
      <c r="B42" s="82" t="s">
        <v>52</v>
      </c>
      <c r="C42" s="24">
        <f>SUM(C43:C44)</f>
        <v>183.95471</v>
      </c>
      <c r="D42" s="24">
        <f>SUM(D43:D44)</f>
        <v>183.95471</v>
      </c>
      <c r="E42" s="24">
        <f>SUM(E43:E44)</f>
        <v>0</v>
      </c>
      <c r="F42" s="230">
        <f>D42/C42*100</f>
        <v>100</v>
      </c>
      <c r="G42" s="188">
        <f>#N/A</f>
        <v>0</v>
      </c>
      <c r="H42" s="155">
        <f>#N/A</f>
        <v>0</v>
      </c>
      <c r="I42" s="155">
        <f>#N/A</f>
        <v>0</v>
      </c>
      <c r="J42" s="142">
        <f>#N/A</f>
        <v>0</v>
      </c>
      <c r="K42" s="188">
        <f>#N/A</f>
        <v>0</v>
      </c>
      <c r="L42" s="155">
        <f>#N/A</f>
        <v>0</v>
      </c>
      <c r="M42" s="155">
        <f>#N/A</f>
        <v>0</v>
      </c>
      <c r="N42" s="142">
        <f>#N/A</f>
        <v>0</v>
      </c>
      <c r="O42" s="188">
        <f>#N/A</f>
        <v>0</v>
      </c>
      <c r="P42" s="142">
        <f>SUM(P43:P44)</f>
        <v>183.95471</v>
      </c>
      <c r="Q42" s="142">
        <f>SUM(Q43:Q44)</f>
        <v>0</v>
      </c>
      <c r="R42" s="142">
        <f>SUM(R43:R44)</f>
        <v>0</v>
      </c>
      <c r="S42" s="188">
        <f>#N/A</f>
        <v>0</v>
      </c>
      <c r="T42" s="155">
        <f>#N/A</f>
        <v>0</v>
      </c>
      <c r="U42" s="155">
        <f>#N/A</f>
        <v>0</v>
      </c>
      <c r="V42" s="142">
        <f>SUM(V43:V44)</f>
        <v>183.95471</v>
      </c>
      <c r="W42" s="234"/>
      <c r="Y42" s="105"/>
    </row>
    <row r="43" spans="1:23" s="28" customFormat="1" ht="13.5" customHeight="1">
      <c r="A43" s="30"/>
      <c r="B43" s="42" t="s">
        <v>50</v>
      </c>
      <c r="C43" s="69">
        <v>0</v>
      </c>
      <c r="D43" s="69">
        <v>0</v>
      </c>
      <c r="E43" s="69">
        <v>0</v>
      </c>
      <c r="F43" s="232"/>
      <c r="G43" s="189">
        <f>SUM(H43:J43)</f>
        <v>0</v>
      </c>
      <c r="H43" s="152"/>
      <c r="I43" s="152"/>
      <c r="J43" s="132"/>
      <c r="K43" s="189">
        <f>SUM(L43:N43)</f>
        <v>0</v>
      </c>
      <c r="L43" s="152"/>
      <c r="M43" s="152"/>
      <c r="N43" s="132"/>
      <c r="O43" s="190">
        <f>SUM(P43:R43)</f>
        <v>0</v>
      </c>
      <c r="P43" s="135">
        <v>0</v>
      </c>
      <c r="Q43" s="135">
        <v>0</v>
      </c>
      <c r="R43" s="135">
        <v>0</v>
      </c>
      <c r="S43" s="190">
        <f>SUM(T43:V43)</f>
        <v>0</v>
      </c>
      <c r="T43" s="152"/>
      <c r="U43" s="152"/>
      <c r="V43" s="132"/>
      <c r="W43" s="234"/>
    </row>
    <row r="44" spans="1:23" s="28" customFormat="1" ht="13.5" customHeight="1">
      <c r="A44" s="30"/>
      <c r="B44" s="42" t="s">
        <v>51</v>
      </c>
      <c r="C44" s="27">
        <v>183.95471</v>
      </c>
      <c r="D44" s="27">
        <v>183.95471</v>
      </c>
      <c r="E44" s="31">
        <f>C44-D44</f>
        <v>0</v>
      </c>
      <c r="F44" s="232">
        <f>D44/C44*100</f>
        <v>100</v>
      </c>
      <c r="G44" s="189">
        <f>SUM(H44:J44)</f>
        <v>0</v>
      </c>
      <c r="H44" s="152"/>
      <c r="I44" s="152"/>
      <c r="J44" s="132"/>
      <c r="K44" s="189">
        <f>SUM(L44:N44)</f>
        <v>0</v>
      </c>
      <c r="L44" s="152"/>
      <c r="M44" s="152"/>
      <c r="N44" s="132"/>
      <c r="O44" s="190">
        <f>SUM(P44:R44)</f>
        <v>183.95471</v>
      </c>
      <c r="P44" s="152">
        <f>S44+W44+AA44+AE44</f>
        <v>183.95471</v>
      </c>
      <c r="Q44" s="152">
        <f>T44+X44+AB44+AF44</f>
        <v>0</v>
      </c>
      <c r="R44" s="152">
        <f>U44+Y44+AC44+AG44</f>
        <v>0</v>
      </c>
      <c r="S44" s="190">
        <f>SUM(T44:V44)</f>
        <v>183.95471</v>
      </c>
      <c r="T44" s="152"/>
      <c r="U44" s="152"/>
      <c r="V44" s="152">
        <v>183.95471</v>
      </c>
      <c r="W44" s="234"/>
    </row>
    <row r="45" spans="1:22" s="7" customFormat="1" ht="3" customHeight="1">
      <c r="A45" s="12"/>
      <c r="B45" s="40"/>
      <c r="C45" s="17"/>
      <c r="D45" s="17"/>
      <c r="E45" s="69"/>
      <c r="F45" s="70"/>
      <c r="G45" s="191"/>
      <c r="H45" s="156"/>
      <c r="I45" s="156"/>
      <c r="J45" s="192"/>
      <c r="K45" s="191"/>
      <c r="L45" s="156"/>
      <c r="M45" s="156"/>
      <c r="N45" s="192"/>
      <c r="O45" s="193"/>
      <c r="P45" s="156"/>
      <c r="Q45" s="156"/>
      <c r="R45" s="192"/>
      <c r="S45" s="193"/>
      <c r="T45" s="156"/>
      <c r="U45" s="156"/>
      <c r="V45" s="192"/>
    </row>
    <row r="46" spans="1:23" s="51" customFormat="1" ht="14.25" customHeight="1">
      <c r="A46" s="50" t="s">
        <v>64</v>
      </c>
      <c r="B46" s="65" t="s">
        <v>23</v>
      </c>
      <c r="C46" s="49">
        <f>SUM(C47:C48)</f>
        <v>5816738.79819</v>
      </c>
      <c r="D46" s="49">
        <f>SUM(D47:D48)</f>
        <v>5735991.19609</v>
      </c>
      <c r="E46" s="49">
        <f>SUM(E47:E48)</f>
        <v>80747.60210000002</v>
      </c>
      <c r="F46" s="229">
        <f>D46/C46*100</f>
        <v>98.61180629040578</v>
      </c>
      <c r="G46" s="138">
        <f aca="true" t="shared" si="9" ref="G46:M46">SUM(G47:G48)</f>
        <v>380254.83525</v>
      </c>
      <c r="H46" s="138">
        <f t="shared" si="9"/>
        <v>32922.08356</v>
      </c>
      <c r="I46" s="138">
        <f t="shared" si="9"/>
        <v>123241.22737000001</v>
      </c>
      <c r="J46" s="138">
        <f t="shared" si="9"/>
        <v>224091.52432000003</v>
      </c>
      <c r="K46" s="138">
        <f t="shared" si="9"/>
        <v>499941.79437</v>
      </c>
      <c r="L46" s="138">
        <f t="shared" si="9"/>
        <v>132857.65832</v>
      </c>
      <c r="M46" s="138">
        <f t="shared" si="9"/>
        <v>146574.16717</v>
      </c>
      <c r="N46" s="138">
        <f>SUM(N47:N48)</f>
        <v>351305.81357</v>
      </c>
      <c r="O46" s="138" t="e">
        <f>SUM(O47:O48)</f>
        <v>#N/A</v>
      </c>
      <c r="P46" s="138">
        <f>SUM(P47:P48)</f>
        <v>671634.75656</v>
      </c>
      <c r="Q46" s="138">
        <f>SUM(Q47:Q48)</f>
        <v>652008.2587900001</v>
      </c>
      <c r="R46" s="138">
        <f>SUM(R47:R48)</f>
        <v>599342.2326099998</v>
      </c>
      <c r="S46" s="194">
        <f>#N/A</f>
        <v>0</v>
      </c>
      <c r="T46" s="157">
        <f>#N/A</f>
        <v>0</v>
      </c>
      <c r="U46" s="157">
        <f>#N/A</f>
        <v>0</v>
      </c>
      <c r="V46" s="138">
        <f>#N/A</f>
        <v>0</v>
      </c>
      <c r="W46" s="234"/>
    </row>
    <row r="47" spans="1:24" s="28" customFormat="1" ht="13.5" customHeight="1">
      <c r="A47" s="30"/>
      <c r="B47" s="42" t="s">
        <v>50</v>
      </c>
      <c r="C47" s="69">
        <f aca="true" t="shared" si="10" ref="C47:E48">C51+C54+C57+C69</f>
        <v>1213413.9</v>
      </c>
      <c r="D47" s="69">
        <f t="shared" si="10"/>
        <v>1210896.55514</v>
      </c>
      <c r="E47" s="69">
        <f t="shared" si="10"/>
        <v>2517.344860000012</v>
      </c>
      <c r="F47" s="110">
        <v>0</v>
      </c>
      <c r="G47" s="181">
        <f>G51+G57+G69</f>
        <v>0</v>
      </c>
      <c r="H47" s="152">
        <f>H51+H57+H69</f>
        <v>0</v>
      </c>
      <c r="I47" s="152">
        <f>I51+I57+I69</f>
        <v>0</v>
      </c>
      <c r="J47" s="135">
        <f>J51+J57+J69</f>
        <v>0</v>
      </c>
      <c r="K47" s="181">
        <f>#N/A</f>
        <v>15000</v>
      </c>
      <c r="L47" s="152">
        <f>#N/A</f>
        <v>0</v>
      </c>
      <c r="M47" s="152">
        <f>#N/A</f>
        <v>15000</v>
      </c>
      <c r="N47" s="135">
        <f>N51+N54+N57+N69</f>
        <v>116726.98017</v>
      </c>
      <c r="O47" s="181" t="e">
        <f>#N/A</f>
        <v>#N/A</v>
      </c>
      <c r="P47" s="135">
        <f aca="true" t="shared" si="11" ref="P47:R48">P51+P54+P57+P69</f>
        <v>111105.52960000001</v>
      </c>
      <c r="Q47" s="135">
        <f t="shared" si="11"/>
        <v>89836.53427999999</v>
      </c>
      <c r="R47" s="135">
        <f t="shared" si="11"/>
        <v>142000</v>
      </c>
      <c r="S47" s="181">
        <f>#N/A</f>
        <v>0</v>
      </c>
      <c r="T47" s="152">
        <f>#N/A</f>
        <v>0</v>
      </c>
      <c r="U47" s="152">
        <f>#N/A</f>
        <v>0</v>
      </c>
      <c r="V47" s="135">
        <f>#N/A</f>
        <v>0</v>
      </c>
      <c r="W47" s="234"/>
      <c r="X47" s="29"/>
    </row>
    <row r="48" spans="1:24" s="28" customFormat="1" ht="13.5" customHeight="1">
      <c r="A48" s="30"/>
      <c r="B48" s="42" t="s">
        <v>51</v>
      </c>
      <c r="C48" s="69">
        <f t="shared" si="10"/>
        <v>4603324.89819</v>
      </c>
      <c r="D48" s="69">
        <f t="shared" si="10"/>
        <v>4525094.64095</v>
      </c>
      <c r="E48" s="69">
        <f t="shared" si="10"/>
        <v>78230.25724</v>
      </c>
      <c r="F48" s="110">
        <f>D48/C48*100</f>
        <v>98.30057058821201</v>
      </c>
      <c r="G48" s="135">
        <f>G52+G55+G58+G70</f>
        <v>380254.83525</v>
      </c>
      <c r="H48" s="135">
        <f aca="true" t="shared" si="12" ref="H48:M48">H52+H55+H58+H70</f>
        <v>32922.08356</v>
      </c>
      <c r="I48" s="135">
        <f t="shared" si="12"/>
        <v>123241.22737000001</v>
      </c>
      <c r="J48" s="135">
        <f t="shared" si="12"/>
        <v>224091.52432000003</v>
      </c>
      <c r="K48" s="135">
        <f>K52+K55+K58+K70</f>
        <v>484941.79437</v>
      </c>
      <c r="L48" s="135">
        <f t="shared" si="12"/>
        <v>132857.65832</v>
      </c>
      <c r="M48" s="135">
        <f t="shared" si="12"/>
        <v>131574.16717</v>
      </c>
      <c r="N48" s="135">
        <f>N52+N55+N58+N70</f>
        <v>234578.8334</v>
      </c>
      <c r="O48" s="135">
        <f>O52+O55+O58+O70</f>
        <v>1580043.1840799998</v>
      </c>
      <c r="P48" s="135">
        <f t="shared" si="11"/>
        <v>560529.22696</v>
      </c>
      <c r="Q48" s="135">
        <f t="shared" si="11"/>
        <v>562171.7245100001</v>
      </c>
      <c r="R48" s="135">
        <f t="shared" si="11"/>
        <v>457342.2326099999</v>
      </c>
      <c r="S48" s="135">
        <f>#N/A</f>
        <v>0</v>
      </c>
      <c r="T48" s="135">
        <f>#N/A</f>
        <v>0</v>
      </c>
      <c r="U48" s="135">
        <f>#N/A</f>
        <v>0</v>
      </c>
      <c r="V48" s="135">
        <f>V52+V58+V70</f>
        <v>530229.391094</v>
      </c>
      <c r="W48" s="234"/>
      <c r="X48" s="29"/>
    </row>
    <row r="49" spans="1:23" s="10" customFormat="1" ht="12.75" customHeight="1">
      <c r="A49" s="13"/>
      <c r="B49" s="64" t="s">
        <v>19</v>
      </c>
      <c r="C49" s="17"/>
      <c r="D49" s="17"/>
      <c r="E49" s="17"/>
      <c r="F49" s="70"/>
      <c r="G49" s="195"/>
      <c r="H49" s="136"/>
      <c r="I49" s="136"/>
      <c r="J49" s="137"/>
      <c r="K49" s="195"/>
      <c r="L49" s="136"/>
      <c r="M49" s="136"/>
      <c r="N49" s="137"/>
      <c r="O49" s="195"/>
      <c r="P49" s="136"/>
      <c r="Q49" s="136"/>
      <c r="R49" s="137"/>
      <c r="S49" s="196"/>
      <c r="T49" s="136"/>
      <c r="U49" s="136"/>
      <c r="V49" s="137"/>
      <c r="W49" s="234"/>
    </row>
    <row r="50" spans="1:23" s="92" customFormat="1" ht="38.25" customHeight="1">
      <c r="A50" s="50" t="s">
        <v>65</v>
      </c>
      <c r="B50" s="65" t="s">
        <v>56</v>
      </c>
      <c r="C50" s="49">
        <f>SUM(C51:C52)</f>
        <v>39498.984</v>
      </c>
      <c r="D50" s="49">
        <f>SUM(D51:D52)</f>
        <v>39293.688839999995</v>
      </c>
      <c r="E50" s="49">
        <f>SUM(E51:E52)</f>
        <v>205.2951600000015</v>
      </c>
      <c r="F50" s="229">
        <f>D50/C50*100</f>
        <v>99.48025204901472</v>
      </c>
      <c r="G50" s="138">
        <f aca="true" t="shared" si="13" ref="G50:N50">SUM(G51:G52)</f>
        <v>4468.06871</v>
      </c>
      <c r="H50" s="138">
        <f t="shared" si="13"/>
        <v>496.35571</v>
      </c>
      <c r="I50" s="138">
        <f t="shared" si="13"/>
        <v>1944.83185</v>
      </c>
      <c r="J50" s="138">
        <f t="shared" si="13"/>
        <v>2026.88115</v>
      </c>
      <c r="K50" s="138">
        <f t="shared" si="13"/>
        <v>16864.641929999998</v>
      </c>
      <c r="L50" s="138">
        <f t="shared" si="13"/>
        <v>4576.85712</v>
      </c>
      <c r="M50" s="138">
        <f t="shared" si="13"/>
        <v>8105.02212</v>
      </c>
      <c r="N50" s="138">
        <f t="shared" si="13"/>
        <v>4182.76269</v>
      </c>
      <c r="O50" s="138">
        <f>SUM(O51:O52)</f>
        <v>6689.730769999998</v>
      </c>
      <c r="P50" s="138">
        <f>SUM(P51:P52)</f>
        <v>2728.0969799999984</v>
      </c>
      <c r="Q50" s="138">
        <f>SUM(Q51:Q52)</f>
        <v>2015.00378</v>
      </c>
      <c r="R50" s="138">
        <f>SUM(R51:R52)</f>
        <v>1946.63001</v>
      </c>
      <c r="S50" s="194">
        <f>#N/A</f>
        <v>0</v>
      </c>
      <c r="T50" s="157">
        <f>#N/A</f>
        <v>0</v>
      </c>
      <c r="U50" s="157">
        <f>#N/A</f>
        <v>0</v>
      </c>
      <c r="V50" s="138">
        <f>#N/A</f>
        <v>0</v>
      </c>
      <c r="W50" s="234"/>
    </row>
    <row r="51" spans="1:23" s="28" customFormat="1" ht="14.25" customHeight="1">
      <c r="A51" s="30"/>
      <c r="B51" s="42" t="s">
        <v>50</v>
      </c>
      <c r="C51" s="69">
        <v>0</v>
      </c>
      <c r="D51" s="69">
        <f>G51+K51+O51+S51</f>
        <v>0</v>
      </c>
      <c r="E51" s="69">
        <f>C51-D51</f>
        <v>0</v>
      </c>
      <c r="F51" s="110">
        <v>0</v>
      </c>
      <c r="G51" s="189">
        <f>SUM(H51:J51)</f>
        <v>0</v>
      </c>
      <c r="H51" s="152"/>
      <c r="I51" s="152"/>
      <c r="J51" s="132"/>
      <c r="K51" s="189">
        <f>SUM(L51:N51)</f>
        <v>0</v>
      </c>
      <c r="L51" s="152"/>
      <c r="M51" s="152"/>
      <c r="N51" s="132"/>
      <c r="O51" s="189">
        <f>SUM(P51:R51)</f>
        <v>0</v>
      </c>
      <c r="P51" s="152"/>
      <c r="Q51" s="152"/>
      <c r="R51" s="132"/>
      <c r="S51" s="190">
        <f>SUM(T51:V51)</f>
        <v>0</v>
      </c>
      <c r="T51" s="152"/>
      <c r="U51" s="152"/>
      <c r="V51" s="132"/>
      <c r="W51" s="234"/>
    </row>
    <row r="52" spans="1:23" s="28" customFormat="1" ht="14.25" customHeight="1">
      <c r="A52" s="30"/>
      <c r="B52" s="42" t="s">
        <v>51</v>
      </c>
      <c r="C52" s="31">
        <v>39498.984</v>
      </c>
      <c r="D52" s="31">
        <f>G52+K52+O52+S52</f>
        <v>39293.688839999995</v>
      </c>
      <c r="E52" s="69">
        <f>C52-D52</f>
        <v>205.2951600000015</v>
      </c>
      <c r="F52" s="110">
        <f>D52/C52*100</f>
        <v>99.48025204901472</v>
      </c>
      <c r="G52" s="189">
        <f>SUM(H52:J52)</f>
        <v>4468.06871</v>
      </c>
      <c r="H52" s="152">
        <v>496.35571</v>
      </c>
      <c r="I52" s="152">
        <v>1944.83185</v>
      </c>
      <c r="J52" s="132">
        <v>2026.88115</v>
      </c>
      <c r="K52" s="189">
        <f>SUM(L52:N52)</f>
        <v>16864.641929999998</v>
      </c>
      <c r="L52" s="152">
        <v>4576.85712</v>
      </c>
      <c r="M52" s="152">
        <v>8105.02212</v>
      </c>
      <c r="N52" s="152">
        <v>4182.76269</v>
      </c>
      <c r="O52" s="189">
        <f>SUM(P52:R52)</f>
        <v>6689.730769999998</v>
      </c>
      <c r="P52" s="152">
        <f>24060.80762-21332.71064</f>
        <v>2728.0969799999984</v>
      </c>
      <c r="Q52" s="152">
        <v>2015.00378</v>
      </c>
      <c r="R52" s="152">
        <v>1946.63001</v>
      </c>
      <c r="S52" s="190">
        <f>SUM(T52:V52)</f>
        <v>11271.24743</v>
      </c>
      <c r="T52" s="152">
        <v>4709.04432</v>
      </c>
      <c r="U52" s="152">
        <v>678.87323</v>
      </c>
      <c r="V52" s="132">
        <v>5883.32988</v>
      </c>
      <c r="W52" s="234"/>
    </row>
    <row r="53" spans="1:23" s="28" customFormat="1" ht="51">
      <c r="A53" s="50" t="s">
        <v>65</v>
      </c>
      <c r="B53" s="65" t="s">
        <v>122</v>
      </c>
      <c r="C53" s="49">
        <f>SUM(C54:C55)</f>
        <v>30099.3</v>
      </c>
      <c r="D53" s="49">
        <f>SUM(D54:D55)</f>
        <v>28115.796449999998</v>
      </c>
      <c r="E53" s="49">
        <f>SUM(E54:E55)</f>
        <v>1983.5035500000013</v>
      </c>
      <c r="F53" s="229">
        <f>D53/C53*100</f>
        <v>93.41013395660363</v>
      </c>
      <c r="G53" s="194">
        <f>#N/A</f>
        <v>4480.30145</v>
      </c>
      <c r="H53" s="157">
        <f>#N/A</f>
        <v>477.9152</v>
      </c>
      <c r="I53" s="157">
        <f>#N/A</f>
        <v>1961.37842</v>
      </c>
      <c r="J53" s="138">
        <f>#N/A</f>
        <v>2041.00783</v>
      </c>
      <c r="K53" s="194">
        <f>#N/A</f>
        <v>5198.24845</v>
      </c>
      <c r="L53" s="157">
        <f>#N/A</f>
        <v>2635.7148</v>
      </c>
      <c r="M53" s="157">
        <f>#N/A</f>
        <v>2562.53365</v>
      </c>
      <c r="N53" s="138">
        <f>#N/A</f>
        <v>0</v>
      </c>
      <c r="O53" s="138">
        <f>SUM(O54:O55)</f>
        <v>6911.717089999999</v>
      </c>
      <c r="P53" s="138">
        <f>SUM(P54:P55)</f>
        <v>2741.7568699999993</v>
      </c>
      <c r="Q53" s="138">
        <f>SUM(Q54:Q55)</f>
        <v>2159.14613</v>
      </c>
      <c r="R53" s="138">
        <f>SUM(R54:R55)</f>
        <v>2010.81409</v>
      </c>
      <c r="S53" s="194">
        <f>#N/A</f>
        <v>0</v>
      </c>
      <c r="T53" s="157">
        <f>#N/A</f>
        <v>0</v>
      </c>
      <c r="U53" s="157">
        <f>#N/A</f>
        <v>0</v>
      </c>
      <c r="V53" s="138">
        <f>#N/A</f>
        <v>0</v>
      </c>
      <c r="W53" s="234"/>
    </row>
    <row r="54" spans="1:23" s="28" customFormat="1" ht="14.25" customHeight="1">
      <c r="A54" s="30"/>
      <c r="B54" s="42" t="s">
        <v>50</v>
      </c>
      <c r="C54" s="69">
        <v>0</v>
      </c>
      <c r="D54" s="69">
        <f>G54+K54+O54+S54</f>
        <v>0</v>
      </c>
      <c r="E54" s="69">
        <f>C54-D54</f>
        <v>0</v>
      </c>
      <c r="F54" s="110">
        <v>0</v>
      </c>
      <c r="G54" s="189">
        <f>SUM(H54:J54)</f>
        <v>0</v>
      </c>
      <c r="H54" s="152"/>
      <c r="I54" s="152"/>
      <c r="J54" s="132"/>
      <c r="K54" s="189">
        <f>SUM(L54:N54)</f>
        <v>0</v>
      </c>
      <c r="L54" s="152"/>
      <c r="M54" s="152"/>
      <c r="N54" s="132"/>
      <c r="O54" s="189">
        <f>SUM(P54:R54)</f>
        <v>0</v>
      </c>
      <c r="P54" s="152"/>
      <c r="Q54" s="152"/>
      <c r="R54" s="132"/>
      <c r="S54" s="190">
        <f>SUM(T54:V54)</f>
        <v>0</v>
      </c>
      <c r="T54" s="152"/>
      <c r="U54" s="152"/>
      <c r="V54" s="132"/>
      <c r="W54" s="234"/>
    </row>
    <row r="55" spans="1:23" s="28" customFormat="1" ht="14.25" customHeight="1">
      <c r="A55" s="30"/>
      <c r="B55" s="42" t="s">
        <v>51</v>
      </c>
      <c r="C55" s="31">
        <v>30099.3</v>
      </c>
      <c r="D55" s="31">
        <f>G55+K55+O55+S55</f>
        <v>28115.796449999998</v>
      </c>
      <c r="E55" s="69">
        <f>C55-D55</f>
        <v>1983.5035500000013</v>
      </c>
      <c r="F55" s="110">
        <f>D55/C55*100</f>
        <v>93.41013395660363</v>
      </c>
      <c r="G55" s="189">
        <f>SUM(H55:J55)</f>
        <v>4480.30145</v>
      </c>
      <c r="H55" s="152">
        <v>477.9152</v>
      </c>
      <c r="I55" s="152">
        <v>1961.37842</v>
      </c>
      <c r="J55" s="132">
        <v>2041.00783</v>
      </c>
      <c r="K55" s="189">
        <f>SUM(L55:N55)</f>
        <v>7348.26405</v>
      </c>
      <c r="L55" s="152">
        <v>2635.7148</v>
      </c>
      <c r="M55" s="152">
        <v>2562.53365</v>
      </c>
      <c r="N55" s="132">
        <v>2150.0156</v>
      </c>
      <c r="O55" s="189">
        <f>SUM(P55:R55)</f>
        <v>6911.717089999999</v>
      </c>
      <c r="P55" s="152">
        <f>14570.32237-11828.5655</f>
        <v>2741.7568699999993</v>
      </c>
      <c r="Q55" s="152">
        <v>2159.14613</v>
      </c>
      <c r="R55" s="132">
        <v>2010.81409</v>
      </c>
      <c r="S55" s="190">
        <f>SUM(T55:V55)</f>
        <v>9375.51386</v>
      </c>
      <c r="T55" s="152">
        <v>3621.24565</v>
      </c>
      <c r="U55" s="152">
        <v>709.44108</v>
      </c>
      <c r="V55" s="132">
        <v>5044.82713</v>
      </c>
      <c r="W55" s="234"/>
    </row>
    <row r="56" spans="1:23" s="92" customFormat="1" ht="38.25" customHeight="1">
      <c r="A56" s="50" t="s">
        <v>66</v>
      </c>
      <c r="B56" s="65" t="s">
        <v>67</v>
      </c>
      <c r="C56" s="49">
        <f>SUM(C57:C58)</f>
        <v>201125.5</v>
      </c>
      <c r="D56" s="49">
        <f>SUM(D57:D58)</f>
        <v>157968.78057</v>
      </c>
      <c r="E56" s="49">
        <f>SUM(E57:E58)</f>
        <v>43156.71943</v>
      </c>
      <c r="F56" s="229">
        <f>D56/C56*100</f>
        <v>78.54239296856937</v>
      </c>
      <c r="G56" s="194">
        <f>#N/A</f>
        <v>13692.639130000001</v>
      </c>
      <c r="H56" s="157">
        <f>#N/A</f>
        <v>64.87471</v>
      </c>
      <c r="I56" s="157">
        <f>#N/A</f>
        <v>6110.190970000001</v>
      </c>
      <c r="J56" s="138">
        <f>#N/A</f>
        <v>7517.57345</v>
      </c>
      <c r="K56" s="194">
        <f>#N/A</f>
        <v>22489.811299999998</v>
      </c>
      <c r="L56" s="157">
        <f>#N/A</f>
        <v>7165.65853</v>
      </c>
      <c r="M56" s="157">
        <f>#N/A</f>
        <v>15324.152769999999</v>
      </c>
      <c r="N56" s="138">
        <f>SUM(N57:N58)</f>
        <v>14068.86452</v>
      </c>
      <c r="O56" s="194">
        <f>O57+O58</f>
        <v>24599.39823</v>
      </c>
      <c r="P56" s="157">
        <f>P57+P58</f>
        <v>10226.006529999999</v>
      </c>
      <c r="Q56" s="157">
        <f>Q57+Q58</f>
        <v>6995.82474</v>
      </c>
      <c r="R56" s="157">
        <f>R57+R58</f>
        <v>7377.56696</v>
      </c>
      <c r="S56" s="194">
        <f>#N/A</f>
        <v>0</v>
      </c>
      <c r="T56" s="157">
        <f>#N/A</f>
        <v>0</v>
      </c>
      <c r="U56" s="157">
        <f>#N/A</f>
        <v>0</v>
      </c>
      <c r="V56" s="138">
        <f>#N/A</f>
        <v>0</v>
      </c>
      <c r="W56" s="234"/>
    </row>
    <row r="57" spans="1:23" s="28" customFormat="1" ht="14.25" customHeight="1">
      <c r="A57" s="30"/>
      <c r="B57" s="42" t="s">
        <v>50</v>
      </c>
      <c r="C57" s="69">
        <f>C60+C63</f>
        <v>0</v>
      </c>
      <c r="D57" s="69">
        <f>D60+D63</f>
        <v>0</v>
      </c>
      <c r="E57" s="69">
        <f>C57-D57</f>
        <v>0</v>
      </c>
      <c r="F57" s="110">
        <v>0</v>
      </c>
      <c r="G57" s="181">
        <f>#N/A</f>
        <v>0</v>
      </c>
      <c r="H57" s="152">
        <f>#N/A</f>
        <v>0</v>
      </c>
      <c r="I57" s="152">
        <f>#N/A</f>
        <v>0</v>
      </c>
      <c r="J57" s="135">
        <f>#N/A</f>
        <v>0</v>
      </c>
      <c r="K57" s="181">
        <f>#N/A</f>
        <v>0</v>
      </c>
      <c r="L57" s="152">
        <f>#N/A</f>
        <v>0</v>
      </c>
      <c r="M57" s="152">
        <f>#N/A</f>
        <v>0</v>
      </c>
      <c r="N57" s="181">
        <f>N60+N63</f>
        <v>0</v>
      </c>
      <c r="O57" s="189">
        <f>SUM(P57:R57)</f>
        <v>0</v>
      </c>
      <c r="P57" s="152">
        <f aca="true" t="shared" si="14" ref="P57:R58">P60+P63</f>
        <v>0</v>
      </c>
      <c r="Q57" s="135">
        <f t="shared" si="14"/>
        <v>0</v>
      </c>
      <c r="R57" s="135">
        <f t="shared" si="14"/>
        <v>0</v>
      </c>
      <c r="S57" s="181">
        <f>#N/A</f>
        <v>0</v>
      </c>
      <c r="T57" s="152">
        <f>#N/A</f>
        <v>0</v>
      </c>
      <c r="U57" s="152">
        <f>#N/A</f>
        <v>0</v>
      </c>
      <c r="V57" s="135">
        <f>#N/A</f>
        <v>0</v>
      </c>
      <c r="W57" s="234"/>
    </row>
    <row r="58" spans="1:23" s="28" customFormat="1" ht="14.25" customHeight="1">
      <c r="A58" s="30"/>
      <c r="B58" s="42" t="s">
        <v>51</v>
      </c>
      <c r="C58" s="69">
        <f>C61+C64</f>
        <v>201125.5</v>
      </c>
      <c r="D58" s="69">
        <f>D61+D64</f>
        <v>157968.78057</v>
      </c>
      <c r="E58" s="69">
        <f>C58-D58</f>
        <v>43156.71943</v>
      </c>
      <c r="F58" s="110">
        <f>D58/C58*100</f>
        <v>78.54239296856937</v>
      </c>
      <c r="G58" s="181">
        <f>#N/A</f>
        <v>13692.639130000001</v>
      </c>
      <c r="H58" s="152">
        <f>#N/A</f>
        <v>64.87471</v>
      </c>
      <c r="I58" s="152">
        <f>#N/A</f>
        <v>6110.190970000001</v>
      </c>
      <c r="J58" s="135">
        <f>#N/A</f>
        <v>7517.57345</v>
      </c>
      <c r="K58" s="181">
        <f>#N/A</f>
        <v>22489.811299999998</v>
      </c>
      <c r="L58" s="152">
        <f>#N/A</f>
        <v>7165.65853</v>
      </c>
      <c r="M58" s="152">
        <f>#N/A</f>
        <v>15324.152769999999</v>
      </c>
      <c r="N58" s="181">
        <f>N61+N64</f>
        <v>14068.86452</v>
      </c>
      <c r="O58" s="189">
        <f>SUM(P58:R58)</f>
        <v>24599.39823</v>
      </c>
      <c r="P58" s="152">
        <f t="shared" si="14"/>
        <v>10226.006529999999</v>
      </c>
      <c r="Q58" s="135">
        <f t="shared" si="14"/>
        <v>6995.82474</v>
      </c>
      <c r="R58" s="135">
        <f t="shared" si="14"/>
        <v>7377.56696</v>
      </c>
      <c r="S58" s="181">
        <f>#N/A</f>
        <v>0</v>
      </c>
      <c r="T58" s="152">
        <f>#N/A</f>
        <v>0</v>
      </c>
      <c r="U58" s="152">
        <f>#N/A</f>
        <v>0</v>
      </c>
      <c r="V58" s="135">
        <f>#N/A</f>
        <v>0</v>
      </c>
      <c r="W58" s="234"/>
    </row>
    <row r="59" spans="1:23" s="10" customFormat="1" ht="26.25" customHeight="1">
      <c r="A59" s="13" t="s">
        <v>68</v>
      </c>
      <c r="B59" s="40" t="s">
        <v>69</v>
      </c>
      <c r="C59" s="17">
        <f>SUM(C60:C61)</f>
        <v>144230.5146</v>
      </c>
      <c r="D59" s="17">
        <f>SUM(D60:D61)</f>
        <v>103325.25427</v>
      </c>
      <c r="E59" s="17">
        <f>SUM(E60:E61)</f>
        <v>40905.26032999999</v>
      </c>
      <c r="F59" s="230">
        <f>D59/C59*100</f>
        <v>71.63896943483554</v>
      </c>
      <c r="G59" s="195">
        <f>#N/A</f>
        <v>13467.06982</v>
      </c>
      <c r="H59" s="136">
        <f>#N/A</f>
        <v>52.12471</v>
      </c>
      <c r="I59" s="136">
        <f>#N/A</f>
        <v>6019.99898</v>
      </c>
      <c r="J59" s="137">
        <f>#N/A</f>
        <v>7394.94613</v>
      </c>
      <c r="K59" s="195">
        <f>#N/A</f>
        <v>22284.401299999998</v>
      </c>
      <c r="L59" s="136">
        <f>#N/A</f>
        <v>7076.96853</v>
      </c>
      <c r="M59" s="136">
        <f>#N/A</f>
        <v>15207.43277</v>
      </c>
      <c r="N59" s="195">
        <f>SUM(N60:N61)</f>
        <v>13501.89302</v>
      </c>
      <c r="O59" s="195">
        <f>O60+O61</f>
        <v>22662.8118</v>
      </c>
      <c r="P59" s="136">
        <f>P60+P61</f>
        <v>10023.26717</v>
      </c>
      <c r="Q59" s="143">
        <f>Q60+Q61</f>
        <v>6490.7313</v>
      </c>
      <c r="R59" s="136">
        <f>R60+R61</f>
        <v>6148.81333</v>
      </c>
      <c r="S59" s="195">
        <f>#N/A</f>
        <v>0</v>
      </c>
      <c r="T59" s="136">
        <f>#N/A</f>
        <v>0</v>
      </c>
      <c r="U59" s="136">
        <f>#N/A</f>
        <v>0</v>
      </c>
      <c r="V59" s="137">
        <f>#N/A</f>
        <v>0</v>
      </c>
      <c r="W59" s="234"/>
    </row>
    <row r="60" spans="1:23" s="28" customFormat="1" ht="14.25" customHeight="1">
      <c r="A60" s="30"/>
      <c r="B60" s="42" t="s">
        <v>50</v>
      </c>
      <c r="C60" s="69">
        <v>0</v>
      </c>
      <c r="D60" s="69">
        <f>G60+K60+O60+S60</f>
        <v>0</v>
      </c>
      <c r="E60" s="69">
        <f>C60-D60</f>
        <v>0</v>
      </c>
      <c r="F60" s="232"/>
      <c r="G60" s="189">
        <f>SUM(H60:J60)</f>
        <v>0</v>
      </c>
      <c r="H60" s="152"/>
      <c r="I60" s="152"/>
      <c r="J60" s="132"/>
      <c r="K60" s="189">
        <f>SUM(L60:N60)</f>
        <v>0</v>
      </c>
      <c r="L60" s="152"/>
      <c r="M60" s="152"/>
      <c r="N60" s="132"/>
      <c r="O60" s="189">
        <f>SUM(P60:R60)</f>
        <v>0</v>
      </c>
      <c r="P60" s="152"/>
      <c r="Q60" s="152"/>
      <c r="R60" s="132"/>
      <c r="S60" s="190">
        <f>SUM(T60:V60)</f>
        <v>0</v>
      </c>
      <c r="T60" s="152"/>
      <c r="U60" s="152"/>
      <c r="V60" s="132"/>
      <c r="W60" s="234"/>
    </row>
    <row r="61" spans="1:23" s="28" customFormat="1" ht="14.25" customHeight="1">
      <c r="A61" s="30"/>
      <c r="B61" s="42" t="s">
        <v>51</v>
      </c>
      <c r="C61" s="31">
        <v>144230.5146</v>
      </c>
      <c r="D61" s="31">
        <f>G61+K61+O61+S61</f>
        <v>103325.25427</v>
      </c>
      <c r="E61" s="69">
        <f>C61-D61</f>
        <v>40905.26032999999</v>
      </c>
      <c r="F61" s="232">
        <f>D61/C61*100</f>
        <v>71.63896943483554</v>
      </c>
      <c r="G61" s="189">
        <f>SUM(H61:J61)</f>
        <v>13467.06982</v>
      </c>
      <c r="H61" s="152">
        <v>52.12471</v>
      </c>
      <c r="I61" s="152">
        <v>6019.99898</v>
      </c>
      <c r="J61" s="132">
        <v>7394.94613</v>
      </c>
      <c r="K61" s="189">
        <f>SUM(L61:N61)</f>
        <v>35786.29432</v>
      </c>
      <c r="L61" s="152">
        <v>7076.96853</v>
      </c>
      <c r="M61" s="152">
        <v>15207.43277</v>
      </c>
      <c r="N61" s="132">
        <v>13501.89302</v>
      </c>
      <c r="O61" s="189">
        <f>SUM(P61:R61)</f>
        <v>22662.8118</v>
      </c>
      <c r="P61" s="152">
        <f>59276.63131-49253.36414</f>
        <v>10023.26717</v>
      </c>
      <c r="Q61" s="152">
        <v>6490.7313</v>
      </c>
      <c r="R61" s="132">
        <v>6148.81333</v>
      </c>
      <c r="S61" s="190">
        <f>SUM(T61:V61)</f>
        <v>31409.078330000004</v>
      </c>
      <c r="T61" s="152">
        <v>7257.64157</v>
      </c>
      <c r="U61" s="152">
        <v>9566.73406</v>
      </c>
      <c r="V61" s="132">
        <v>14584.7027</v>
      </c>
      <c r="W61" s="234"/>
    </row>
    <row r="62" spans="1:23" s="10" customFormat="1" ht="39" customHeight="1">
      <c r="A62" s="13" t="s">
        <v>70</v>
      </c>
      <c r="B62" s="40" t="s">
        <v>71</v>
      </c>
      <c r="C62" s="17">
        <f>SUM(C63:C64)</f>
        <v>56894.9854</v>
      </c>
      <c r="D62" s="17">
        <f>SUM(D63:D64)</f>
        <v>54643.5263</v>
      </c>
      <c r="E62" s="17">
        <f>SUM(E63:E64)</f>
        <v>2251.4591</v>
      </c>
      <c r="F62" s="230">
        <f>D62/C62*100</f>
        <v>96.04278112706925</v>
      </c>
      <c r="G62" s="195">
        <f>#N/A</f>
        <v>225.56931</v>
      </c>
      <c r="H62" s="136">
        <f>#N/A</f>
        <v>12.75</v>
      </c>
      <c r="I62" s="136">
        <f>#N/A</f>
        <v>90.19199</v>
      </c>
      <c r="J62" s="137">
        <f>#N/A</f>
        <v>122.62732</v>
      </c>
      <c r="K62" s="195">
        <f>#N/A</f>
        <v>205.41</v>
      </c>
      <c r="L62" s="136">
        <f>#N/A</f>
        <v>88.69</v>
      </c>
      <c r="M62" s="136">
        <f>#N/A</f>
        <v>116.72</v>
      </c>
      <c r="N62" s="137">
        <f>SUM(N63:N64)</f>
        <v>566.9715</v>
      </c>
      <c r="O62" s="195">
        <f>O63+O64</f>
        <v>1936.5864299999998</v>
      </c>
      <c r="P62" s="136">
        <f>P63+P64</f>
        <v>202.73936000000003</v>
      </c>
      <c r="Q62" s="136">
        <f>Q63+Q64</f>
        <v>505.09344</v>
      </c>
      <c r="R62" s="136">
        <f>R63+R64</f>
        <v>1228.75363</v>
      </c>
      <c r="S62" s="195">
        <f>#N/A</f>
        <v>0</v>
      </c>
      <c r="T62" s="136">
        <f>#N/A</f>
        <v>0</v>
      </c>
      <c r="U62" s="136">
        <f>#N/A</f>
        <v>0</v>
      </c>
      <c r="V62" s="137">
        <f>#N/A</f>
        <v>0</v>
      </c>
      <c r="W62" s="234"/>
    </row>
    <row r="63" spans="1:23" s="28" customFormat="1" ht="14.25" customHeight="1">
      <c r="A63" s="30"/>
      <c r="B63" s="42" t="s">
        <v>50</v>
      </c>
      <c r="C63" s="69">
        <v>0</v>
      </c>
      <c r="D63" s="69">
        <f>G63+K63+O63+S63</f>
        <v>0</v>
      </c>
      <c r="E63" s="69">
        <f>C63-D63</f>
        <v>0</v>
      </c>
      <c r="F63" s="232"/>
      <c r="G63" s="189">
        <f>SUM(H63:J63)</f>
        <v>0</v>
      </c>
      <c r="H63" s="152"/>
      <c r="I63" s="152"/>
      <c r="J63" s="132"/>
      <c r="K63" s="189">
        <f>SUM(L63:N63)</f>
        <v>0</v>
      </c>
      <c r="L63" s="152"/>
      <c r="M63" s="152"/>
      <c r="N63" s="132"/>
      <c r="O63" s="189">
        <f>SUM(P63:R63)</f>
        <v>0</v>
      </c>
      <c r="P63" s="152"/>
      <c r="Q63" s="152"/>
      <c r="R63" s="132"/>
      <c r="S63" s="190">
        <f>SUM(T63:V63)</f>
        <v>0</v>
      </c>
      <c r="T63" s="152"/>
      <c r="U63" s="152"/>
      <c r="V63" s="132"/>
      <c r="W63" s="234"/>
    </row>
    <row r="64" spans="1:23" s="28" customFormat="1" ht="14.25" customHeight="1">
      <c r="A64" s="30"/>
      <c r="B64" s="42" t="s">
        <v>51</v>
      </c>
      <c r="C64" s="31">
        <v>56894.9854</v>
      </c>
      <c r="D64" s="31">
        <f>G64+K64+O64+S64</f>
        <v>54643.5263</v>
      </c>
      <c r="E64" s="69">
        <f>C64-D64</f>
        <v>2251.4591</v>
      </c>
      <c r="F64" s="232">
        <f>D64/C64*100</f>
        <v>96.04278112706925</v>
      </c>
      <c r="G64" s="189">
        <f>SUM(H64:J64)</f>
        <v>225.56931</v>
      </c>
      <c r="H64" s="152">
        <v>12.75</v>
      </c>
      <c r="I64" s="152">
        <v>90.19199</v>
      </c>
      <c r="J64" s="132">
        <v>122.62732</v>
      </c>
      <c r="K64" s="189">
        <f>SUM(L64:N64)</f>
        <v>772.3815</v>
      </c>
      <c r="L64" s="152">
        <v>88.69</v>
      </c>
      <c r="M64" s="152">
        <v>116.72</v>
      </c>
      <c r="N64" s="132">
        <v>566.9715</v>
      </c>
      <c r="O64" s="189">
        <f>SUM(P64:R64)</f>
        <v>1936.5864299999998</v>
      </c>
      <c r="P64" s="152">
        <f>1200.69017-997.95081</f>
        <v>202.73936000000003</v>
      </c>
      <c r="Q64" s="152">
        <v>505.09344</v>
      </c>
      <c r="R64" s="132">
        <v>1228.75363</v>
      </c>
      <c r="S64" s="190">
        <f>SUM(T64:V64)</f>
        <v>51708.98906</v>
      </c>
      <c r="T64" s="152">
        <v>369.32174</v>
      </c>
      <c r="U64" s="152">
        <v>13360.60171</v>
      </c>
      <c r="V64" s="132">
        <v>37979.06561</v>
      </c>
      <c r="W64" s="234"/>
    </row>
    <row r="65" spans="1:23" s="10" customFormat="1" ht="51" customHeight="1" hidden="1" outlineLevel="1">
      <c r="A65" s="13" t="s">
        <v>108</v>
      </c>
      <c r="B65" s="40" t="s">
        <v>109</v>
      </c>
      <c r="C65" s="17">
        <f>SUM(C66:C67)</f>
        <v>0</v>
      </c>
      <c r="D65" s="17">
        <f>SUM(D66:D67)</f>
        <v>0</v>
      </c>
      <c r="E65" s="17">
        <f>SUM(E66:E67)</f>
        <v>0</v>
      </c>
      <c r="F65" s="70" t="e">
        <f>D65/C65*100</f>
        <v>#DIV/0!</v>
      </c>
      <c r="G65" s="195">
        <f>#N/A</f>
        <v>0</v>
      </c>
      <c r="H65" s="136">
        <f>#N/A</f>
        <v>0</v>
      </c>
      <c r="I65" s="136">
        <f>#N/A</f>
        <v>0</v>
      </c>
      <c r="J65" s="137">
        <f>#N/A</f>
        <v>0</v>
      </c>
      <c r="K65" s="195">
        <f>#N/A</f>
        <v>0</v>
      </c>
      <c r="L65" s="136">
        <f>#N/A</f>
        <v>0</v>
      </c>
      <c r="M65" s="136">
        <f>#N/A</f>
        <v>0</v>
      </c>
      <c r="N65" s="137">
        <f>#N/A</f>
        <v>0</v>
      </c>
      <c r="O65" s="195" t="e">
        <f>#N/A</f>
        <v>#N/A</v>
      </c>
      <c r="P65" s="136" t="e">
        <f>#N/A</f>
        <v>#N/A</v>
      </c>
      <c r="Q65" s="136" t="e">
        <f>#N/A</f>
        <v>#N/A</v>
      </c>
      <c r="R65" s="137" t="e">
        <f>#N/A</f>
        <v>#N/A</v>
      </c>
      <c r="S65" s="195">
        <f>#N/A</f>
        <v>0</v>
      </c>
      <c r="T65" s="136">
        <f>#N/A</f>
        <v>0</v>
      </c>
      <c r="U65" s="136">
        <f>#N/A</f>
        <v>0</v>
      </c>
      <c r="V65" s="137">
        <f>#N/A</f>
        <v>0</v>
      </c>
      <c r="W65" s="234">
        <f>C65-D65</f>
        <v>0</v>
      </c>
    </row>
    <row r="66" spans="1:23" s="28" customFormat="1" ht="14.25" customHeight="1" hidden="1" outlineLevel="1">
      <c r="A66" s="30"/>
      <c r="B66" s="42" t="s">
        <v>50</v>
      </c>
      <c r="C66" s="69">
        <v>0</v>
      </c>
      <c r="D66" s="69">
        <f>G66+K66+O66+S66</f>
        <v>0</v>
      </c>
      <c r="E66" s="69">
        <f>C66-D66</f>
        <v>0</v>
      </c>
      <c r="F66" s="110" t="e">
        <f>D66/C66*100</f>
        <v>#DIV/0!</v>
      </c>
      <c r="G66" s="189">
        <f>SUM(H66:J66)</f>
        <v>0</v>
      </c>
      <c r="H66" s="152"/>
      <c r="I66" s="152"/>
      <c r="J66" s="132"/>
      <c r="K66" s="189">
        <f>SUM(L66:N66)</f>
        <v>0</v>
      </c>
      <c r="L66" s="152"/>
      <c r="M66" s="152"/>
      <c r="N66" s="132"/>
      <c r="O66" s="189">
        <f>SUM(P66:R66)</f>
        <v>0</v>
      </c>
      <c r="P66" s="152"/>
      <c r="Q66" s="152"/>
      <c r="R66" s="132"/>
      <c r="S66" s="190">
        <f>SUM(T66:V66)</f>
        <v>0</v>
      </c>
      <c r="T66" s="152"/>
      <c r="U66" s="152"/>
      <c r="V66" s="132"/>
      <c r="W66" s="234">
        <f>C66-D66</f>
        <v>0</v>
      </c>
    </row>
    <row r="67" spans="1:23" s="28" customFormat="1" ht="14.25" customHeight="1" hidden="1" outlineLevel="1">
      <c r="A67" s="30"/>
      <c r="B67" s="42" t="s">
        <v>51</v>
      </c>
      <c r="C67" s="31">
        <v>0</v>
      </c>
      <c r="D67" s="31">
        <f>G67+K67+O67+S67</f>
        <v>0</v>
      </c>
      <c r="E67" s="69">
        <f>C67-D67</f>
        <v>0</v>
      </c>
      <c r="F67" s="110" t="e">
        <f>D67/C67*100</f>
        <v>#DIV/0!</v>
      </c>
      <c r="G67" s="189">
        <f>SUM(H67:J67)</f>
        <v>0</v>
      </c>
      <c r="H67" s="152"/>
      <c r="I67" s="152"/>
      <c r="J67" s="132"/>
      <c r="K67" s="189">
        <f>SUM(L67:N67)</f>
        <v>0</v>
      </c>
      <c r="L67" s="152"/>
      <c r="M67" s="152"/>
      <c r="N67" s="132"/>
      <c r="O67" s="189">
        <f>SUM(P67:R67)</f>
        <v>0</v>
      </c>
      <c r="P67" s="152"/>
      <c r="Q67" s="152"/>
      <c r="R67" s="132"/>
      <c r="S67" s="190">
        <f>SUM(T67:V67)</f>
        <v>0</v>
      </c>
      <c r="T67" s="152"/>
      <c r="U67" s="152"/>
      <c r="V67" s="132"/>
      <c r="W67" s="234">
        <f>C67-D67</f>
        <v>0</v>
      </c>
    </row>
    <row r="68" spans="1:25" s="51" customFormat="1" ht="51.75" customHeight="1" collapsed="1">
      <c r="A68" s="50" t="s">
        <v>72</v>
      </c>
      <c r="B68" s="65" t="s">
        <v>42</v>
      </c>
      <c r="C68" s="49">
        <f>C69+C70</f>
        <v>5546015.01419</v>
      </c>
      <c r="D68" s="49">
        <f>D69+D70</f>
        <v>5510612.93023</v>
      </c>
      <c r="E68" s="49">
        <f>E69+E70</f>
        <v>35402.08396000002</v>
      </c>
      <c r="F68" s="229">
        <f>D68/C68*100</f>
        <v>99.36166627985284</v>
      </c>
      <c r="G68" s="194">
        <f>#N/A</f>
        <v>357613.82596</v>
      </c>
      <c r="H68" s="157">
        <f>#N/A</f>
        <v>31882.93794</v>
      </c>
      <c r="I68" s="157">
        <f>#N/A</f>
        <v>113224.82613</v>
      </c>
      <c r="J68" s="138">
        <f>#N/A</f>
        <v>212506.06189</v>
      </c>
      <c r="K68" s="194">
        <f>#N/A</f>
        <v>239061.88650000002</v>
      </c>
      <c r="L68" s="157">
        <f>#N/A</f>
        <v>118479.42786999998</v>
      </c>
      <c r="M68" s="157">
        <f>#N/A</f>
        <v>120582.45863000001</v>
      </c>
      <c r="N68" s="138">
        <f>N69+N70</f>
        <v>330904.17076</v>
      </c>
      <c r="O68" s="138">
        <f>SUM(O69:O70)</f>
        <v>1884784.40187</v>
      </c>
      <c r="P68" s="138">
        <f>P69+P70</f>
        <v>655938.89618</v>
      </c>
      <c r="Q68" s="138">
        <f>Q69+Q70</f>
        <v>640838.2841400001</v>
      </c>
      <c r="R68" s="138">
        <f>R69+R70</f>
        <v>588007.2215499999</v>
      </c>
      <c r="S68" s="197">
        <f>#N/A</f>
        <v>0</v>
      </c>
      <c r="T68" s="157">
        <f>#N/A</f>
        <v>0</v>
      </c>
      <c r="U68" s="157">
        <f>#N/A</f>
        <v>0</v>
      </c>
      <c r="V68" s="138">
        <f>#N/A</f>
        <v>0</v>
      </c>
      <c r="W68" s="234"/>
      <c r="Y68" s="56"/>
    </row>
    <row r="69" spans="1:23" s="10" customFormat="1" ht="14.25" customHeight="1">
      <c r="A69" s="41"/>
      <c r="B69" s="42" t="s">
        <v>50</v>
      </c>
      <c r="C69" s="31">
        <f aca="true" t="shared" si="15" ref="C69:E70">C73+C118</f>
        <v>1213413.9</v>
      </c>
      <c r="D69" s="31">
        <f t="shared" si="15"/>
        <v>1210896.55514</v>
      </c>
      <c r="E69" s="31">
        <f t="shared" si="15"/>
        <v>2517.344860000012</v>
      </c>
      <c r="F69" s="110">
        <v>0</v>
      </c>
      <c r="G69" s="198">
        <f>#N/A</f>
        <v>0</v>
      </c>
      <c r="H69" s="152">
        <f>#N/A</f>
        <v>0</v>
      </c>
      <c r="I69" s="152">
        <f>#N/A</f>
        <v>0</v>
      </c>
      <c r="J69" s="132">
        <f>#N/A</f>
        <v>0</v>
      </c>
      <c r="K69" s="139">
        <f>K73+K118</f>
        <v>131726.98017</v>
      </c>
      <c r="L69" s="152">
        <f>#N/A</f>
        <v>0</v>
      </c>
      <c r="M69" s="152">
        <f>#N/A</f>
        <v>15000</v>
      </c>
      <c r="N69" s="139">
        <f>N73+N118</f>
        <v>116726.98017</v>
      </c>
      <c r="O69" s="139">
        <f>O73+O118</f>
        <v>342942.06388000003</v>
      </c>
      <c r="P69" s="139">
        <f>P73+P118</f>
        <v>111105.52960000001</v>
      </c>
      <c r="Q69" s="139">
        <f>Q73+Q118</f>
        <v>89836.53427999999</v>
      </c>
      <c r="R69" s="139">
        <f>R73+R118</f>
        <v>142000</v>
      </c>
      <c r="S69" s="190">
        <f>#N/A</f>
        <v>0</v>
      </c>
      <c r="T69" s="139">
        <f aca="true" t="shared" si="16" ref="T69:V70">T73+T118</f>
        <v>209512.62474</v>
      </c>
      <c r="U69" s="139">
        <f t="shared" si="16"/>
        <v>274002.572</v>
      </c>
      <c r="V69" s="139">
        <f t="shared" si="16"/>
        <v>178571.31662</v>
      </c>
      <c r="W69" s="234"/>
    </row>
    <row r="70" spans="1:23" s="10" customFormat="1" ht="14.25" customHeight="1">
      <c r="A70" s="41"/>
      <c r="B70" s="42" t="s">
        <v>51</v>
      </c>
      <c r="C70" s="31">
        <f t="shared" si="15"/>
        <v>4332601.11419</v>
      </c>
      <c r="D70" s="31">
        <f t="shared" si="15"/>
        <v>4299716.37509</v>
      </c>
      <c r="E70" s="31">
        <f t="shared" si="15"/>
        <v>32884.739100000006</v>
      </c>
      <c r="F70" s="110">
        <f>D70/C70*100</f>
        <v>99.2409931532285</v>
      </c>
      <c r="G70" s="198">
        <f>#N/A</f>
        <v>357613.82596</v>
      </c>
      <c r="H70" s="152">
        <f>#N/A</f>
        <v>31882.93794</v>
      </c>
      <c r="I70" s="152">
        <f>#N/A</f>
        <v>113224.82613</v>
      </c>
      <c r="J70" s="132">
        <f>#N/A</f>
        <v>212506.06189</v>
      </c>
      <c r="K70" s="189">
        <f>L70+M70+N70</f>
        <v>438239.07709000004</v>
      </c>
      <c r="L70" s="152">
        <f>#N/A</f>
        <v>118479.42786999998</v>
      </c>
      <c r="M70" s="152">
        <f>#N/A</f>
        <v>105582.45863000001</v>
      </c>
      <c r="N70" s="139">
        <f>N74+N119</f>
        <v>214177.19059</v>
      </c>
      <c r="O70" s="189">
        <f>P70+Q70+R70</f>
        <v>1541842.33799</v>
      </c>
      <c r="P70" s="139">
        <f>P74+P119</f>
        <v>544833.36658</v>
      </c>
      <c r="Q70" s="139">
        <f>Q74+Q119</f>
        <v>551001.7498600001</v>
      </c>
      <c r="R70" s="139">
        <f>R74+R119</f>
        <v>446007.2215499999</v>
      </c>
      <c r="S70" s="190">
        <f>#N/A</f>
        <v>0</v>
      </c>
      <c r="T70" s="139">
        <f t="shared" si="16"/>
        <v>200157.89408000003</v>
      </c>
      <c r="U70" s="139">
        <f t="shared" si="16"/>
        <v>212379.67550599997</v>
      </c>
      <c r="V70" s="139">
        <f t="shared" si="16"/>
        <v>524346.061214</v>
      </c>
      <c r="W70" s="234"/>
    </row>
    <row r="71" spans="1:23" s="9" customFormat="1" ht="12" customHeight="1">
      <c r="A71" s="13"/>
      <c r="B71" s="40" t="s">
        <v>1</v>
      </c>
      <c r="C71" s="17"/>
      <c r="D71" s="17"/>
      <c r="E71" s="17"/>
      <c r="F71" s="70"/>
      <c r="G71" s="195"/>
      <c r="H71" s="136"/>
      <c r="I71" s="136"/>
      <c r="J71" s="137"/>
      <c r="K71" s="195"/>
      <c r="L71" s="136"/>
      <c r="M71" s="136"/>
      <c r="N71" s="137"/>
      <c r="O71" s="195"/>
      <c r="P71" s="136"/>
      <c r="Q71" s="136"/>
      <c r="R71" s="137"/>
      <c r="S71" s="196"/>
      <c r="T71" s="136"/>
      <c r="U71" s="136"/>
      <c r="V71" s="137"/>
      <c r="W71" s="234"/>
    </row>
    <row r="72" spans="1:25" s="51" customFormat="1" ht="14.25" customHeight="1">
      <c r="A72" s="50" t="s">
        <v>73</v>
      </c>
      <c r="B72" s="65" t="s">
        <v>24</v>
      </c>
      <c r="C72" s="49">
        <f>SUM(C73:C74)</f>
        <v>4625896.5311900005</v>
      </c>
      <c r="D72" s="49">
        <f>SUM(D73:D74)</f>
        <v>4598973.570429999</v>
      </c>
      <c r="E72" s="49">
        <f>SUM(E73:E74)</f>
        <v>26922.960760000016</v>
      </c>
      <c r="F72" s="229">
        <f>D72/C72*100</f>
        <v>99.41799474807806</v>
      </c>
      <c r="G72" s="194">
        <f>#N/A</f>
        <v>350877.22984</v>
      </c>
      <c r="H72" s="157">
        <f>#N/A</f>
        <v>31882.93794</v>
      </c>
      <c r="I72" s="157">
        <f>#N/A</f>
        <v>111788.02413</v>
      </c>
      <c r="J72" s="138">
        <f>#N/A</f>
        <v>207206.26777</v>
      </c>
      <c r="K72" s="194">
        <f>#N/A</f>
        <v>239061.88650000002</v>
      </c>
      <c r="L72" s="157">
        <f>#N/A</f>
        <v>118479.42786999998</v>
      </c>
      <c r="M72" s="157">
        <f>#N/A</f>
        <v>120582.45863000001</v>
      </c>
      <c r="N72" s="138">
        <f>SUM(N73:N74)</f>
        <v>330904.17076</v>
      </c>
      <c r="O72" s="138">
        <f>SUM(O73:O74)</f>
        <v>1770614.54486</v>
      </c>
      <c r="P72" s="138">
        <f>SUM(P73:P74)</f>
        <v>632186.2045100001</v>
      </c>
      <c r="Q72" s="138">
        <f>SUM(Q73:Q74)</f>
        <v>586509.4619800001</v>
      </c>
      <c r="R72" s="138">
        <f>SUM(R73:R74)</f>
        <v>551918.8783699999</v>
      </c>
      <c r="S72" s="194">
        <f>#N/A</f>
        <v>0</v>
      </c>
      <c r="T72" s="157">
        <f>#N/A</f>
        <v>0</v>
      </c>
      <c r="U72" s="157">
        <f>#N/A</f>
        <v>0</v>
      </c>
      <c r="V72" s="138">
        <f>#N/A</f>
        <v>0</v>
      </c>
      <c r="W72" s="234"/>
      <c r="Y72" s="56"/>
    </row>
    <row r="73" spans="1:25" s="74" customFormat="1" ht="14.25" customHeight="1">
      <c r="A73" s="89"/>
      <c r="B73" s="90" t="s">
        <v>50</v>
      </c>
      <c r="C73" s="91">
        <f aca="true" t="shared" si="17" ref="C73:E74">C77+C89+C92+C95+C98+C101+C104+C107+C110+C113</f>
        <v>856774</v>
      </c>
      <c r="D73" s="91">
        <f t="shared" si="17"/>
        <v>856774</v>
      </c>
      <c r="E73" s="91">
        <f t="shared" si="17"/>
        <v>0</v>
      </c>
      <c r="F73" s="227">
        <f>D73/C73*100</f>
        <v>100</v>
      </c>
      <c r="G73" s="199">
        <f>#N/A</f>
        <v>0</v>
      </c>
      <c r="H73" s="154">
        <f>#N/A</f>
        <v>0</v>
      </c>
      <c r="I73" s="154">
        <f>#N/A</f>
        <v>0</v>
      </c>
      <c r="J73" s="140">
        <f>#N/A</f>
        <v>0</v>
      </c>
      <c r="K73" s="189">
        <f>L73+M73+N73</f>
        <v>131726.98017</v>
      </c>
      <c r="L73" s="154">
        <f>#N/A</f>
        <v>0</v>
      </c>
      <c r="M73" s="154">
        <f>#N/A</f>
        <v>15000</v>
      </c>
      <c r="N73" s="140">
        <f>N77+N117</f>
        <v>116726.98017</v>
      </c>
      <c r="O73" s="189">
        <f>P73+Q73+R73</f>
        <v>329999.99978</v>
      </c>
      <c r="P73" s="140">
        <f aca="true" t="shared" si="18" ref="P73:R74">P77+P89+P92+P95+P98+P101+P104+P107+P110</f>
        <v>109999.99978000001</v>
      </c>
      <c r="Q73" s="140">
        <f t="shared" si="18"/>
        <v>78000</v>
      </c>
      <c r="R73" s="140">
        <f t="shared" si="18"/>
        <v>142000</v>
      </c>
      <c r="S73" s="199">
        <f>#N/A</f>
        <v>0</v>
      </c>
      <c r="T73" s="140">
        <f aca="true" t="shared" si="19" ref="T73:V74">T77+T89+T92+T95+T98+T101+T104+T107+T110+T113</f>
        <v>150000.00022</v>
      </c>
      <c r="U73" s="140">
        <f t="shared" si="19"/>
        <v>181384.94799999997</v>
      </c>
      <c r="V73" s="140">
        <f t="shared" si="19"/>
        <v>63662.07183</v>
      </c>
      <c r="W73" s="234"/>
      <c r="Y73" s="88"/>
    </row>
    <row r="74" spans="1:23" s="74" customFormat="1" ht="14.25" customHeight="1">
      <c r="A74" s="89"/>
      <c r="B74" s="90" t="s">
        <v>51</v>
      </c>
      <c r="C74" s="91">
        <f t="shared" si="17"/>
        <v>3769122.5311900005</v>
      </c>
      <c r="D74" s="91">
        <f t="shared" si="17"/>
        <v>3742199.57043</v>
      </c>
      <c r="E74" s="91">
        <f t="shared" si="17"/>
        <v>26922.960760000016</v>
      </c>
      <c r="F74" s="227">
        <f>D74/C74*100</f>
        <v>99.28569685550922</v>
      </c>
      <c r="G74" s="199">
        <f>#N/A</f>
        <v>350877.22984</v>
      </c>
      <c r="H74" s="154">
        <f>#N/A</f>
        <v>31882.93794</v>
      </c>
      <c r="I74" s="154">
        <f>#N/A</f>
        <v>111788.02413</v>
      </c>
      <c r="J74" s="140" t="e">
        <f>#N/A</f>
        <v>#N/A</v>
      </c>
      <c r="K74" s="189">
        <f>L74+M74+N74</f>
        <v>438239.07709000004</v>
      </c>
      <c r="L74" s="154">
        <f>#N/A</f>
        <v>118479.42786999998</v>
      </c>
      <c r="M74" s="154">
        <f>#N/A</f>
        <v>105582.45863000001</v>
      </c>
      <c r="N74" s="140">
        <f>N78+N118</f>
        <v>214177.19059</v>
      </c>
      <c r="O74" s="189">
        <f>P74+Q74+R74</f>
        <v>1440614.54508</v>
      </c>
      <c r="P74" s="140">
        <f t="shared" si="18"/>
        <v>522186.20473000006</v>
      </c>
      <c r="Q74" s="140">
        <f t="shared" si="18"/>
        <v>508509.4619800001</v>
      </c>
      <c r="R74" s="140">
        <f t="shared" si="18"/>
        <v>409918.87836999993</v>
      </c>
      <c r="S74" s="199">
        <f>#N/A</f>
        <v>0</v>
      </c>
      <c r="T74" s="140">
        <f t="shared" si="19"/>
        <v>188039.91408000002</v>
      </c>
      <c r="U74" s="140">
        <f t="shared" si="19"/>
        <v>180121.62950599997</v>
      </c>
      <c r="V74" s="140">
        <f t="shared" si="19"/>
        <v>442907.036324</v>
      </c>
      <c r="W74" s="234"/>
    </row>
    <row r="75" spans="1:33" s="9" customFormat="1" ht="12" customHeight="1">
      <c r="A75" s="13"/>
      <c r="B75" s="40" t="s">
        <v>1</v>
      </c>
      <c r="C75" s="17"/>
      <c r="D75" s="17"/>
      <c r="E75" s="237"/>
      <c r="F75" s="70"/>
      <c r="G75" s="143"/>
      <c r="H75" s="136"/>
      <c r="I75" s="136"/>
      <c r="J75" s="141"/>
      <c r="K75" s="143"/>
      <c r="L75" s="136"/>
      <c r="M75" s="136"/>
      <c r="N75" s="141"/>
      <c r="O75" s="143"/>
      <c r="P75" s="136"/>
      <c r="Q75" s="136"/>
      <c r="R75" s="141"/>
      <c r="S75" s="200"/>
      <c r="T75" s="136"/>
      <c r="U75" s="136"/>
      <c r="V75" s="141"/>
      <c r="W75" s="234"/>
      <c r="X75" s="14"/>
      <c r="AG75" s="9" t="s">
        <v>49</v>
      </c>
    </row>
    <row r="76" spans="1:23" s="92" customFormat="1" ht="38.25" customHeight="1">
      <c r="A76" s="50" t="s">
        <v>75</v>
      </c>
      <c r="B76" s="65" t="s">
        <v>76</v>
      </c>
      <c r="C76" s="49">
        <f>SUM(C77:C78)</f>
        <v>2206051.374</v>
      </c>
      <c r="D76" s="49">
        <f>SUM(D77:D78)</f>
        <v>2205832.15406</v>
      </c>
      <c r="E76" s="49">
        <f>SUM(E77:E78)</f>
        <v>219.21993999998085</v>
      </c>
      <c r="F76" s="229">
        <f aca="true" t="shared" si="20" ref="F76:F82">D76/C76*100</f>
        <v>99.99006279080427</v>
      </c>
      <c r="G76" s="194">
        <f>#N/A</f>
        <v>740.897</v>
      </c>
      <c r="H76" s="157">
        <f>#N/A</f>
        <v>0</v>
      </c>
      <c r="I76" s="157">
        <f>#N/A</f>
        <v>740.897</v>
      </c>
      <c r="J76" s="138">
        <f>#N/A</f>
        <v>0</v>
      </c>
      <c r="K76" s="138">
        <f>SUM(K77:K78)</f>
        <v>372127.99366000004</v>
      </c>
      <c r="L76" s="157">
        <f>#N/A</f>
        <v>0</v>
      </c>
      <c r="M76" s="157">
        <f>#N/A</f>
        <v>41223.8229</v>
      </c>
      <c r="N76" s="138">
        <f>SUM(N77:N78)</f>
        <v>330904.17076</v>
      </c>
      <c r="O76" s="138">
        <f>SUM(O77:O78)</f>
        <v>1130456.14684</v>
      </c>
      <c r="P76" s="138">
        <f>SUM(P77:P78)</f>
        <v>411884.02737</v>
      </c>
      <c r="Q76" s="138">
        <f>SUM(Q77:Q78)</f>
        <v>353565.76864</v>
      </c>
      <c r="R76" s="138">
        <f>SUM(R77:R78)</f>
        <v>365006.35083</v>
      </c>
      <c r="S76" s="194">
        <f>#N/A</f>
        <v>0</v>
      </c>
      <c r="T76" s="157">
        <f>#N/A</f>
        <v>0</v>
      </c>
      <c r="U76" s="157">
        <f>#N/A</f>
        <v>0</v>
      </c>
      <c r="V76" s="138">
        <f>#N/A</f>
        <v>0</v>
      </c>
      <c r="W76" s="234"/>
    </row>
    <row r="77" spans="1:23" s="28" customFormat="1" ht="14.25" customHeight="1">
      <c r="A77" s="30"/>
      <c r="B77" s="42" t="s">
        <v>50</v>
      </c>
      <c r="C77" s="69">
        <f aca="true" t="shared" si="21" ref="C77:E78">C80+C83</f>
        <v>656774</v>
      </c>
      <c r="D77" s="69">
        <f t="shared" si="21"/>
        <v>656774</v>
      </c>
      <c r="E77" s="69">
        <f t="shared" si="21"/>
        <v>0</v>
      </c>
      <c r="F77" s="227">
        <f t="shared" si="20"/>
        <v>100</v>
      </c>
      <c r="G77" s="181">
        <f>#N/A</f>
        <v>0</v>
      </c>
      <c r="H77" s="152">
        <f>#N/A</f>
        <v>0</v>
      </c>
      <c r="I77" s="152">
        <f>#N/A</f>
        <v>0</v>
      </c>
      <c r="J77" s="135">
        <f>#N/A</f>
        <v>0</v>
      </c>
      <c r="K77" s="189">
        <f>L77+M77+N77</f>
        <v>131726.98017</v>
      </c>
      <c r="L77" s="152">
        <f>#N/A</f>
        <v>0</v>
      </c>
      <c r="M77" s="152">
        <f>#N/A</f>
        <v>15000</v>
      </c>
      <c r="N77" s="135">
        <f>N80+N83</f>
        <v>116726.98017</v>
      </c>
      <c r="O77" s="189">
        <f>P77+Q77+R77</f>
        <v>329999.99978</v>
      </c>
      <c r="P77" s="135">
        <f aca="true" t="shared" si="22" ref="P77:V78">P80+P83</f>
        <v>109999.99978000001</v>
      </c>
      <c r="Q77" s="135">
        <f t="shared" si="22"/>
        <v>78000</v>
      </c>
      <c r="R77" s="135">
        <f t="shared" si="22"/>
        <v>142000</v>
      </c>
      <c r="S77" s="181">
        <f>#N/A</f>
        <v>0</v>
      </c>
      <c r="T77" s="135">
        <f t="shared" si="22"/>
        <v>61894.57118</v>
      </c>
      <c r="U77" s="135">
        <f t="shared" si="22"/>
        <v>74341.69913</v>
      </c>
      <c r="V77" s="135">
        <f t="shared" si="22"/>
        <v>58810.74974</v>
      </c>
      <c r="W77" s="234"/>
    </row>
    <row r="78" spans="1:23" s="28" customFormat="1" ht="14.25" customHeight="1">
      <c r="A78" s="30"/>
      <c r="B78" s="42" t="s">
        <v>51</v>
      </c>
      <c r="C78" s="69">
        <f t="shared" si="21"/>
        <v>1549277.374</v>
      </c>
      <c r="D78" s="69">
        <f t="shared" si="21"/>
        <v>1549058.15406</v>
      </c>
      <c r="E78" s="69">
        <f t="shared" si="21"/>
        <v>219.21993999998085</v>
      </c>
      <c r="F78" s="227">
        <f t="shared" si="20"/>
        <v>99.98585018127297</v>
      </c>
      <c r="G78" s="181">
        <f>#N/A</f>
        <v>740.897</v>
      </c>
      <c r="H78" s="152">
        <f>#N/A</f>
        <v>0</v>
      </c>
      <c r="I78" s="152">
        <f>#N/A</f>
        <v>740.897</v>
      </c>
      <c r="J78" s="135">
        <f>#N/A</f>
        <v>0</v>
      </c>
      <c r="K78" s="189">
        <f>L78+M78+N78</f>
        <v>240401.01349</v>
      </c>
      <c r="L78" s="152">
        <f>#N/A</f>
        <v>0</v>
      </c>
      <c r="M78" s="152">
        <f>#N/A</f>
        <v>26223.822900000003</v>
      </c>
      <c r="N78" s="135">
        <f>N81+N84</f>
        <v>214177.19059</v>
      </c>
      <c r="O78" s="189">
        <f>P78+Q78+R78</f>
        <v>800456.14706</v>
      </c>
      <c r="P78" s="135">
        <f t="shared" si="22"/>
        <v>301884.02759</v>
      </c>
      <c r="Q78" s="135">
        <f t="shared" si="22"/>
        <v>275565.76864</v>
      </c>
      <c r="R78" s="135">
        <f t="shared" si="22"/>
        <v>223006.35083</v>
      </c>
      <c r="S78" s="181">
        <f>#N/A</f>
        <v>0</v>
      </c>
      <c r="T78" s="152">
        <f>#N/A</f>
        <v>0</v>
      </c>
      <c r="U78" s="152">
        <f>#N/A</f>
        <v>0</v>
      </c>
      <c r="V78" s="135">
        <f>#N/A</f>
        <v>0</v>
      </c>
      <c r="W78" s="234"/>
    </row>
    <row r="79" spans="1:25" s="9" customFormat="1" ht="38.25" customHeight="1">
      <c r="A79" s="13" t="s">
        <v>77</v>
      </c>
      <c r="B79" s="40" t="s">
        <v>96</v>
      </c>
      <c r="C79" s="17">
        <f>SUM(C80:C81)</f>
        <v>1067815.6</v>
      </c>
      <c r="D79" s="17">
        <f>SUM(D80:D81)</f>
        <v>1067596.38006</v>
      </c>
      <c r="E79" s="17">
        <f>SUM(E80:E81)</f>
        <v>219.21993999998085</v>
      </c>
      <c r="F79" s="230">
        <f t="shared" si="20"/>
        <v>99.97947024373872</v>
      </c>
      <c r="G79" s="143">
        <f>#N/A</f>
        <v>740.897</v>
      </c>
      <c r="H79" s="143">
        <f>#N/A</f>
        <v>0</v>
      </c>
      <c r="I79" s="143">
        <f>#N/A</f>
        <v>740.897</v>
      </c>
      <c r="J79" s="137">
        <f>#N/A</f>
        <v>0</v>
      </c>
      <c r="K79" s="137">
        <f>SUM(K80:K81)</f>
        <v>236291.64459</v>
      </c>
      <c r="L79" s="143">
        <f>#N/A</f>
        <v>0</v>
      </c>
      <c r="M79" s="143">
        <f>#N/A</f>
        <v>22114.454</v>
      </c>
      <c r="N79" s="137">
        <f>SUM(N80:N81)</f>
        <v>214177.19059</v>
      </c>
      <c r="O79" s="137">
        <f>SUM(O80:O81)</f>
        <v>514958.92984000006</v>
      </c>
      <c r="P79" s="137">
        <f>SUM(P80:P81)</f>
        <v>212896.69048000002</v>
      </c>
      <c r="Q79" s="137">
        <f>SUM(Q80:Q81)</f>
        <v>165619.9646</v>
      </c>
      <c r="R79" s="137">
        <f>SUM(R80:R81)</f>
        <v>136442.27476</v>
      </c>
      <c r="S79" s="200">
        <f>#N/A</f>
        <v>0</v>
      </c>
      <c r="T79" s="143">
        <f>#N/A</f>
        <v>0</v>
      </c>
      <c r="U79" s="143">
        <f>#N/A</f>
        <v>0</v>
      </c>
      <c r="V79" s="137">
        <f>#N/A</f>
        <v>0</v>
      </c>
      <c r="W79" s="234"/>
      <c r="Y79" s="14"/>
    </row>
    <row r="80" spans="1:25" s="28" customFormat="1" ht="14.25" customHeight="1">
      <c r="A80" s="26"/>
      <c r="B80" s="42" t="s">
        <v>50</v>
      </c>
      <c r="C80" s="31">
        <v>15229</v>
      </c>
      <c r="D80" s="31">
        <f>G80+K80+O80+S80</f>
        <v>15229</v>
      </c>
      <c r="E80" s="69">
        <f>C80-D80</f>
        <v>0</v>
      </c>
      <c r="F80" s="232">
        <f t="shared" si="20"/>
        <v>100</v>
      </c>
      <c r="G80" s="189">
        <f>SUM(H80:J80)</f>
        <v>0</v>
      </c>
      <c r="H80" s="152"/>
      <c r="I80" s="152"/>
      <c r="J80" s="132"/>
      <c r="K80" s="189">
        <f>SUM(L80:N80)</f>
        <v>0</v>
      </c>
      <c r="L80" s="152"/>
      <c r="M80" s="152"/>
      <c r="N80" s="139">
        <v>0</v>
      </c>
      <c r="O80" s="189">
        <f>SUM(P80:R80)</f>
        <v>0</v>
      </c>
      <c r="P80" s="152"/>
      <c r="Q80" s="152"/>
      <c r="R80" s="139"/>
      <c r="S80" s="190">
        <f>SUM(T80:V80)</f>
        <v>15229</v>
      </c>
      <c r="T80" s="152"/>
      <c r="U80" s="152"/>
      <c r="V80" s="132">
        <v>15229</v>
      </c>
      <c r="W80" s="234"/>
      <c r="Y80" s="29"/>
    </row>
    <row r="81" spans="1:25" s="28" customFormat="1" ht="14.25" customHeight="1">
      <c r="A81" s="26"/>
      <c r="B81" s="42" t="s">
        <v>51</v>
      </c>
      <c r="C81" s="31">
        <v>1052586.6</v>
      </c>
      <c r="D81" s="31">
        <f>G81+K81+O81+S81</f>
        <v>1052367.38006</v>
      </c>
      <c r="E81" s="69">
        <f>C81-D81</f>
        <v>219.21993999998085</v>
      </c>
      <c r="F81" s="232">
        <f t="shared" si="20"/>
        <v>99.97917321577151</v>
      </c>
      <c r="G81" s="189">
        <f>SUM(H81:J81)</f>
        <v>740.897</v>
      </c>
      <c r="H81" s="152"/>
      <c r="I81" s="152">
        <v>740.897</v>
      </c>
      <c r="J81" s="132">
        <v>0</v>
      </c>
      <c r="K81" s="189">
        <f>SUM(L81:N81)</f>
        <v>236291.64459</v>
      </c>
      <c r="L81" s="152"/>
      <c r="M81" s="152">
        <v>22114.454</v>
      </c>
      <c r="N81" s="139">
        <v>214177.19059</v>
      </c>
      <c r="O81" s="189">
        <f>SUM(P81:R81)</f>
        <v>514958.92984000006</v>
      </c>
      <c r="P81" s="152">
        <f>449929.23207-237032.54159</f>
        <v>212896.69048000002</v>
      </c>
      <c r="Q81" s="152">
        <v>165619.9646</v>
      </c>
      <c r="R81" s="139">
        <v>136442.27476</v>
      </c>
      <c r="S81" s="190">
        <f>SUM(T81:V81)</f>
        <v>300375.90863</v>
      </c>
      <c r="T81" s="152">
        <v>147096.40296</v>
      </c>
      <c r="U81" s="152">
        <v>58705.8659</v>
      </c>
      <c r="V81" s="132">
        <v>94573.63977</v>
      </c>
      <c r="W81" s="234"/>
      <c r="Y81" s="29"/>
    </row>
    <row r="82" spans="1:25" s="9" customFormat="1" ht="64.5" customHeight="1">
      <c r="A82" s="13" t="s">
        <v>78</v>
      </c>
      <c r="B82" s="40" t="s">
        <v>79</v>
      </c>
      <c r="C82" s="17">
        <f>SUM(C83:C84)</f>
        <v>1138235.774</v>
      </c>
      <c r="D82" s="17">
        <f>SUM(D83:D84)</f>
        <v>1138235.774</v>
      </c>
      <c r="E82" s="17">
        <f>SUM(E83:E84)</f>
        <v>0</v>
      </c>
      <c r="F82" s="70">
        <f t="shared" si="20"/>
        <v>100</v>
      </c>
      <c r="G82" s="143">
        <f>#N/A</f>
        <v>0</v>
      </c>
      <c r="H82" s="143">
        <f>#N/A</f>
        <v>0</v>
      </c>
      <c r="I82" s="143">
        <f>#N/A</f>
        <v>0</v>
      </c>
      <c r="J82" s="137">
        <f>#N/A</f>
        <v>0</v>
      </c>
      <c r="K82" s="143">
        <f>#N/A</f>
        <v>19109.3689</v>
      </c>
      <c r="L82" s="143">
        <f>#N/A</f>
        <v>0</v>
      </c>
      <c r="M82" s="143">
        <f>#N/A</f>
        <v>19109.3689</v>
      </c>
      <c r="N82" s="137">
        <f>#N/A</f>
        <v>0</v>
      </c>
      <c r="O82" s="143">
        <f>O83+O84</f>
        <v>615497.217</v>
      </c>
      <c r="P82" s="137">
        <f>SUM(P83:P84)</f>
        <v>198987.33689</v>
      </c>
      <c r="Q82" s="137">
        <f>SUM(Q83:Q84)</f>
        <v>187945.80404000002</v>
      </c>
      <c r="R82" s="137">
        <f>SUM(R83:R84)</f>
        <v>228564.07607</v>
      </c>
      <c r="S82" s="200">
        <f>#N/A</f>
        <v>0</v>
      </c>
      <c r="T82" s="143">
        <f>#N/A</f>
        <v>0</v>
      </c>
      <c r="U82" s="143">
        <f>#N/A</f>
        <v>0</v>
      </c>
      <c r="V82" s="137">
        <f>#N/A</f>
        <v>0</v>
      </c>
      <c r="W82" s="234"/>
      <c r="X82" s="14"/>
      <c r="Y82" s="14"/>
    </row>
    <row r="83" spans="1:25" s="28" customFormat="1" ht="14.25" customHeight="1">
      <c r="A83" s="26"/>
      <c r="B83" s="42" t="s">
        <v>50</v>
      </c>
      <c r="C83" s="31">
        <f>301545+340000</f>
        <v>641545</v>
      </c>
      <c r="D83" s="31">
        <f>G83+K83+O83+S83</f>
        <v>641545</v>
      </c>
      <c r="E83" s="69">
        <f>C83-D83</f>
        <v>0</v>
      </c>
      <c r="F83" s="110">
        <v>0</v>
      </c>
      <c r="G83" s="189">
        <f>SUM(H83:J83)</f>
        <v>0</v>
      </c>
      <c r="H83" s="132">
        <v>0</v>
      </c>
      <c r="I83" s="132">
        <v>0</v>
      </c>
      <c r="J83" s="132">
        <v>0</v>
      </c>
      <c r="K83" s="189">
        <f>SUM(L83:N83)</f>
        <v>131726.98017</v>
      </c>
      <c r="L83" s="152"/>
      <c r="M83" s="152">
        <v>15000</v>
      </c>
      <c r="N83" s="132">
        <v>116726.98017</v>
      </c>
      <c r="O83" s="189">
        <f>SUM(P83:R83)</f>
        <v>329999.99978</v>
      </c>
      <c r="P83" s="139">
        <f>241726.97995-131726.98017</f>
        <v>109999.99978000001</v>
      </c>
      <c r="Q83" s="139">
        <v>78000</v>
      </c>
      <c r="R83" s="139">
        <v>142000</v>
      </c>
      <c r="S83" s="190">
        <f>SUM(T83:V83)</f>
        <v>179818.02005</v>
      </c>
      <c r="T83" s="152">
        <v>61894.57118</v>
      </c>
      <c r="U83" s="152">
        <v>74341.69913</v>
      </c>
      <c r="V83" s="132">
        <v>43581.74974</v>
      </c>
      <c r="W83" s="234"/>
      <c r="Y83" s="29"/>
    </row>
    <row r="84" spans="1:25" s="28" customFormat="1" ht="14.25" customHeight="1">
      <c r="A84" s="26"/>
      <c r="B84" s="42" t="s">
        <v>51</v>
      </c>
      <c r="C84" s="31">
        <v>496690.774</v>
      </c>
      <c r="D84" s="31">
        <f>G84+K84+O84+S84</f>
        <v>496690.774</v>
      </c>
      <c r="E84" s="69">
        <f>C84-D84</f>
        <v>0</v>
      </c>
      <c r="F84" s="110">
        <f>D84/C84*100</f>
        <v>100</v>
      </c>
      <c r="G84" s="189">
        <f>SUM(H84:J84)</f>
        <v>0</v>
      </c>
      <c r="H84" s="132">
        <v>0</v>
      </c>
      <c r="I84" s="132">
        <v>0</v>
      </c>
      <c r="J84" s="132">
        <v>0</v>
      </c>
      <c r="K84" s="189">
        <f>SUM(L84:N84)</f>
        <v>4109.3689</v>
      </c>
      <c r="L84" s="152"/>
      <c r="M84" s="152">
        <v>4109.3689</v>
      </c>
      <c r="N84" s="132"/>
      <c r="O84" s="189">
        <f>SUM(P84:R84)</f>
        <v>285497.21722</v>
      </c>
      <c r="P84" s="139">
        <f>93096.70601-4109.3689</f>
        <v>88987.33711</v>
      </c>
      <c r="Q84" s="139">
        <v>109945.80404</v>
      </c>
      <c r="R84" s="139">
        <v>86564.07607</v>
      </c>
      <c r="S84" s="190">
        <f>SUM(T84:V84)</f>
        <v>207084.18788</v>
      </c>
      <c r="T84" s="152">
        <v>70975.36448</v>
      </c>
      <c r="U84" s="152">
        <v>47026.36586</v>
      </c>
      <c r="V84" s="132">
        <v>89082.45754</v>
      </c>
      <c r="W84" s="234"/>
      <c r="Y84" s="29"/>
    </row>
    <row r="85" spans="1:25" s="9" customFormat="1" ht="64.5" customHeight="1" hidden="1" outlineLevel="1">
      <c r="A85" s="13" t="s">
        <v>111</v>
      </c>
      <c r="B85" s="40" t="s">
        <v>112</v>
      </c>
      <c r="C85" s="17">
        <f>SUM(C86:C87)</f>
        <v>0</v>
      </c>
      <c r="D85" s="17">
        <f>SUM(D86:D87)</f>
        <v>0</v>
      </c>
      <c r="E85" s="17">
        <f>SUM(E86:E87)</f>
        <v>0</v>
      </c>
      <c r="F85" s="70" t="e">
        <f>D85/C85*100</f>
        <v>#DIV/0!</v>
      </c>
      <c r="G85" s="143">
        <f>#N/A</f>
        <v>0</v>
      </c>
      <c r="H85" s="143">
        <f>#N/A</f>
        <v>0</v>
      </c>
      <c r="I85" s="143">
        <f>#N/A</f>
        <v>0</v>
      </c>
      <c r="J85" s="137">
        <f>#N/A</f>
        <v>0</v>
      </c>
      <c r="K85" s="143">
        <f>#N/A</f>
        <v>0</v>
      </c>
      <c r="L85" s="143">
        <f>#N/A</f>
        <v>0</v>
      </c>
      <c r="M85" s="143">
        <f>#N/A</f>
        <v>0</v>
      </c>
      <c r="N85" s="137">
        <f>#N/A</f>
        <v>0</v>
      </c>
      <c r="O85" s="143" t="e">
        <f>#N/A</f>
        <v>#N/A</v>
      </c>
      <c r="P85" s="143" t="e">
        <f>#N/A</f>
        <v>#N/A</v>
      </c>
      <c r="Q85" s="143" t="e">
        <f>#N/A</f>
        <v>#N/A</v>
      </c>
      <c r="R85" s="137" t="e">
        <f>#N/A</f>
        <v>#N/A</v>
      </c>
      <c r="S85" s="200">
        <f>#N/A</f>
        <v>0</v>
      </c>
      <c r="T85" s="143">
        <f>#N/A</f>
        <v>0</v>
      </c>
      <c r="U85" s="143">
        <f>#N/A</f>
        <v>0</v>
      </c>
      <c r="V85" s="137">
        <f>#N/A</f>
        <v>0</v>
      </c>
      <c r="W85" s="234"/>
      <c r="X85" s="14"/>
      <c r="Y85" s="14"/>
    </row>
    <row r="86" spans="1:25" s="28" customFormat="1" ht="14.25" customHeight="1" hidden="1" outlineLevel="1">
      <c r="A86" s="26"/>
      <c r="B86" s="42" t="s">
        <v>50</v>
      </c>
      <c r="C86" s="31">
        <v>0</v>
      </c>
      <c r="D86" s="31">
        <f>G86+K86+O86+S86</f>
        <v>0</v>
      </c>
      <c r="E86" s="69">
        <f>C86-D86</f>
        <v>0</v>
      </c>
      <c r="F86" s="110" t="e">
        <f>D86/C86*100</f>
        <v>#DIV/0!</v>
      </c>
      <c r="G86" s="189">
        <f>SUM(H86:J86)</f>
        <v>0</v>
      </c>
      <c r="H86" s="152"/>
      <c r="I86" s="152"/>
      <c r="J86" s="132"/>
      <c r="K86" s="189">
        <f>SUM(L86:N86)</f>
        <v>0</v>
      </c>
      <c r="L86" s="152"/>
      <c r="M86" s="152"/>
      <c r="N86" s="132"/>
      <c r="O86" s="189">
        <f>SUM(P86:R86)</f>
        <v>0</v>
      </c>
      <c r="P86" s="152"/>
      <c r="Q86" s="152"/>
      <c r="R86" s="132"/>
      <c r="S86" s="190">
        <f>SUM(T86:V86)</f>
        <v>0</v>
      </c>
      <c r="T86" s="152"/>
      <c r="U86" s="152"/>
      <c r="V86" s="132"/>
      <c r="W86" s="234"/>
      <c r="Y86" s="29"/>
    </row>
    <row r="87" spans="1:25" s="28" customFormat="1" ht="14.25" customHeight="1" hidden="1" outlineLevel="1">
      <c r="A87" s="26"/>
      <c r="B87" s="42" t="s">
        <v>51</v>
      </c>
      <c r="C87" s="31">
        <v>0</v>
      </c>
      <c r="D87" s="31">
        <f>G87+K87+O87+S87</f>
        <v>0</v>
      </c>
      <c r="E87" s="69">
        <f>C87-D87</f>
        <v>0</v>
      </c>
      <c r="F87" s="110" t="e">
        <f>D87/C87*100</f>
        <v>#DIV/0!</v>
      </c>
      <c r="G87" s="189">
        <f>SUM(H87:J87)</f>
        <v>0</v>
      </c>
      <c r="H87" s="152"/>
      <c r="I87" s="152"/>
      <c r="J87" s="132"/>
      <c r="K87" s="189">
        <f>SUM(L87:N87)</f>
        <v>0</v>
      </c>
      <c r="L87" s="152"/>
      <c r="M87" s="152"/>
      <c r="N87" s="132"/>
      <c r="O87" s="189">
        <f>SUM(P87:R87)</f>
        <v>0</v>
      </c>
      <c r="P87" s="152"/>
      <c r="Q87" s="152"/>
      <c r="R87" s="132"/>
      <c r="S87" s="190">
        <f>SUM(T87:V87)</f>
        <v>0</v>
      </c>
      <c r="T87" s="152"/>
      <c r="U87" s="152"/>
      <c r="V87" s="132"/>
      <c r="W87" s="234"/>
      <c r="Y87" s="29"/>
    </row>
    <row r="88" spans="1:26" s="9" customFormat="1" ht="39" customHeight="1" collapsed="1">
      <c r="A88" s="13" t="s">
        <v>80</v>
      </c>
      <c r="B88" s="40" t="s">
        <v>97</v>
      </c>
      <c r="C88" s="17">
        <f>SUM(C89:C90)</f>
        <v>775293.44398</v>
      </c>
      <c r="D88" s="17">
        <f>SUM(D89:D90)</f>
        <v>774605.84298</v>
      </c>
      <c r="E88" s="17">
        <f>SUM(E89:E90)</f>
        <v>687.6010000000242</v>
      </c>
      <c r="F88" s="70">
        <f>D88/C88*100</f>
        <v>99.91131087134309</v>
      </c>
      <c r="G88" s="143">
        <f>#N/A</f>
        <v>216711.85705</v>
      </c>
      <c r="H88" s="143">
        <f>#N/A</f>
        <v>31882.93794</v>
      </c>
      <c r="I88" s="143">
        <f>#N/A</f>
        <v>65945.02763</v>
      </c>
      <c r="J88" s="137">
        <f>#N/A</f>
        <v>118883.89148</v>
      </c>
      <c r="K88" s="143">
        <f>#N/A</f>
        <v>93822.99839</v>
      </c>
      <c r="L88" s="143">
        <f>#N/A</f>
        <v>52936.52768</v>
      </c>
      <c r="M88" s="143">
        <f>#N/A</f>
        <v>40886.47071</v>
      </c>
      <c r="N88" s="137">
        <f>SUM(N89:N90)</f>
        <v>100182.97943</v>
      </c>
      <c r="O88" s="143">
        <f>O89+O90</f>
        <v>134280.39671999996</v>
      </c>
      <c r="P88" s="137">
        <f>SUM(P89:P90)</f>
        <v>57924.23151999997</v>
      </c>
      <c r="Q88" s="137">
        <f>SUM(Q89:Q90)</f>
        <v>28878.66794</v>
      </c>
      <c r="R88" s="137">
        <f>SUM(R89:R90)</f>
        <v>47477.49726</v>
      </c>
      <c r="S88" s="200">
        <f>#N/A</f>
        <v>0</v>
      </c>
      <c r="T88" s="143">
        <f>#N/A</f>
        <v>0</v>
      </c>
      <c r="U88" s="143">
        <f>#N/A</f>
        <v>0</v>
      </c>
      <c r="V88" s="137">
        <f>#N/A</f>
        <v>0</v>
      </c>
      <c r="W88" s="234"/>
      <c r="Z88" s="14"/>
    </row>
    <row r="89" spans="1:26" s="28" customFormat="1" ht="14.25" customHeight="1">
      <c r="A89" s="26"/>
      <c r="B89" s="42" t="s">
        <v>50</v>
      </c>
      <c r="C89" s="31">
        <v>0</v>
      </c>
      <c r="D89" s="31">
        <f>G89+K89+O89+S89</f>
        <v>0</v>
      </c>
      <c r="E89" s="69">
        <f>C89-D89</f>
        <v>0</v>
      </c>
      <c r="F89" s="110">
        <v>0</v>
      </c>
      <c r="G89" s="189">
        <f>SUM(H89:J89)</f>
        <v>0</v>
      </c>
      <c r="H89" s="152"/>
      <c r="I89" s="152"/>
      <c r="J89" s="139"/>
      <c r="K89" s="189">
        <f>SUM(L89:N89)</f>
        <v>0</v>
      </c>
      <c r="L89" s="152"/>
      <c r="M89" s="152"/>
      <c r="N89" s="132"/>
      <c r="O89" s="189">
        <f>SUM(P89:R89)</f>
        <v>0</v>
      </c>
      <c r="P89" s="152"/>
      <c r="Q89" s="152"/>
      <c r="R89" s="132"/>
      <c r="S89" s="190">
        <f>SUM(T89:V89)</f>
        <v>0</v>
      </c>
      <c r="T89" s="152"/>
      <c r="U89" s="152"/>
      <c r="V89" s="132"/>
      <c r="W89" s="234"/>
      <c r="Z89" s="29"/>
    </row>
    <row r="90" spans="1:26" s="28" customFormat="1" ht="14.25" customHeight="1">
      <c r="A90" s="26"/>
      <c r="B90" s="42" t="s">
        <v>51</v>
      </c>
      <c r="C90" s="31">
        <v>775293.44398</v>
      </c>
      <c r="D90" s="31">
        <f>G90+K90+O90+S90</f>
        <v>774605.84298</v>
      </c>
      <c r="E90" s="69">
        <f>C90-D90</f>
        <v>687.6010000000242</v>
      </c>
      <c r="F90" s="110">
        <f>D90/C90*100</f>
        <v>99.91131087134309</v>
      </c>
      <c r="G90" s="189">
        <f>SUM(H90:J90)</f>
        <v>216711.85705</v>
      </c>
      <c r="H90" s="152">
        <v>31882.93794</v>
      </c>
      <c r="I90" s="152">
        <v>65945.02763</v>
      </c>
      <c r="J90" s="139">
        <v>118883.89148</v>
      </c>
      <c r="K90" s="189">
        <f>SUM(L90:N90)</f>
        <v>194005.97782</v>
      </c>
      <c r="L90" s="152">
        <v>52936.52768</v>
      </c>
      <c r="M90" s="152">
        <v>40886.47071</v>
      </c>
      <c r="N90" s="132">
        <v>100182.97943</v>
      </c>
      <c r="O90" s="189">
        <f>SUM(P90:R90)</f>
        <v>134280.39671999996</v>
      </c>
      <c r="P90" s="152">
        <f>468642.06639-410717.83487</f>
        <v>57924.23151999997</v>
      </c>
      <c r="Q90" s="152">
        <v>28878.66794</v>
      </c>
      <c r="R90" s="132">
        <v>47477.49726</v>
      </c>
      <c r="S90" s="190">
        <f>SUM(T90:V90)</f>
        <v>229607.61138999998</v>
      </c>
      <c r="T90" s="152">
        <v>47035.31012</v>
      </c>
      <c r="U90" s="152">
        <v>31086.78096</v>
      </c>
      <c r="V90" s="132">
        <v>151485.52031</v>
      </c>
      <c r="W90" s="234"/>
      <c r="Z90" s="29"/>
    </row>
    <row r="91" spans="1:23" s="9" customFormat="1" ht="39" customHeight="1">
      <c r="A91" s="13" t="s">
        <v>81</v>
      </c>
      <c r="B91" s="40" t="s">
        <v>102</v>
      </c>
      <c r="C91" s="17">
        <f>SUM(C92:C93)</f>
        <v>324315.2</v>
      </c>
      <c r="D91" s="17">
        <f>SUM(D92:D93)</f>
        <v>324311.52496</v>
      </c>
      <c r="E91" s="17">
        <f>SUM(E92:E93)</f>
        <v>3.6750400000019</v>
      </c>
      <c r="F91" s="70">
        <f>D91/C91*100</f>
        <v>99.99886683078684</v>
      </c>
      <c r="G91" s="143">
        <f>#N/A</f>
        <v>101620.27588</v>
      </c>
      <c r="H91" s="143">
        <f>#N/A</f>
        <v>0</v>
      </c>
      <c r="I91" s="143">
        <f>#N/A</f>
        <v>31636.4769</v>
      </c>
      <c r="J91" s="137">
        <f>#N/A</f>
        <v>69983.79898</v>
      </c>
      <c r="K91" s="143">
        <f>#N/A</f>
        <v>60325.23495</v>
      </c>
      <c r="L91" s="143">
        <f>#N/A</f>
        <v>39240.98356</v>
      </c>
      <c r="M91" s="143">
        <f>#N/A</f>
        <v>21084.25139</v>
      </c>
      <c r="N91" s="137">
        <f>SUM(N92:N93)</f>
        <v>32990.34809</v>
      </c>
      <c r="O91" s="143">
        <f>O92+O93</f>
        <v>59938.586379999986</v>
      </c>
      <c r="P91" s="137">
        <f>SUM(P92:P93)</f>
        <v>29160.554379999987</v>
      </c>
      <c r="Q91" s="137">
        <f>SUM(Q92:Q93)</f>
        <v>10016.61485</v>
      </c>
      <c r="R91" s="137">
        <f>SUM(R92:R93)</f>
        <v>20761.41715</v>
      </c>
      <c r="S91" s="200">
        <f>#N/A</f>
        <v>0</v>
      </c>
      <c r="T91" s="143">
        <f>#N/A</f>
        <v>0</v>
      </c>
      <c r="U91" s="143">
        <f>#N/A</f>
        <v>0</v>
      </c>
      <c r="V91" s="137">
        <f>#N/A</f>
        <v>0</v>
      </c>
      <c r="W91" s="234"/>
    </row>
    <row r="92" spans="1:23" s="28" customFormat="1" ht="14.25" customHeight="1">
      <c r="A92" s="26"/>
      <c r="B92" s="42" t="s">
        <v>50</v>
      </c>
      <c r="C92" s="31">
        <v>0</v>
      </c>
      <c r="D92" s="31">
        <f>G92+K92+O92+S92</f>
        <v>0</v>
      </c>
      <c r="E92" s="69">
        <f>C92-D92</f>
        <v>0</v>
      </c>
      <c r="F92" s="110">
        <v>0</v>
      </c>
      <c r="G92" s="189">
        <f>SUM(H92:J92)</f>
        <v>0</v>
      </c>
      <c r="H92" s="152"/>
      <c r="I92" s="152"/>
      <c r="J92" s="132"/>
      <c r="K92" s="189">
        <f>SUM(L92:N92)</f>
        <v>0</v>
      </c>
      <c r="L92" s="152"/>
      <c r="M92" s="152"/>
      <c r="N92" s="132"/>
      <c r="O92" s="189">
        <f>SUM(P92:R92)</f>
        <v>0</v>
      </c>
      <c r="P92" s="152"/>
      <c r="Q92" s="152"/>
      <c r="R92" s="132"/>
      <c r="S92" s="190">
        <f>SUM(T92:V92)</f>
        <v>0</v>
      </c>
      <c r="T92" s="152"/>
      <c r="U92" s="152"/>
      <c r="V92" s="132"/>
      <c r="W92" s="234"/>
    </row>
    <row r="93" spans="1:23" s="28" customFormat="1" ht="14.25" customHeight="1">
      <c r="A93" s="26"/>
      <c r="B93" s="42" t="s">
        <v>51</v>
      </c>
      <c r="C93" s="31">
        <v>324315.2</v>
      </c>
      <c r="D93" s="31">
        <f>G93+K93+O93+S93</f>
        <v>324311.52496</v>
      </c>
      <c r="E93" s="69">
        <f>C93-D93</f>
        <v>3.6750400000019</v>
      </c>
      <c r="F93" s="110">
        <f>D93/C93*100</f>
        <v>99.99886683078684</v>
      </c>
      <c r="G93" s="189">
        <f>SUM(H93:J93)</f>
        <v>101620.27588</v>
      </c>
      <c r="H93" s="152"/>
      <c r="I93" s="152">
        <v>31636.4769</v>
      </c>
      <c r="J93" s="132">
        <v>69983.79898</v>
      </c>
      <c r="K93" s="189">
        <f>SUM(L93:N93)</f>
        <v>93315.58304</v>
      </c>
      <c r="L93" s="152">
        <v>39240.98356</v>
      </c>
      <c r="M93" s="152">
        <v>21084.25139</v>
      </c>
      <c r="N93" s="132">
        <v>32990.34809</v>
      </c>
      <c r="O93" s="189">
        <f>SUM(P93:R93)</f>
        <v>59938.586379999986</v>
      </c>
      <c r="P93" s="152">
        <f>224096.4133-194935.85892</f>
        <v>29160.554379999987</v>
      </c>
      <c r="Q93" s="152">
        <v>10016.61485</v>
      </c>
      <c r="R93" s="132">
        <v>20761.41715</v>
      </c>
      <c r="S93" s="190">
        <f>SUM(T93:V93)</f>
        <v>69437.07966</v>
      </c>
      <c r="T93" s="152">
        <v>10469.08404</v>
      </c>
      <c r="U93" s="152">
        <v>9090.79827</v>
      </c>
      <c r="V93" s="132">
        <v>49877.19735</v>
      </c>
      <c r="W93" s="234"/>
    </row>
    <row r="94" spans="1:23" s="9" customFormat="1" ht="39" customHeight="1">
      <c r="A94" s="13" t="s">
        <v>82</v>
      </c>
      <c r="B94" s="40" t="s">
        <v>103</v>
      </c>
      <c r="C94" s="17">
        <f>SUM(C95:C96)</f>
        <v>362624.39733</v>
      </c>
      <c r="D94" s="17">
        <f>SUM(D95:D96)</f>
        <v>362624.39733</v>
      </c>
      <c r="E94" s="17">
        <f>SUM(E95:E96)</f>
        <v>0</v>
      </c>
      <c r="F94" s="70">
        <f>D94/C94*100</f>
        <v>100</v>
      </c>
      <c r="G94" s="143">
        <f>#N/A</f>
        <v>0</v>
      </c>
      <c r="H94" s="143">
        <f>#N/A</f>
        <v>0</v>
      </c>
      <c r="I94" s="143">
        <f>#N/A</f>
        <v>0</v>
      </c>
      <c r="J94" s="137">
        <f>#N/A</f>
        <v>0</v>
      </c>
      <c r="K94" s="143">
        <f>#N/A</f>
        <v>8511.526</v>
      </c>
      <c r="L94" s="143">
        <f>#N/A</f>
        <v>0</v>
      </c>
      <c r="M94" s="143">
        <f>#N/A</f>
        <v>8511.526</v>
      </c>
      <c r="N94" s="137">
        <f>SUM(N95:N96)</f>
        <v>28429.66341</v>
      </c>
      <c r="O94" s="143">
        <f>O95+O96</f>
        <v>135630.08901</v>
      </c>
      <c r="P94" s="137">
        <f>SUM(P95:P96)</f>
        <v>30345.962340000005</v>
      </c>
      <c r="Q94" s="137">
        <f>SUM(Q95:Q96)</f>
        <v>90924.17301</v>
      </c>
      <c r="R94" s="137">
        <f>SUM(R95:R96)</f>
        <v>14359.95366</v>
      </c>
      <c r="S94" s="200">
        <f>#N/A</f>
        <v>0</v>
      </c>
      <c r="T94" s="143">
        <f>#N/A</f>
        <v>0</v>
      </c>
      <c r="U94" s="143">
        <f>#N/A</f>
        <v>0</v>
      </c>
      <c r="V94" s="137">
        <f>#N/A</f>
        <v>0</v>
      </c>
      <c r="W94" s="234"/>
    </row>
    <row r="95" spans="1:23" s="28" customFormat="1" ht="14.25" customHeight="1">
      <c r="A95" s="26"/>
      <c r="B95" s="42" t="s">
        <v>50</v>
      </c>
      <c r="C95" s="31">
        <v>0</v>
      </c>
      <c r="D95" s="31">
        <f>G95+K95+O95+S95</f>
        <v>0</v>
      </c>
      <c r="E95" s="69">
        <f>C95-D95</f>
        <v>0</v>
      </c>
      <c r="F95" s="110">
        <v>0</v>
      </c>
      <c r="G95" s="189">
        <f>SUM(H95:J95)</f>
        <v>0</v>
      </c>
      <c r="H95" s="152"/>
      <c r="I95" s="152"/>
      <c r="J95" s="132"/>
      <c r="K95" s="189">
        <f>SUM(L95:N95)</f>
        <v>0</v>
      </c>
      <c r="L95" s="152"/>
      <c r="M95" s="152"/>
      <c r="N95" s="132"/>
      <c r="O95" s="189">
        <f>SUM(P95:R95)</f>
        <v>0</v>
      </c>
      <c r="P95" s="152"/>
      <c r="Q95" s="152"/>
      <c r="R95" s="132"/>
      <c r="S95" s="190">
        <f>SUM(T95:V95)</f>
        <v>0</v>
      </c>
      <c r="T95" s="152"/>
      <c r="U95" s="152"/>
      <c r="V95" s="132"/>
      <c r="W95" s="234"/>
    </row>
    <row r="96" spans="1:23" s="28" customFormat="1" ht="14.25" customHeight="1">
      <c r="A96" s="26"/>
      <c r="B96" s="42" t="s">
        <v>51</v>
      </c>
      <c r="C96" s="31">
        <v>362624.39733</v>
      </c>
      <c r="D96" s="31">
        <f>G96+K96+O96+S96</f>
        <v>362624.39733</v>
      </c>
      <c r="E96" s="69">
        <f>C96-D96</f>
        <v>0</v>
      </c>
      <c r="F96" s="110">
        <f>D96/C96*100</f>
        <v>100</v>
      </c>
      <c r="G96" s="189">
        <f>SUM(H96:J96)</f>
        <v>0</v>
      </c>
      <c r="H96" s="152"/>
      <c r="I96" s="152"/>
      <c r="J96" s="132"/>
      <c r="K96" s="189">
        <f>SUM(L96:N96)</f>
        <v>36941.18941</v>
      </c>
      <c r="L96" s="152"/>
      <c r="M96" s="152">
        <v>8511.526</v>
      </c>
      <c r="N96" s="132">
        <v>28429.66341</v>
      </c>
      <c r="O96" s="189">
        <f>SUM(P96:R96)</f>
        <v>135630.08901</v>
      </c>
      <c r="P96" s="152">
        <f>67287.15175-36941.18941</f>
        <v>30345.962340000005</v>
      </c>
      <c r="Q96" s="152">
        <v>90924.17301</v>
      </c>
      <c r="R96" s="132">
        <v>14359.95366</v>
      </c>
      <c r="S96" s="190">
        <f>SUM(T96:V96)</f>
        <v>190053.11891000002</v>
      </c>
      <c r="T96" s="152">
        <v>49232.33157</v>
      </c>
      <c r="U96" s="152">
        <v>44409.03969</v>
      </c>
      <c r="V96" s="132">
        <v>96411.74765</v>
      </c>
      <c r="W96" s="234"/>
    </row>
    <row r="97" spans="1:23" s="9" customFormat="1" ht="39" customHeight="1">
      <c r="A97" s="13" t="s">
        <v>83</v>
      </c>
      <c r="B97" s="40" t="s">
        <v>104</v>
      </c>
      <c r="C97" s="17">
        <f>SUM(C98:C99)</f>
        <v>90000</v>
      </c>
      <c r="D97" s="17">
        <f>SUM(D98:D99)</f>
        <v>89984.35062</v>
      </c>
      <c r="E97" s="17">
        <f>SUM(E98:E99)</f>
        <v>15.649380000002566</v>
      </c>
      <c r="F97" s="70">
        <f>D97/C97*100</f>
        <v>99.9826118</v>
      </c>
      <c r="G97" s="143">
        <f>#N/A</f>
        <v>31804.199910000003</v>
      </c>
      <c r="H97" s="143">
        <f>#N/A</f>
        <v>0</v>
      </c>
      <c r="I97" s="143">
        <f>#N/A</f>
        <v>13465.6226</v>
      </c>
      <c r="J97" s="137">
        <f>#N/A</f>
        <v>18338.57731</v>
      </c>
      <c r="K97" s="143">
        <f>#N/A</f>
        <v>30296.586629999998</v>
      </c>
      <c r="L97" s="143">
        <f>#N/A</f>
        <v>26301.91663</v>
      </c>
      <c r="M97" s="143">
        <f>#N/A</f>
        <v>3994.67</v>
      </c>
      <c r="N97" s="137">
        <f>SUM(N98:N99)</f>
        <v>1174.31385</v>
      </c>
      <c r="O97" s="143">
        <f>O98+O99</f>
        <v>6338.065770000001</v>
      </c>
      <c r="P97" s="137">
        <f>SUM(P98:P99)</f>
        <v>1879.4161600000007</v>
      </c>
      <c r="Q97" s="137">
        <f>SUM(Q98:Q99)</f>
        <v>1776.12589</v>
      </c>
      <c r="R97" s="137">
        <f>SUM(R98:R99)</f>
        <v>2682.52372</v>
      </c>
      <c r="S97" s="200">
        <f>#N/A</f>
        <v>0</v>
      </c>
      <c r="T97" s="143">
        <f>#N/A</f>
        <v>0</v>
      </c>
      <c r="U97" s="143">
        <f>#N/A</f>
        <v>0</v>
      </c>
      <c r="V97" s="137">
        <f>#N/A</f>
        <v>0</v>
      </c>
      <c r="W97" s="234"/>
    </row>
    <row r="98" spans="1:23" s="28" customFormat="1" ht="14.25" customHeight="1">
      <c r="A98" s="26"/>
      <c r="B98" s="42" t="s">
        <v>50</v>
      </c>
      <c r="C98" s="31">
        <v>0</v>
      </c>
      <c r="D98" s="31">
        <f>G98+K98+O98+S98</f>
        <v>0</v>
      </c>
      <c r="E98" s="69">
        <f>C98-D98</f>
        <v>0</v>
      </c>
      <c r="F98" s="110">
        <v>0</v>
      </c>
      <c r="G98" s="189">
        <f>SUM(H98:J98)</f>
        <v>0</v>
      </c>
      <c r="H98" s="152"/>
      <c r="I98" s="152"/>
      <c r="J98" s="132"/>
      <c r="K98" s="189">
        <f>SUM(L98:N98)</f>
        <v>0</v>
      </c>
      <c r="L98" s="152"/>
      <c r="M98" s="152"/>
      <c r="N98" s="132"/>
      <c r="O98" s="189">
        <f>SUM(P98:R98)</f>
        <v>0</v>
      </c>
      <c r="P98" s="152"/>
      <c r="Q98" s="152"/>
      <c r="R98" s="132"/>
      <c r="S98" s="190">
        <f>SUM(T98:V98)</f>
        <v>0</v>
      </c>
      <c r="T98" s="152"/>
      <c r="U98" s="152"/>
      <c r="V98" s="132"/>
      <c r="W98" s="234"/>
    </row>
    <row r="99" spans="1:23" s="28" customFormat="1" ht="14.25" customHeight="1">
      <c r="A99" s="26"/>
      <c r="B99" s="42" t="s">
        <v>51</v>
      </c>
      <c r="C99" s="31">
        <v>90000</v>
      </c>
      <c r="D99" s="31">
        <f>G99+K99+O99+S99</f>
        <v>89984.35062</v>
      </c>
      <c r="E99" s="31">
        <f>C99-D99</f>
        <v>15.649380000002566</v>
      </c>
      <c r="F99" s="110">
        <f>D99/C99*100</f>
        <v>99.9826118</v>
      </c>
      <c r="G99" s="189">
        <f>SUM(H99:J99)</f>
        <v>31804.199910000003</v>
      </c>
      <c r="H99" s="152"/>
      <c r="I99" s="152">
        <v>13465.6226</v>
      </c>
      <c r="J99" s="132">
        <v>18338.57731</v>
      </c>
      <c r="K99" s="189">
        <f>SUM(L99:N99)</f>
        <v>31470.900139999998</v>
      </c>
      <c r="L99" s="152">
        <v>26301.91663</v>
      </c>
      <c r="M99" s="152">
        <v>3994.66966</v>
      </c>
      <c r="N99" s="132">
        <v>1174.31385</v>
      </c>
      <c r="O99" s="189">
        <f>SUM(P99:R99)</f>
        <v>6338.065770000001</v>
      </c>
      <c r="P99" s="152">
        <f>65154.51621-63275.10005</f>
        <v>1879.4161600000007</v>
      </c>
      <c r="Q99" s="152">
        <v>1776.12589</v>
      </c>
      <c r="R99" s="132">
        <v>2682.52372</v>
      </c>
      <c r="S99" s="190">
        <f>SUM(T99:V99)</f>
        <v>20371.1848</v>
      </c>
      <c r="T99" s="152">
        <v>3151.83157</v>
      </c>
      <c r="U99" s="152">
        <v>2145.5861</v>
      </c>
      <c r="V99" s="132">
        <v>15073.76713</v>
      </c>
      <c r="W99" s="234"/>
    </row>
    <row r="100" spans="1:23" s="9" customFormat="1" ht="39" customHeight="1">
      <c r="A100" s="13" t="s">
        <v>84</v>
      </c>
      <c r="B100" s="40" t="s">
        <v>105</v>
      </c>
      <c r="C100" s="17">
        <f>SUM(C101:C102)</f>
        <v>160651.4959</v>
      </c>
      <c r="D100" s="17">
        <f>SUM(D101:D102)</f>
        <v>160651.3855</v>
      </c>
      <c r="E100" s="17">
        <f>SUM(E101:E102)</f>
        <v>0.11040000000502914</v>
      </c>
      <c r="F100" s="70">
        <f>D100/C100*100</f>
        <v>99.99993127981823</v>
      </c>
      <c r="G100" s="143">
        <f>#N/A</f>
        <v>0</v>
      </c>
      <c r="H100" s="143">
        <f>#N/A</f>
        <v>0</v>
      </c>
      <c r="I100" s="143">
        <f>#N/A</f>
        <v>0</v>
      </c>
      <c r="J100" s="137">
        <f>#N/A</f>
        <v>0</v>
      </c>
      <c r="K100" s="143">
        <f>#N/A</f>
        <v>509.67</v>
      </c>
      <c r="L100" s="143">
        <f>#N/A</f>
        <v>0</v>
      </c>
      <c r="M100" s="143">
        <f>#N/A</f>
        <v>509.67</v>
      </c>
      <c r="N100" s="137">
        <f>SUM(N101:N102)</f>
        <v>7256.10478</v>
      </c>
      <c r="O100" s="143">
        <f>O101+O102</f>
        <v>86768.88277</v>
      </c>
      <c r="P100" s="137">
        <f>SUM(P101:P102)</f>
        <v>25715.262090000004</v>
      </c>
      <c r="Q100" s="137">
        <f>SUM(Q101:Q102)</f>
        <v>30665.66281</v>
      </c>
      <c r="R100" s="137">
        <f>SUM(R101:R102)</f>
        <v>30387.95787</v>
      </c>
      <c r="S100" s="200">
        <f>#N/A</f>
        <v>0</v>
      </c>
      <c r="T100" s="143">
        <f>#N/A</f>
        <v>0</v>
      </c>
      <c r="U100" s="143">
        <f>#N/A</f>
        <v>0</v>
      </c>
      <c r="V100" s="137">
        <f>#N/A</f>
        <v>0</v>
      </c>
      <c r="W100" s="234"/>
    </row>
    <row r="101" spans="1:23" s="28" customFormat="1" ht="14.25" customHeight="1">
      <c r="A101" s="26"/>
      <c r="B101" s="42" t="s">
        <v>50</v>
      </c>
      <c r="C101" s="31">
        <v>0</v>
      </c>
      <c r="D101" s="31">
        <f>G101+K101+O101+S101</f>
        <v>0</v>
      </c>
      <c r="E101" s="69">
        <f>C101-D101</f>
        <v>0</v>
      </c>
      <c r="F101" s="110">
        <v>0</v>
      </c>
      <c r="G101" s="189">
        <f>SUM(H101:J101)</f>
        <v>0</v>
      </c>
      <c r="H101" s="152"/>
      <c r="I101" s="152"/>
      <c r="J101" s="132"/>
      <c r="K101" s="189">
        <f>SUM(L101:N101)</f>
        <v>0</v>
      </c>
      <c r="L101" s="152"/>
      <c r="M101" s="152"/>
      <c r="N101" s="132"/>
      <c r="O101" s="189">
        <f>SUM(P101:R101)</f>
        <v>0</v>
      </c>
      <c r="P101" s="152"/>
      <c r="Q101" s="152"/>
      <c r="R101" s="132"/>
      <c r="S101" s="190">
        <f>SUM(T101:V101)</f>
        <v>0</v>
      </c>
      <c r="T101" s="152"/>
      <c r="U101" s="152"/>
      <c r="V101" s="132"/>
      <c r="W101" s="234"/>
    </row>
    <row r="102" spans="1:23" s="28" customFormat="1" ht="14.25" customHeight="1">
      <c r="A102" s="26"/>
      <c r="B102" s="42" t="s">
        <v>51</v>
      </c>
      <c r="C102" s="31">
        <v>160651.4959</v>
      </c>
      <c r="D102" s="31">
        <f>G102+K102+O102+S102</f>
        <v>160651.3855</v>
      </c>
      <c r="E102" s="31">
        <f>C102-D102</f>
        <v>0.11040000000502914</v>
      </c>
      <c r="F102" s="110">
        <f>D102/C102*100</f>
        <v>99.99993127981823</v>
      </c>
      <c r="G102" s="189">
        <f>SUM(H102:J102)</f>
        <v>0</v>
      </c>
      <c r="H102" s="152"/>
      <c r="I102" s="152"/>
      <c r="J102" s="132"/>
      <c r="K102" s="189">
        <f>SUM(L102:N102)</f>
        <v>7765.77478</v>
      </c>
      <c r="L102" s="152"/>
      <c r="M102" s="152">
        <v>509.67</v>
      </c>
      <c r="N102" s="132">
        <v>7256.10478</v>
      </c>
      <c r="O102" s="189">
        <f>SUM(P102:R102)</f>
        <v>86768.88277</v>
      </c>
      <c r="P102" s="152">
        <f>33481.03687-7765.77478</f>
        <v>25715.262090000004</v>
      </c>
      <c r="Q102" s="152">
        <v>30665.66281</v>
      </c>
      <c r="R102" s="132">
        <v>30387.95787</v>
      </c>
      <c r="S102" s="190">
        <f>SUM(T102:V102)</f>
        <v>66116.72795</v>
      </c>
      <c r="T102" s="152">
        <v>9871.42633</v>
      </c>
      <c r="U102" s="152">
        <v>14597.61536</v>
      </c>
      <c r="V102" s="132">
        <v>41647.68626</v>
      </c>
      <c r="W102" s="234"/>
    </row>
    <row r="103" spans="1:26" s="9" customFormat="1" ht="39" customHeight="1">
      <c r="A103" s="13" t="s">
        <v>98</v>
      </c>
      <c r="B103" s="40" t="s">
        <v>94</v>
      </c>
      <c r="C103" s="17">
        <f>SUM(C104:C105)</f>
        <v>171081.39</v>
      </c>
      <c r="D103" s="17">
        <f>SUM(D104:D105)</f>
        <v>155335.97105</v>
      </c>
      <c r="E103" s="17">
        <f>SUM(E104:E105)</f>
        <v>15745.418950000021</v>
      </c>
      <c r="F103" s="70">
        <f>D103/C103*100</f>
        <v>90.79653318809251</v>
      </c>
      <c r="G103" s="143">
        <f>#N/A</f>
        <v>0</v>
      </c>
      <c r="H103" s="143">
        <f>#N/A</f>
        <v>0</v>
      </c>
      <c r="I103" s="143">
        <f>#N/A</f>
        <v>0</v>
      </c>
      <c r="J103" s="137">
        <f>#N/A</f>
        <v>0</v>
      </c>
      <c r="K103" s="143">
        <f>#N/A</f>
        <v>0</v>
      </c>
      <c r="L103" s="143">
        <f>#N/A</f>
        <v>0</v>
      </c>
      <c r="M103" s="143">
        <f>#N/A</f>
        <v>0</v>
      </c>
      <c r="N103" s="137">
        <f>SUM(N104:N105)</f>
        <v>6427.503</v>
      </c>
      <c r="O103" s="143">
        <f>O104+O105</f>
        <v>47227.90697</v>
      </c>
      <c r="P103" s="137">
        <f>SUM(P104:P105)</f>
        <v>0</v>
      </c>
      <c r="Q103" s="137">
        <f>SUM(Q104:Q105)</f>
        <v>22852.16297</v>
      </c>
      <c r="R103" s="137">
        <f>SUM(R104:R105)</f>
        <v>24375.744</v>
      </c>
      <c r="S103" s="200">
        <f>#N/A</f>
        <v>0</v>
      </c>
      <c r="T103" s="143">
        <f>#N/A</f>
        <v>0</v>
      </c>
      <c r="U103" s="143">
        <f>#N/A</f>
        <v>0</v>
      </c>
      <c r="V103" s="137">
        <f>#N/A</f>
        <v>0</v>
      </c>
      <c r="W103" s="234"/>
      <c r="Z103" s="14"/>
    </row>
    <row r="104" spans="1:26" s="28" customFormat="1" ht="14.25" customHeight="1">
      <c r="A104" s="26"/>
      <c r="B104" s="42" t="s">
        <v>50</v>
      </c>
      <c r="C104" s="31">
        <v>0</v>
      </c>
      <c r="D104" s="31">
        <f>G104+K104+O104+S104</f>
        <v>0</v>
      </c>
      <c r="E104" s="69">
        <f>C104-D104</f>
        <v>0</v>
      </c>
      <c r="F104" s="110"/>
      <c r="G104" s="189">
        <f>SUM(H104:J104)</f>
        <v>0</v>
      </c>
      <c r="H104" s="152"/>
      <c r="I104" s="152"/>
      <c r="J104" s="139"/>
      <c r="K104" s="189">
        <f>SUM(L104:N104)</f>
        <v>0</v>
      </c>
      <c r="L104" s="152"/>
      <c r="M104" s="152"/>
      <c r="N104" s="132"/>
      <c r="O104" s="189">
        <f>SUM(P104:R104)</f>
        <v>0</v>
      </c>
      <c r="P104" s="152"/>
      <c r="Q104" s="152"/>
      <c r="R104" s="132"/>
      <c r="S104" s="190">
        <f>SUM(T104:V104)</f>
        <v>0</v>
      </c>
      <c r="T104" s="152"/>
      <c r="U104" s="152"/>
      <c r="V104" s="132"/>
      <c r="W104" s="234"/>
      <c r="Z104" s="29"/>
    </row>
    <row r="105" spans="1:26" s="28" customFormat="1" ht="14.25" customHeight="1">
      <c r="A105" s="26"/>
      <c r="B105" s="42" t="s">
        <v>51</v>
      </c>
      <c r="C105" s="31">
        <v>171081.39</v>
      </c>
      <c r="D105" s="31">
        <f>G105+K105+O105+S105</f>
        <v>155335.97105</v>
      </c>
      <c r="E105" s="69">
        <f>C105-D105</f>
        <v>15745.418950000021</v>
      </c>
      <c r="F105" s="110">
        <f>D105/C105*100</f>
        <v>90.79653318809251</v>
      </c>
      <c r="G105" s="189">
        <f>SUM(H105:J105)</f>
        <v>0</v>
      </c>
      <c r="H105" s="152"/>
      <c r="I105" s="152"/>
      <c r="J105" s="139"/>
      <c r="K105" s="189">
        <f>SUM(L105:N105)</f>
        <v>6427.503</v>
      </c>
      <c r="L105" s="152"/>
      <c r="M105" s="152">
        <v>0</v>
      </c>
      <c r="N105" s="132">
        <v>6427.503</v>
      </c>
      <c r="O105" s="189">
        <f>SUM(P105:R105)</f>
        <v>47227.90697</v>
      </c>
      <c r="P105" s="152">
        <v>0</v>
      </c>
      <c r="Q105" s="152">
        <v>22852.16297</v>
      </c>
      <c r="R105" s="132">
        <v>24375.744</v>
      </c>
      <c r="S105" s="190">
        <f>SUM(T105:V105)</f>
        <v>101680.56108</v>
      </c>
      <c r="T105" s="152">
        <v>14795.85011</v>
      </c>
      <c r="U105" s="152">
        <v>31068.32003</v>
      </c>
      <c r="V105" s="132">
        <v>55816.39094</v>
      </c>
      <c r="W105" s="234"/>
      <c r="Z105" s="29"/>
    </row>
    <row r="106" spans="1:23" s="9" customFormat="1" ht="39" customHeight="1">
      <c r="A106" s="13" t="s">
        <v>106</v>
      </c>
      <c r="B106" s="40" t="s">
        <v>31</v>
      </c>
      <c r="C106" s="17">
        <f>SUM(C107:C108)</f>
        <v>78383.10276</v>
      </c>
      <c r="D106" s="17">
        <f>SUM(D107:D108)</f>
        <v>76322.94274</v>
      </c>
      <c r="E106" s="17">
        <f>SUM(E107:E108)</f>
        <v>2060.1600199999957</v>
      </c>
      <c r="F106" s="70">
        <f>D106/C106*100</f>
        <v>97.37167840075435</v>
      </c>
      <c r="G106" s="143">
        <f>#N/A</f>
        <v>0</v>
      </c>
      <c r="H106" s="143">
        <f>#N/A</f>
        <v>0</v>
      </c>
      <c r="I106" s="143">
        <f>#N/A</f>
        <v>0</v>
      </c>
      <c r="J106" s="137">
        <f>#N/A</f>
        <v>0</v>
      </c>
      <c r="K106" s="143">
        <f>#N/A</f>
        <v>4372.04763</v>
      </c>
      <c r="L106" s="143">
        <f>#N/A</f>
        <v>0</v>
      </c>
      <c r="M106" s="143">
        <f>#N/A</f>
        <v>4372.04763</v>
      </c>
      <c r="N106" s="137">
        <f>SUM(N107:N108)</f>
        <v>5003.63478</v>
      </c>
      <c r="O106" s="143">
        <f>O107+O108</f>
        <v>40608.565019999995</v>
      </c>
      <c r="P106" s="137">
        <f>SUM(P107:P108)</f>
        <v>19703.904759999998</v>
      </c>
      <c r="Q106" s="137">
        <f>SUM(Q107:Q108)</f>
        <v>12050.14038</v>
      </c>
      <c r="R106" s="137">
        <f>SUM(R107:R108)</f>
        <v>8854.51988</v>
      </c>
      <c r="S106" s="200">
        <f>#N/A</f>
        <v>0</v>
      </c>
      <c r="T106" s="143">
        <f>#N/A</f>
        <v>0</v>
      </c>
      <c r="U106" s="143">
        <f>#N/A</f>
        <v>0</v>
      </c>
      <c r="V106" s="137">
        <f>#N/A</f>
        <v>0</v>
      </c>
      <c r="W106" s="234"/>
    </row>
    <row r="107" spans="1:23" s="28" customFormat="1" ht="14.25" customHeight="1">
      <c r="A107" s="26"/>
      <c r="B107" s="42" t="s">
        <v>50</v>
      </c>
      <c r="C107" s="31">
        <v>0</v>
      </c>
      <c r="D107" s="31">
        <f>G107+K107+O107+S107</f>
        <v>0</v>
      </c>
      <c r="E107" s="69">
        <f>C107-D107</f>
        <v>0</v>
      </c>
      <c r="F107" s="110"/>
      <c r="G107" s="189">
        <f>SUM(H107:J107)</f>
        <v>0</v>
      </c>
      <c r="H107" s="152"/>
      <c r="I107" s="152"/>
      <c r="J107" s="132"/>
      <c r="K107" s="189">
        <f>SUM(L107:N107)</f>
        <v>0</v>
      </c>
      <c r="L107" s="152"/>
      <c r="M107" s="152"/>
      <c r="N107" s="132"/>
      <c r="O107" s="189">
        <f>SUM(P107:R107)</f>
        <v>0</v>
      </c>
      <c r="P107" s="152"/>
      <c r="Q107" s="152"/>
      <c r="R107" s="132"/>
      <c r="S107" s="190">
        <f>SUM(T107:V107)</f>
        <v>0</v>
      </c>
      <c r="T107" s="152"/>
      <c r="U107" s="152"/>
      <c r="V107" s="132"/>
      <c r="W107" s="234"/>
    </row>
    <row r="108" spans="1:23" s="28" customFormat="1" ht="14.25" customHeight="1">
      <c r="A108" s="26"/>
      <c r="B108" s="42" t="s">
        <v>51</v>
      </c>
      <c r="C108" s="31">
        <v>78383.10276</v>
      </c>
      <c r="D108" s="31">
        <f>G108+K108+O108+S108</f>
        <v>76322.94274</v>
      </c>
      <c r="E108" s="31">
        <f>C108-D108</f>
        <v>2060.1600199999957</v>
      </c>
      <c r="F108" s="110">
        <f>D108/C108*100</f>
        <v>97.37167840075435</v>
      </c>
      <c r="G108" s="189">
        <f>SUM(H108:J108)</f>
        <v>0</v>
      </c>
      <c r="H108" s="152"/>
      <c r="I108" s="152"/>
      <c r="J108" s="132"/>
      <c r="K108" s="189">
        <f>SUM(L108:N108)</f>
        <v>9375.682410000001</v>
      </c>
      <c r="L108" s="152"/>
      <c r="M108" s="152">
        <v>4372.04763</v>
      </c>
      <c r="N108" s="132">
        <v>5003.63478</v>
      </c>
      <c r="O108" s="189">
        <f>SUM(P108:R108)</f>
        <v>40608.565019999995</v>
      </c>
      <c r="P108" s="152">
        <f>29079.58717-9375.68241</f>
        <v>19703.904759999998</v>
      </c>
      <c r="Q108" s="152">
        <v>12050.14038</v>
      </c>
      <c r="R108" s="132">
        <v>8854.51988</v>
      </c>
      <c r="S108" s="190">
        <f>SUM(T108:V108)</f>
        <v>26338.695310000003</v>
      </c>
      <c r="T108" s="152">
        <v>6128.4917</v>
      </c>
      <c r="U108" s="152">
        <v>3556.088096</v>
      </c>
      <c r="V108" s="132">
        <v>16654.115514</v>
      </c>
      <c r="W108" s="234"/>
    </row>
    <row r="109" spans="1:26" s="9" customFormat="1" ht="39" customHeight="1">
      <c r="A109" s="13" t="s">
        <v>107</v>
      </c>
      <c r="B109" s="40" t="s">
        <v>60</v>
      </c>
      <c r="C109" s="17">
        <f>SUM(C110:C111)</f>
        <v>257496.12722</v>
      </c>
      <c r="D109" s="17">
        <f>SUM(D110:D111)</f>
        <v>249305.00119</v>
      </c>
      <c r="E109" s="17">
        <f>SUM(E110:E111)</f>
        <v>8191.126029999985</v>
      </c>
      <c r="F109" s="70">
        <f>D109/C109*100</f>
        <v>96.81893233951374</v>
      </c>
      <c r="G109" s="143">
        <f>#N/A</f>
        <v>0</v>
      </c>
      <c r="H109" s="143">
        <f>#N/A</f>
        <v>0</v>
      </c>
      <c r="I109" s="143">
        <f>#N/A</f>
        <v>0</v>
      </c>
      <c r="J109" s="137">
        <f>#N/A</f>
        <v>0</v>
      </c>
      <c r="K109" s="143">
        <f>#N/A</f>
        <v>0</v>
      </c>
      <c r="L109" s="143">
        <f>#N/A</f>
        <v>0</v>
      </c>
      <c r="M109" s="143">
        <f>#N/A</f>
        <v>0</v>
      </c>
      <c r="N109" s="137">
        <f>SUM(N110:N111)</f>
        <v>12475.495</v>
      </c>
      <c r="O109" s="143">
        <f>O110+O111</f>
        <v>129365.90538000001</v>
      </c>
      <c r="P109" s="137">
        <f>SUM(P110:P111)</f>
        <v>55572.845890000004</v>
      </c>
      <c r="Q109" s="137">
        <f>SUM(Q110:Q111)</f>
        <v>35780.14549</v>
      </c>
      <c r="R109" s="137">
        <f>SUM(R110:R111)</f>
        <v>38012.914</v>
      </c>
      <c r="S109" s="200">
        <f>#N/A</f>
        <v>0</v>
      </c>
      <c r="T109" s="143">
        <f>#N/A</f>
        <v>0</v>
      </c>
      <c r="U109" s="143">
        <f>#N/A</f>
        <v>0</v>
      </c>
      <c r="V109" s="137">
        <f>#N/A</f>
        <v>0</v>
      </c>
      <c r="W109" s="234"/>
      <c r="Z109" s="14"/>
    </row>
    <row r="110" spans="1:26" s="10" customFormat="1" ht="14.25" customHeight="1">
      <c r="A110" s="41"/>
      <c r="B110" s="87" t="s">
        <v>50</v>
      </c>
      <c r="C110" s="31">
        <v>0</v>
      </c>
      <c r="D110" s="31">
        <f>G110+K110+O110+S110</f>
        <v>0</v>
      </c>
      <c r="E110" s="69">
        <f>C110-D110</f>
        <v>0</v>
      </c>
      <c r="F110" s="110"/>
      <c r="G110" s="189">
        <f>SUM(H110:J110)</f>
        <v>0</v>
      </c>
      <c r="H110" s="152"/>
      <c r="I110" s="152"/>
      <c r="J110" s="139"/>
      <c r="K110" s="189">
        <f>SUM(L110:N110)</f>
        <v>0</v>
      </c>
      <c r="L110" s="152"/>
      <c r="M110" s="152"/>
      <c r="N110" s="132"/>
      <c r="O110" s="189">
        <f>SUM(P110:R110)</f>
        <v>0</v>
      </c>
      <c r="P110" s="152"/>
      <c r="Q110" s="152"/>
      <c r="R110" s="132"/>
      <c r="S110" s="190">
        <f>SUM(T110:V110)</f>
        <v>0</v>
      </c>
      <c r="T110" s="152"/>
      <c r="U110" s="152"/>
      <c r="V110" s="132"/>
      <c r="W110" s="234"/>
      <c r="Z110" s="25"/>
    </row>
    <row r="111" spans="1:26" s="10" customFormat="1" ht="14.25" customHeight="1">
      <c r="A111" s="41"/>
      <c r="B111" s="87" t="s">
        <v>51</v>
      </c>
      <c r="C111" s="31">
        <v>257496.12722</v>
      </c>
      <c r="D111" s="31">
        <f>G111+K111+O111+S111</f>
        <v>249305.00119</v>
      </c>
      <c r="E111" s="69">
        <f>C111-D111</f>
        <v>8191.126029999985</v>
      </c>
      <c r="F111" s="110">
        <f>D111/C111*100</f>
        <v>96.81893233951374</v>
      </c>
      <c r="G111" s="189">
        <f>SUM(H111:J111)</f>
        <v>0</v>
      </c>
      <c r="H111" s="152"/>
      <c r="I111" s="152"/>
      <c r="J111" s="139"/>
      <c r="K111" s="189">
        <f>SUM(L111:N111)</f>
        <v>12475.495</v>
      </c>
      <c r="L111" s="152"/>
      <c r="M111" s="152">
        <v>0</v>
      </c>
      <c r="N111" s="132">
        <v>12475.495</v>
      </c>
      <c r="O111" s="189">
        <f>SUM(P111:R111)</f>
        <v>129365.90538000001</v>
      </c>
      <c r="P111" s="152">
        <f>68048.34089-12475.495</f>
        <v>55572.845890000004</v>
      </c>
      <c r="Q111" s="152">
        <v>35780.14549</v>
      </c>
      <c r="R111" s="132">
        <v>38012.914</v>
      </c>
      <c r="S111" s="190">
        <f>SUM(T111:V111)</f>
        <v>107463.60081</v>
      </c>
      <c r="T111" s="152">
        <v>47355.58864</v>
      </c>
      <c r="U111" s="152">
        <v>44167.401</v>
      </c>
      <c r="V111" s="132">
        <v>15940.61117</v>
      </c>
      <c r="W111" s="234"/>
      <c r="Z111" s="25"/>
    </row>
    <row r="112" spans="1:26" s="10" customFormat="1" ht="51">
      <c r="A112" s="13" t="s">
        <v>139</v>
      </c>
      <c r="B112" s="40" t="s">
        <v>140</v>
      </c>
      <c r="C112" s="17">
        <f>SUM(C113:C114)</f>
        <v>200000</v>
      </c>
      <c r="D112" s="17">
        <f>SUM(D113:D114)</f>
        <v>200000</v>
      </c>
      <c r="E112" s="17">
        <f>SUM(E113:E114)</f>
        <v>0</v>
      </c>
      <c r="F112" s="70">
        <f>D112/C112*100</f>
        <v>100</v>
      </c>
      <c r="G112" s="143" t="e">
        <f>#N/A</f>
        <v>#N/A</v>
      </c>
      <c r="H112" s="143" t="e">
        <f>#N/A</f>
        <v>#N/A</v>
      </c>
      <c r="I112" s="143" t="e">
        <f>#N/A</f>
        <v>#N/A</v>
      </c>
      <c r="J112" s="137" t="e">
        <f>#N/A</f>
        <v>#N/A</v>
      </c>
      <c r="K112" s="143" t="e">
        <f>#N/A</f>
        <v>#N/A</v>
      </c>
      <c r="L112" s="143" t="e">
        <f>#N/A</f>
        <v>#N/A</v>
      </c>
      <c r="M112" s="143" t="e">
        <f>#N/A</f>
        <v>#N/A</v>
      </c>
      <c r="N112" s="137">
        <f>SUM(N113:N114)</f>
        <v>0</v>
      </c>
      <c r="O112" s="143">
        <f>O113+O114</f>
        <v>0</v>
      </c>
      <c r="P112" s="137">
        <f>SUM(P113:P114)</f>
        <v>0</v>
      </c>
      <c r="Q112" s="137">
        <f>SUM(Q113:Q114)</f>
        <v>0</v>
      </c>
      <c r="R112" s="137">
        <f>SUM(R113:R114)</f>
        <v>0</v>
      </c>
      <c r="S112" s="200">
        <f>T112+U112+V112</f>
        <v>200000</v>
      </c>
      <c r="T112" s="137">
        <f>SUM(T113:T114)</f>
        <v>88105.42904</v>
      </c>
      <c r="U112" s="137">
        <f>SUM(U113:U114)</f>
        <v>107043.24887</v>
      </c>
      <c r="V112" s="137">
        <f>SUM(V113:V114)</f>
        <v>4851.32209</v>
      </c>
      <c r="W112" s="234"/>
      <c r="Z112" s="25"/>
    </row>
    <row r="113" spans="1:26" s="10" customFormat="1" ht="12.75">
      <c r="A113" s="41"/>
      <c r="B113" s="87" t="s">
        <v>50</v>
      </c>
      <c r="C113" s="31">
        <v>200000</v>
      </c>
      <c r="D113" s="31">
        <f>G113+K113+O113+S113</f>
        <v>200000</v>
      </c>
      <c r="E113" s="69">
        <f>C113-D113</f>
        <v>0</v>
      </c>
      <c r="F113" s="110">
        <v>0</v>
      </c>
      <c r="G113" s="189">
        <f>SUM(H113:J113)</f>
        <v>0</v>
      </c>
      <c r="H113" s="152"/>
      <c r="I113" s="152"/>
      <c r="J113" s="139"/>
      <c r="K113" s="189">
        <f>SUM(L113:N113)</f>
        <v>0</v>
      </c>
      <c r="L113" s="152"/>
      <c r="M113" s="152"/>
      <c r="N113" s="132"/>
      <c r="O113" s="189">
        <f>SUM(P113:R113)</f>
        <v>0</v>
      </c>
      <c r="P113" s="152"/>
      <c r="Q113" s="152"/>
      <c r="R113" s="132"/>
      <c r="S113" s="190">
        <f>SUM(T113:V113)</f>
        <v>200000</v>
      </c>
      <c r="T113" s="152">
        <v>88105.42904</v>
      </c>
      <c r="U113" s="152">
        <v>107043.24887</v>
      </c>
      <c r="V113" s="132">
        <v>4851.32209</v>
      </c>
      <c r="W113" s="234"/>
      <c r="Z113" s="25"/>
    </row>
    <row r="114" spans="1:26" s="10" customFormat="1" ht="12.75">
      <c r="A114" s="41"/>
      <c r="B114" s="87" t="s">
        <v>51</v>
      </c>
      <c r="C114" s="31">
        <v>0</v>
      </c>
      <c r="D114" s="31">
        <f>G114+K114+O114+S114</f>
        <v>0</v>
      </c>
      <c r="E114" s="69">
        <f>C114-D114</f>
        <v>0</v>
      </c>
      <c r="F114" s="110"/>
      <c r="G114" s="189">
        <f>SUM(H114:J114)</f>
        <v>0</v>
      </c>
      <c r="H114" s="152"/>
      <c r="I114" s="152"/>
      <c r="J114" s="139"/>
      <c r="K114" s="189">
        <f>SUM(L114:N114)</f>
        <v>0</v>
      </c>
      <c r="L114" s="152"/>
      <c r="M114" s="152">
        <v>0</v>
      </c>
      <c r="N114" s="132"/>
      <c r="O114" s="189">
        <f>SUM(P114:R114)</f>
        <v>0</v>
      </c>
      <c r="P114" s="152"/>
      <c r="Q114" s="152"/>
      <c r="R114" s="132"/>
      <c r="S114" s="190">
        <f>SUM(T114:V114)</f>
        <v>0</v>
      </c>
      <c r="T114" s="152"/>
      <c r="U114" s="152"/>
      <c r="V114" s="132"/>
      <c r="W114" s="234"/>
      <c r="Z114" s="25"/>
    </row>
    <row r="115" spans="1:26" s="10" customFormat="1" ht="12.75">
      <c r="A115" s="13"/>
      <c r="B115" s="40"/>
      <c r="C115" s="17"/>
      <c r="D115" s="17"/>
      <c r="E115" s="69"/>
      <c r="F115" s="70"/>
      <c r="G115" s="188"/>
      <c r="H115" s="155"/>
      <c r="I115" s="155"/>
      <c r="J115" s="142"/>
      <c r="K115" s="188"/>
      <c r="L115" s="155"/>
      <c r="M115" s="155"/>
      <c r="N115" s="142"/>
      <c r="O115" s="188"/>
      <c r="P115" s="188"/>
      <c r="Q115" s="188"/>
      <c r="R115" s="142"/>
      <c r="S115" s="188"/>
      <c r="T115" s="155"/>
      <c r="U115" s="155"/>
      <c r="V115" s="142"/>
      <c r="W115" s="234"/>
      <c r="Z115" s="25"/>
    </row>
    <row r="116" spans="1:26" s="10" customFormat="1" ht="4.5" customHeight="1">
      <c r="A116" s="13"/>
      <c r="B116" s="40"/>
      <c r="C116" s="17"/>
      <c r="D116" s="17"/>
      <c r="E116" s="69"/>
      <c r="F116" s="70"/>
      <c r="G116" s="188"/>
      <c r="H116" s="155"/>
      <c r="I116" s="155"/>
      <c r="J116" s="142"/>
      <c r="K116" s="188"/>
      <c r="L116" s="155"/>
      <c r="M116" s="155"/>
      <c r="N116" s="142"/>
      <c r="O116" s="188"/>
      <c r="P116" s="188"/>
      <c r="Q116" s="188"/>
      <c r="R116" s="142"/>
      <c r="S116" s="188"/>
      <c r="T116" s="155"/>
      <c r="U116" s="155"/>
      <c r="V116" s="142"/>
      <c r="W116" s="234"/>
      <c r="Z116" s="25"/>
    </row>
    <row r="117" spans="1:23" s="51" customFormat="1" ht="15" customHeight="1">
      <c r="A117" s="50" t="s">
        <v>74</v>
      </c>
      <c r="B117" s="65" t="s">
        <v>25</v>
      </c>
      <c r="C117" s="49">
        <f>SUM(C118:C119)</f>
        <v>920118.483</v>
      </c>
      <c r="D117" s="49">
        <f>SUM(D118:D119)</f>
        <v>911639.3598</v>
      </c>
      <c r="E117" s="49">
        <f>SUM(E118:E119)</f>
        <v>8479.123200000002</v>
      </c>
      <c r="F117" s="229">
        <f>D117/C117*100</f>
        <v>99.07847485333038</v>
      </c>
      <c r="G117" s="194">
        <f>#N/A</f>
        <v>6736.596119999999</v>
      </c>
      <c r="H117" s="157">
        <f>#N/A</f>
        <v>0</v>
      </c>
      <c r="I117" s="157">
        <f>#N/A</f>
        <v>1436.802</v>
      </c>
      <c r="J117" s="138">
        <f>#N/A</f>
        <v>5299.79412</v>
      </c>
      <c r="K117" s="194">
        <f>#N/A</f>
        <v>0</v>
      </c>
      <c r="L117" s="157">
        <f>#N/A</f>
        <v>0</v>
      </c>
      <c r="M117" s="157">
        <f>#N/A</f>
        <v>0</v>
      </c>
      <c r="N117" s="138">
        <f>#N/A</f>
        <v>0</v>
      </c>
      <c r="O117" s="194">
        <f>O118+O119</f>
        <v>114169.85701</v>
      </c>
      <c r="P117" s="138">
        <f>SUM(P118:P119)</f>
        <v>23752.691670000007</v>
      </c>
      <c r="Q117" s="138">
        <f>SUM(Q118:Q119)</f>
        <v>54328.822159999996</v>
      </c>
      <c r="R117" s="138">
        <f>SUM(R118:R119)</f>
        <v>36088.343179999996</v>
      </c>
      <c r="S117" s="194">
        <f>#N/A</f>
        <v>0</v>
      </c>
      <c r="T117" s="157">
        <f>#N/A</f>
        <v>0</v>
      </c>
      <c r="U117" s="157">
        <f>#N/A</f>
        <v>0</v>
      </c>
      <c r="V117" s="138">
        <f>#N/A</f>
        <v>0</v>
      </c>
      <c r="W117" s="234"/>
    </row>
    <row r="118" spans="1:23" s="9" customFormat="1" ht="14.25" customHeight="1">
      <c r="A118" s="13"/>
      <c r="B118" s="90" t="s">
        <v>50</v>
      </c>
      <c r="C118" s="91">
        <f aca="true" t="shared" si="23" ref="C118:E119">C122+C131+C134+C137</f>
        <v>356639.9</v>
      </c>
      <c r="D118" s="91">
        <f t="shared" si="23"/>
        <v>354122.55514</v>
      </c>
      <c r="E118" s="91">
        <f t="shared" si="23"/>
        <v>2517.344860000012</v>
      </c>
      <c r="F118" s="227">
        <f>D118/C118*100</f>
        <v>99.29414940392255</v>
      </c>
      <c r="G118" s="189">
        <f>SUM(H118:J118)</f>
        <v>0</v>
      </c>
      <c r="H118" s="140">
        <f>#N/A</f>
        <v>0</v>
      </c>
      <c r="I118" s="140">
        <f>#N/A</f>
        <v>0</v>
      </c>
      <c r="J118" s="140">
        <f>#N/A</f>
        <v>0</v>
      </c>
      <c r="K118" s="189">
        <f>SUM(L118:N118)</f>
        <v>0</v>
      </c>
      <c r="L118" s="154"/>
      <c r="M118" s="154"/>
      <c r="N118" s="140"/>
      <c r="O118" s="189">
        <f>P118+Q118+R118</f>
        <v>12942.0641</v>
      </c>
      <c r="P118" s="140">
        <f aca="true" t="shared" si="24" ref="P118:R119">P122+P131+P134+P137</f>
        <v>1105.52982</v>
      </c>
      <c r="Q118" s="140">
        <f t="shared" si="24"/>
        <v>11836.53428</v>
      </c>
      <c r="R118" s="140">
        <f t="shared" si="24"/>
        <v>0</v>
      </c>
      <c r="S118" s="189">
        <f>SUM(T118:V118)</f>
        <v>267039.49331</v>
      </c>
      <c r="T118" s="140">
        <f aca="true" t="shared" si="25" ref="T118:V119">T122+T131+T134+T137</f>
        <v>59512.62452</v>
      </c>
      <c r="U118" s="140">
        <f t="shared" si="25"/>
        <v>92617.624</v>
      </c>
      <c r="V118" s="140">
        <f t="shared" si="25"/>
        <v>114909.24479</v>
      </c>
      <c r="W118" s="234"/>
    </row>
    <row r="119" spans="1:23" s="9" customFormat="1" ht="14.25" customHeight="1">
      <c r="A119" s="13"/>
      <c r="B119" s="90" t="s">
        <v>51</v>
      </c>
      <c r="C119" s="91">
        <f t="shared" si="23"/>
        <v>563478.583</v>
      </c>
      <c r="D119" s="91">
        <f t="shared" si="23"/>
        <v>557516.80466</v>
      </c>
      <c r="E119" s="91">
        <f t="shared" si="23"/>
        <v>5961.77833999999</v>
      </c>
      <c r="F119" s="227">
        <f>D119/C119*100</f>
        <v>98.94196895501175</v>
      </c>
      <c r="G119" s="189">
        <f>SUM(H119:J119)</f>
        <v>6736.596119999999</v>
      </c>
      <c r="H119" s="140">
        <f>#N/A</f>
        <v>0</v>
      </c>
      <c r="I119" s="140">
        <f>#N/A</f>
        <v>1436.802</v>
      </c>
      <c r="J119" s="140">
        <f>#N/A</f>
        <v>5299.79412</v>
      </c>
      <c r="K119" s="189">
        <f>SUM(L119:N119)</f>
        <v>0</v>
      </c>
      <c r="L119" s="154"/>
      <c r="M119" s="154"/>
      <c r="N119" s="140"/>
      <c r="O119" s="189">
        <f>P119+Q119+R119</f>
        <v>101227.79291</v>
      </c>
      <c r="P119" s="140">
        <f t="shared" si="24"/>
        <v>22647.161850000008</v>
      </c>
      <c r="Q119" s="140">
        <f t="shared" si="24"/>
        <v>42492.287879999996</v>
      </c>
      <c r="R119" s="140">
        <f t="shared" si="24"/>
        <v>36088.343179999996</v>
      </c>
      <c r="S119" s="189">
        <f>SUM(T119:V119)</f>
        <v>125815.05089</v>
      </c>
      <c r="T119" s="140">
        <f t="shared" si="25"/>
        <v>12117.98</v>
      </c>
      <c r="U119" s="140">
        <f t="shared" si="25"/>
        <v>32258.046</v>
      </c>
      <c r="V119" s="140">
        <f t="shared" si="25"/>
        <v>81439.02489</v>
      </c>
      <c r="W119" s="234"/>
    </row>
    <row r="120" spans="1:28" s="9" customFormat="1" ht="12" customHeight="1">
      <c r="A120" s="13"/>
      <c r="B120" s="40" t="s">
        <v>1</v>
      </c>
      <c r="C120" s="17"/>
      <c r="D120" s="17"/>
      <c r="E120" s="237"/>
      <c r="F120" s="70"/>
      <c r="G120" s="143"/>
      <c r="H120" s="136"/>
      <c r="I120" s="136"/>
      <c r="J120" s="141"/>
      <c r="K120" s="143"/>
      <c r="L120" s="136"/>
      <c r="M120" s="136"/>
      <c r="N120" s="141"/>
      <c r="O120" s="143"/>
      <c r="P120" s="136"/>
      <c r="Q120" s="136"/>
      <c r="R120" s="141"/>
      <c r="S120" s="200"/>
      <c r="T120" s="136"/>
      <c r="U120" s="136"/>
      <c r="V120" s="141"/>
      <c r="W120" s="234"/>
      <c r="Y120" s="14"/>
      <c r="AB120" s="14"/>
    </row>
    <row r="121" spans="1:23" s="92" customFormat="1" ht="39" customHeight="1">
      <c r="A121" s="50" t="s">
        <v>85</v>
      </c>
      <c r="B121" s="65" t="s">
        <v>76</v>
      </c>
      <c r="C121" s="49">
        <f>SUM(C122:C123)</f>
        <v>230091</v>
      </c>
      <c r="D121" s="49">
        <f>SUM(D122:D123)</f>
        <v>229636.26871</v>
      </c>
      <c r="E121" s="49">
        <f>SUM(E122:E123)</f>
        <v>454.7312899999961</v>
      </c>
      <c r="F121" s="229">
        <f>D121/C121*100</f>
        <v>99.80236893663812</v>
      </c>
      <c r="G121" s="194">
        <f>#N/A</f>
        <v>5282.29412</v>
      </c>
      <c r="H121" s="157">
        <f>#N/A</f>
        <v>0</v>
      </c>
      <c r="I121" s="157">
        <f>#N/A</f>
        <v>0</v>
      </c>
      <c r="J121" s="138">
        <f>#N/A</f>
        <v>5282.29412</v>
      </c>
      <c r="K121" s="194">
        <f>#N/A</f>
        <v>13131.25449</v>
      </c>
      <c r="L121" s="157">
        <f>#N/A</f>
        <v>10217.70449</v>
      </c>
      <c r="M121" s="157">
        <f>#N/A</f>
        <v>2913.55</v>
      </c>
      <c r="N121" s="138">
        <f>#N/A</f>
        <v>0</v>
      </c>
      <c r="O121" s="194">
        <f>O122+O123</f>
        <v>25418.19522</v>
      </c>
      <c r="P121" s="138">
        <f>SUM(P122:P123)</f>
        <v>8273.488800000003</v>
      </c>
      <c r="Q121" s="138">
        <f>SUM(Q122:Q123)</f>
        <v>9859.74304</v>
      </c>
      <c r="R121" s="138">
        <f>SUM(R122:R123)</f>
        <v>7284.96338</v>
      </c>
      <c r="S121" s="194">
        <f>#N/A</f>
        <v>0</v>
      </c>
      <c r="T121" s="157">
        <f>#N/A</f>
        <v>0</v>
      </c>
      <c r="U121" s="157">
        <f>#N/A</f>
        <v>0</v>
      </c>
      <c r="V121" s="138">
        <f>#N/A</f>
        <v>0</v>
      </c>
      <c r="W121" s="234"/>
    </row>
    <row r="122" spans="1:23" s="28" customFormat="1" ht="14.25" customHeight="1">
      <c r="A122" s="30"/>
      <c r="B122" s="42" t="s">
        <v>50</v>
      </c>
      <c r="C122" s="69">
        <f aca="true" t="shared" si="26" ref="C122:E123">C125+C128</f>
        <v>38455</v>
      </c>
      <c r="D122" s="69">
        <f t="shared" si="26"/>
        <v>38455</v>
      </c>
      <c r="E122" s="69">
        <f t="shared" si="26"/>
        <v>0</v>
      </c>
      <c r="F122" s="110">
        <f>D122/C122*100</f>
        <v>100</v>
      </c>
      <c r="G122" s="181">
        <f>#N/A</f>
        <v>0</v>
      </c>
      <c r="H122" s="152">
        <f>#N/A</f>
        <v>0</v>
      </c>
      <c r="I122" s="152">
        <f>#N/A</f>
        <v>0</v>
      </c>
      <c r="J122" s="135">
        <f>#N/A</f>
        <v>0</v>
      </c>
      <c r="K122" s="181">
        <f>#N/A</f>
        <v>0</v>
      </c>
      <c r="L122" s="152">
        <f>#N/A</f>
        <v>0</v>
      </c>
      <c r="M122" s="152">
        <f>#N/A</f>
        <v>0</v>
      </c>
      <c r="N122" s="135">
        <f>#N/A</f>
        <v>0</v>
      </c>
      <c r="O122" s="189">
        <f>P122+Q122+R122</f>
        <v>0</v>
      </c>
      <c r="P122" s="135">
        <f aca="true" t="shared" si="27" ref="P122:R123">P125+P128</f>
        <v>0</v>
      </c>
      <c r="Q122" s="135">
        <f t="shared" si="27"/>
        <v>0</v>
      </c>
      <c r="R122" s="135">
        <f t="shared" si="27"/>
        <v>0</v>
      </c>
      <c r="S122" s="181">
        <f>#N/A</f>
        <v>0</v>
      </c>
      <c r="T122" s="135">
        <f>T125+T128</f>
        <v>0</v>
      </c>
      <c r="U122" s="135">
        <f>U125+U128</f>
        <v>23868.552</v>
      </c>
      <c r="V122" s="135">
        <f>V125+V128</f>
        <v>14586.448</v>
      </c>
      <c r="W122" s="234"/>
    </row>
    <row r="123" spans="1:23" s="28" customFormat="1" ht="14.25" customHeight="1">
      <c r="A123" s="30"/>
      <c r="B123" s="42" t="s">
        <v>51</v>
      </c>
      <c r="C123" s="69">
        <f t="shared" si="26"/>
        <v>191636</v>
      </c>
      <c r="D123" s="69">
        <f t="shared" si="26"/>
        <v>191181.26871</v>
      </c>
      <c r="E123" s="69">
        <f t="shared" si="26"/>
        <v>454.7312899999961</v>
      </c>
      <c r="F123" s="110">
        <f>D123/C123*100</f>
        <v>99.76271092592206</v>
      </c>
      <c r="G123" s="181">
        <f>#N/A</f>
        <v>5282.29412</v>
      </c>
      <c r="H123" s="152">
        <f>#N/A</f>
        <v>0</v>
      </c>
      <c r="I123" s="152">
        <f>#N/A</f>
        <v>0</v>
      </c>
      <c r="J123" s="135">
        <f>#N/A</f>
        <v>5282.29412</v>
      </c>
      <c r="K123" s="181">
        <f>#N/A</f>
        <v>13131.25449</v>
      </c>
      <c r="L123" s="152">
        <f>#N/A</f>
        <v>10217.70449</v>
      </c>
      <c r="M123" s="152">
        <f>#N/A</f>
        <v>2913.55</v>
      </c>
      <c r="N123" s="135">
        <f>#N/A</f>
        <v>0</v>
      </c>
      <c r="O123" s="189">
        <f>P123+Q123+R123</f>
        <v>25418.19522</v>
      </c>
      <c r="P123" s="135">
        <f t="shared" si="27"/>
        <v>8273.488800000003</v>
      </c>
      <c r="Q123" s="135">
        <f t="shared" si="27"/>
        <v>9859.74304</v>
      </c>
      <c r="R123" s="135">
        <f t="shared" si="27"/>
        <v>7284.96338</v>
      </c>
      <c r="S123" s="181">
        <f>#N/A</f>
        <v>0</v>
      </c>
      <c r="T123" s="152">
        <f>#N/A</f>
        <v>0</v>
      </c>
      <c r="U123" s="152">
        <f>#N/A</f>
        <v>0</v>
      </c>
      <c r="V123" s="135">
        <f>#N/A</f>
        <v>0</v>
      </c>
      <c r="W123" s="234"/>
    </row>
    <row r="124" spans="1:23" s="9" customFormat="1" ht="27.75" customHeight="1">
      <c r="A124" s="13" t="s">
        <v>86</v>
      </c>
      <c r="B124" s="40" t="s">
        <v>99</v>
      </c>
      <c r="C124" s="17">
        <f>SUM(C125:C126)</f>
        <v>110400</v>
      </c>
      <c r="D124" s="17">
        <f>SUM(D125:D126)</f>
        <v>109945.26871</v>
      </c>
      <c r="E124" s="17">
        <f>SUM(E125:E126)</f>
        <v>454.7312899999961</v>
      </c>
      <c r="F124" s="70">
        <f>D124/C124*100</f>
        <v>99.58810571557972</v>
      </c>
      <c r="G124" s="143">
        <f>SUM(G125:G126)</f>
        <v>5282.29412</v>
      </c>
      <c r="H124" s="143">
        <f>#N/A</f>
        <v>0</v>
      </c>
      <c r="I124" s="143">
        <f>#N/A</f>
        <v>0</v>
      </c>
      <c r="J124" s="137">
        <f>#N/A</f>
        <v>5282.29412</v>
      </c>
      <c r="K124" s="143">
        <f>#N/A</f>
        <v>13131.25449</v>
      </c>
      <c r="L124" s="143">
        <f>#N/A</f>
        <v>10217.70449</v>
      </c>
      <c r="M124" s="143">
        <f>#N/A</f>
        <v>2913.55</v>
      </c>
      <c r="N124" s="137">
        <f>SUM(N125:N126)</f>
        <v>5752.962</v>
      </c>
      <c r="O124" s="143">
        <f>O125+O126</f>
        <v>25418.19522</v>
      </c>
      <c r="P124" s="143">
        <f>P125+P126</f>
        <v>8273.488800000003</v>
      </c>
      <c r="Q124" s="143">
        <f>Q125+Q126</f>
        <v>9859.74304</v>
      </c>
      <c r="R124" s="143">
        <f>R125+R126</f>
        <v>7284.96338</v>
      </c>
      <c r="S124" s="200">
        <f>#N/A</f>
        <v>0</v>
      </c>
      <c r="T124" s="143">
        <f>#N/A</f>
        <v>0</v>
      </c>
      <c r="U124" s="143">
        <f>#N/A</f>
        <v>0</v>
      </c>
      <c r="V124" s="137">
        <f>#N/A</f>
        <v>0</v>
      </c>
      <c r="W124" s="234"/>
    </row>
    <row r="125" spans="1:23" s="28" customFormat="1" ht="14.25" customHeight="1">
      <c r="A125" s="26"/>
      <c r="B125" s="42" t="s">
        <v>50</v>
      </c>
      <c r="C125" s="31">
        <v>0</v>
      </c>
      <c r="D125" s="31">
        <f>G125+K125+O125+S125</f>
        <v>0</v>
      </c>
      <c r="E125" s="69">
        <f>C125-D125</f>
        <v>0</v>
      </c>
      <c r="F125" s="110">
        <v>0</v>
      </c>
      <c r="G125" s="189">
        <f>SUM(H125:J125)</f>
        <v>0</v>
      </c>
      <c r="H125" s="152"/>
      <c r="I125" s="152"/>
      <c r="J125" s="139"/>
      <c r="K125" s="189">
        <f>SUM(L125:N125)</f>
        <v>0</v>
      </c>
      <c r="L125" s="152"/>
      <c r="M125" s="152"/>
      <c r="N125" s="132"/>
      <c r="O125" s="189">
        <f>SUM(P125:R125)</f>
        <v>0</v>
      </c>
      <c r="P125" s="152"/>
      <c r="Q125" s="152"/>
      <c r="R125" s="132"/>
      <c r="S125" s="190">
        <f>SUM(T125:V125)</f>
        <v>0</v>
      </c>
      <c r="T125" s="152"/>
      <c r="U125" s="152"/>
      <c r="V125" s="132"/>
      <c r="W125" s="234"/>
    </row>
    <row r="126" spans="1:23" s="28" customFormat="1" ht="14.25" customHeight="1">
      <c r="A126" s="26"/>
      <c r="B126" s="42" t="s">
        <v>51</v>
      </c>
      <c r="C126" s="31">
        <v>110400</v>
      </c>
      <c r="D126" s="31">
        <f>G126+K126+O126+S126</f>
        <v>109945.26871</v>
      </c>
      <c r="E126" s="69">
        <f>C126-D126</f>
        <v>454.7312899999961</v>
      </c>
      <c r="F126" s="110">
        <f>D126/C126*100</f>
        <v>99.58810571557972</v>
      </c>
      <c r="G126" s="189">
        <f>SUM(H126:J126)</f>
        <v>5282.29412</v>
      </c>
      <c r="H126" s="152"/>
      <c r="I126" s="152"/>
      <c r="J126" s="139">
        <v>5282.29412</v>
      </c>
      <c r="K126" s="189">
        <f>SUM(L126:N126)</f>
        <v>18884.18649</v>
      </c>
      <c r="L126" s="152">
        <v>10217.70449</v>
      </c>
      <c r="M126" s="152">
        <v>2913.52</v>
      </c>
      <c r="N126" s="132">
        <v>5752.962</v>
      </c>
      <c r="O126" s="189">
        <f>SUM(P126:R126)</f>
        <v>25418.19522</v>
      </c>
      <c r="P126" s="152">
        <f>32439.96941-24166.48061</f>
        <v>8273.488800000003</v>
      </c>
      <c r="Q126" s="152">
        <v>9859.74304</v>
      </c>
      <c r="R126" s="132">
        <v>7284.96338</v>
      </c>
      <c r="S126" s="190">
        <f>SUM(T126:V126)</f>
        <v>60360.59288</v>
      </c>
      <c r="T126" s="152">
        <v>1499.72</v>
      </c>
      <c r="U126" s="152">
        <v>13264.98048</v>
      </c>
      <c r="V126" s="132">
        <v>45595.8924</v>
      </c>
      <c r="W126" s="234"/>
    </row>
    <row r="127" spans="1:23" s="116" customFormat="1" ht="66" customHeight="1">
      <c r="A127" s="118" t="s">
        <v>87</v>
      </c>
      <c r="B127" s="119" t="s">
        <v>88</v>
      </c>
      <c r="C127" s="129">
        <f>SUM(C128:C129)</f>
        <v>119691</v>
      </c>
      <c r="D127" s="129">
        <f>SUM(D128:D129)</f>
        <v>119691</v>
      </c>
      <c r="E127" s="129">
        <f>SUM(E128:E129)</f>
        <v>0</v>
      </c>
      <c r="F127" s="230">
        <f>D127/C127*100</f>
        <v>100</v>
      </c>
      <c r="G127" s="201">
        <f>SUM(G128:G129)</f>
        <v>0</v>
      </c>
      <c r="H127" s="201">
        <f>#N/A</f>
        <v>0</v>
      </c>
      <c r="I127" s="201">
        <f>#N/A</f>
        <v>0</v>
      </c>
      <c r="J127" s="166">
        <f>#N/A</f>
        <v>0</v>
      </c>
      <c r="K127" s="160">
        <f>#N/A</f>
        <v>0</v>
      </c>
      <c r="L127" s="160">
        <f>#N/A</f>
        <v>0</v>
      </c>
      <c r="M127" s="160">
        <f>#N/A</f>
        <v>0</v>
      </c>
      <c r="N127" s="166">
        <f>SUM(N128:N129)</f>
        <v>0</v>
      </c>
      <c r="O127" s="143">
        <f>O128+O129</f>
        <v>0</v>
      </c>
      <c r="P127" s="143">
        <f>P128+P129</f>
        <v>0</v>
      </c>
      <c r="Q127" s="143">
        <f>Q128+Q129</f>
        <v>0</v>
      </c>
      <c r="R127" s="143">
        <f>R128+R129</f>
        <v>0</v>
      </c>
      <c r="S127" s="202">
        <f>#N/A</f>
        <v>0</v>
      </c>
      <c r="T127" s="160">
        <f>#N/A</f>
        <v>0</v>
      </c>
      <c r="U127" s="160">
        <f>SUM(U128:U129)</f>
        <v>23868.552</v>
      </c>
      <c r="V127" s="166">
        <f>SUM(V128:V129)</f>
        <v>95822.448</v>
      </c>
      <c r="W127" s="234"/>
    </row>
    <row r="128" spans="1:23" s="117" customFormat="1" ht="14.25" customHeight="1">
      <c r="A128" s="120"/>
      <c r="B128" s="121" t="s">
        <v>50</v>
      </c>
      <c r="C128" s="130">
        <v>38455</v>
      </c>
      <c r="D128" s="130">
        <f>G128+K128+O128+S128</f>
        <v>38455</v>
      </c>
      <c r="E128" s="238">
        <f>C128-D128</f>
        <v>0</v>
      </c>
      <c r="F128" s="231">
        <f>D128/C128*100</f>
        <v>100</v>
      </c>
      <c r="G128" s="203">
        <f>SUM(H128:J128)</f>
        <v>0</v>
      </c>
      <c r="H128" s="204"/>
      <c r="I128" s="204"/>
      <c r="J128" s="167"/>
      <c r="K128" s="205">
        <f>SUM(L128:N128)</f>
        <v>0</v>
      </c>
      <c r="L128" s="161"/>
      <c r="M128" s="161">
        <v>0</v>
      </c>
      <c r="N128" s="144"/>
      <c r="O128" s="205">
        <f>SUM(P128:R128)</f>
        <v>0</v>
      </c>
      <c r="P128" s="161">
        <v>0</v>
      </c>
      <c r="Q128" s="161">
        <v>0</v>
      </c>
      <c r="R128" s="144">
        <v>0</v>
      </c>
      <c r="S128" s="206">
        <f>SUM(T128:V128)</f>
        <v>38455</v>
      </c>
      <c r="T128" s="161">
        <v>0</v>
      </c>
      <c r="U128" s="161">
        <v>23868.552</v>
      </c>
      <c r="V128" s="144">
        <v>14586.448</v>
      </c>
      <c r="W128" s="234"/>
    </row>
    <row r="129" spans="1:23" s="117" customFormat="1" ht="14.25" customHeight="1">
      <c r="A129" s="120"/>
      <c r="B129" s="121" t="s">
        <v>51</v>
      </c>
      <c r="C129" s="130">
        <v>81236</v>
      </c>
      <c r="D129" s="130">
        <f>G129+K129+O129+S129</f>
        <v>81236</v>
      </c>
      <c r="E129" s="238">
        <f>C129-D129</f>
        <v>0</v>
      </c>
      <c r="F129" s="231">
        <f>D129/C129*100</f>
        <v>100</v>
      </c>
      <c r="G129" s="203">
        <f>SUM(H129:J129)</f>
        <v>0</v>
      </c>
      <c r="H129" s="204"/>
      <c r="I129" s="204"/>
      <c r="J129" s="167">
        <v>0</v>
      </c>
      <c r="K129" s="205">
        <f>SUM(L129:N129)</f>
        <v>0</v>
      </c>
      <c r="L129" s="161"/>
      <c r="M129" s="161">
        <v>0</v>
      </c>
      <c r="N129" s="144"/>
      <c r="O129" s="205">
        <f>SUM(P129:R129)</f>
        <v>0</v>
      </c>
      <c r="P129" s="161">
        <v>0</v>
      </c>
      <c r="Q129" s="161">
        <v>0</v>
      </c>
      <c r="R129" s="144">
        <v>0</v>
      </c>
      <c r="S129" s="206">
        <f>SUM(T129:V129)</f>
        <v>81236</v>
      </c>
      <c r="T129" s="161">
        <v>0</v>
      </c>
      <c r="U129" s="161">
        <v>0</v>
      </c>
      <c r="V129" s="144">
        <v>81236</v>
      </c>
      <c r="W129" s="234"/>
    </row>
    <row r="130" spans="1:23" s="117" customFormat="1" ht="51.75" customHeight="1">
      <c r="A130" s="118" t="s">
        <v>89</v>
      </c>
      <c r="B130" s="119" t="s">
        <v>100</v>
      </c>
      <c r="C130" s="129">
        <f>SUM(C131:C132)</f>
        <v>35000</v>
      </c>
      <c r="D130" s="129">
        <f>SUM(D131:D132)</f>
        <v>32223.93189</v>
      </c>
      <c r="E130" s="129">
        <f>SUM(E131:E132)</f>
        <v>2776.06811</v>
      </c>
      <c r="F130" s="230">
        <f>D130/C130*100</f>
        <v>92.06837682857143</v>
      </c>
      <c r="G130" s="201">
        <f>SUM(G131:G132)</f>
        <v>72.569</v>
      </c>
      <c r="H130" s="201">
        <f>#N/A</f>
        <v>0</v>
      </c>
      <c r="I130" s="201">
        <f>#N/A</f>
        <v>55.069</v>
      </c>
      <c r="J130" s="166">
        <f>#N/A</f>
        <v>17.5</v>
      </c>
      <c r="K130" s="160">
        <f>#N/A</f>
        <v>4456.918</v>
      </c>
      <c r="L130" s="160">
        <f>#N/A</f>
        <v>0</v>
      </c>
      <c r="M130" s="160">
        <f>#N/A</f>
        <v>4456.918</v>
      </c>
      <c r="N130" s="166">
        <f>SUM(N131:N132)</f>
        <v>967.699</v>
      </c>
      <c r="O130" s="143">
        <f>O131+O132</f>
        <v>7546.664000000001</v>
      </c>
      <c r="P130" s="143">
        <f>P131+P132</f>
        <v>1110.0730000000003</v>
      </c>
      <c r="Q130" s="143">
        <f>Q131+Q132</f>
        <v>5120.84</v>
      </c>
      <c r="R130" s="143">
        <f>R131+R132</f>
        <v>1315.751</v>
      </c>
      <c r="S130" s="202">
        <f>#N/A</f>
        <v>0</v>
      </c>
      <c r="T130" s="160">
        <f>#N/A</f>
        <v>0</v>
      </c>
      <c r="U130" s="160">
        <f>SUM(U131:U132)</f>
        <v>923.479</v>
      </c>
      <c r="V130" s="166">
        <f>SUM(V131:V132)</f>
        <v>18256.60289</v>
      </c>
      <c r="W130" s="234"/>
    </row>
    <row r="131" spans="1:23" s="117" customFormat="1" ht="14.25" customHeight="1">
      <c r="A131" s="120"/>
      <c r="B131" s="121" t="s">
        <v>50</v>
      </c>
      <c r="C131" s="130">
        <v>0</v>
      </c>
      <c r="D131" s="130">
        <f>G131+K131+O131+S131</f>
        <v>0</v>
      </c>
      <c r="E131" s="238">
        <f>C131-D131</f>
        <v>0</v>
      </c>
      <c r="F131" s="231">
        <v>0</v>
      </c>
      <c r="G131" s="203">
        <f>SUM(H131:J131)</f>
        <v>0</v>
      </c>
      <c r="H131" s="204"/>
      <c r="I131" s="204"/>
      <c r="J131" s="167"/>
      <c r="K131" s="205">
        <f>SUM(L131:N131)</f>
        <v>0</v>
      </c>
      <c r="L131" s="161"/>
      <c r="M131" s="161"/>
      <c r="N131" s="144"/>
      <c r="O131" s="205">
        <f>SUM(P131:R131)</f>
        <v>0</v>
      </c>
      <c r="P131" s="161"/>
      <c r="Q131" s="161"/>
      <c r="R131" s="144"/>
      <c r="S131" s="206">
        <f>SUM(T131:V131)</f>
        <v>0</v>
      </c>
      <c r="T131" s="161">
        <v>0</v>
      </c>
      <c r="U131" s="161"/>
      <c r="V131" s="144"/>
      <c r="W131" s="234"/>
    </row>
    <row r="132" spans="1:23" s="117" customFormat="1" ht="14.25" customHeight="1">
      <c r="A132" s="120"/>
      <c r="B132" s="121" t="s">
        <v>51</v>
      </c>
      <c r="C132" s="130">
        <v>35000</v>
      </c>
      <c r="D132" s="130">
        <f>G132+K132+O132+S132</f>
        <v>32223.93189</v>
      </c>
      <c r="E132" s="238">
        <f>C132-D132</f>
        <v>2776.06811</v>
      </c>
      <c r="F132" s="231">
        <f aca="true" t="shared" si="28" ref="F132:F139">D132/C132*100</f>
        <v>92.06837682857143</v>
      </c>
      <c r="G132" s="203">
        <f>SUM(H132:J132)</f>
        <v>72.569</v>
      </c>
      <c r="H132" s="204"/>
      <c r="I132" s="204">
        <v>55.069</v>
      </c>
      <c r="J132" s="167">
        <v>17.5</v>
      </c>
      <c r="K132" s="205">
        <f>SUM(L132:N132)</f>
        <v>5424.616999999999</v>
      </c>
      <c r="L132" s="161"/>
      <c r="M132" s="161">
        <v>4456.918</v>
      </c>
      <c r="N132" s="144">
        <v>967.699</v>
      </c>
      <c r="O132" s="205">
        <f>SUM(P132:R132)</f>
        <v>7546.664000000001</v>
      </c>
      <c r="P132" s="161">
        <f>6607.259-5497.186</f>
        <v>1110.0730000000003</v>
      </c>
      <c r="Q132" s="161">
        <v>5120.84</v>
      </c>
      <c r="R132" s="144">
        <v>1315.751</v>
      </c>
      <c r="S132" s="206">
        <f>SUM(T132:V132)</f>
        <v>19180.081889999998</v>
      </c>
      <c r="T132" s="161">
        <v>0</v>
      </c>
      <c r="U132" s="161">
        <v>923.479</v>
      </c>
      <c r="V132" s="144">
        <v>18256.60289</v>
      </c>
      <c r="W132" s="234"/>
    </row>
    <row r="133" spans="1:23" s="74" customFormat="1" ht="145.5" customHeight="1">
      <c r="A133" s="13" t="s">
        <v>90</v>
      </c>
      <c r="B133" s="40" t="s">
        <v>55</v>
      </c>
      <c r="C133" s="17">
        <f>SUM(C134:C135)</f>
        <v>181106.1</v>
      </c>
      <c r="D133" s="17">
        <f>SUM(D134:D135)</f>
        <v>179668.53106</v>
      </c>
      <c r="E133" s="17">
        <f>SUM(E134:E135)</f>
        <v>1437.5689399999974</v>
      </c>
      <c r="F133" s="233">
        <f t="shared" si="28"/>
        <v>99.20622831588776</v>
      </c>
      <c r="G133" s="143">
        <f>SUM(G134:G135)</f>
        <v>1381.733</v>
      </c>
      <c r="H133" s="143">
        <f>#N/A</f>
        <v>0</v>
      </c>
      <c r="I133" s="143">
        <f>#N/A</f>
        <v>1381.733</v>
      </c>
      <c r="J133" s="166">
        <f>#N/A</f>
        <v>0</v>
      </c>
      <c r="K133" s="160">
        <f>SUM(K134:K135)</f>
        <v>15166.56399</v>
      </c>
      <c r="L133" s="166">
        <f>SUM(L134:L135)</f>
        <v>835.383</v>
      </c>
      <c r="M133" s="166">
        <f>SUM(M134:M135)</f>
        <v>129.1</v>
      </c>
      <c r="N133" s="166">
        <f>SUM(N134:N135)</f>
        <v>14202.08099</v>
      </c>
      <c r="O133" s="143">
        <f>O134+O135</f>
        <v>56485.26507</v>
      </c>
      <c r="P133" s="143">
        <f>P134+P135</f>
        <v>13207.494270000003</v>
      </c>
      <c r="Q133" s="143">
        <f>Q134+Q135</f>
        <v>15790.142</v>
      </c>
      <c r="R133" s="143">
        <f>R134+R135</f>
        <v>27487.6288</v>
      </c>
      <c r="S133" s="202">
        <f>#N/A</f>
        <v>0</v>
      </c>
      <c r="T133" s="160">
        <f>#N/A</f>
        <v>0</v>
      </c>
      <c r="U133" s="160">
        <f>SUM(U134:U135)</f>
        <v>31334.567</v>
      </c>
      <c r="V133" s="166">
        <f>#N/A</f>
        <v>0</v>
      </c>
      <c r="W133" s="234"/>
    </row>
    <row r="134" spans="1:23" s="28" customFormat="1" ht="14.25" customHeight="1">
      <c r="A134" s="26"/>
      <c r="B134" s="42" t="s">
        <v>50</v>
      </c>
      <c r="C134" s="31">
        <v>0</v>
      </c>
      <c r="D134" s="31">
        <f>G134+K134+O134+S134</f>
        <v>0</v>
      </c>
      <c r="E134" s="69">
        <f>C134-D134</f>
        <v>0</v>
      </c>
      <c r="F134" s="232" t="e">
        <f t="shared" si="28"/>
        <v>#DIV/0!</v>
      </c>
      <c r="G134" s="189">
        <f>SUM(H134:J134)</f>
        <v>0</v>
      </c>
      <c r="H134" s="152"/>
      <c r="I134" s="152"/>
      <c r="J134" s="139"/>
      <c r="K134" s="189">
        <f>SUM(L134:N134)</f>
        <v>0</v>
      </c>
      <c r="L134" s="152"/>
      <c r="M134" s="152"/>
      <c r="N134" s="132"/>
      <c r="O134" s="189">
        <f>SUM(P134:R134)</f>
        <v>0</v>
      </c>
      <c r="P134" s="152"/>
      <c r="Q134" s="152"/>
      <c r="R134" s="132"/>
      <c r="S134" s="206">
        <f>SUM(T134:V134)</f>
        <v>0</v>
      </c>
      <c r="T134" s="161"/>
      <c r="U134" s="161"/>
      <c r="V134" s="144"/>
      <c r="W134" s="234"/>
    </row>
    <row r="135" spans="1:23" s="28" customFormat="1" ht="14.25" customHeight="1">
      <c r="A135" s="26"/>
      <c r="B135" s="42" t="s">
        <v>51</v>
      </c>
      <c r="C135" s="31">
        <v>181106.1</v>
      </c>
      <c r="D135" s="31">
        <f>G135+K135+O135+S135</f>
        <v>179668.53106</v>
      </c>
      <c r="E135" s="69">
        <f>C135-D135</f>
        <v>1437.5689399999974</v>
      </c>
      <c r="F135" s="232">
        <f t="shared" si="28"/>
        <v>99.20622831588776</v>
      </c>
      <c r="G135" s="189">
        <f>SUM(H135:J135)</f>
        <v>1381.733</v>
      </c>
      <c r="H135" s="152"/>
      <c r="I135" s="152">
        <v>1381.733</v>
      </c>
      <c r="J135" s="139">
        <v>0</v>
      </c>
      <c r="K135" s="189">
        <f>SUM(L135:N135)</f>
        <v>15166.56399</v>
      </c>
      <c r="L135" s="152">
        <v>835.383</v>
      </c>
      <c r="M135" s="152">
        <v>129.1</v>
      </c>
      <c r="N135" s="132">
        <v>14202.08099</v>
      </c>
      <c r="O135" s="189">
        <f>SUM(P135:R135)</f>
        <v>56485.26507</v>
      </c>
      <c r="P135" s="152">
        <f>29755.79126-16548.29699</f>
        <v>13207.494270000003</v>
      </c>
      <c r="Q135" s="152">
        <v>15790.142</v>
      </c>
      <c r="R135" s="132">
        <v>27487.6288</v>
      </c>
      <c r="S135" s="206">
        <f>SUM(T135:V135)</f>
        <v>106634.969</v>
      </c>
      <c r="T135" s="161">
        <v>12117.98</v>
      </c>
      <c r="U135" s="161">
        <v>31334.567</v>
      </c>
      <c r="V135" s="144">
        <v>63182.422</v>
      </c>
      <c r="W135" s="234"/>
    </row>
    <row r="136" spans="1:23" s="28" customFormat="1" ht="41.25" customHeight="1">
      <c r="A136" s="13" t="s">
        <v>91</v>
      </c>
      <c r="B136" s="40" t="s">
        <v>92</v>
      </c>
      <c r="C136" s="17">
        <f>SUM(C137:C138)</f>
        <v>473921.38300000003</v>
      </c>
      <c r="D136" s="17">
        <f>SUM(D137:D138)</f>
        <v>470110.62814000004</v>
      </c>
      <c r="E136" s="17">
        <f>SUM(E137:E138)</f>
        <v>3810.754860000008</v>
      </c>
      <c r="F136" s="233">
        <f t="shared" si="28"/>
        <v>99.1959099131849</v>
      </c>
      <c r="G136" s="195">
        <f>#N/A</f>
        <v>0</v>
      </c>
      <c r="H136" s="136">
        <f>#N/A</f>
        <v>0</v>
      </c>
      <c r="I136" s="136">
        <f>#N/A</f>
        <v>0</v>
      </c>
      <c r="J136" s="137">
        <f>#N/A</f>
        <v>0</v>
      </c>
      <c r="K136" s="195">
        <f>#N/A</f>
        <v>0</v>
      </c>
      <c r="L136" s="136">
        <f>#N/A</f>
        <v>0</v>
      </c>
      <c r="M136" s="136">
        <f>#N/A</f>
        <v>0</v>
      </c>
      <c r="N136" s="195">
        <f>#N/A</f>
        <v>0</v>
      </c>
      <c r="O136" s="136">
        <f>O137+O138</f>
        <v>24719.73272</v>
      </c>
      <c r="P136" s="136">
        <f>SUM(P137:P138)</f>
        <v>1161.6356</v>
      </c>
      <c r="Q136" s="137">
        <f>SUM(Q137:Q138)</f>
        <v>23558.09712</v>
      </c>
      <c r="R136" s="137">
        <f>SUM(R137:R138)</f>
        <v>0</v>
      </c>
      <c r="S136" s="207">
        <f>#N/A</f>
        <v>0</v>
      </c>
      <c r="T136" s="162">
        <f>#N/A</f>
        <v>0</v>
      </c>
      <c r="U136" s="162">
        <f>#N/A</f>
        <v>0</v>
      </c>
      <c r="V136" s="166">
        <f>#N/A</f>
        <v>0</v>
      </c>
      <c r="W136" s="234"/>
    </row>
    <row r="137" spans="1:23" s="28" customFormat="1" ht="14.25" customHeight="1">
      <c r="A137" s="32"/>
      <c r="B137" s="42" t="s">
        <v>50</v>
      </c>
      <c r="C137" s="33">
        <f aca="true" t="shared" si="29" ref="C137:E138">C140+C143+C146</f>
        <v>318184.9</v>
      </c>
      <c r="D137" s="33">
        <f t="shared" si="29"/>
        <v>315667.55514</v>
      </c>
      <c r="E137" s="33">
        <f t="shared" si="29"/>
        <v>2517.344860000012</v>
      </c>
      <c r="F137" s="232">
        <f t="shared" si="28"/>
        <v>99.20884213550045</v>
      </c>
      <c r="G137" s="208">
        <f>#N/A</f>
        <v>0</v>
      </c>
      <c r="H137" s="152">
        <f>#N/A</f>
        <v>0</v>
      </c>
      <c r="I137" s="152">
        <f>#N/A</f>
        <v>0</v>
      </c>
      <c r="J137" s="145">
        <f>#N/A</f>
        <v>0</v>
      </c>
      <c r="K137" s="208">
        <f>#N/A</f>
        <v>0</v>
      </c>
      <c r="L137" s="152">
        <f>#N/A</f>
        <v>0</v>
      </c>
      <c r="M137" s="152">
        <f>#N/A</f>
        <v>0</v>
      </c>
      <c r="N137" s="208">
        <f>#N/A</f>
        <v>0</v>
      </c>
      <c r="O137" s="152">
        <f>P137+Q137+R137</f>
        <v>12942.0641</v>
      </c>
      <c r="P137" s="145">
        <f aca="true" t="shared" si="30" ref="P137:V137">P140+P143+P146</f>
        <v>1105.52982</v>
      </c>
      <c r="Q137" s="145">
        <f t="shared" si="30"/>
        <v>11836.53428</v>
      </c>
      <c r="R137" s="145">
        <f t="shared" si="30"/>
        <v>0</v>
      </c>
      <c r="S137" s="209">
        <f>#N/A</f>
        <v>0</v>
      </c>
      <c r="T137" s="145">
        <f t="shared" si="30"/>
        <v>59512.62452</v>
      </c>
      <c r="U137" s="145">
        <f t="shared" si="30"/>
        <v>68749.072</v>
      </c>
      <c r="V137" s="145">
        <f t="shared" si="30"/>
        <v>100322.79679</v>
      </c>
      <c r="W137" s="234"/>
    </row>
    <row r="138" spans="1:23" s="28" customFormat="1" ht="14.25" customHeight="1">
      <c r="A138" s="26"/>
      <c r="B138" s="42" t="s">
        <v>51</v>
      </c>
      <c r="C138" s="33">
        <f t="shared" si="29"/>
        <v>155736.483</v>
      </c>
      <c r="D138" s="33">
        <f t="shared" si="29"/>
        <v>154443.073</v>
      </c>
      <c r="E138" s="33">
        <f t="shared" si="29"/>
        <v>1293.4099999999962</v>
      </c>
      <c r="F138" s="232">
        <f t="shared" si="28"/>
        <v>99.16948811538269</v>
      </c>
      <c r="G138" s="198">
        <f>#N/A</f>
        <v>0</v>
      </c>
      <c r="H138" s="152">
        <f>#N/A</f>
        <v>0</v>
      </c>
      <c r="I138" s="152">
        <f>#N/A</f>
        <v>0</v>
      </c>
      <c r="J138" s="139">
        <f>#N/A</f>
        <v>0</v>
      </c>
      <c r="K138" s="198">
        <f>#N/A</f>
        <v>0</v>
      </c>
      <c r="L138" s="152">
        <f>#N/A</f>
        <v>0</v>
      </c>
      <c r="M138" s="152">
        <f>#N/A</f>
        <v>0</v>
      </c>
      <c r="N138" s="198">
        <f>#N/A</f>
        <v>0</v>
      </c>
      <c r="O138" s="152">
        <f>P138+Q138+R138</f>
        <v>11777.668619999999</v>
      </c>
      <c r="P138" s="152">
        <f>P141+P144+P147</f>
        <v>56.10578</v>
      </c>
      <c r="Q138" s="145">
        <f>Q141+Q144+Q147</f>
        <v>11721.562839999999</v>
      </c>
      <c r="R138" s="145">
        <f>R141+R144+R147</f>
        <v>0</v>
      </c>
      <c r="S138" s="210">
        <f>#N/A</f>
        <v>0</v>
      </c>
      <c r="T138" s="161">
        <f>#N/A</f>
        <v>0</v>
      </c>
      <c r="U138" s="161">
        <f>#N/A</f>
        <v>0</v>
      </c>
      <c r="V138" s="167">
        <f>#N/A</f>
        <v>0</v>
      </c>
      <c r="W138" s="234"/>
    </row>
    <row r="139" spans="1:23" s="28" customFormat="1" ht="41.25" customHeight="1">
      <c r="A139" s="13" t="s">
        <v>101</v>
      </c>
      <c r="B139" s="40" t="s">
        <v>93</v>
      </c>
      <c r="C139" s="17">
        <f>SUM(C140:C141)</f>
        <v>39708.749</v>
      </c>
      <c r="D139" s="17">
        <f>SUM(D140:D141)</f>
        <v>38637.322</v>
      </c>
      <c r="E139" s="17">
        <f>SUM(E140:E141)</f>
        <v>1071.4270000000033</v>
      </c>
      <c r="F139" s="233">
        <f t="shared" si="28"/>
        <v>97.30178606231085</v>
      </c>
      <c r="G139" s="143">
        <f>#N/A</f>
        <v>0</v>
      </c>
      <c r="H139" s="143">
        <f>#N/A</f>
        <v>0</v>
      </c>
      <c r="I139" s="143">
        <f>#N/A</f>
        <v>0</v>
      </c>
      <c r="J139" s="137">
        <f>#N/A</f>
        <v>0</v>
      </c>
      <c r="K139" s="143">
        <f>#N/A</f>
        <v>0</v>
      </c>
      <c r="L139" s="143">
        <f>#N/A</f>
        <v>0</v>
      </c>
      <c r="M139" s="143">
        <f>#N/A</f>
        <v>0</v>
      </c>
      <c r="N139" s="137">
        <f>#N/A</f>
        <v>0</v>
      </c>
      <c r="O139" s="143">
        <f>O140+O141</f>
        <v>3700.574</v>
      </c>
      <c r="P139" s="143">
        <f>P140+P141</f>
        <v>0</v>
      </c>
      <c r="Q139" s="143">
        <f>Q140+Q141</f>
        <v>3700.574</v>
      </c>
      <c r="R139" s="143">
        <f>R140+R141</f>
        <v>0</v>
      </c>
      <c r="S139" s="200">
        <f>#N/A</f>
        <v>0</v>
      </c>
      <c r="T139" s="143">
        <f>T140+T141</f>
        <v>13361.766</v>
      </c>
      <c r="U139" s="143">
        <f>U140+U141</f>
        <v>5399.797</v>
      </c>
      <c r="V139" s="143">
        <f>V140+V141</f>
        <v>16175.185</v>
      </c>
      <c r="W139" s="234"/>
    </row>
    <row r="140" spans="1:23" s="28" customFormat="1" ht="14.25" customHeight="1">
      <c r="A140" s="32"/>
      <c r="B140" s="42" t="s">
        <v>50</v>
      </c>
      <c r="C140" s="33">
        <v>0</v>
      </c>
      <c r="D140" s="33">
        <f>G140+K140+O140+S140</f>
        <v>0</v>
      </c>
      <c r="E140" s="69">
        <f>C140-D140</f>
        <v>0</v>
      </c>
      <c r="F140" s="232"/>
      <c r="G140" s="189">
        <f>SUM(H140:J140)</f>
        <v>0</v>
      </c>
      <c r="H140" s="152"/>
      <c r="I140" s="152"/>
      <c r="J140" s="139"/>
      <c r="K140" s="189">
        <f>SUM(L140:N140)</f>
        <v>0</v>
      </c>
      <c r="L140" s="152"/>
      <c r="M140" s="152"/>
      <c r="N140" s="139"/>
      <c r="O140" s="189">
        <f>SUM(P140:R140)</f>
        <v>0</v>
      </c>
      <c r="P140" s="152"/>
      <c r="Q140" s="152"/>
      <c r="R140" s="139"/>
      <c r="S140" s="190">
        <f>SUM(T140:V140)</f>
        <v>0</v>
      </c>
      <c r="T140" s="152"/>
      <c r="U140" s="152"/>
      <c r="V140" s="139"/>
      <c r="W140" s="234"/>
    </row>
    <row r="141" spans="1:23" s="28" customFormat="1" ht="14.25" customHeight="1">
      <c r="A141" s="26"/>
      <c r="B141" s="42" t="s">
        <v>51</v>
      </c>
      <c r="C141" s="31">
        <v>39708.749</v>
      </c>
      <c r="D141" s="31">
        <f>G141+K141+O141+S141</f>
        <v>38637.322</v>
      </c>
      <c r="E141" s="69">
        <f>C141-D141</f>
        <v>1071.4270000000033</v>
      </c>
      <c r="F141" s="232">
        <f>D141/C141*100</f>
        <v>97.30178606231085</v>
      </c>
      <c r="G141" s="189">
        <f>SUM(H141:J141)</f>
        <v>0</v>
      </c>
      <c r="H141" s="152"/>
      <c r="I141" s="152"/>
      <c r="J141" s="139"/>
      <c r="K141" s="189">
        <f>SUM(L141:N141)</f>
        <v>0</v>
      </c>
      <c r="L141" s="152"/>
      <c r="M141" s="152">
        <v>0</v>
      </c>
      <c r="N141" s="139"/>
      <c r="O141" s="189">
        <f>SUM(P141:R141)</f>
        <v>3700.574</v>
      </c>
      <c r="P141" s="152"/>
      <c r="Q141" s="152">
        <v>3700.574</v>
      </c>
      <c r="R141" s="139">
        <v>0</v>
      </c>
      <c r="S141" s="190">
        <f>SUM(T141:V141)</f>
        <v>34936.748</v>
      </c>
      <c r="T141" s="152">
        <v>13361.766</v>
      </c>
      <c r="U141" s="152">
        <v>5399.797</v>
      </c>
      <c r="V141" s="139">
        <v>16175.185</v>
      </c>
      <c r="W141" s="234"/>
    </row>
    <row r="142" spans="1:23" s="28" customFormat="1" ht="52.5">
      <c r="A142" s="118"/>
      <c r="B142" s="40" t="s">
        <v>121</v>
      </c>
      <c r="C142" s="129">
        <f>SUM(C143:C144)</f>
        <v>24492.809</v>
      </c>
      <c r="D142" s="129">
        <f>SUM(D143:D144)</f>
        <v>24492.808999999997</v>
      </c>
      <c r="E142" s="129">
        <f>SUM(E143:E144)</f>
        <v>0</v>
      </c>
      <c r="F142" s="233">
        <f>D142/C142*100</f>
        <v>99.99999999999999</v>
      </c>
      <c r="G142" s="143">
        <f>#N/A</f>
        <v>0</v>
      </c>
      <c r="H142" s="143">
        <f>#N/A</f>
        <v>0</v>
      </c>
      <c r="I142" s="143">
        <f>#N/A</f>
        <v>0</v>
      </c>
      <c r="J142" s="137">
        <f>#N/A</f>
        <v>0</v>
      </c>
      <c r="K142" s="143">
        <f>#N/A</f>
        <v>0</v>
      </c>
      <c r="L142" s="143">
        <f>#N/A</f>
        <v>0</v>
      </c>
      <c r="M142" s="143">
        <f>#N/A</f>
        <v>0</v>
      </c>
      <c r="N142" s="166">
        <f>SUM(N143:N144)</f>
        <v>18621.974</v>
      </c>
      <c r="O142" s="143">
        <f>O143+O144</f>
        <v>5870.835</v>
      </c>
      <c r="P142" s="143">
        <f>P143+P144</f>
        <v>0</v>
      </c>
      <c r="Q142" s="143">
        <f>Q143+Q144</f>
        <v>5870.835</v>
      </c>
      <c r="R142" s="143">
        <f>R143+R144</f>
        <v>0</v>
      </c>
      <c r="S142" s="200">
        <f>#N/A</f>
        <v>0</v>
      </c>
      <c r="T142" s="143">
        <f>#N/A</f>
        <v>0</v>
      </c>
      <c r="U142" s="143">
        <f>#N/A</f>
        <v>0</v>
      </c>
      <c r="V142" s="137">
        <f>#N/A</f>
        <v>0</v>
      </c>
      <c r="W142" s="234"/>
    </row>
    <row r="143" spans="1:23" s="28" customFormat="1" ht="14.25" customHeight="1">
      <c r="A143" s="122"/>
      <c r="B143" s="121" t="s">
        <v>50</v>
      </c>
      <c r="C143" s="131">
        <v>0</v>
      </c>
      <c r="D143" s="131">
        <f>G143+K143+O143+S143</f>
        <v>0</v>
      </c>
      <c r="E143" s="238">
        <f>C143-D143</f>
        <v>0</v>
      </c>
      <c r="F143" s="232"/>
      <c r="G143" s="189">
        <f>SUM(H143:J143)</f>
        <v>0</v>
      </c>
      <c r="H143" s="152"/>
      <c r="I143" s="152"/>
      <c r="J143" s="139"/>
      <c r="K143" s="189">
        <f>SUM(L143:N143)</f>
        <v>0</v>
      </c>
      <c r="L143" s="152"/>
      <c r="M143" s="152"/>
      <c r="N143" s="139"/>
      <c r="O143" s="189">
        <f>SUM(P143:R143)</f>
        <v>0</v>
      </c>
      <c r="P143" s="152"/>
      <c r="Q143" s="152"/>
      <c r="R143" s="139"/>
      <c r="S143" s="190">
        <f>SUM(T143:V143)</f>
        <v>0</v>
      </c>
      <c r="T143" s="152">
        <v>0</v>
      </c>
      <c r="U143" s="152"/>
      <c r="V143" s="139"/>
      <c r="W143" s="234"/>
    </row>
    <row r="144" spans="1:23" s="28" customFormat="1" ht="14.25" customHeight="1">
      <c r="A144" s="120"/>
      <c r="B144" s="121" t="s">
        <v>51</v>
      </c>
      <c r="C144" s="130">
        <v>24492.809</v>
      </c>
      <c r="D144" s="130">
        <f>G144+K144+O144+S144</f>
        <v>24492.808999999997</v>
      </c>
      <c r="E144" s="238">
        <f>C144-D144</f>
        <v>0</v>
      </c>
      <c r="F144" s="232">
        <f>D144/C144*100</f>
        <v>99.99999999999999</v>
      </c>
      <c r="G144" s="189">
        <f>SUM(H144:J144)</f>
        <v>0</v>
      </c>
      <c r="H144" s="152"/>
      <c r="I144" s="152"/>
      <c r="J144" s="139"/>
      <c r="K144" s="189">
        <f>SUM(L144:N144)</f>
        <v>18621.974</v>
      </c>
      <c r="L144" s="152"/>
      <c r="M144" s="152">
        <v>0</v>
      </c>
      <c r="N144" s="139">
        <v>18621.974</v>
      </c>
      <c r="O144" s="189">
        <f>SUM(P144:R144)</f>
        <v>5870.835</v>
      </c>
      <c r="P144" s="152"/>
      <c r="Q144" s="152">
        <v>5870.835</v>
      </c>
      <c r="R144" s="139">
        <v>0</v>
      </c>
      <c r="S144" s="190">
        <f>SUM(T144:V144)</f>
        <v>0</v>
      </c>
      <c r="T144" s="152">
        <v>0</v>
      </c>
      <c r="U144" s="152">
        <v>0</v>
      </c>
      <c r="V144" s="139">
        <v>0</v>
      </c>
      <c r="W144" s="234"/>
    </row>
    <row r="145" spans="1:25" s="28" customFormat="1" ht="54" customHeight="1">
      <c r="A145" s="13"/>
      <c r="B145" s="40" t="s">
        <v>133</v>
      </c>
      <c r="C145" s="17">
        <f>SUM(C146:C147)</f>
        <v>409719.825</v>
      </c>
      <c r="D145" s="17">
        <f>SUM(D146:D147)</f>
        <v>406980.49714</v>
      </c>
      <c r="E145" s="17">
        <f>SUM(E146:E147)</f>
        <v>2739.327860000005</v>
      </c>
      <c r="F145" s="128">
        <f>D145/C145*100</f>
        <v>99.33141437322442</v>
      </c>
      <c r="G145" s="143">
        <f>#N/A</f>
        <v>0</v>
      </c>
      <c r="H145" s="143">
        <f>#N/A</f>
        <v>0</v>
      </c>
      <c r="I145" s="143">
        <f>#N/A</f>
        <v>0</v>
      </c>
      <c r="J145" s="137">
        <f>#N/A</f>
        <v>0</v>
      </c>
      <c r="K145" s="143">
        <f>#N/A</f>
        <v>0</v>
      </c>
      <c r="L145" s="143">
        <f>#N/A</f>
        <v>0</v>
      </c>
      <c r="M145" s="143">
        <f>#N/A</f>
        <v>0</v>
      </c>
      <c r="N145" s="137">
        <f>#N/A</f>
        <v>0</v>
      </c>
      <c r="O145" s="143">
        <f>O146+O147</f>
        <v>15148.32372</v>
      </c>
      <c r="P145" s="143">
        <f>P146+P147</f>
        <v>1161.6356</v>
      </c>
      <c r="Q145" s="143">
        <f>Q146+Q147</f>
        <v>13986.688119999999</v>
      </c>
      <c r="R145" s="143">
        <f>R146+R147</f>
        <v>0</v>
      </c>
      <c r="S145" s="200">
        <f>#N/A</f>
        <v>0</v>
      </c>
      <c r="T145" s="143">
        <f>#N/A</f>
        <v>0</v>
      </c>
      <c r="U145" s="143">
        <f>#N/A</f>
        <v>0</v>
      </c>
      <c r="V145" s="137">
        <f>#N/A</f>
        <v>0</v>
      </c>
      <c r="W145" s="234"/>
      <c r="Y145" s="29"/>
    </row>
    <row r="146" spans="1:25" s="28" customFormat="1" ht="14.25" customHeight="1">
      <c r="A146" s="32"/>
      <c r="B146" s="42" t="s">
        <v>50</v>
      </c>
      <c r="C146" s="33">
        <f>C150+C153+C156</f>
        <v>318184.9</v>
      </c>
      <c r="D146" s="33">
        <f>D150+D153+D156</f>
        <v>315667.55514</v>
      </c>
      <c r="E146" s="69">
        <f>C146-D146</f>
        <v>2517.344860000012</v>
      </c>
      <c r="F146" s="232">
        <f>D146/C146*100</f>
        <v>99.20884213550045</v>
      </c>
      <c r="G146" s="189">
        <f>SUM(H146:J146)</f>
        <v>0</v>
      </c>
      <c r="H146" s="152"/>
      <c r="I146" s="152"/>
      <c r="J146" s="139"/>
      <c r="K146" s="145">
        <f>K150+K153+K156</f>
        <v>74140.99773</v>
      </c>
      <c r="L146" s="152"/>
      <c r="M146" s="152"/>
      <c r="N146" s="139"/>
      <c r="O146" s="145">
        <f aca="true" t="shared" si="31" ref="O146:R147">O150+O153+O156</f>
        <v>12942.0641</v>
      </c>
      <c r="P146" s="145">
        <f t="shared" si="31"/>
        <v>1105.52982</v>
      </c>
      <c r="Q146" s="145">
        <f t="shared" si="31"/>
        <v>11836.53428</v>
      </c>
      <c r="R146" s="145">
        <f t="shared" si="31"/>
        <v>0</v>
      </c>
      <c r="S146" s="190">
        <f>SUM(T146:V146)</f>
        <v>228584.49331</v>
      </c>
      <c r="T146" s="145">
        <f aca="true" t="shared" si="32" ref="T146:V147">T150+T153+T156</f>
        <v>59512.62452</v>
      </c>
      <c r="U146" s="145">
        <f t="shared" si="32"/>
        <v>68749.072</v>
      </c>
      <c r="V146" s="145">
        <f t="shared" si="32"/>
        <v>100322.79679</v>
      </c>
      <c r="W146" s="234"/>
      <c r="Y146" s="29"/>
    </row>
    <row r="147" spans="1:23" s="28" customFormat="1" ht="14.25" customHeight="1">
      <c r="A147" s="26"/>
      <c r="B147" s="42" t="s">
        <v>51</v>
      </c>
      <c r="C147" s="33">
        <f>C151+C154+C157</f>
        <v>91534.925</v>
      </c>
      <c r="D147" s="33">
        <f>D151+D154+D157</f>
        <v>91312.94200000001</v>
      </c>
      <c r="E147" s="31">
        <f>C147-D147</f>
        <v>221.9829999999929</v>
      </c>
      <c r="F147" s="232">
        <f>D147/C147*100</f>
        <v>99.75748819371405</v>
      </c>
      <c r="G147" s="189">
        <f>SUM(H147:J147)</f>
        <v>0</v>
      </c>
      <c r="H147" s="152"/>
      <c r="I147" s="152"/>
      <c r="J147" s="139"/>
      <c r="K147" s="145">
        <f>K151+K154+K157</f>
        <v>18840.07303</v>
      </c>
      <c r="L147" s="152"/>
      <c r="M147" s="152"/>
      <c r="N147" s="139"/>
      <c r="O147" s="145">
        <f t="shared" si="31"/>
        <v>2206.25962</v>
      </c>
      <c r="P147" s="145">
        <f t="shared" si="31"/>
        <v>56.10578</v>
      </c>
      <c r="Q147" s="145">
        <f t="shared" si="31"/>
        <v>2150.15384</v>
      </c>
      <c r="R147" s="145">
        <f t="shared" si="31"/>
        <v>0</v>
      </c>
      <c r="S147" s="190">
        <f>SUM(T147:V147)</f>
        <v>70266.60935</v>
      </c>
      <c r="T147" s="145">
        <f t="shared" si="32"/>
        <v>21788.30239</v>
      </c>
      <c r="U147" s="145">
        <f t="shared" si="32"/>
        <v>17231.478</v>
      </c>
      <c r="V147" s="145">
        <f t="shared" si="32"/>
        <v>31246.828960000003</v>
      </c>
      <c r="W147" s="234"/>
    </row>
    <row r="148" spans="1:23" s="28" customFormat="1" ht="12.75">
      <c r="A148" s="13"/>
      <c r="B148" s="42" t="s">
        <v>46</v>
      </c>
      <c r="C148" s="31"/>
      <c r="D148" s="31"/>
      <c r="E148" s="17">
        <f>SUM(E149:E150)</f>
        <v>611.8149100000446</v>
      </c>
      <c r="F148" s="70"/>
      <c r="G148" s="143">
        <f>#N/A</f>
        <v>0</v>
      </c>
      <c r="H148" s="143">
        <f>#N/A</f>
        <v>0</v>
      </c>
      <c r="I148" s="143">
        <f>#N/A</f>
        <v>0</v>
      </c>
      <c r="J148" s="137">
        <f>#N/A</f>
        <v>0</v>
      </c>
      <c r="K148" s="143">
        <f>#N/A</f>
        <v>0</v>
      </c>
      <c r="L148" s="143">
        <f>#N/A</f>
        <v>0</v>
      </c>
      <c r="M148" s="143">
        <f>#N/A</f>
        <v>0</v>
      </c>
      <c r="N148" s="137">
        <f>#N/A</f>
        <v>0</v>
      </c>
      <c r="O148" s="143"/>
      <c r="P148" s="143"/>
      <c r="Q148" s="143"/>
      <c r="R148" s="137"/>
      <c r="S148" s="200">
        <f>#N/A</f>
        <v>0</v>
      </c>
      <c r="T148" s="143">
        <f>#N/A</f>
        <v>0</v>
      </c>
      <c r="U148" s="143">
        <f>#N/A</f>
        <v>0</v>
      </c>
      <c r="V148" s="137">
        <f>#N/A</f>
        <v>0</v>
      </c>
      <c r="W148" s="234"/>
    </row>
    <row r="149" spans="1:23" s="28" customFormat="1" ht="31.5" customHeight="1">
      <c r="A149" s="32"/>
      <c r="B149" s="125" t="s">
        <v>134</v>
      </c>
      <c r="C149" s="17">
        <f>SUM(C150:C151)</f>
        <v>287657.2</v>
      </c>
      <c r="D149" s="239">
        <f>SUM(D150:D151)</f>
        <v>287297.77919</v>
      </c>
      <c r="E149" s="240">
        <f>C149-D149</f>
        <v>359.42081000003964</v>
      </c>
      <c r="F149" s="233">
        <f aca="true" t="shared" si="33" ref="F149:F157">D149/C149*100</f>
        <v>99.87505238526968</v>
      </c>
      <c r="G149" s="212">
        <f>SUM(H149:J149)</f>
        <v>0</v>
      </c>
      <c r="H149" s="149"/>
      <c r="I149" s="149"/>
      <c r="J149" s="211"/>
      <c r="K149" s="212">
        <f>SUM(L149:N149)</f>
        <v>57531.433919999996</v>
      </c>
      <c r="L149" s="149"/>
      <c r="M149" s="149"/>
      <c r="N149" s="146">
        <f>SUM(N150:N151)</f>
        <v>57531.433919999996</v>
      </c>
      <c r="O149" s="212">
        <f>SUM(P149:R149)</f>
        <v>5912.2753299999995</v>
      </c>
      <c r="P149" s="146">
        <f>SUM(P150:P151)</f>
        <v>0</v>
      </c>
      <c r="Q149" s="146">
        <f>SUM(Q150:Q151)</f>
        <v>5912.2753299999995</v>
      </c>
      <c r="R149" s="146">
        <f>SUM(R150:R151)</f>
        <v>0</v>
      </c>
      <c r="S149" s="190">
        <f aca="true" t="shared" si="34" ref="S149:S157">SUM(T149:V149)</f>
        <v>0</v>
      </c>
      <c r="T149" s="152"/>
      <c r="U149" s="152"/>
      <c r="V149" s="139"/>
      <c r="W149" s="234"/>
    </row>
    <row r="150" spans="1:23" s="28" customFormat="1" ht="13.5" customHeight="1">
      <c r="A150" s="26"/>
      <c r="B150" s="42" t="s">
        <v>50</v>
      </c>
      <c r="C150" s="133">
        <v>202017.9</v>
      </c>
      <c r="D150" s="241">
        <f>G150+K150+O150+S150</f>
        <v>201765.5059</v>
      </c>
      <c r="E150" s="163">
        <f>C150-D150</f>
        <v>252.39410000000498</v>
      </c>
      <c r="F150" s="232">
        <f t="shared" si="33"/>
        <v>99.87506349684855</v>
      </c>
      <c r="G150" s="213">
        <f>SUM(H150:J150)</f>
        <v>0</v>
      </c>
      <c r="H150" s="214"/>
      <c r="I150" s="214"/>
      <c r="J150" s="147"/>
      <c r="K150" s="213">
        <f>SUM(L150:N150)</f>
        <v>40403.57573</v>
      </c>
      <c r="L150" s="214"/>
      <c r="M150" s="214"/>
      <c r="N150" s="147">
        <v>40403.57573</v>
      </c>
      <c r="O150" s="213">
        <f>SUM(P150:R150)</f>
        <v>4152.11882</v>
      </c>
      <c r="P150" s="214">
        <v>0</v>
      </c>
      <c r="Q150" s="214">
        <v>4152.11882</v>
      </c>
      <c r="R150" s="147">
        <v>0</v>
      </c>
      <c r="S150" s="190">
        <f t="shared" si="34"/>
        <v>157209.81134999997</v>
      </c>
      <c r="T150" s="152">
        <v>50293.666</v>
      </c>
      <c r="U150" s="152">
        <v>34926.419</v>
      </c>
      <c r="V150" s="139">
        <v>71989.72635</v>
      </c>
      <c r="W150" s="234"/>
    </row>
    <row r="151" spans="1:23" s="28" customFormat="1" ht="12.75">
      <c r="A151" s="13"/>
      <c r="B151" s="42" t="s">
        <v>51</v>
      </c>
      <c r="C151" s="133">
        <v>85639.3</v>
      </c>
      <c r="D151" s="242">
        <f>G151+K151+O151+S151</f>
        <v>85532.27329</v>
      </c>
      <c r="E151" s="134">
        <f>SUM(E152:E153)</f>
        <v>0</v>
      </c>
      <c r="F151" s="232">
        <f t="shared" si="33"/>
        <v>99.87502617373097</v>
      </c>
      <c r="G151" s="215">
        <f>#N/A</f>
        <v>0</v>
      </c>
      <c r="H151" s="215">
        <f>#N/A</f>
        <v>0</v>
      </c>
      <c r="I151" s="215">
        <f>#N/A</f>
        <v>0</v>
      </c>
      <c r="J151" s="148">
        <f>#N/A</f>
        <v>0</v>
      </c>
      <c r="K151" s="213">
        <f>SUM(L151:N151)</f>
        <v>17127.85819</v>
      </c>
      <c r="L151" s="215">
        <f>#N/A</f>
        <v>0</v>
      </c>
      <c r="M151" s="215">
        <f>#N/A</f>
        <v>0</v>
      </c>
      <c r="N151" s="148">
        <v>17127.85819</v>
      </c>
      <c r="O151" s="213">
        <f>SUM(P151:R151)</f>
        <v>1760.15651</v>
      </c>
      <c r="P151" s="215">
        <v>0</v>
      </c>
      <c r="Q151" s="215">
        <v>1760.15651</v>
      </c>
      <c r="R151" s="148">
        <v>0</v>
      </c>
      <c r="S151" s="190">
        <f t="shared" si="34"/>
        <v>66644.25859</v>
      </c>
      <c r="T151" s="152">
        <v>21320.451</v>
      </c>
      <c r="U151" s="152">
        <v>14805.98</v>
      </c>
      <c r="V151" s="139">
        <v>30517.82759</v>
      </c>
      <c r="W151" s="234"/>
    </row>
    <row r="152" spans="1:23" s="28" customFormat="1" ht="27">
      <c r="A152" s="32"/>
      <c r="B152" s="125" t="s">
        <v>135</v>
      </c>
      <c r="C152" s="17">
        <f>SUM(C153:C154)</f>
        <v>90429.225</v>
      </c>
      <c r="D152" s="239">
        <f>SUM(D153:D154)</f>
        <v>90429.225</v>
      </c>
      <c r="E152" s="240">
        <f>C152-D152</f>
        <v>0</v>
      </c>
      <c r="F152" s="70">
        <f t="shared" si="33"/>
        <v>100</v>
      </c>
      <c r="G152" s="212">
        <f>SUM(H152:J152)</f>
        <v>0</v>
      </c>
      <c r="H152" s="149"/>
      <c r="I152" s="149"/>
      <c r="J152" s="211"/>
      <c r="K152" s="212">
        <f aca="true" t="shared" si="35" ref="K152:K157">SUM(L152:N152)</f>
        <v>35449.63684</v>
      </c>
      <c r="L152" s="149"/>
      <c r="M152" s="149"/>
      <c r="N152" s="146">
        <f>SUM(N153:N154)</f>
        <v>35449.63684</v>
      </c>
      <c r="O152" s="212">
        <f aca="true" t="shared" si="36" ref="O152:O157">SUM(P152:R152)</f>
        <v>0</v>
      </c>
      <c r="P152" s="146">
        <f>SUM(P153:P154)</f>
        <v>0</v>
      </c>
      <c r="Q152" s="146">
        <f>SUM(Q153:Q154)</f>
        <v>0</v>
      </c>
      <c r="R152" s="146">
        <f>SUM(R153:R154)</f>
        <v>0</v>
      </c>
      <c r="S152" s="190">
        <f t="shared" si="34"/>
        <v>0</v>
      </c>
      <c r="T152" s="152">
        <v>0</v>
      </c>
      <c r="U152" s="152">
        <v>0</v>
      </c>
      <c r="V152" s="152">
        <v>0</v>
      </c>
      <c r="W152" s="234"/>
    </row>
    <row r="153" spans="1:23" s="28" customFormat="1" ht="13.5" customHeight="1">
      <c r="A153" s="26"/>
      <c r="B153" s="42" t="s">
        <v>50</v>
      </c>
      <c r="C153" s="133">
        <v>86061.5</v>
      </c>
      <c r="D153" s="241">
        <f>G153+K153+O153+S153</f>
        <v>86061.5</v>
      </c>
      <c r="E153" s="163">
        <f>C153-D153</f>
        <v>0</v>
      </c>
      <c r="F153" s="232">
        <f t="shared" si="33"/>
        <v>100</v>
      </c>
      <c r="G153" s="213">
        <f>SUM(H153:J153)</f>
        <v>0</v>
      </c>
      <c r="H153" s="214"/>
      <c r="I153" s="214"/>
      <c r="J153" s="147"/>
      <c r="K153" s="213">
        <f t="shared" si="35"/>
        <v>33737.422</v>
      </c>
      <c r="L153" s="214"/>
      <c r="M153" s="214"/>
      <c r="N153" s="147">
        <v>33737.422</v>
      </c>
      <c r="O153" s="213">
        <f t="shared" si="36"/>
        <v>0</v>
      </c>
      <c r="P153" s="214">
        <v>0</v>
      </c>
      <c r="Q153" s="214"/>
      <c r="R153" s="147">
        <v>0</v>
      </c>
      <c r="S153" s="190">
        <f t="shared" si="34"/>
        <v>52324.077999999994</v>
      </c>
      <c r="T153" s="152">
        <v>0</v>
      </c>
      <c r="U153" s="152">
        <v>24653.117</v>
      </c>
      <c r="V153" s="139">
        <v>27670.961</v>
      </c>
      <c r="W153" s="234"/>
    </row>
    <row r="154" spans="1:23" s="28" customFormat="1" ht="12.75">
      <c r="A154" s="13"/>
      <c r="B154" s="42" t="s">
        <v>51</v>
      </c>
      <c r="C154" s="133">
        <v>4367.725</v>
      </c>
      <c r="D154" s="241">
        <f>G154+K154+O154+S154</f>
        <v>4367.725</v>
      </c>
      <c r="E154" s="134">
        <f>SUM(E155:E156)</f>
        <v>4644.857810000001</v>
      </c>
      <c r="F154" s="232">
        <f t="shared" si="33"/>
        <v>100</v>
      </c>
      <c r="G154" s="215">
        <f>#N/A</f>
        <v>0</v>
      </c>
      <c r="H154" s="215">
        <f>#N/A</f>
        <v>0</v>
      </c>
      <c r="I154" s="215">
        <f>#N/A</f>
        <v>0</v>
      </c>
      <c r="J154" s="148">
        <f>#N/A</f>
        <v>0</v>
      </c>
      <c r="K154" s="213">
        <f t="shared" si="35"/>
        <v>1712.21484</v>
      </c>
      <c r="L154" s="215">
        <f>#N/A</f>
        <v>0</v>
      </c>
      <c r="M154" s="215">
        <f>#N/A</f>
        <v>0</v>
      </c>
      <c r="N154" s="148">
        <v>1712.21484</v>
      </c>
      <c r="O154" s="213">
        <f t="shared" si="36"/>
        <v>0</v>
      </c>
      <c r="P154" s="215">
        <v>0</v>
      </c>
      <c r="Q154" s="215"/>
      <c r="R154" s="148">
        <v>0</v>
      </c>
      <c r="S154" s="190">
        <f t="shared" si="34"/>
        <v>2655.51016</v>
      </c>
      <c r="T154" s="152">
        <f>#N/A</f>
        <v>0</v>
      </c>
      <c r="U154" s="152">
        <v>1960.144</v>
      </c>
      <c r="V154" s="139">
        <v>695.36616</v>
      </c>
      <c r="W154" s="234"/>
    </row>
    <row r="155" spans="1:23" s="28" customFormat="1" ht="25.5">
      <c r="A155" s="32"/>
      <c r="B155" s="40" t="s">
        <v>136</v>
      </c>
      <c r="C155" s="17">
        <f>SUM(C156:C157)</f>
        <v>31633.4</v>
      </c>
      <c r="D155" s="239">
        <f>D156+D157</f>
        <v>29253.49295</v>
      </c>
      <c r="E155" s="240">
        <f>C155-D155</f>
        <v>2379.9070500000016</v>
      </c>
      <c r="F155" s="233">
        <f t="shared" si="33"/>
        <v>92.47660052349731</v>
      </c>
      <c r="G155" s="212">
        <f>SUM(H155:J155)</f>
        <v>0</v>
      </c>
      <c r="H155" s="149"/>
      <c r="I155" s="149"/>
      <c r="J155" s="211"/>
      <c r="K155" s="212">
        <f t="shared" si="35"/>
        <v>0</v>
      </c>
      <c r="L155" s="149"/>
      <c r="M155" s="149"/>
      <c r="N155" s="211"/>
      <c r="O155" s="212">
        <f t="shared" si="36"/>
        <v>9236.04839</v>
      </c>
      <c r="P155" s="149">
        <f>P156+P157</f>
        <v>1161.6356</v>
      </c>
      <c r="Q155" s="149">
        <f>Q156+Q157</f>
        <v>8074.41279</v>
      </c>
      <c r="R155" s="149">
        <f>R156+R157</f>
        <v>0</v>
      </c>
      <c r="S155" s="190">
        <f t="shared" si="34"/>
        <v>20017.44456</v>
      </c>
      <c r="T155" s="149">
        <f>T156+T157</f>
        <v>9686.80991</v>
      </c>
      <c r="U155" s="149">
        <f>U156+U157</f>
        <v>9634.89</v>
      </c>
      <c r="V155" s="149">
        <f>V156+V157</f>
        <v>695.74465</v>
      </c>
      <c r="W155" s="234"/>
    </row>
    <row r="156" spans="1:23" s="28" customFormat="1" ht="13.5" customHeight="1">
      <c r="A156" s="26"/>
      <c r="B156" s="42" t="s">
        <v>50</v>
      </c>
      <c r="C156" s="133">
        <v>30105.5</v>
      </c>
      <c r="D156" s="241">
        <f>G156+K156+O156+S156</f>
        <v>27840.54924</v>
      </c>
      <c r="E156" s="69">
        <f>C156-D156</f>
        <v>2264.9507599999997</v>
      </c>
      <c r="F156" s="232">
        <f t="shared" si="33"/>
        <v>92.47662134825862</v>
      </c>
      <c r="G156" s="189">
        <f>SUM(H156:J156)</f>
        <v>0</v>
      </c>
      <c r="H156" s="152"/>
      <c r="I156" s="152"/>
      <c r="J156" s="139"/>
      <c r="K156" s="189">
        <f t="shared" si="35"/>
        <v>0</v>
      </c>
      <c r="L156" s="152"/>
      <c r="M156" s="152"/>
      <c r="N156" s="139"/>
      <c r="O156" s="189">
        <f t="shared" si="36"/>
        <v>8789.94528</v>
      </c>
      <c r="P156" s="152">
        <v>1105.52982</v>
      </c>
      <c r="Q156" s="152">
        <v>7684.41546</v>
      </c>
      <c r="R156" s="139">
        <v>0</v>
      </c>
      <c r="S156" s="190">
        <f t="shared" si="34"/>
        <v>19050.60396</v>
      </c>
      <c r="T156" s="152">
        <v>9218.95852</v>
      </c>
      <c r="U156" s="152">
        <v>9169.536</v>
      </c>
      <c r="V156" s="139">
        <v>662.10944</v>
      </c>
      <c r="W156" s="234"/>
    </row>
    <row r="157" spans="1:23" s="28" customFormat="1" ht="12.75">
      <c r="A157" s="13" t="s">
        <v>95</v>
      </c>
      <c r="B157" s="42" t="s">
        <v>51</v>
      </c>
      <c r="C157" s="133">
        <v>1527.9</v>
      </c>
      <c r="D157" s="241">
        <f>G157+K157+O157+S157</f>
        <v>1412.94371</v>
      </c>
      <c r="E157" s="69">
        <f>C157-D157</f>
        <v>114.95629000000008</v>
      </c>
      <c r="F157" s="232">
        <f t="shared" si="33"/>
        <v>92.47619019569343</v>
      </c>
      <c r="G157" s="189">
        <f>SUM(H157:J157)</f>
        <v>0</v>
      </c>
      <c r="H157" s="136"/>
      <c r="I157" s="136"/>
      <c r="J157" s="137"/>
      <c r="K157" s="189">
        <f t="shared" si="35"/>
        <v>0</v>
      </c>
      <c r="L157" s="136"/>
      <c r="M157" s="136"/>
      <c r="N157" s="137"/>
      <c r="O157" s="189">
        <f t="shared" si="36"/>
        <v>446.10310999999996</v>
      </c>
      <c r="P157" s="216">
        <v>56.10578</v>
      </c>
      <c r="Q157" s="152">
        <v>389.99733</v>
      </c>
      <c r="R157" s="137">
        <v>0</v>
      </c>
      <c r="S157" s="190">
        <f t="shared" si="34"/>
        <v>966.8406</v>
      </c>
      <c r="T157" s="152">
        <v>467.85139</v>
      </c>
      <c r="U157" s="152">
        <v>465.354</v>
      </c>
      <c r="V157" s="139">
        <v>33.63521</v>
      </c>
      <c r="W157" s="234"/>
    </row>
    <row r="158" spans="1:22" s="10" customFormat="1" ht="7.5" customHeight="1" hidden="1" outlineLevel="1" thickBot="1">
      <c r="A158" s="38"/>
      <c r="B158" s="104"/>
      <c r="C158" s="126"/>
      <c r="D158" s="217"/>
      <c r="E158" s="217"/>
      <c r="F158" s="217"/>
      <c r="G158" s="218"/>
      <c r="H158" s="219"/>
      <c r="I158" s="219"/>
      <c r="J158" s="220"/>
      <c r="K158" s="221"/>
      <c r="L158" s="158"/>
      <c r="M158" s="158"/>
      <c r="N158" s="150"/>
      <c r="O158" s="222"/>
      <c r="P158" s="158"/>
      <c r="Q158" s="158"/>
      <c r="R158" s="150"/>
      <c r="S158" s="222"/>
      <c r="T158" s="158"/>
      <c r="U158" s="158"/>
      <c r="V158" s="150"/>
    </row>
    <row r="159" spans="1:22" s="10" customFormat="1" ht="41.25" customHeight="1" hidden="1" outlineLevel="1" thickBot="1">
      <c r="A159" s="108" t="s">
        <v>29</v>
      </c>
      <c r="B159" s="66" t="s">
        <v>33</v>
      </c>
      <c r="C159" s="48">
        <f>C11-C31</f>
        <v>0</v>
      </c>
      <c r="D159" s="151">
        <f>D11-D31</f>
        <v>205688.7944799997</v>
      </c>
      <c r="E159" s="151"/>
      <c r="F159" s="151"/>
      <c r="G159" s="223">
        <f>#N/A</f>
        <v>588107.5191000002</v>
      </c>
      <c r="H159" s="159">
        <f>#N/A</f>
        <v>356538.26934000006</v>
      </c>
      <c r="I159" s="159">
        <f>#N/A</f>
        <v>-62965.32737000001</v>
      </c>
      <c r="J159" s="151">
        <f>#N/A</f>
        <v>290054.2756799999</v>
      </c>
      <c r="K159" s="223">
        <f>#N/A</f>
        <v>390670.82296000014</v>
      </c>
      <c r="L159" s="159">
        <f>#N/A</f>
        <v>196937.54168000002</v>
      </c>
      <c r="M159" s="151">
        <f aca="true" t="shared" si="37" ref="M159:R159">M11-M31</f>
        <v>173535.03283</v>
      </c>
      <c r="N159" s="151">
        <f t="shared" si="37"/>
        <v>154164.98643000005</v>
      </c>
      <c r="O159" s="151">
        <f t="shared" si="37"/>
        <v>1405072.26388</v>
      </c>
      <c r="P159" s="151">
        <f t="shared" si="37"/>
        <v>-213824.22696</v>
      </c>
      <c r="Q159" s="151">
        <f t="shared" si="37"/>
        <v>-227305.7245100002</v>
      </c>
      <c r="R159" s="151">
        <f t="shared" si="37"/>
        <v>-76783.03260999988</v>
      </c>
      <c r="S159" s="224">
        <f>#N/A</f>
        <v>0</v>
      </c>
      <c r="T159" s="151">
        <f>T11-T31</f>
        <v>732099.72474</v>
      </c>
      <c r="U159" s="151">
        <f>U11-U31</f>
        <v>966988.4719999998</v>
      </c>
      <c r="V159" s="151">
        <f>V11-V31</f>
        <v>341901.580496</v>
      </c>
    </row>
    <row r="160" spans="1:22" s="10" customFormat="1" ht="15.75" customHeight="1" hidden="1" outlineLevel="2" thickBot="1">
      <c r="A160" s="38" t="s">
        <v>57</v>
      </c>
      <c r="B160" s="66" t="s">
        <v>58</v>
      </c>
      <c r="C160" s="66"/>
      <c r="D160" s="113"/>
      <c r="E160" s="48"/>
      <c r="F160" s="36"/>
      <c r="G160" s="102"/>
      <c r="H160" s="46"/>
      <c r="I160" s="46"/>
      <c r="J160" s="47"/>
      <c r="K160" s="43"/>
      <c r="L160" s="44"/>
      <c r="M160" s="44"/>
      <c r="N160" s="45"/>
      <c r="O160" s="43"/>
      <c r="P160" s="44"/>
      <c r="Q160" s="44"/>
      <c r="R160" s="45"/>
      <c r="S160" s="43"/>
      <c r="T160" s="44"/>
      <c r="U160" s="44"/>
      <c r="V160" s="45"/>
    </row>
    <row r="161" ht="12.75" hidden="1" outlineLevel="1" collapsed="1">
      <c r="D161" s="114"/>
    </row>
    <row r="162" ht="12.75" collapsed="1">
      <c r="D162" s="114"/>
    </row>
    <row r="163" ht="12.75">
      <c r="D163" s="114"/>
    </row>
    <row r="164" spans="3:4" ht="12.75">
      <c r="C164" s="106"/>
      <c r="D164" s="115"/>
    </row>
    <row r="165" spans="2:4" ht="12.75">
      <c r="B165" s="107"/>
      <c r="C165" s="106"/>
      <c r="D165" s="115"/>
    </row>
    <row r="166" spans="1:33" s="15" customFormat="1" ht="12.75">
      <c r="A166" s="1"/>
      <c r="B166" s="107"/>
      <c r="C166" s="106"/>
      <c r="D166" s="115"/>
      <c r="F166" s="3"/>
      <c r="G166" s="3"/>
      <c r="H166" s="2"/>
      <c r="I166" s="2"/>
      <c r="J166" s="2"/>
      <c r="K166" s="3"/>
      <c r="L166" s="2"/>
      <c r="M166" s="2"/>
      <c r="N166" s="2"/>
      <c r="O166" s="3"/>
      <c r="P166" s="2"/>
      <c r="Q166" s="2"/>
      <c r="R166" s="2"/>
      <c r="S166" s="3"/>
      <c r="T166" s="2"/>
      <c r="U166" s="2"/>
      <c r="V166" s="2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s="15" customFormat="1" ht="12.75">
      <c r="A167" s="1"/>
      <c r="B167" s="1"/>
      <c r="C167" s="243"/>
      <c r="D167" s="114"/>
      <c r="F167" s="3"/>
      <c r="G167" s="3"/>
      <c r="H167" s="2"/>
      <c r="I167" s="2"/>
      <c r="J167" s="2"/>
      <c r="K167" s="3"/>
      <c r="L167" s="2"/>
      <c r="M167" s="2"/>
      <c r="N167" s="2"/>
      <c r="O167" s="3"/>
      <c r="P167" s="2"/>
      <c r="Q167" s="2"/>
      <c r="R167" s="2"/>
      <c r="S167" s="3"/>
      <c r="T167" s="2"/>
      <c r="U167" s="2"/>
      <c r="V167" s="2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s="15" customFormat="1" ht="12.75">
      <c r="A168" s="1"/>
      <c r="B168" s="1"/>
      <c r="C168" s="37"/>
      <c r="D168" s="114"/>
      <c r="F168" s="3"/>
      <c r="G168" s="3"/>
      <c r="H168" s="2"/>
      <c r="I168" s="2"/>
      <c r="J168" s="2"/>
      <c r="K168" s="3"/>
      <c r="L168" s="2"/>
      <c r="M168" s="2"/>
      <c r="N168" s="2"/>
      <c r="O168" s="3"/>
      <c r="P168" s="2"/>
      <c r="Q168" s="2"/>
      <c r="R168" s="2"/>
      <c r="S168" s="3"/>
      <c r="T168" s="2"/>
      <c r="U168" s="2"/>
      <c r="V168" s="2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s="15" customFormat="1" ht="12.75">
      <c r="A169" s="1"/>
      <c r="B169" s="107"/>
      <c r="C169" s="106"/>
      <c r="D169" s="115"/>
      <c r="F169" s="3"/>
      <c r="G169" s="3"/>
      <c r="H169" s="2"/>
      <c r="I169" s="2"/>
      <c r="J169" s="2"/>
      <c r="K169" s="3"/>
      <c r="L169" s="2"/>
      <c r="M169" s="2"/>
      <c r="N169" s="2"/>
      <c r="O169" s="3"/>
      <c r="P169" s="2"/>
      <c r="Q169" s="2"/>
      <c r="R169" s="2"/>
      <c r="S169" s="3"/>
      <c r="T169" s="2"/>
      <c r="U169" s="2"/>
      <c r="V169" s="2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s="15" customFormat="1" ht="12.75">
      <c r="A170" s="1"/>
      <c r="B170" s="1"/>
      <c r="C170" s="106"/>
      <c r="D170" s="115"/>
      <c r="F170" s="3"/>
      <c r="G170" s="3"/>
      <c r="H170" s="2"/>
      <c r="I170" s="2"/>
      <c r="J170" s="2"/>
      <c r="K170" s="3"/>
      <c r="L170" s="2"/>
      <c r="M170" s="2"/>
      <c r="N170" s="2"/>
      <c r="O170" s="3"/>
      <c r="P170" s="2"/>
      <c r="Q170" s="2"/>
      <c r="R170" s="2"/>
      <c r="S170" s="3"/>
      <c r="T170" s="2"/>
      <c r="U170" s="2"/>
      <c r="V170" s="2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s="15" customFormat="1" ht="12.75">
      <c r="A171" s="1"/>
      <c r="B171" s="107"/>
      <c r="C171" s="106"/>
      <c r="D171" s="115"/>
      <c r="F171" s="3"/>
      <c r="G171" s="3"/>
      <c r="H171" s="2"/>
      <c r="I171" s="2"/>
      <c r="J171" s="2"/>
      <c r="K171" s="3"/>
      <c r="L171" s="2"/>
      <c r="M171" s="2"/>
      <c r="N171" s="2"/>
      <c r="O171" s="3"/>
      <c r="P171" s="2"/>
      <c r="Q171" s="2"/>
      <c r="R171" s="2"/>
      <c r="S171" s="3"/>
      <c r="T171" s="2"/>
      <c r="U171" s="2"/>
      <c r="V171" s="2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s="15" customFormat="1" ht="12.75">
      <c r="A172" s="1"/>
      <c r="B172" s="107"/>
      <c r="C172" s="106"/>
      <c r="D172" s="115"/>
      <c r="F172" s="3"/>
      <c r="G172" s="3"/>
      <c r="H172" s="2"/>
      <c r="I172" s="2"/>
      <c r="J172" s="2"/>
      <c r="K172" s="3"/>
      <c r="L172" s="2"/>
      <c r="M172" s="2"/>
      <c r="N172" s="2"/>
      <c r="O172" s="3"/>
      <c r="P172" s="2"/>
      <c r="Q172" s="2"/>
      <c r="R172" s="2"/>
      <c r="S172" s="3"/>
      <c r="T172" s="2"/>
      <c r="U172" s="2"/>
      <c r="V172" s="2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5" spans="1:33" s="15" customFormat="1" ht="12.75">
      <c r="A175" s="1"/>
      <c r="B175" s="1"/>
      <c r="C175" s="106"/>
      <c r="D175" s="106"/>
      <c r="F175" s="3"/>
      <c r="G175" s="3"/>
      <c r="H175" s="2"/>
      <c r="I175" s="2"/>
      <c r="J175" s="2"/>
      <c r="K175" s="3"/>
      <c r="L175" s="2"/>
      <c r="M175" s="2"/>
      <c r="N175" s="2"/>
      <c r="O175" s="3"/>
      <c r="P175" s="2"/>
      <c r="Q175" s="2"/>
      <c r="R175" s="2"/>
      <c r="S175" s="3"/>
      <c r="T175" s="2"/>
      <c r="U175" s="2"/>
      <c r="V175" s="2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s="15" customFormat="1" ht="12.75">
      <c r="A176" s="1"/>
      <c r="B176" s="107"/>
      <c r="C176" s="106"/>
      <c r="D176" s="106"/>
      <c r="F176" s="3"/>
      <c r="G176" s="3"/>
      <c r="H176" s="2"/>
      <c r="I176" s="2"/>
      <c r="J176" s="2"/>
      <c r="K176" s="3"/>
      <c r="L176" s="2"/>
      <c r="M176" s="2"/>
      <c r="N176" s="2"/>
      <c r="O176" s="3"/>
      <c r="P176" s="2"/>
      <c r="Q176" s="2"/>
      <c r="R176" s="2"/>
      <c r="S176" s="3"/>
      <c r="T176" s="2"/>
      <c r="U176" s="2"/>
      <c r="V176" s="2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s="15" customFormat="1" ht="12.75">
      <c r="A177" s="1"/>
      <c r="B177" s="107"/>
      <c r="C177" s="106"/>
      <c r="D177" s="106"/>
      <c r="F177" s="3"/>
      <c r="G177" s="3"/>
      <c r="H177" s="2"/>
      <c r="I177" s="2"/>
      <c r="J177" s="2"/>
      <c r="K177" s="3"/>
      <c r="L177" s="2"/>
      <c r="M177" s="2"/>
      <c r="N177" s="2"/>
      <c r="O177" s="3"/>
      <c r="P177" s="2"/>
      <c r="Q177" s="2"/>
      <c r="R177" s="2"/>
      <c r="S177" s="3"/>
      <c r="T177" s="2"/>
      <c r="U177" s="2"/>
      <c r="V177" s="2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83" spans="1:33" s="15" customFormat="1" ht="12.75">
      <c r="A183" s="1"/>
      <c r="B183" s="1"/>
      <c r="C183" s="37"/>
      <c r="D183" s="106"/>
      <c r="F183" s="3"/>
      <c r="G183" s="3"/>
      <c r="H183" s="2"/>
      <c r="I183" s="2"/>
      <c r="J183" s="2"/>
      <c r="K183" s="3"/>
      <c r="L183" s="2"/>
      <c r="M183" s="2"/>
      <c r="N183" s="2"/>
      <c r="O183" s="3"/>
      <c r="P183" s="2"/>
      <c r="Q183" s="2"/>
      <c r="R183" s="2"/>
      <c r="S183" s="3"/>
      <c r="T183" s="2"/>
      <c r="U183" s="2"/>
      <c r="V183" s="2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</sheetData>
  <sheetProtection password="CF76" sheet="1"/>
  <mergeCells count="21">
    <mergeCell ref="A1:V1"/>
    <mergeCell ref="A2:V2"/>
    <mergeCell ref="A3:F3"/>
    <mergeCell ref="A4:V4"/>
    <mergeCell ref="A5:V5"/>
    <mergeCell ref="A6:V6"/>
    <mergeCell ref="A7:A9"/>
    <mergeCell ref="B7:B9"/>
    <mergeCell ref="C7:C9"/>
    <mergeCell ref="D7:D9"/>
    <mergeCell ref="E7:E9"/>
    <mergeCell ref="F7:F9"/>
    <mergeCell ref="G7:V7"/>
    <mergeCell ref="G8:G9"/>
    <mergeCell ref="H8:J8"/>
    <mergeCell ref="K8:K9"/>
    <mergeCell ref="L8:N8"/>
    <mergeCell ref="O8:O9"/>
    <mergeCell ref="P8:R8"/>
    <mergeCell ref="S8:S9"/>
    <mergeCell ref="T8:V8"/>
  </mergeCells>
  <printOptions horizontalCentered="1"/>
  <pageMargins left="0.3937007874015748" right="0.1968503937007874" top="0.2755905511811024" bottom="0.1968503937007874" header="0.1968503937007874" footer="0.1968503937007874"/>
  <pageSetup fitToHeight="0" orientation="portrait" paperSize="9" scale="75" r:id="rId1"/>
  <rowBreaks count="2" manualBreakCount="2">
    <brk id="56" max="21" man="1"/>
    <brk id="10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Траспорт 39</dc:creator>
  <cp:keywords/>
  <dc:description/>
  <cp:lastModifiedBy>Минтранс ЧР Ольга Васильева</cp:lastModifiedBy>
  <cp:lastPrinted>2022-01-17T07:05:42Z</cp:lastPrinted>
  <dcterms:created xsi:type="dcterms:W3CDTF">2011-12-13T14:17:49Z</dcterms:created>
  <dcterms:modified xsi:type="dcterms:W3CDTF">2022-01-18T13:54:43Z</dcterms:modified>
  <cp:category/>
  <cp:version/>
  <cp:contentType/>
  <cp:contentStatus/>
</cp:coreProperties>
</file>