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<sst xmlns="http://schemas.openxmlformats.org/spreadsheetml/2006/main" count="78" uniqueCount="51">
  <si>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</si>
  <si>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</si>
  <si>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</si>
  <si>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</si>
  <si>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</si>
  <si>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</si>
  <si>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</si>
  <si>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</si>
  <si>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</si>
  <si>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</si>
  <si>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</si>
  <si>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</si>
  <si>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</si>
  <si>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</si>
  <si>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</si>
  <si>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</si>
  <si>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</si>
  <si>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</si>
  <si>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</si>
  <si>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</si>
  <si>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</si>
  <si>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</si>
  <si>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</si>
  <si>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</si>
  <si>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</si>
  <si>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</si>
  <si>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</si>
  <si>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</si>
  <si>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</si>
  <si>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</si>
  <si>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</si>
  <si>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</si>
  <si>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</si>
  <si>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</si>
  <si>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</si>
  <si>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</si>
  <si>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</si>
  <si>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</si>
  <si>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</si>
  <si>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</si>
  <si>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</si>
  <si>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</si>
  <si>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</si>
  <si>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</si>
  <si>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</si>
  <si>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</si>
  <si>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</si>
  <si>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</si>
  <si>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</si>
  <si>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</si>
  <si>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декабря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</si>
</sst>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2" width="21.625" style="5" customWidth="1"/>
    <col min="13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767936806.73</v>
      </c>
      <c r="D7" s="28">
        <f>D25+D26+D29+D27+D28</f>
        <v>767135659.3499999</v>
      </c>
      <c r="E7" s="39">
        <f aca="true" t="shared" si="0" ref="E7:E22">(D7/C7)*100</f>
        <v>99.89567535076075</v>
      </c>
      <c r="F7" s="28">
        <f>F25+F26+F27+F28+F29</f>
        <v>763891141.3900001</v>
      </c>
      <c r="G7" s="28">
        <f>G25+G26+G27+G28+G29</f>
        <v>757182112.19</v>
      </c>
      <c r="H7" s="39">
        <f>(G7/F7)*100</f>
        <v>99.12172967632638</v>
      </c>
      <c r="I7" s="28">
        <f>I25+I26+I29+I27+I28</f>
        <v>75725119.66</v>
      </c>
      <c r="J7" s="28">
        <f>J25+J26+J29+J27+J28</f>
        <v>66257104.22999999</v>
      </c>
      <c r="K7" s="39">
        <f aca="true" t="shared" si="1" ref="K7:K14">(J7/I7)*100</f>
        <v>87.49686303235879</v>
      </c>
      <c r="L7" s="28">
        <f>L25+L26+L29+L27</f>
        <v>104841196.53</v>
      </c>
      <c r="M7" s="28">
        <f>M25+M26+M29+M27</f>
        <v>106168002.15</v>
      </c>
      <c r="N7" s="39">
        <f aca="true" t="shared" si="2" ref="N7:N14">(M7/L7)*100</f>
        <v>101.26553841802095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155839024.65</v>
      </c>
      <c r="D8" s="28">
        <f aca="true" t="shared" si="3" ref="C8:D10">G8+J8+M8</f>
        <v>170432795.91</v>
      </c>
      <c r="E8" s="39">
        <f t="shared" si="0"/>
        <v>109.36464489095479</v>
      </c>
      <c r="F8" s="28">
        <f>F9+F11+F12+F14+F15+F16+F17+F10+F13</f>
        <v>121812188</v>
      </c>
      <c r="G8" s="28">
        <f>G9+G11+G12+G14+G15+G16+G17+G10+G13</f>
        <v>133457051.6</v>
      </c>
      <c r="H8" s="39">
        <f>(G8/F8)*100</f>
        <v>109.55968675318432</v>
      </c>
      <c r="I8" s="28">
        <f>I9+I10+I11+I12+I14+I16+I17</f>
        <v>19686098.65</v>
      </c>
      <c r="J8" s="28">
        <f>J9+J10+J11+J12+J14+J15+J16+J17</f>
        <v>21064109.82</v>
      </c>
      <c r="K8" s="39">
        <f t="shared" si="1"/>
        <v>106.99992006796126</v>
      </c>
      <c r="L8" s="28">
        <f>L9+L10+L11+L12+L14+L16+L17</f>
        <v>14340738</v>
      </c>
      <c r="M8" s="28">
        <f>M9+M10+M11+M12+M14+M15+M16+M17</f>
        <v>15911634.490000002</v>
      </c>
      <c r="N8" s="39">
        <f t="shared" si="2"/>
        <v>110.95408402273301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110288054.65</v>
      </c>
      <c r="D9" s="30">
        <f t="shared" si="3"/>
        <v>119844994.07000001</v>
      </c>
      <c r="E9" s="40">
        <f t="shared" si="0"/>
        <v>108.66543475658268</v>
      </c>
      <c r="F9" s="30">
        <v>95850438</v>
      </c>
      <c r="G9" s="30">
        <v>104500587.25</v>
      </c>
      <c r="H9" s="40">
        <f>(G9/F9)*100</f>
        <v>109.02463194795209</v>
      </c>
      <c r="I9" s="30">
        <v>12984528.65</v>
      </c>
      <c r="J9" s="30">
        <v>13571746.71</v>
      </c>
      <c r="K9" s="40">
        <f t="shared" si="1"/>
        <v>104.5224441782105</v>
      </c>
      <c r="L9" s="30">
        <v>1453088</v>
      </c>
      <c r="M9" s="30">
        <v>1772660.11</v>
      </c>
      <c r="N9" s="40">
        <f t="shared" si="2"/>
        <v>121.99261916690524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12244847.030000001</v>
      </c>
      <c r="E10" s="40">
        <f t="shared" si="0"/>
        <v>116.6698143931093</v>
      </c>
      <c r="F10" s="30">
        <v>5256100</v>
      </c>
      <c r="G10" s="30">
        <v>6066866.14</v>
      </c>
      <c r="H10" s="40">
        <f>G10/F10*100</f>
        <v>115.42524190940048</v>
      </c>
      <c r="I10" s="30">
        <v>847400</v>
      </c>
      <c r="J10" s="30">
        <v>1105591.91</v>
      </c>
      <c r="K10" s="40">
        <f t="shared" si="1"/>
        <v>130.4687172527732</v>
      </c>
      <c r="L10" s="30">
        <v>4391800</v>
      </c>
      <c r="M10" s="30">
        <v>5072388.98</v>
      </c>
      <c r="N10" s="40">
        <f t="shared" si="2"/>
        <v>115.49681178560046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16740347</v>
      </c>
      <c r="D11" s="30">
        <f aca="true" t="shared" si="5" ref="D11:D17">G11+J11+M11</f>
        <v>18455440.22</v>
      </c>
      <c r="E11" s="40">
        <f t="shared" si="0"/>
        <v>110.24526683945082</v>
      </c>
      <c r="F11" s="30">
        <v>16395650</v>
      </c>
      <c r="G11" s="30">
        <v>18110742.11</v>
      </c>
      <c r="H11" s="40">
        <f>(G11/F11)*100</f>
        <v>110.46065334402722</v>
      </c>
      <c r="I11" s="30">
        <v>500</v>
      </c>
      <c r="J11" s="30">
        <v>500</v>
      </c>
      <c r="K11" s="40">
        <f t="shared" si="1"/>
        <v>100</v>
      </c>
      <c r="L11" s="30">
        <v>344197</v>
      </c>
      <c r="M11" s="30">
        <v>344198.11</v>
      </c>
      <c r="N11" s="40">
        <f t="shared" si="2"/>
        <v>100.00032248973699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4167236</v>
      </c>
      <c r="D12" s="30">
        <f t="shared" si="5"/>
        <v>4989103.91</v>
      </c>
      <c r="E12" s="40">
        <f t="shared" si="0"/>
        <v>119.72213500747257</v>
      </c>
      <c r="F12" s="30"/>
      <c r="G12" s="30"/>
      <c r="H12" s="40" t="s">
        <v>0</v>
      </c>
      <c r="I12" s="30">
        <v>2145970</v>
      </c>
      <c r="J12" s="30">
        <v>2599833.09</v>
      </c>
      <c r="K12" s="40">
        <f t="shared" si="1"/>
        <v>121.14955428081473</v>
      </c>
      <c r="L12" s="30">
        <v>2021266</v>
      </c>
      <c r="M12" s="30">
        <v>2389270.82</v>
      </c>
      <c r="N12" s="40">
        <f t="shared" si="2"/>
        <v>118.20664969380576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2290158.99</v>
      </c>
      <c r="E13" s="40">
        <f t="shared" si="0"/>
        <v>114.50794950000001</v>
      </c>
      <c r="F13" s="30">
        <v>2000000</v>
      </c>
      <c r="G13" s="30">
        <v>2290158.99</v>
      </c>
      <c r="H13" s="40">
        <f>G13/F13*100</f>
        <v>114.50794950000001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9764627</v>
      </c>
      <c r="D14" s="30">
        <f t="shared" si="5"/>
        <v>10041963.76</v>
      </c>
      <c r="E14" s="40">
        <f t="shared" si="0"/>
        <v>102.84021867911595</v>
      </c>
      <c r="F14" s="30"/>
      <c r="G14" s="30"/>
      <c r="H14" s="40" t="s">
        <v>0</v>
      </c>
      <c r="I14" s="30">
        <v>3707700</v>
      </c>
      <c r="J14" s="30">
        <v>3786438.11</v>
      </c>
      <c r="K14" s="40">
        <f t="shared" si="1"/>
        <v>102.12363756506728</v>
      </c>
      <c r="L14" s="30">
        <v>6056927</v>
      </c>
      <c r="M14" s="30">
        <v>6255525.65</v>
      </c>
      <c r="N14" s="40">
        <f t="shared" si="2"/>
        <v>103.27886814551339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160000</v>
      </c>
      <c r="D15" s="30">
        <f t="shared" si="5"/>
        <v>167288.79</v>
      </c>
      <c r="E15" s="40">
        <f t="shared" si="0"/>
        <v>104.55549375</v>
      </c>
      <c r="F15" s="30">
        <v>160000</v>
      </c>
      <c r="G15" s="30">
        <v>167288.79</v>
      </c>
      <c r="H15" s="40">
        <f>(G15/F15)*100</f>
        <v>104.55549375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2223460</v>
      </c>
      <c r="D16" s="30">
        <f t="shared" si="5"/>
        <v>2398998.32</v>
      </c>
      <c r="E16" s="40">
        <f t="shared" si="0"/>
        <v>107.89482698137137</v>
      </c>
      <c r="F16" s="30">
        <v>2150000</v>
      </c>
      <c r="G16" s="30">
        <v>2321408.32</v>
      </c>
      <c r="H16" s="40">
        <f>(G16/F16)*100</f>
        <v>107.97247999999999</v>
      </c>
      <c r="I16" s="30"/>
      <c r="J16" s="30"/>
      <c r="K16" s="40" t="s">
        <v>0</v>
      </c>
      <c r="L16" s="30">
        <v>73460</v>
      </c>
      <c r="M16" s="30">
        <v>77590</v>
      </c>
      <c r="N16" s="40">
        <f>(M16/L16)*100</f>
        <v>105.62210726926217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0.82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>
        <v>0.82</v>
      </c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19955943.27</v>
      </c>
      <c r="D18" s="28">
        <f t="shared" si="6"/>
        <v>23920671.92</v>
      </c>
      <c r="E18" s="39">
        <f>(D18/C18)*100</f>
        <v>119.86740790128536</v>
      </c>
      <c r="F18" s="28">
        <f>F19+F20+F21+F22+F23+F24</f>
        <v>5411676</v>
      </c>
      <c r="G18" s="28">
        <f>G19+G20+G21+G22+G23+G24</f>
        <v>6807320.25</v>
      </c>
      <c r="H18" s="39">
        <f aca="true" t="shared" si="7" ref="H18:H29">(G18/F18)*100</f>
        <v>125.78950125617277</v>
      </c>
      <c r="I18" s="28">
        <f>I19+I22+I21+I24+I23</f>
        <v>4254024.04</v>
      </c>
      <c r="J18" s="28">
        <f>J19+J22+J23+J24+J21</f>
        <v>4388022.4399999995</v>
      </c>
      <c r="K18" s="39">
        <f>(J18/I18)*100</f>
        <v>103.14992108037076</v>
      </c>
      <c r="L18" s="28">
        <f>L19+L20+L21+L22+L23+L24</f>
        <v>10290243.23</v>
      </c>
      <c r="M18" s="28">
        <f>M19+M20+M21+M22+M23+M24</f>
        <v>12725329.23</v>
      </c>
      <c r="N18" s="39">
        <f>(M18/L18)*100</f>
        <v>123.6640276189079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9894519.79</v>
      </c>
      <c r="D19" s="30">
        <f t="shared" si="6"/>
        <v>10911304.18</v>
      </c>
      <c r="E19" s="40">
        <f>(D19/C19)*100</f>
        <v>110.27623787288418</v>
      </c>
      <c r="F19" s="30">
        <v>2434676</v>
      </c>
      <c r="G19" s="30">
        <v>3014589.83</v>
      </c>
      <c r="H19" s="40">
        <f t="shared" si="7"/>
        <v>123.81893237539616</v>
      </c>
      <c r="I19" s="30">
        <v>3357342</v>
      </c>
      <c r="J19" s="30">
        <v>3484944.46</v>
      </c>
      <c r="K19" s="40">
        <f>(J19/I19)*100</f>
        <v>103.80069888620224</v>
      </c>
      <c r="L19" s="30">
        <v>4102501.79</v>
      </c>
      <c r="M19" s="30">
        <v>4411769.89</v>
      </c>
      <c r="N19" s="40">
        <f>(M19/L19)*100</f>
        <v>107.53852443779188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89060.11</v>
      </c>
      <c r="E20" s="40">
        <f>(D20/C20)*100</f>
        <v>148.43351666666666</v>
      </c>
      <c r="F20" s="30">
        <v>60000</v>
      </c>
      <c r="G20" s="30">
        <v>89060.11</v>
      </c>
      <c r="H20" s="40">
        <f t="shared" si="7"/>
        <v>148.43351666666666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754815.0299999999</v>
      </c>
      <c r="D21" s="30">
        <f t="shared" si="6"/>
        <v>1227064.0699999998</v>
      </c>
      <c r="E21" s="40">
        <f>(D21/C21)*100</f>
        <v>162.56486970059407</v>
      </c>
      <c r="F21" s="30">
        <v>50000</v>
      </c>
      <c r="G21" s="30">
        <v>306404.65</v>
      </c>
      <c r="H21" s="40">
        <f t="shared" si="7"/>
        <v>612.8093000000001</v>
      </c>
      <c r="I21" s="30">
        <v>108627.59</v>
      </c>
      <c r="J21" s="30">
        <v>108627.6</v>
      </c>
      <c r="K21" s="41" t="s">
        <v>0</v>
      </c>
      <c r="L21" s="30">
        <v>596187.44</v>
      </c>
      <c r="M21" s="30">
        <v>812031.82</v>
      </c>
      <c r="N21" s="40">
        <f>M21/L21*100</f>
        <v>136.20411392766007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2289706.8</v>
      </c>
      <c r="D22" s="30">
        <f t="shared" si="6"/>
        <v>2419136.32</v>
      </c>
      <c r="E22" s="40">
        <f t="shared" si="0"/>
        <v>105.65266784376061</v>
      </c>
      <c r="F22" s="30">
        <v>1857000</v>
      </c>
      <c r="G22" s="30">
        <v>1983173.7</v>
      </c>
      <c r="H22" s="40">
        <f t="shared" si="7"/>
        <v>106.79449111470112</v>
      </c>
      <c r="I22" s="30">
        <v>338101</v>
      </c>
      <c r="J22" s="30">
        <v>339521.09</v>
      </c>
      <c r="K22" s="40">
        <f>(J22/I22)*100</f>
        <v>100.42001946164017</v>
      </c>
      <c r="L22" s="30">
        <v>94605.8</v>
      </c>
      <c r="M22" s="30">
        <v>96441.53</v>
      </c>
      <c r="N22" s="40">
        <f>M22/L22*100</f>
        <v>101.94039900302094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1234451</v>
      </c>
      <c r="D23" s="30">
        <f t="shared" si="6"/>
        <v>1578665.9400000002</v>
      </c>
      <c r="E23" s="40">
        <f>(D23/C23)*100</f>
        <v>127.88405048074003</v>
      </c>
      <c r="F23" s="30">
        <v>1010000</v>
      </c>
      <c r="G23" s="30">
        <v>1357695.08</v>
      </c>
      <c r="H23" s="40">
        <f t="shared" si="7"/>
        <v>134.42525544554456</v>
      </c>
      <c r="I23" s="30">
        <v>203756</v>
      </c>
      <c r="J23" s="30">
        <v>208562.87</v>
      </c>
      <c r="K23" s="40">
        <f>(J23/I23)*100</f>
        <v>102.35913052867154</v>
      </c>
      <c r="L23" s="30">
        <v>20695</v>
      </c>
      <c r="M23" s="30">
        <v>12407.99</v>
      </c>
      <c r="N23" s="40">
        <f>M23/L23*100</f>
        <v>59.95646291374727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5722450.65</v>
      </c>
      <c r="D24" s="30">
        <f t="shared" si="6"/>
        <v>7695441.3</v>
      </c>
      <c r="E24" s="40">
        <f>(D24/C24)*100</f>
        <v>134.47807190788092</v>
      </c>
      <c r="F24" s="30"/>
      <c r="G24" s="30">
        <v>56396.88</v>
      </c>
      <c r="H24" s="40" t="e">
        <f t="shared" si="7"/>
        <v>#DIV/0!</v>
      </c>
      <c r="I24" s="30">
        <v>246197.45</v>
      </c>
      <c r="J24" s="30">
        <v>246366.42</v>
      </c>
      <c r="K24" s="41" t="s">
        <v>0</v>
      </c>
      <c r="L24" s="30">
        <v>5476253.2</v>
      </c>
      <c r="M24" s="30">
        <v>7392678</v>
      </c>
      <c r="N24" s="40">
        <f>M24/L24*100</f>
        <v>134.99518247257083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175794967.92000002</v>
      </c>
      <c r="D25" s="28">
        <f>D8+D18</f>
        <v>194353467.82999998</v>
      </c>
      <c r="E25" s="42">
        <f>(D25/C25)*100</f>
        <v>110.5569005356544</v>
      </c>
      <c r="F25" s="28">
        <f>F8+F18</f>
        <v>127223864</v>
      </c>
      <c r="G25" s="28">
        <f>G8+G18</f>
        <v>140264371.85</v>
      </c>
      <c r="H25" s="39">
        <f t="shared" si="7"/>
        <v>110.2500485679322</v>
      </c>
      <c r="I25" s="28">
        <f>I8+I18</f>
        <v>23940122.689999998</v>
      </c>
      <c r="J25" s="28">
        <f>J8+J18</f>
        <v>25452132.259999998</v>
      </c>
      <c r="K25" s="39">
        <f>(J25/I25)*100</f>
        <v>106.31579708082106</v>
      </c>
      <c r="L25" s="28">
        <f>L8+L18</f>
        <v>24630981.23</v>
      </c>
      <c r="M25" s="28">
        <f>M8+M18</f>
        <v>28636963.720000003</v>
      </c>
      <c r="N25" s="39">
        <f>(M25/L25)*100</f>
        <v>116.26399879319791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708033032.75</v>
      </c>
      <c r="D26" s="48">
        <v>688419090.46</v>
      </c>
      <c r="E26" s="39">
        <f>(D26/C26)*100</f>
        <v>97.22979841578585</v>
      </c>
      <c r="F26" s="28">
        <v>726697843.74</v>
      </c>
      <c r="G26" s="28">
        <v>706694061.69</v>
      </c>
      <c r="H26" s="39">
        <f t="shared" si="7"/>
        <v>97.24730405872005</v>
      </c>
      <c r="I26" s="28">
        <v>77775624.56</v>
      </c>
      <c r="J26" s="28">
        <v>66795599.56</v>
      </c>
      <c r="K26" s="39">
        <f>(J26/I26)*100</f>
        <v>85.88243416608059</v>
      </c>
      <c r="L26" s="28">
        <v>80080215.3</v>
      </c>
      <c r="M26" s="28">
        <v>77400988.43</v>
      </c>
      <c r="N26" s="43">
        <f>(M26/L26)*100</f>
        <v>96.6543210954629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1090666</v>
      </c>
      <c r="D27" s="28">
        <f>G27+J27+M27</f>
        <v>1344961</v>
      </c>
      <c r="E27" s="39"/>
      <c r="F27" s="28">
        <v>960666</v>
      </c>
      <c r="G27" s="28">
        <v>1214911</v>
      </c>
      <c r="H27" s="39">
        <f t="shared" si="7"/>
        <v>126.4654937303912</v>
      </c>
      <c r="I27" s="28"/>
      <c r="J27" s="28"/>
      <c r="K27" s="39"/>
      <c r="L27" s="28">
        <v>130000</v>
      </c>
      <c r="M27" s="28">
        <v>130050</v>
      </c>
      <c r="N27" s="43">
        <f>(M27/L27)*100</f>
        <v>100.03846153846155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25990627.59</v>
      </c>
      <c r="G28" s="28">
        <v>25990627.59</v>
      </c>
      <c r="H28" s="39">
        <f t="shared" si="7"/>
        <v>100</v>
      </c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-116981859.94</v>
      </c>
      <c r="D29" s="28">
        <f>G29</f>
        <v>-116981859.94</v>
      </c>
      <c r="E29" s="39"/>
      <c r="F29" s="28">
        <v>-116981859.94</v>
      </c>
      <c r="G29" s="28">
        <v>-116981859.94</v>
      </c>
      <c r="H29" s="39">
        <f t="shared" si="7"/>
        <v>100</v>
      </c>
      <c r="I29" s="28">
        <v>-25990627.59</v>
      </c>
      <c r="J29" s="28">
        <v>-25990627.59</v>
      </c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-122338112.61000001</v>
      </c>
      <c r="D30" s="28">
        <f>D7-D31</f>
        <v>-40694194.55000007</v>
      </c>
      <c r="E30" s="39" t="s">
        <v>0</v>
      </c>
      <c r="F30" s="28">
        <f>F7-F31</f>
        <v>-89373477.40999985</v>
      </c>
      <c r="G30" s="28">
        <f>G7-G31</f>
        <v>-39900934.899999976</v>
      </c>
      <c r="H30" s="39" t="s">
        <v>0</v>
      </c>
      <c r="I30" s="28">
        <f>I7-I31</f>
        <v>-27287680.900000006</v>
      </c>
      <c r="J30" s="28">
        <f>J7-J31</f>
        <v>-6709428.200000003</v>
      </c>
      <c r="K30" s="38" t="s">
        <v>0</v>
      </c>
      <c r="L30" s="28">
        <f>L7-L31</f>
        <v>-5676954.299999997</v>
      </c>
      <c r="M30" s="28">
        <f>M7-M31</f>
        <v>5916168.549999997</v>
      </c>
      <c r="N30" s="38" t="s">
        <v>0</v>
      </c>
      <c r="O30" s="16"/>
      <c r="P30" s="16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890274919.34</v>
      </c>
      <c r="D31" s="28">
        <f>SUM(D32:D44)</f>
        <v>807829853.9</v>
      </c>
      <c r="E31" s="39">
        <f aca="true" t="shared" si="8" ref="E31:E42">(D31/C31)*100</f>
        <v>90.73937009242941</v>
      </c>
      <c r="F31" s="28">
        <f>F32+F33+F34+F35+F36+F38+F39+F40+F41+F42+F43+F44+F37</f>
        <v>853264618.8</v>
      </c>
      <c r="G31" s="28">
        <f>G32+G33+G34+G35+G36+G38+G39+G40+G41+G42+G43+G44+G37</f>
        <v>797083047.09</v>
      </c>
      <c r="H31" s="39">
        <f aca="true" t="shared" si="9" ref="H31:H44">(G31/F31)*100</f>
        <v>93.4156918648506</v>
      </c>
      <c r="I31" s="28">
        <f>I32+I33+I34+I35+I36+I38+I39+I40+I41+I42+I43+I44</f>
        <v>103012800.56</v>
      </c>
      <c r="J31" s="28">
        <f>J32+J34+J35+J36+J37+J38+J39+J40+J41</f>
        <v>72966532.42999999</v>
      </c>
      <c r="K31" s="39">
        <f>(J31/I31)*100</f>
        <v>70.83249075196291</v>
      </c>
      <c r="L31" s="28">
        <f>L32+L33+L34+L35+L36+L37+L39+L40+L41</f>
        <v>110518150.83</v>
      </c>
      <c r="M31" s="28">
        <f>M32+M33+M34+M35+M36+M37+M39+M40+M41</f>
        <v>100251833.60000001</v>
      </c>
      <c r="N31" s="39">
        <f>(M31/L31)*100</f>
        <v>90.71074103855418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73132265.75999999</v>
      </c>
      <c r="D32" s="28">
        <f>G32+J32+M32</f>
        <v>71431311.07</v>
      </c>
      <c r="E32" s="39">
        <f t="shared" si="8"/>
        <v>97.67413921567525</v>
      </c>
      <c r="F32" s="44">
        <v>44330192.19</v>
      </c>
      <c r="G32" s="44">
        <v>43805266.3</v>
      </c>
      <c r="H32" s="40">
        <f t="shared" si="9"/>
        <v>98.81587274029818</v>
      </c>
      <c r="I32" s="44">
        <v>4182555.98</v>
      </c>
      <c r="J32" s="44">
        <v>3590095.64</v>
      </c>
      <c r="K32" s="30">
        <f>(J32/I32)*100</f>
        <v>85.83496926680705</v>
      </c>
      <c r="L32" s="44">
        <v>24619517.59</v>
      </c>
      <c r="M32" s="44">
        <v>24035949.13</v>
      </c>
      <c r="N32" s="30">
        <f aca="true" t="shared" si="10" ref="N32:N41">(M32/L32)*100</f>
        <v>97.62965111779025</v>
      </c>
      <c r="O32" s="16"/>
      <c r="P32" s="16"/>
    </row>
    <row r="33" spans="2:16" s="5" customFormat="1" ht="34.5" customHeight="1">
      <c r="B33" s="34" t="s">
        <v>28</v>
      </c>
      <c r="C33" s="28">
        <f>L33</f>
        <v>1762500</v>
      </c>
      <c r="D33" s="28">
        <f>M33</f>
        <v>1762500</v>
      </c>
      <c r="E33" s="39">
        <f t="shared" si="8"/>
        <v>100</v>
      </c>
      <c r="F33" s="44">
        <v>1762500</v>
      </c>
      <c r="G33" s="44">
        <v>1762500</v>
      </c>
      <c r="H33" s="40">
        <f>(G33/F33)*100</f>
        <v>100</v>
      </c>
      <c r="I33" s="44"/>
      <c r="J33" s="44"/>
      <c r="K33" s="38" t="s">
        <v>0</v>
      </c>
      <c r="L33" s="44">
        <v>1762500</v>
      </c>
      <c r="M33" s="44">
        <v>1762500</v>
      </c>
      <c r="N33" s="30">
        <f t="shared" si="10"/>
        <v>100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4437571.96</v>
      </c>
      <c r="D34" s="28">
        <f>G34+J34+M34</f>
        <v>4230693.29</v>
      </c>
      <c r="E34" s="39">
        <f t="shared" si="8"/>
        <v>95.33802106501503</v>
      </c>
      <c r="F34" s="44">
        <v>3310200</v>
      </c>
      <c r="G34" s="44">
        <v>3307968.29</v>
      </c>
      <c r="H34" s="40">
        <f>(G34/F34)*100</f>
        <v>99.93258081082715</v>
      </c>
      <c r="I34" s="44">
        <v>785471.96</v>
      </c>
      <c r="J34" s="44">
        <v>768505.1</v>
      </c>
      <c r="K34" s="30">
        <f>(J34/I34)*100</f>
        <v>97.83991525299007</v>
      </c>
      <c r="L34" s="44">
        <v>341900</v>
      </c>
      <c r="M34" s="44">
        <v>154219.9</v>
      </c>
      <c r="N34" s="30">
        <f t="shared" si="10"/>
        <v>45.10672711319099</v>
      </c>
      <c r="O34" s="16"/>
      <c r="P34" s="16"/>
    </row>
    <row r="35" spans="2:16" s="5" customFormat="1" ht="21" customHeight="1">
      <c r="B35" s="36" t="s">
        <v>19</v>
      </c>
      <c r="C35" s="28">
        <v>74605631.31</v>
      </c>
      <c r="D35" s="28">
        <v>72853552.07</v>
      </c>
      <c r="E35" s="39">
        <f t="shared" si="8"/>
        <v>97.65154558813423</v>
      </c>
      <c r="F35" s="44">
        <v>64606279.18</v>
      </c>
      <c r="G35" s="44">
        <v>64063959.73</v>
      </c>
      <c r="H35" s="40">
        <f>(G35/F35)*100</f>
        <v>99.16057780004782</v>
      </c>
      <c r="I35" s="44">
        <v>6197500.01</v>
      </c>
      <c r="J35" s="44">
        <v>6160395.45</v>
      </c>
      <c r="K35" s="30">
        <f>(J35/I35)*100</f>
        <v>99.40129794368488</v>
      </c>
      <c r="L35" s="44">
        <v>27964746.3</v>
      </c>
      <c r="M35" s="44">
        <v>26578301.17</v>
      </c>
      <c r="N35" s="30">
        <f t="shared" si="10"/>
        <v>95.0421680385493</v>
      </c>
      <c r="O35" s="16"/>
      <c r="P35" s="16"/>
    </row>
    <row r="36" spans="2:16" s="5" customFormat="1" ht="21" customHeight="1">
      <c r="B36" s="36" t="s">
        <v>20</v>
      </c>
      <c r="C36" s="28">
        <v>121959714.93</v>
      </c>
      <c r="D36" s="28">
        <v>86131779.02</v>
      </c>
      <c r="E36" s="39">
        <f t="shared" si="8"/>
        <v>70.62313901720432</v>
      </c>
      <c r="F36" s="44">
        <v>64805422.13</v>
      </c>
      <c r="G36" s="44">
        <v>53831076</v>
      </c>
      <c r="H36" s="40">
        <f t="shared" si="9"/>
        <v>83.06569763871701</v>
      </c>
      <c r="I36" s="44">
        <v>83229960.62</v>
      </c>
      <c r="J36" s="44">
        <v>53832588.37</v>
      </c>
      <c r="K36" s="30">
        <f>(J36/I36)*100</f>
        <v>64.67933898921505</v>
      </c>
      <c r="L36" s="44">
        <v>37918139.83</v>
      </c>
      <c r="M36" s="44">
        <v>31487942.2</v>
      </c>
      <c r="N36" s="30">
        <f t="shared" si="10"/>
        <v>83.04189588722238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831494</v>
      </c>
      <c r="D37" s="28">
        <f aca="true" t="shared" si="11" ref="D37:D43">G37+J37+M37</f>
        <v>747264.84</v>
      </c>
      <c r="E37" s="39">
        <f t="shared" si="8"/>
        <v>89.87014217781487</v>
      </c>
      <c r="F37" s="44">
        <v>691494</v>
      </c>
      <c r="G37" s="44">
        <v>657264.84</v>
      </c>
      <c r="H37" s="40">
        <f t="shared" si="9"/>
        <v>95.04997006481618</v>
      </c>
      <c r="I37" s="44"/>
      <c r="J37" s="44"/>
      <c r="K37" s="30"/>
      <c r="L37" s="44">
        <v>140000</v>
      </c>
      <c r="M37" s="44">
        <v>90000</v>
      </c>
      <c r="N37" s="30">
        <f t="shared" si="10"/>
        <v>64.28571428571429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485762193.01</v>
      </c>
      <c r="D38" s="28">
        <f t="shared" si="11"/>
        <v>446943392.39</v>
      </c>
      <c r="E38" s="39">
        <f t="shared" si="8"/>
        <v>92.00868219499311</v>
      </c>
      <c r="F38" s="44">
        <v>485762193.01</v>
      </c>
      <c r="G38" s="44">
        <v>446943392.39</v>
      </c>
      <c r="H38" s="40">
        <f t="shared" si="9"/>
        <v>92.00868219499311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61702528.39</v>
      </c>
      <c r="D39" s="28">
        <v>57987090.99</v>
      </c>
      <c r="E39" s="39">
        <f t="shared" si="8"/>
        <v>93.97846814879931</v>
      </c>
      <c r="F39" s="44">
        <v>55280163.28</v>
      </c>
      <c r="G39" s="44">
        <v>52758856.15</v>
      </c>
      <c r="H39" s="40">
        <f t="shared" si="9"/>
        <v>95.43903820032277</v>
      </c>
      <c r="I39" s="44">
        <v>7935546.94</v>
      </c>
      <c r="J39" s="44">
        <v>7933182.82</v>
      </c>
      <c r="K39" s="30">
        <f>(J39/I39)*100</f>
        <v>99.9702084806772</v>
      </c>
      <c r="L39" s="44">
        <v>17682117.11</v>
      </c>
      <c r="M39" s="44">
        <v>16100511.2</v>
      </c>
      <c r="N39" s="30">
        <f t="shared" si="10"/>
        <v>91.05533630299544</v>
      </c>
      <c r="O39" s="16"/>
      <c r="P39" s="16"/>
    </row>
    <row r="40" spans="1:16" ht="21" customHeight="1">
      <c r="A40" s="5"/>
      <c r="B40" s="36" t="s">
        <v>23</v>
      </c>
      <c r="C40" s="28">
        <f>F40</f>
        <v>25635125.91</v>
      </c>
      <c r="D40" s="28">
        <f>G40</f>
        <v>25366252.39</v>
      </c>
      <c r="E40" s="39">
        <f t="shared" si="8"/>
        <v>98.95115194306452</v>
      </c>
      <c r="F40" s="44">
        <v>25635125.91</v>
      </c>
      <c r="G40" s="44">
        <v>25366252.39</v>
      </c>
      <c r="H40" s="40">
        <f t="shared" si="9"/>
        <v>98.95115194306452</v>
      </c>
      <c r="I40" s="44">
        <v>678512.05</v>
      </c>
      <c r="J40" s="44">
        <v>678512.05</v>
      </c>
      <c r="K40" s="30">
        <f>(J40/I40)*100</f>
        <v>100</v>
      </c>
      <c r="L40" s="44"/>
      <c r="M40" s="44"/>
      <c r="N40" s="30"/>
      <c r="O40" s="16"/>
      <c r="P40" s="16"/>
    </row>
    <row r="41" spans="1:16" ht="21" customHeight="1">
      <c r="A41" s="5"/>
      <c r="B41" s="36" t="s">
        <v>30</v>
      </c>
      <c r="C41" s="28">
        <f>F41+I41+L41</f>
        <v>40445894.07</v>
      </c>
      <c r="D41" s="28">
        <f t="shared" si="11"/>
        <v>40376017.84</v>
      </c>
      <c r="E41" s="39">
        <f t="shared" si="8"/>
        <v>99.82723529394835</v>
      </c>
      <c r="F41" s="44">
        <v>40353411.07</v>
      </c>
      <c r="G41" s="44">
        <v>40330354.84</v>
      </c>
      <c r="H41" s="40">
        <f t="shared" si="9"/>
        <v>99.94286423529351</v>
      </c>
      <c r="I41" s="44">
        <v>3253</v>
      </c>
      <c r="J41" s="44">
        <v>3253</v>
      </c>
      <c r="K41" s="30"/>
      <c r="L41" s="44">
        <v>89230</v>
      </c>
      <c r="M41" s="44">
        <v>42410</v>
      </c>
      <c r="N41" s="30">
        <f t="shared" si="10"/>
        <v>47.52885800739662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0</v>
      </c>
      <c r="D42" s="28">
        <f t="shared" si="11"/>
        <v>0</v>
      </c>
      <c r="E42" s="39" t="e">
        <f t="shared" si="8"/>
        <v>#DIV/0!</v>
      </c>
      <c r="F42" s="44"/>
      <c r="G42" s="44"/>
      <c r="H42" s="40" t="e">
        <f t="shared" si="9"/>
        <v>#DIV/0!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66727638.03</v>
      </c>
      <c r="G44" s="44">
        <v>64256156.16</v>
      </c>
      <c r="H44" s="40">
        <f t="shared" si="9"/>
        <v>96.29616461339624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2022-01-19T08:05:18Z</cp:lastPrinted>
  <dcterms:created xsi:type="dcterms:W3CDTF">2008-01-31T10:30:40Z</dcterms:created>
  <dcterms:modified xsi:type="dcterms:W3CDTF">2022-01-19T08:05:51Z</dcterms:modified>
  <cp:category/>
  <cp:version/>
  <cp:contentType/>
  <cp:contentStatus/>
</cp:coreProperties>
</file>