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консол.'!$A$1:$M$47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<sst xmlns="http://schemas.openxmlformats.org/spreadsheetml/2006/main" count="78" uniqueCount="51">
  <si>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</si>
  <si>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</si>
  <si>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</si>
  <si>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</si>
  <si>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</si>
  <si>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</si>
  <si>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</si>
  <si>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</si>
  <si>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</si>
  <si>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</si>
  <si>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</si>
  <si>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</si>
  <si>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</si>
  <si>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</si>
  <si>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</si>
  <si>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</si>
  <si>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</si>
  <si>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</si>
  <si>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</si>
  <si>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</si>
  <si>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</si>
  <si>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</si>
  <si>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</si>
  <si>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</si>
  <si>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</si>
  <si>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</si>
  <si>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</si>
  <si>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</si>
  <si>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</si>
  <si>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</si>
  <si>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</si>
  <si>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</si>
  <si>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</si>
  <si>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</si>
  <si>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</si>
  <si>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</si>
  <si>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</si>
  <si>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</si>
  <si>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</si>
  <si>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</si>
  <si>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</si>
  <si>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</si>
  <si>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</si>
  <si>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</si>
  <si>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</si>
  <si>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</si>
  <si>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</si>
  <si>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</si>
  <si>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</si>
  <si>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</si>
  <si>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январь-март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</si>
</sst>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4" fontId="5" fillId="0" borderId="10" xfId="58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0" zoomScaleNormal="70" zoomScaleSheetLayoutView="70" zoomScalePageLayoutView="0" workbookViewId="0" topLeftCell="A1">
      <pane xSplit="1" ySplit="7" topLeftCell="L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9" sqref="Q19"/>
    </sheetView>
  </sheetViews>
  <sheetFormatPr defaultColWidth="9.00390625" defaultRowHeight="12.75"/>
  <cols>
    <col min="1" max="1" width="56.75390625" style="11" customWidth="1"/>
    <col min="2" max="2" width="22.25390625" style="5" customWidth="1"/>
    <col min="3" max="3" width="21.125" style="5" customWidth="1"/>
    <col min="4" max="4" width="12.125" style="9" customWidth="1"/>
    <col min="5" max="5" width="22.125" style="5" customWidth="1"/>
    <col min="6" max="6" width="21.75390625" style="5" customWidth="1"/>
    <col min="7" max="7" width="12.25390625" style="5" customWidth="1"/>
    <col min="8" max="8" width="20.375" style="5" customWidth="1"/>
    <col min="9" max="9" width="20.125" style="5" customWidth="1"/>
    <col min="10" max="10" width="11.75390625" style="5" customWidth="1"/>
    <col min="11" max="11" width="21.625" style="5" customWidth="1"/>
    <col min="12" max="12" width="20.25390625" style="5" customWidth="1"/>
    <col min="13" max="13" width="12.00390625" style="5" customWidth="1"/>
    <col min="14" max="15" width="23.75390625" style="5" bestFit="1" customWidth="1"/>
    <col min="16" max="18" width="9.125" style="5" customWidth="1"/>
  </cols>
  <sheetData>
    <row r="1" spans="9:12" ht="1.5" customHeight="1">
      <c r="I1" s="22"/>
      <c r="L1" s="22"/>
    </row>
    <row r="2" spans="1:13" ht="31.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1.5" customHeight="1">
      <c r="A3" s="46"/>
      <c r="B3" s="50" t="s">
        <v>47</v>
      </c>
      <c r="C3" s="50"/>
      <c r="D3" s="50"/>
      <c r="E3" s="50"/>
      <c r="F3" s="50"/>
      <c r="G3" s="50"/>
      <c r="H3" s="50"/>
      <c r="I3" s="50"/>
      <c r="J3" s="50"/>
      <c r="K3" s="46"/>
      <c r="L3" s="46"/>
      <c r="M3" s="46"/>
    </row>
    <row r="4" spans="1:13" ht="15.75">
      <c r="A4" s="10"/>
      <c r="B4" s="1"/>
      <c r="C4" s="1"/>
      <c r="D4" s="6"/>
      <c r="E4" s="1"/>
      <c r="F4" s="1"/>
      <c r="G4" s="1"/>
      <c r="H4" s="1"/>
      <c r="I4" s="1"/>
      <c r="J4" s="1"/>
      <c r="K4" s="1"/>
      <c r="L4" s="1"/>
      <c r="M4" s="1"/>
    </row>
    <row r="5" spans="1:13" s="5" customFormat="1" ht="22.5" customHeight="1">
      <c r="A5" s="52"/>
      <c r="B5" s="51" t="s">
        <v>2</v>
      </c>
      <c r="C5" s="51"/>
      <c r="D5" s="51"/>
      <c r="E5" s="51" t="s">
        <v>3</v>
      </c>
      <c r="F5" s="51"/>
      <c r="G5" s="51"/>
      <c r="H5" s="51" t="s">
        <v>4</v>
      </c>
      <c r="I5" s="51"/>
      <c r="J5" s="51"/>
      <c r="K5" s="51" t="s">
        <v>5</v>
      </c>
      <c r="L5" s="51"/>
      <c r="M5" s="51"/>
    </row>
    <row r="6" spans="1:13" s="5" customFormat="1" ht="20.25" customHeight="1">
      <c r="A6" s="53"/>
      <c r="B6" s="36" t="s">
        <v>45</v>
      </c>
      <c r="C6" s="24" t="s">
        <v>6</v>
      </c>
      <c r="D6" s="25" t="s">
        <v>7</v>
      </c>
      <c r="E6" s="36" t="s">
        <v>45</v>
      </c>
      <c r="F6" s="24" t="s">
        <v>6</v>
      </c>
      <c r="G6" s="25" t="s">
        <v>7</v>
      </c>
      <c r="H6" s="36" t="s">
        <v>45</v>
      </c>
      <c r="I6" s="24" t="s">
        <v>6</v>
      </c>
      <c r="J6" s="25" t="s">
        <v>7</v>
      </c>
      <c r="K6" s="36" t="s">
        <v>45</v>
      </c>
      <c r="L6" s="24" t="s">
        <v>6</v>
      </c>
      <c r="M6" s="25" t="s">
        <v>7</v>
      </c>
    </row>
    <row r="7" spans="1:23" s="5" customFormat="1" ht="25.5" customHeight="1">
      <c r="A7" s="45" t="s">
        <v>1</v>
      </c>
      <c r="B7" s="27">
        <f>B25+B26+B29+B27+B28</f>
        <v>727056996.2699999</v>
      </c>
      <c r="C7" s="27">
        <f>C25+C26+C29+C27+C28</f>
        <v>165388265.16</v>
      </c>
      <c r="D7" s="38">
        <f aca="true" t="shared" si="0" ref="D7:D22">(C7/B7)*100</f>
        <v>22.747634093129808</v>
      </c>
      <c r="E7" s="27">
        <f>E25+E26+E27+E28+E29</f>
        <v>700432645.9499999</v>
      </c>
      <c r="F7" s="27">
        <f>F25+F26+F27+F28+F29</f>
        <v>160397496.77</v>
      </c>
      <c r="G7" s="38">
        <f>(F7/E7)*100</f>
        <v>22.89977454612387</v>
      </c>
      <c r="H7" s="27">
        <f>H25+H26+H29+H27+H28</f>
        <v>54547652.5</v>
      </c>
      <c r="I7" s="27">
        <f>I25+I26+I29+I27+I28</f>
        <v>6475988.56</v>
      </c>
      <c r="J7" s="38">
        <f aca="true" t="shared" si="1" ref="J7:J14">(I7/H7)*100</f>
        <v>11.87216729445873</v>
      </c>
      <c r="K7" s="27">
        <f>K25+K26+K29+K27</f>
        <v>78615588</v>
      </c>
      <c r="L7" s="27">
        <f>L25+L26+L29+L27</f>
        <v>15491142.83</v>
      </c>
      <c r="M7" s="38">
        <f aca="true" t="shared" si="2" ref="M7:M14">(L7/K7)*100</f>
        <v>19.70492522424433</v>
      </c>
      <c r="N7" s="17"/>
      <c r="O7" s="17"/>
      <c r="P7" s="18"/>
      <c r="Q7" s="18"/>
      <c r="R7" s="18"/>
      <c r="S7" s="18"/>
      <c r="T7" s="18"/>
      <c r="U7" s="18"/>
      <c r="V7" s="18"/>
      <c r="W7" s="18"/>
    </row>
    <row r="8" spans="1:23" s="12" customFormat="1" ht="24" customHeight="1">
      <c r="A8" s="26" t="s">
        <v>8</v>
      </c>
      <c r="B8" s="27">
        <f>E8+H8+K8</f>
        <v>148652500</v>
      </c>
      <c r="C8" s="27">
        <f aca="true" t="shared" si="3" ref="B8:C10">F8+I8+L8</f>
        <v>36557457.160000004</v>
      </c>
      <c r="D8" s="38">
        <f t="shared" si="0"/>
        <v>24.592561282184963</v>
      </c>
      <c r="E8" s="27">
        <f>E9+E11+E12+E14+E15+E16+E17+E10+E13</f>
        <v>113555600</v>
      </c>
      <c r="F8" s="27">
        <f>F9+F11+F12+F14+F15+F16+F17+F10+F13</f>
        <v>29865420.650000002</v>
      </c>
      <c r="G8" s="38">
        <f>(F8/E8)*100</f>
        <v>26.30026229441789</v>
      </c>
      <c r="H8" s="27">
        <f>H9+H10+H11+H12+H14+H16+H17</f>
        <v>19735700</v>
      </c>
      <c r="I8" s="27">
        <f>I9+I10+I11+I12+I14+I15+I16+I17</f>
        <v>4116424.1999999997</v>
      </c>
      <c r="J8" s="38">
        <f t="shared" si="1"/>
        <v>20.857756248828263</v>
      </c>
      <c r="K8" s="27">
        <f>K9+K10+K11+K12+K14+K16+K17</f>
        <v>15361200</v>
      </c>
      <c r="L8" s="27">
        <f>L9+L10+L11+L12+L14+L15+L16+L17</f>
        <v>2575612.31</v>
      </c>
      <c r="M8" s="38">
        <f t="shared" si="2"/>
        <v>16.76699938806864</v>
      </c>
      <c r="N8" s="17"/>
      <c r="O8" s="17"/>
      <c r="P8" s="19"/>
      <c r="Q8" s="19"/>
      <c r="R8" s="19"/>
      <c r="S8" s="19"/>
      <c r="T8" s="19"/>
      <c r="U8" s="19"/>
      <c r="V8" s="19"/>
      <c r="W8" s="19"/>
    </row>
    <row r="9" spans="1:23" s="5" customFormat="1" ht="21" customHeight="1">
      <c r="A9" s="28" t="s">
        <v>9</v>
      </c>
      <c r="B9" s="29">
        <f>E9+H9+K9</f>
        <v>101011400</v>
      </c>
      <c r="C9" s="29">
        <f t="shared" si="3"/>
        <v>26870236.09</v>
      </c>
      <c r="D9" s="39">
        <f t="shared" si="0"/>
        <v>26.60119163777554</v>
      </c>
      <c r="E9" s="29">
        <v>86966800</v>
      </c>
      <c r="F9" s="29">
        <v>23477585.22</v>
      </c>
      <c r="G9" s="39">
        <f>(F9/E9)*100</f>
        <v>26.996032072009086</v>
      </c>
      <c r="H9" s="29">
        <v>12900000</v>
      </c>
      <c r="I9" s="29">
        <v>2959405.98</v>
      </c>
      <c r="J9" s="39">
        <f t="shared" si="1"/>
        <v>22.941131627906977</v>
      </c>
      <c r="K9" s="29">
        <v>1144600</v>
      </c>
      <c r="L9" s="29">
        <v>433244.89</v>
      </c>
      <c r="M9" s="39">
        <f t="shared" si="2"/>
        <v>37.85120478769876</v>
      </c>
      <c r="N9" s="17"/>
      <c r="O9" s="17"/>
      <c r="P9" s="18"/>
      <c r="Q9" s="18"/>
      <c r="R9" s="18"/>
      <c r="S9" s="18"/>
      <c r="T9" s="18"/>
      <c r="U9" s="18"/>
      <c r="V9" s="18"/>
      <c r="W9" s="18"/>
    </row>
    <row r="10" spans="1:23" s="5" customFormat="1" ht="21" customHeight="1">
      <c r="A10" s="28" t="s">
        <v>40</v>
      </c>
      <c r="B10" s="29">
        <f t="shared" si="3"/>
        <v>12669000</v>
      </c>
      <c r="C10" s="29">
        <f t="shared" si="3"/>
        <v>3347498.33</v>
      </c>
      <c r="D10" s="39">
        <f t="shared" si="0"/>
        <v>26.42275104585997</v>
      </c>
      <c r="E10" s="29">
        <v>6198200</v>
      </c>
      <c r="F10" s="29">
        <v>1637738.48</v>
      </c>
      <c r="G10" s="39">
        <f>F10/E10*100</f>
        <v>26.422807911974445</v>
      </c>
      <c r="H10" s="29">
        <v>1135700</v>
      </c>
      <c r="I10" s="29">
        <v>300089.49</v>
      </c>
      <c r="J10" s="39">
        <f t="shared" si="1"/>
        <v>26.423306330897244</v>
      </c>
      <c r="K10" s="29">
        <v>5335100</v>
      </c>
      <c r="L10" s="29">
        <v>1409670.36</v>
      </c>
      <c r="M10" s="39">
        <f t="shared" si="2"/>
        <v>26.42256677475586</v>
      </c>
      <c r="N10" s="17"/>
      <c r="O10" s="17"/>
      <c r="P10" s="18"/>
      <c r="Q10" s="18"/>
      <c r="R10" s="18"/>
      <c r="S10" s="18"/>
      <c r="T10" s="18"/>
      <c r="U10" s="18"/>
      <c r="V10" s="18"/>
      <c r="W10" s="18"/>
    </row>
    <row r="11" spans="1:23" s="5" customFormat="1" ht="21" customHeight="1">
      <c r="A11" s="28" t="s">
        <v>27</v>
      </c>
      <c r="B11" s="29">
        <f aca="true" t="shared" si="4" ref="B11:B17">E11+H11+K11</f>
        <v>16016600</v>
      </c>
      <c r="C11" s="29">
        <f aca="true" t="shared" si="5" ref="C11:C17">F11+I11+L11</f>
        <v>3990091.68</v>
      </c>
      <c r="D11" s="39">
        <f t="shared" si="0"/>
        <v>24.912226564938877</v>
      </c>
      <c r="E11" s="29">
        <v>15690600</v>
      </c>
      <c r="F11" s="29">
        <v>3911380.39</v>
      </c>
      <c r="G11" s="39">
        <f>(F11/E11)*100</f>
        <v>24.9281760417065</v>
      </c>
      <c r="H11" s="29"/>
      <c r="I11" s="29">
        <v>-244.86</v>
      </c>
      <c r="J11" s="39" t="e">
        <f t="shared" si="1"/>
        <v>#DIV/0!</v>
      </c>
      <c r="K11" s="29">
        <v>326000</v>
      </c>
      <c r="L11" s="29">
        <v>78956.15</v>
      </c>
      <c r="M11" s="39">
        <f t="shared" si="2"/>
        <v>24.219677914110427</v>
      </c>
      <c r="N11" s="17"/>
      <c r="O11" s="17"/>
      <c r="P11" s="18"/>
      <c r="Q11" s="18"/>
      <c r="R11" s="18"/>
      <c r="S11" s="18"/>
      <c r="T11" s="18"/>
      <c r="U11" s="18"/>
      <c r="V11" s="18"/>
      <c r="W11" s="18"/>
    </row>
    <row r="12" spans="1:23" s="5" customFormat="1" ht="21" customHeight="1">
      <c r="A12" s="28" t="s">
        <v>11</v>
      </c>
      <c r="B12" s="29">
        <f t="shared" si="4"/>
        <v>4395000</v>
      </c>
      <c r="C12" s="29">
        <f t="shared" si="5"/>
        <v>294058.53</v>
      </c>
      <c r="D12" s="39">
        <f t="shared" si="0"/>
        <v>6.690751535836179</v>
      </c>
      <c r="E12" s="29"/>
      <c r="F12" s="29"/>
      <c r="G12" s="39" t="s">
        <v>0</v>
      </c>
      <c r="H12" s="29">
        <v>2400000</v>
      </c>
      <c r="I12" s="29">
        <v>218328.17</v>
      </c>
      <c r="J12" s="39">
        <f t="shared" si="1"/>
        <v>9.097007083333333</v>
      </c>
      <c r="K12" s="29">
        <v>1995000</v>
      </c>
      <c r="L12" s="29">
        <v>75730.36</v>
      </c>
      <c r="M12" s="39">
        <f t="shared" si="2"/>
        <v>3.7960080200501256</v>
      </c>
      <c r="N12" s="17"/>
      <c r="O12" s="17"/>
      <c r="P12" s="18"/>
      <c r="Q12" s="18"/>
      <c r="R12" s="18"/>
      <c r="S12" s="18"/>
      <c r="T12" s="18"/>
      <c r="U12" s="18"/>
      <c r="V12" s="18"/>
      <c r="W12" s="18"/>
    </row>
    <row r="13" spans="1:23" s="5" customFormat="1" ht="21" customHeight="1">
      <c r="A13" s="30" t="s">
        <v>41</v>
      </c>
      <c r="B13" s="29">
        <f>E13</f>
        <v>2300000</v>
      </c>
      <c r="C13" s="29">
        <f>F13</f>
        <v>216742.78</v>
      </c>
      <c r="D13" s="39">
        <f t="shared" si="0"/>
        <v>9.423599130434782</v>
      </c>
      <c r="E13" s="29">
        <v>2300000</v>
      </c>
      <c r="F13" s="29">
        <v>216742.78</v>
      </c>
      <c r="G13" s="39">
        <f>F13/E13*100</f>
        <v>9.423599130434782</v>
      </c>
      <c r="H13" s="29"/>
      <c r="I13" s="29"/>
      <c r="J13" s="39"/>
      <c r="K13" s="29"/>
      <c r="L13" s="29"/>
      <c r="M13" s="39" t="e">
        <f t="shared" si="2"/>
        <v>#DIV/0!</v>
      </c>
      <c r="N13" s="17"/>
      <c r="O13" s="17"/>
      <c r="P13" s="18"/>
      <c r="Q13" s="18"/>
      <c r="R13" s="18"/>
      <c r="S13" s="18"/>
      <c r="T13" s="18"/>
      <c r="U13" s="18"/>
      <c r="V13" s="18"/>
      <c r="W13" s="18"/>
    </row>
    <row r="14" spans="1:23" s="5" customFormat="1" ht="21" customHeight="1">
      <c r="A14" s="28" t="s">
        <v>10</v>
      </c>
      <c r="B14" s="29">
        <f t="shared" si="4"/>
        <v>9797500</v>
      </c>
      <c r="C14" s="29">
        <f t="shared" si="5"/>
        <v>1203675.9700000002</v>
      </c>
      <c r="D14" s="39">
        <f t="shared" si="0"/>
        <v>12.285541923960196</v>
      </c>
      <c r="E14" s="29"/>
      <c r="F14" s="29"/>
      <c r="G14" s="39" t="s">
        <v>0</v>
      </c>
      <c r="H14" s="29">
        <v>3300000</v>
      </c>
      <c r="I14" s="29">
        <v>638845.42</v>
      </c>
      <c r="J14" s="39">
        <f t="shared" si="1"/>
        <v>19.358952121212123</v>
      </c>
      <c r="K14" s="29">
        <v>6497500</v>
      </c>
      <c r="L14" s="29">
        <v>564830.55</v>
      </c>
      <c r="M14" s="39">
        <f t="shared" si="2"/>
        <v>8.693044247787611</v>
      </c>
      <c r="N14" s="17"/>
      <c r="O14" s="17"/>
      <c r="P14" s="18"/>
      <c r="Q14" s="18"/>
      <c r="R14" s="18"/>
      <c r="S14" s="18"/>
      <c r="T14" s="18"/>
      <c r="U14" s="18"/>
      <c r="V14" s="18"/>
      <c r="W14" s="18"/>
    </row>
    <row r="15" spans="1:23" s="12" customFormat="1" ht="21" customHeight="1">
      <c r="A15" s="30" t="s">
        <v>12</v>
      </c>
      <c r="B15" s="29">
        <f t="shared" si="4"/>
        <v>100000</v>
      </c>
      <c r="C15" s="29">
        <f t="shared" si="5"/>
        <v>101885.86</v>
      </c>
      <c r="D15" s="39">
        <f t="shared" si="0"/>
        <v>101.88586</v>
      </c>
      <c r="E15" s="29">
        <v>100000</v>
      </c>
      <c r="F15" s="29">
        <v>101885.86</v>
      </c>
      <c r="G15" s="39">
        <f>(F15/E15)*100</f>
        <v>101.88586</v>
      </c>
      <c r="H15" s="29"/>
      <c r="I15" s="29"/>
      <c r="J15" s="40" t="s">
        <v>0</v>
      </c>
      <c r="K15" s="29"/>
      <c r="L15" s="29"/>
      <c r="M15" s="40" t="s">
        <v>0</v>
      </c>
      <c r="N15" s="17"/>
      <c r="O15" s="17"/>
      <c r="P15" s="19"/>
      <c r="Q15" s="19"/>
      <c r="R15" s="19"/>
      <c r="S15" s="19"/>
      <c r="T15" s="19"/>
      <c r="U15" s="19"/>
      <c r="V15" s="19"/>
      <c r="W15" s="19"/>
    </row>
    <row r="16" spans="1:23" s="12" customFormat="1" ht="21" customHeight="1">
      <c r="A16" s="28" t="s">
        <v>13</v>
      </c>
      <c r="B16" s="29">
        <f t="shared" si="4"/>
        <v>2363000</v>
      </c>
      <c r="C16" s="29">
        <f t="shared" si="5"/>
        <v>533267.9199999999</v>
      </c>
      <c r="D16" s="39">
        <f t="shared" si="0"/>
        <v>22.56741091832416</v>
      </c>
      <c r="E16" s="29">
        <v>2300000</v>
      </c>
      <c r="F16" s="29">
        <v>520087.92</v>
      </c>
      <c r="G16" s="39">
        <f>(F16/E16)*100</f>
        <v>22.612518260869567</v>
      </c>
      <c r="H16" s="29"/>
      <c r="I16" s="29"/>
      <c r="J16" s="39" t="s">
        <v>0</v>
      </c>
      <c r="K16" s="29">
        <v>63000</v>
      </c>
      <c r="L16" s="29">
        <v>13180</v>
      </c>
      <c r="M16" s="39">
        <f>(L16/K16)*100</f>
        <v>20.92063492063492</v>
      </c>
      <c r="N16" s="17"/>
      <c r="O16" s="17"/>
      <c r="P16" s="19"/>
      <c r="Q16" s="19"/>
      <c r="R16" s="19"/>
      <c r="S16" s="19"/>
      <c r="T16" s="19"/>
      <c r="U16" s="19"/>
      <c r="V16" s="19"/>
      <c r="W16" s="19"/>
    </row>
    <row r="17" spans="1:23" s="5" customFormat="1" ht="36" customHeight="1">
      <c r="A17" s="30" t="s">
        <v>44</v>
      </c>
      <c r="B17" s="29">
        <f t="shared" si="4"/>
        <v>0</v>
      </c>
      <c r="C17" s="29">
        <f t="shared" si="5"/>
        <v>0</v>
      </c>
      <c r="D17" s="39" t="e">
        <f t="shared" si="0"/>
        <v>#DIV/0!</v>
      </c>
      <c r="E17" s="37"/>
      <c r="F17" s="37"/>
      <c r="G17" s="39" t="s">
        <v>0</v>
      </c>
      <c r="H17" s="29"/>
      <c r="I17" s="29"/>
      <c r="J17" s="40" t="s">
        <v>0</v>
      </c>
      <c r="K17" s="29"/>
      <c r="L17" s="29"/>
      <c r="M17" s="39" t="e">
        <f>(L17/K17)*100</f>
        <v>#DIV/0!</v>
      </c>
      <c r="N17" s="17"/>
      <c r="O17" s="17"/>
      <c r="P17" s="18"/>
      <c r="Q17" s="18"/>
      <c r="R17" s="18"/>
      <c r="S17" s="18"/>
      <c r="T17" s="18"/>
      <c r="U17" s="18"/>
      <c r="V17" s="18"/>
      <c r="W17" s="18"/>
    </row>
    <row r="18" spans="1:23" s="12" customFormat="1" ht="25.5" customHeight="1">
      <c r="A18" s="26" t="s">
        <v>16</v>
      </c>
      <c r="B18" s="27">
        <f aca="true" t="shared" si="6" ref="B18:C24">E18+H18+K18</f>
        <v>16371297.28</v>
      </c>
      <c r="C18" s="27">
        <f t="shared" si="6"/>
        <v>5060780.050000001</v>
      </c>
      <c r="D18" s="38">
        <f>(C18/B18)*100</f>
        <v>30.912516970677117</v>
      </c>
      <c r="E18" s="27">
        <f>E19+E20+E21+E22+E23+E24</f>
        <v>5333711</v>
      </c>
      <c r="F18" s="27">
        <f>F19+F20+F21+F22+F23+F24</f>
        <v>1890355.3699999999</v>
      </c>
      <c r="G18" s="38">
        <f aca="true" t="shared" si="7" ref="G18:G29">(F18/E18)*100</f>
        <v>35.44165347541327</v>
      </c>
      <c r="H18" s="27">
        <f>H19+H22+H21+H24+H23</f>
        <v>4024409</v>
      </c>
      <c r="I18" s="27">
        <f>I19+I22+I23+I24+I21</f>
        <v>782024.36</v>
      </c>
      <c r="J18" s="38">
        <f>(I18/H18)*100</f>
        <v>19.43202989556976</v>
      </c>
      <c r="K18" s="27">
        <f>K19+K20+K21+K22+K23+K24</f>
        <v>7013177.279999999</v>
      </c>
      <c r="L18" s="27">
        <f>L19+L20+L21+L22+L23+L24</f>
        <v>2388400.3200000003</v>
      </c>
      <c r="M18" s="38">
        <f>(L18/K18)*100</f>
        <v>34.05589541863115</v>
      </c>
      <c r="N18" s="17"/>
      <c r="O18" s="17"/>
      <c r="P18" s="19"/>
      <c r="Q18" s="19"/>
      <c r="R18" s="19"/>
      <c r="S18" s="19"/>
      <c r="T18" s="19"/>
      <c r="U18" s="19"/>
      <c r="V18" s="19"/>
      <c r="W18" s="19"/>
    </row>
    <row r="19" spans="1:23" s="13" customFormat="1" ht="37.5" customHeight="1">
      <c r="A19" s="30" t="s">
        <v>43</v>
      </c>
      <c r="B19" s="29">
        <f t="shared" si="6"/>
        <v>10855360</v>
      </c>
      <c r="C19" s="29">
        <f t="shared" si="6"/>
        <v>2351471.07</v>
      </c>
      <c r="D19" s="39">
        <f>(C19/B19)*100</f>
        <v>21.66184327373758</v>
      </c>
      <c r="E19" s="29">
        <v>2628711</v>
      </c>
      <c r="F19" s="29">
        <v>823518.97</v>
      </c>
      <c r="G19" s="39">
        <f t="shared" si="7"/>
        <v>31.32786259120915</v>
      </c>
      <c r="H19" s="29">
        <v>4024409</v>
      </c>
      <c r="I19" s="29">
        <v>662348.37</v>
      </c>
      <c r="J19" s="39">
        <f>(I19/H19)*100</f>
        <v>16.458276730819357</v>
      </c>
      <c r="K19" s="29">
        <v>4202240</v>
      </c>
      <c r="L19" s="29">
        <v>865603.73</v>
      </c>
      <c r="M19" s="39">
        <f>(L19/K19)*100</f>
        <v>20.598626684815716</v>
      </c>
      <c r="N19" s="17"/>
      <c r="O19" s="17"/>
      <c r="P19" s="19"/>
      <c r="Q19" s="19"/>
      <c r="R19" s="19"/>
      <c r="S19" s="19"/>
      <c r="T19" s="19"/>
      <c r="U19" s="19"/>
      <c r="V19" s="19"/>
      <c r="W19" s="19"/>
    </row>
    <row r="20" spans="1:23" s="12" customFormat="1" ht="21" customHeight="1">
      <c r="A20" s="30" t="s">
        <v>26</v>
      </c>
      <c r="B20" s="29">
        <f t="shared" si="6"/>
        <v>75000</v>
      </c>
      <c r="C20" s="29">
        <f t="shared" si="6"/>
        <v>362270.46</v>
      </c>
      <c r="D20" s="39">
        <f>(C20/B20)*100</f>
        <v>483.02728</v>
      </c>
      <c r="E20" s="29">
        <v>75000</v>
      </c>
      <c r="F20" s="29">
        <v>362270.46</v>
      </c>
      <c r="G20" s="39">
        <f t="shared" si="7"/>
        <v>483.02728</v>
      </c>
      <c r="H20" s="29"/>
      <c r="I20" s="29"/>
      <c r="J20" s="40" t="s">
        <v>0</v>
      </c>
      <c r="K20" s="29"/>
      <c r="L20" s="29"/>
      <c r="M20" s="39" t="s">
        <v>0</v>
      </c>
      <c r="N20" s="17"/>
      <c r="O20" s="17"/>
      <c r="P20" s="19"/>
      <c r="Q20" s="19"/>
      <c r="R20" s="19"/>
      <c r="S20" s="19"/>
      <c r="T20" s="19"/>
      <c r="U20" s="19"/>
      <c r="V20" s="19"/>
      <c r="W20" s="19"/>
    </row>
    <row r="21" spans="1:23" s="12" customFormat="1" ht="36.75" customHeight="1">
      <c r="A21" s="30" t="s">
        <v>38</v>
      </c>
      <c r="B21" s="29">
        <f t="shared" si="6"/>
        <v>736000</v>
      </c>
      <c r="C21" s="29">
        <f t="shared" si="6"/>
        <v>206182.01</v>
      </c>
      <c r="D21" s="39">
        <f>(C21/B21)*100</f>
        <v>28.013860054347827</v>
      </c>
      <c r="E21" s="29">
        <v>230000</v>
      </c>
      <c r="F21" s="29">
        <v>45000</v>
      </c>
      <c r="G21" s="39">
        <f t="shared" si="7"/>
        <v>19.565217391304348</v>
      </c>
      <c r="H21" s="29"/>
      <c r="I21" s="29"/>
      <c r="J21" s="40" t="s">
        <v>0</v>
      </c>
      <c r="K21" s="29">
        <v>506000</v>
      </c>
      <c r="L21" s="29">
        <v>161182.01</v>
      </c>
      <c r="M21" s="39">
        <f>L21/K21*100</f>
        <v>31.854152173913047</v>
      </c>
      <c r="N21" s="17"/>
      <c r="O21" s="17"/>
      <c r="P21" s="19"/>
      <c r="Q21" s="19"/>
      <c r="R21" s="19"/>
      <c r="S21" s="19"/>
      <c r="T21" s="19"/>
      <c r="U21" s="19"/>
      <c r="V21" s="19"/>
      <c r="W21" s="19"/>
    </row>
    <row r="22" spans="1:23" s="12" customFormat="1" ht="21" customHeight="1">
      <c r="A22" s="30" t="s">
        <v>42</v>
      </c>
      <c r="B22" s="29">
        <f t="shared" si="6"/>
        <v>1000000</v>
      </c>
      <c r="C22" s="29">
        <f t="shared" si="6"/>
        <v>477457.35</v>
      </c>
      <c r="D22" s="39">
        <f t="shared" si="0"/>
        <v>47.745735</v>
      </c>
      <c r="E22" s="29">
        <v>1000000</v>
      </c>
      <c r="F22" s="29">
        <v>243504.54</v>
      </c>
      <c r="G22" s="39">
        <f t="shared" si="7"/>
        <v>24.350454000000003</v>
      </c>
      <c r="H22" s="29"/>
      <c r="I22" s="29">
        <v>121059.06</v>
      </c>
      <c r="J22" s="39" t="e">
        <f>(I22/H22)*100</f>
        <v>#DIV/0!</v>
      </c>
      <c r="K22" s="29"/>
      <c r="L22" s="29">
        <v>112893.75</v>
      </c>
      <c r="M22" s="39" t="e">
        <f>L22/K22*100</f>
        <v>#DIV/0!</v>
      </c>
      <c r="N22" s="17"/>
      <c r="O22" s="17"/>
      <c r="P22" s="19"/>
      <c r="Q22" s="19"/>
      <c r="R22" s="19"/>
      <c r="S22" s="19"/>
      <c r="T22" s="19"/>
      <c r="U22" s="19"/>
      <c r="V22" s="19"/>
      <c r="W22" s="19"/>
    </row>
    <row r="23" spans="1:23" s="12" customFormat="1" ht="21" customHeight="1">
      <c r="A23" s="31" t="s">
        <v>15</v>
      </c>
      <c r="B23" s="29">
        <f>E23+H23+K23</f>
        <v>1400000</v>
      </c>
      <c r="C23" s="29">
        <f t="shared" si="6"/>
        <v>406111.69</v>
      </c>
      <c r="D23" s="39">
        <f aca="true" t="shared" si="8" ref="D23:D29">(C23/B23)*100</f>
        <v>29.00797785714286</v>
      </c>
      <c r="E23" s="29">
        <v>1400000</v>
      </c>
      <c r="F23" s="29">
        <v>406111.69</v>
      </c>
      <c r="G23" s="39">
        <f t="shared" si="7"/>
        <v>29.00797785714286</v>
      </c>
      <c r="H23" s="29"/>
      <c r="I23" s="29"/>
      <c r="J23" s="39" t="e">
        <f>(I23/H23)*100</f>
        <v>#DIV/0!</v>
      </c>
      <c r="K23" s="29"/>
      <c r="L23" s="29"/>
      <c r="M23" s="39" t="e">
        <f>L23/K23*100</f>
        <v>#DIV/0!</v>
      </c>
      <c r="N23" s="17"/>
      <c r="O23" s="17"/>
      <c r="P23" s="19"/>
      <c r="Q23" s="19"/>
      <c r="R23" s="19"/>
      <c r="S23" s="19"/>
      <c r="T23" s="19"/>
      <c r="U23" s="19"/>
      <c r="V23" s="19"/>
      <c r="W23" s="19"/>
    </row>
    <row r="24" spans="1:23" s="12" customFormat="1" ht="21" customHeight="1">
      <c r="A24" s="30" t="s">
        <v>14</v>
      </c>
      <c r="B24" s="29">
        <f t="shared" si="6"/>
        <v>2304937.28</v>
      </c>
      <c r="C24" s="29">
        <f t="shared" si="6"/>
        <v>1257287.47</v>
      </c>
      <c r="D24" s="39">
        <f t="shared" si="8"/>
        <v>54.54757840525709</v>
      </c>
      <c r="E24" s="29"/>
      <c r="F24" s="29">
        <v>9949.71</v>
      </c>
      <c r="G24" s="39" t="e">
        <f t="shared" si="7"/>
        <v>#DIV/0!</v>
      </c>
      <c r="H24" s="29"/>
      <c r="I24" s="29">
        <v>-1383.07</v>
      </c>
      <c r="J24" s="40" t="s">
        <v>0</v>
      </c>
      <c r="K24" s="29">
        <v>2304937.28</v>
      </c>
      <c r="L24" s="29">
        <v>1248720.83</v>
      </c>
      <c r="M24" s="39">
        <f>L24/K24*100</f>
        <v>54.17591362833093</v>
      </c>
      <c r="N24" s="17"/>
      <c r="O24" s="17"/>
      <c r="P24" s="19"/>
      <c r="Q24" s="19"/>
      <c r="R24" s="19"/>
      <c r="S24" s="19"/>
      <c r="T24" s="19"/>
      <c r="U24" s="19"/>
      <c r="V24" s="19"/>
      <c r="W24" s="19"/>
    </row>
    <row r="25" spans="1:23" s="5" customFormat="1" ht="25.5" customHeight="1">
      <c r="A25" s="32" t="s">
        <v>35</v>
      </c>
      <c r="B25" s="27">
        <f>B18+B8</f>
        <v>165023797.28</v>
      </c>
      <c r="C25" s="27">
        <f>C8+C18</f>
        <v>41618237.21000001</v>
      </c>
      <c r="D25" s="41">
        <f t="shared" si="8"/>
        <v>25.21953675528706</v>
      </c>
      <c r="E25" s="27">
        <f>E8+E18</f>
        <v>118889311</v>
      </c>
      <c r="F25" s="27">
        <f>F8+F18</f>
        <v>31755776.020000003</v>
      </c>
      <c r="G25" s="38">
        <f t="shared" si="7"/>
        <v>26.710370976916508</v>
      </c>
      <c r="H25" s="27">
        <f>H8+H18</f>
        <v>23760109</v>
      </c>
      <c r="I25" s="27">
        <f>I8+I18</f>
        <v>4898448.56</v>
      </c>
      <c r="J25" s="38">
        <f>(I25/H25)*100</f>
        <v>20.616271415253184</v>
      </c>
      <c r="K25" s="27">
        <f>K8+K18</f>
        <v>22374377.28</v>
      </c>
      <c r="L25" s="27">
        <f>L8+L18</f>
        <v>4964012.630000001</v>
      </c>
      <c r="M25" s="38">
        <f>(L25/K25)*100</f>
        <v>22.186148771332423</v>
      </c>
      <c r="N25" s="17"/>
      <c r="O25" s="17"/>
      <c r="P25" s="18"/>
      <c r="Q25" s="18"/>
      <c r="R25" s="18"/>
      <c r="S25" s="18"/>
      <c r="T25" s="18"/>
      <c r="U25" s="18"/>
      <c r="V25" s="18"/>
      <c r="W25" s="18"/>
    </row>
    <row r="26" spans="1:23" s="5" customFormat="1" ht="36" customHeight="1">
      <c r="A26" s="33" t="s">
        <v>37</v>
      </c>
      <c r="B26" s="47">
        <v>561861170.77</v>
      </c>
      <c r="C26" s="47">
        <v>122945879.53</v>
      </c>
      <c r="D26" s="38">
        <f t="shared" si="8"/>
        <v>21.881896440985486</v>
      </c>
      <c r="E26" s="27">
        <v>581557152.73</v>
      </c>
      <c r="F26" s="27">
        <v>127819588.53</v>
      </c>
      <c r="G26" s="38">
        <f t="shared" si="7"/>
        <v>21.97885245327606</v>
      </c>
      <c r="H26" s="27">
        <v>30601697.5</v>
      </c>
      <c r="I26" s="27">
        <v>1577540</v>
      </c>
      <c r="J26" s="38">
        <f>(I26/H26)*100</f>
        <v>5.155073505317801</v>
      </c>
      <c r="K26" s="27">
        <v>56241210.72</v>
      </c>
      <c r="L26" s="27">
        <v>10525114</v>
      </c>
      <c r="M26" s="42">
        <f>(L26/K26)*100</f>
        <v>18.714237949819157</v>
      </c>
      <c r="N26" s="21"/>
      <c r="O26" s="17"/>
      <c r="P26" s="18"/>
      <c r="Q26" s="18"/>
      <c r="R26" s="18"/>
      <c r="S26" s="18"/>
      <c r="T26" s="18"/>
      <c r="U26" s="18"/>
      <c r="V26" s="18"/>
      <c r="W26" s="18"/>
    </row>
    <row r="27" spans="1:23" s="5" customFormat="1" ht="25.5" customHeight="1">
      <c r="A27" s="33" t="s">
        <v>39</v>
      </c>
      <c r="B27" s="27">
        <f>E27+H27+K27</f>
        <v>185846</v>
      </c>
      <c r="C27" s="27">
        <f>F27+I27+L27</f>
        <v>8016.2</v>
      </c>
      <c r="D27" s="38">
        <f t="shared" si="8"/>
        <v>4.313356219665745</v>
      </c>
      <c r="E27" s="27"/>
      <c r="F27" s="27">
        <v>6000</v>
      </c>
      <c r="G27" s="38" t="e">
        <f t="shared" si="7"/>
        <v>#DIV/0!</v>
      </c>
      <c r="H27" s="27">
        <v>185846</v>
      </c>
      <c r="I27" s="27"/>
      <c r="J27" s="38">
        <f>(I27/H27)*100</f>
        <v>0</v>
      </c>
      <c r="K27" s="27"/>
      <c r="L27" s="27">
        <v>2016.2</v>
      </c>
      <c r="M27" s="42" t="e">
        <f>(L27/K27)*100</f>
        <v>#DIV/0!</v>
      </c>
      <c r="N27" s="21"/>
      <c r="O27" s="17"/>
      <c r="P27" s="18"/>
      <c r="Q27" s="18"/>
      <c r="R27" s="18"/>
      <c r="S27" s="18"/>
      <c r="T27" s="18"/>
      <c r="U27" s="18"/>
      <c r="V27" s="18"/>
      <c r="W27" s="18"/>
    </row>
    <row r="28" spans="1:23" s="5" customFormat="1" ht="34.5" customHeight="1">
      <c r="A28" s="33" t="s">
        <v>46</v>
      </c>
      <c r="B28" s="27">
        <v>816243.42</v>
      </c>
      <c r="C28" s="27">
        <v>816243.42</v>
      </c>
      <c r="D28" s="38">
        <f t="shared" si="8"/>
        <v>100</v>
      </c>
      <c r="E28" s="27">
        <v>816243.42</v>
      </c>
      <c r="F28" s="27">
        <v>816243.42</v>
      </c>
      <c r="G28" s="38">
        <f t="shared" si="7"/>
        <v>100</v>
      </c>
      <c r="H28" s="27"/>
      <c r="I28" s="27"/>
      <c r="J28" s="38"/>
      <c r="K28" s="27"/>
      <c r="L28" s="27"/>
      <c r="M28" s="42"/>
      <c r="N28" s="21"/>
      <c r="O28" s="17"/>
      <c r="P28" s="18"/>
      <c r="Q28" s="18"/>
      <c r="R28" s="18"/>
      <c r="S28" s="18"/>
      <c r="T28" s="18"/>
      <c r="U28" s="18"/>
      <c r="V28" s="18"/>
      <c r="W28" s="18"/>
    </row>
    <row r="29" spans="1:23" s="5" customFormat="1" ht="51" customHeight="1">
      <c r="A29" s="33" t="s">
        <v>34</v>
      </c>
      <c r="B29" s="27">
        <f>E29</f>
        <v>-830061.2</v>
      </c>
      <c r="C29" s="27">
        <f>F29</f>
        <v>-111.2</v>
      </c>
      <c r="D29" s="38">
        <f t="shared" si="8"/>
        <v>0.01339660256376277</v>
      </c>
      <c r="E29" s="27">
        <v>-830061.2</v>
      </c>
      <c r="F29" s="27">
        <v>-111.2</v>
      </c>
      <c r="G29" s="38">
        <f t="shared" si="7"/>
        <v>0.01339660256376277</v>
      </c>
      <c r="H29" s="27"/>
      <c r="I29" s="48"/>
      <c r="J29" s="38" t="e">
        <f>(I29/H29)*100</f>
        <v>#DIV/0!</v>
      </c>
      <c r="K29" s="27"/>
      <c r="L29" s="27"/>
      <c r="M29" s="38"/>
      <c r="N29" s="17"/>
      <c r="O29" s="17"/>
      <c r="P29" s="18"/>
      <c r="Q29" s="18"/>
      <c r="R29" s="18"/>
      <c r="S29" s="18"/>
      <c r="T29" s="18"/>
      <c r="U29" s="18"/>
      <c r="V29" s="18"/>
      <c r="W29" s="18"/>
    </row>
    <row r="30" spans="1:23" s="9" customFormat="1" ht="25.5" customHeight="1">
      <c r="A30" s="34" t="s">
        <v>33</v>
      </c>
      <c r="B30" s="27">
        <f>B7-B31</f>
        <v>-78301127.77000022</v>
      </c>
      <c r="C30" s="27">
        <f>C7-C31</f>
        <v>3752818.849999994</v>
      </c>
      <c r="D30" s="38" t="s">
        <v>0</v>
      </c>
      <c r="E30" s="27">
        <f>E7-E31</f>
        <v>-55387027.99000025</v>
      </c>
      <c r="F30" s="27">
        <f>F7-F31</f>
        <v>-136084.0800000131</v>
      </c>
      <c r="G30" s="38" t="s">
        <v>0</v>
      </c>
      <c r="H30" s="27">
        <f>H7-H31</f>
        <v>-20062720.569999993</v>
      </c>
      <c r="I30" s="27">
        <f>I7-I31</f>
        <v>-373911.2700000005</v>
      </c>
      <c r="J30" s="37" t="s">
        <v>0</v>
      </c>
      <c r="K30" s="27">
        <f>K7-K31</f>
        <v>-2851379.2100000083</v>
      </c>
      <c r="L30" s="27">
        <f>L7-L31</f>
        <v>4262814.199999999</v>
      </c>
      <c r="M30" s="37" t="s">
        <v>0</v>
      </c>
      <c r="N30" s="16"/>
      <c r="O30" s="16"/>
      <c r="P30" s="20"/>
      <c r="Q30" s="20"/>
      <c r="R30" s="20"/>
      <c r="S30" s="20"/>
      <c r="T30" s="20"/>
      <c r="U30" s="20"/>
      <c r="V30" s="20"/>
      <c r="W30" s="20"/>
    </row>
    <row r="31" spans="1:15" s="5" customFormat="1" ht="25.5" customHeight="1">
      <c r="A31" s="44" t="s">
        <v>17</v>
      </c>
      <c r="B31" s="27">
        <f>SUM(B32:B44)</f>
        <v>805358124.0400001</v>
      </c>
      <c r="C31" s="27">
        <f>SUM(C32:C44)</f>
        <v>161635446.31</v>
      </c>
      <c r="D31" s="38">
        <f aca="true" t="shared" si="9" ref="D31:D42">(C31/B31)*100</f>
        <v>20.07000879300399</v>
      </c>
      <c r="E31" s="27">
        <f>E32+E33+E34+E35+E36+E38+E39+E40+E41+E42+E43+E44+E37</f>
        <v>755819673.9400002</v>
      </c>
      <c r="F31" s="27">
        <f>F32+F33+F34+F35+F36+F38+F39+F40+F41+F42+F43+F44+F37</f>
        <v>160533580.85000002</v>
      </c>
      <c r="G31" s="38">
        <f aca="true" t="shared" si="10" ref="G31:G44">(F31/E31)*100</f>
        <v>21.239666865663487</v>
      </c>
      <c r="H31" s="27">
        <f>H32+H33+H34+H35+H36+H38+H39+H40+H41+H42+H43+H44</f>
        <v>74610373.07</v>
      </c>
      <c r="I31" s="27">
        <f>I32+I34+I35+I36+I37+I38+I39+I40+I41</f>
        <v>6849899.83</v>
      </c>
      <c r="J31" s="38">
        <f>(I31/H31)*100</f>
        <v>9.180894757855418</v>
      </c>
      <c r="K31" s="27">
        <f>K32+K33+K34+K35+K36+K37+K39+K40+K41</f>
        <v>81466967.21000001</v>
      </c>
      <c r="L31" s="27">
        <f>L32+L33+L34+L35+L36+L37+L39+L40+L41</f>
        <v>11228328.63</v>
      </c>
      <c r="M31" s="38">
        <f>(L31/K31)*100</f>
        <v>13.782676604440642</v>
      </c>
      <c r="N31" s="16"/>
      <c r="O31" s="16"/>
    </row>
    <row r="32" spans="1:15" s="5" customFormat="1" ht="21" customHeight="1">
      <c r="A32" s="35" t="s">
        <v>18</v>
      </c>
      <c r="B32" s="27">
        <f>E32+H32+K32</f>
        <v>67934760.77</v>
      </c>
      <c r="C32" s="27">
        <f>F32+I32+L32</f>
        <v>14275309.590000002</v>
      </c>
      <c r="D32" s="38">
        <f t="shared" si="9"/>
        <v>21.01326247152103</v>
      </c>
      <c r="E32" s="43">
        <v>40651905.53</v>
      </c>
      <c r="F32" s="43">
        <v>9424869.65</v>
      </c>
      <c r="G32" s="39">
        <f t="shared" si="10"/>
        <v>23.18432439297268</v>
      </c>
      <c r="H32" s="43">
        <v>4292938</v>
      </c>
      <c r="I32" s="43">
        <v>999385.38</v>
      </c>
      <c r="J32" s="29">
        <f>(I32/H32)*100</f>
        <v>23.279753399653107</v>
      </c>
      <c r="K32" s="43">
        <v>22989917.24</v>
      </c>
      <c r="L32" s="43">
        <v>3851054.56</v>
      </c>
      <c r="M32" s="29">
        <f aca="true" t="shared" si="11" ref="M32:M41">(L32/K32)*100</f>
        <v>16.751058821993396</v>
      </c>
      <c r="N32" s="16"/>
      <c r="O32" s="16"/>
    </row>
    <row r="33" spans="1:15" s="5" customFormat="1" ht="34.5" customHeight="1">
      <c r="A33" s="33" t="s">
        <v>28</v>
      </c>
      <c r="B33" s="27">
        <f>K33</f>
        <v>1603200</v>
      </c>
      <c r="C33" s="27">
        <f>L33</f>
        <v>278778.68</v>
      </c>
      <c r="D33" s="38">
        <f t="shared" si="9"/>
        <v>17.388889720558883</v>
      </c>
      <c r="E33" s="43">
        <v>1603200</v>
      </c>
      <c r="F33" s="43">
        <v>399300</v>
      </c>
      <c r="G33" s="39">
        <f>(F33/E33)*100</f>
        <v>24.906437125748504</v>
      </c>
      <c r="H33" s="43"/>
      <c r="I33" s="43"/>
      <c r="J33" s="37" t="s">
        <v>0</v>
      </c>
      <c r="K33" s="43">
        <v>1603200</v>
      </c>
      <c r="L33" s="43">
        <v>278778.68</v>
      </c>
      <c r="M33" s="29">
        <f t="shared" si="11"/>
        <v>17.388889720558883</v>
      </c>
      <c r="N33" s="16"/>
      <c r="O33" s="16"/>
    </row>
    <row r="34" spans="1:15" s="5" customFormat="1" ht="36.75" customHeight="1">
      <c r="A34" s="34" t="s">
        <v>29</v>
      </c>
      <c r="B34" s="27">
        <f>E34+H34+K34</f>
        <v>4177450</v>
      </c>
      <c r="C34" s="27">
        <f>F34+I34+L34</f>
        <v>650130.93</v>
      </c>
      <c r="D34" s="38">
        <f t="shared" si="9"/>
        <v>15.562865623765695</v>
      </c>
      <c r="E34" s="43">
        <v>3159200</v>
      </c>
      <c r="F34" s="43">
        <v>517920.59</v>
      </c>
      <c r="G34" s="39">
        <f>(F34/E34)*100</f>
        <v>16.394042479108638</v>
      </c>
      <c r="H34" s="43">
        <v>850250</v>
      </c>
      <c r="I34" s="43">
        <v>121914.34</v>
      </c>
      <c r="J34" s="29">
        <f>(I34/H34)*100</f>
        <v>14.338646280505731</v>
      </c>
      <c r="K34" s="43">
        <v>168000</v>
      </c>
      <c r="L34" s="43">
        <v>10296</v>
      </c>
      <c r="M34" s="29">
        <f t="shared" si="11"/>
        <v>6.128571428571428</v>
      </c>
      <c r="N34" s="16"/>
      <c r="O34" s="16"/>
    </row>
    <row r="35" spans="1:15" s="5" customFormat="1" ht="21" customHeight="1">
      <c r="A35" s="35" t="s">
        <v>19</v>
      </c>
      <c r="B35" s="27">
        <v>111768851.11</v>
      </c>
      <c r="C35" s="27">
        <v>28786346.02</v>
      </c>
      <c r="D35" s="38">
        <f t="shared" si="9"/>
        <v>25.755249100368065</v>
      </c>
      <c r="E35" s="43">
        <v>101996788.35</v>
      </c>
      <c r="F35" s="43">
        <v>27597630.87</v>
      </c>
      <c r="G35" s="39">
        <f>(F35/E35)*100</f>
        <v>27.057352801442402</v>
      </c>
      <c r="H35" s="43">
        <v>5287385</v>
      </c>
      <c r="I35" s="43">
        <v>651023.49</v>
      </c>
      <c r="J35" s="29">
        <f>(I35/H35)*100</f>
        <v>12.312768788351898</v>
      </c>
      <c r="K35" s="43">
        <v>21480847.76</v>
      </c>
      <c r="L35" s="43">
        <v>2273245.66</v>
      </c>
      <c r="M35" s="29">
        <f t="shared" si="11"/>
        <v>10.582662683514126</v>
      </c>
      <c r="N35" s="16"/>
      <c r="O35" s="16"/>
    </row>
    <row r="36" spans="1:15" s="5" customFormat="1" ht="21" customHeight="1">
      <c r="A36" s="35" t="s">
        <v>20</v>
      </c>
      <c r="B36" s="27">
        <v>74255526.03</v>
      </c>
      <c r="C36" s="27">
        <v>3962042.12</v>
      </c>
      <c r="D36" s="38">
        <f t="shared" si="9"/>
        <v>5.335686556714034</v>
      </c>
      <c r="E36" s="43">
        <v>23072372.5</v>
      </c>
      <c r="F36" s="43">
        <v>72135.14</v>
      </c>
      <c r="G36" s="39">
        <f t="shared" si="10"/>
        <v>0.31264725810057026</v>
      </c>
      <c r="H36" s="43">
        <v>55742962.11</v>
      </c>
      <c r="I36" s="43">
        <v>2862787.62</v>
      </c>
      <c r="J36" s="29">
        <f>(I36/H36)*100</f>
        <v>5.135693389150611</v>
      </c>
      <c r="K36" s="43">
        <v>17776103.92</v>
      </c>
      <c r="L36" s="43">
        <v>1027119.36</v>
      </c>
      <c r="M36" s="29">
        <f t="shared" si="11"/>
        <v>5.778090433215693</v>
      </c>
      <c r="N36" s="16"/>
      <c r="O36" s="16"/>
    </row>
    <row r="37" spans="1:15" ht="21" customHeight="1">
      <c r="A37" s="35" t="s">
        <v>36</v>
      </c>
      <c r="B37" s="27">
        <f>E37+H37+K37</f>
        <v>40035540</v>
      </c>
      <c r="C37" s="27">
        <f aca="true" t="shared" si="12" ref="C37:C43">F37+I37+L37</f>
        <v>84200</v>
      </c>
      <c r="D37" s="38">
        <f t="shared" si="9"/>
        <v>0.21031313677797275</v>
      </c>
      <c r="E37" s="43">
        <v>39985540</v>
      </c>
      <c r="F37" s="43">
        <v>34200</v>
      </c>
      <c r="G37" s="39">
        <f t="shared" si="10"/>
        <v>0.085530919427373</v>
      </c>
      <c r="H37" s="43"/>
      <c r="I37" s="43"/>
      <c r="J37" s="29"/>
      <c r="K37" s="43">
        <v>50000</v>
      </c>
      <c r="L37" s="43">
        <v>50000</v>
      </c>
      <c r="M37" s="29">
        <f t="shared" si="11"/>
        <v>100</v>
      </c>
      <c r="N37" s="16"/>
      <c r="O37" s="16"/>
    </row>
    <row r="38" spans="1:15" ht="21" customHeight="1">
      <c r="A38" s="35" t="s">
        <v>21</v>
      </c>
      <c r="B38" s="27">
        <f>E38+H38+K38</f>
        <v>401217295.84</v>
      </c>
      <c r="C38" s="27">
        <f t="shared" si="12"/>
        <v>91798455.91</v>
      </c>
      <c r="D38" s="38">
        <f t="shared" si="9"/>
        <v>22.87998470200746</v>
      </c>
      <c r="E38" s="43">
        <v>401217295.84</v>
      </c>
      <c r="F38" s="43">
        <v>91798455.91</v>
      </c>
      <c r="G38" s="39">
        <f t="shared" si="10"/>
        <v>22.87998470200746</v>
      </c>
      <c r="H38" s="43"/>
      <c r="I38" s="43"/>
      <c r="J38" s="37" t="s">
        <v>0</v>
      </c>
      <c r="K38" s="43"/>
      <c r="L38" s="43"/>
      <c r="M38" s="37" t="s">
        <v>0</v>
      </c>
      <c r="N38" s="16"/>
      <c r="O38" s="16"/>
    </row>
    <row r="39" spans="1:15" ht="21" customHeight="1">
      <c r="A39" s="35" t="s">
        <v>22</v>
      </c>
      <c r="B39" s="27">
        <v>62991677.39</v>
      </c>
      <c r="C39" s="27">
        <v>9241894.73</v>
      </c>
      <c r="D39" s="38">
        <f t="shared" si="9"/>
        <v>14.671612366790477</v>
      </c>
      <c r="E39" s="43">
        <v>56991923.1</v>
      </c>
      <c r="F39" s="43">
        <v>8177980.36</v>
      </c>
      <c r="G39" s="39">
        <f t="shared" si="10"/>
        <v>14.349367270254476</v>
      </c>
      <c r="H39" s="43">
        <v>8258930</v>
      </c>
      <c r="I39" s="43">
        <v>2214789</v>
      </c>
      <c r="J39" s="29">
        <f>(I39/H39)*100</f>
        <v>26.81690001004973</v>
      </c>
      <c r="K39" s="43">
        <v>17268898.29</v>
      </c>
      <c r="L39" s="43">
        <v>3722834.37</v>
      </c>
      <c r="M39" s="29">
        <f t="shared" si="11"/>
        <v>21.55803055575238</v>
      </c>
      <c r="N39" s="16"/>
      <c r="O39" s="16"/>
    </row>
    <row r="40" spans="1:15" ht="21" customHeight="1">
      <c r="A40" s="35" t="s">
        <v>23</v>
      </c>
      <c r="B40" s="27">
        <f>E40</f>
        <v>24904622.96</v>
      </c>
      <c r="C40" s="27">
        <f>F40</f>
        <v>8848016.02</v>
      </c>
      <c r="D40" s="38">
        <f t="shared" si="9"/>
        <v>35.52760479133148</v>
      </c>
      <c r="E40" s="43">
        <v>24904622.96</v>
      </c>
      <c r="F40" s="43">
        <v>8848016.02</v>
      </c>
      <c r="G40" s="39">
        <f t="shared" si="10"/>
        <v>35.52760479133148</v>
      </c>
      <c r="H40" s="43">
        <v>167907.96</v>
      </c>
      <c r="I40" s="43"/>
      <c r="J40" s="29">
        <f>(I40/H40)*100</f>
        <v>0</v>
      </c>
      <c r="K40" s="43"/>
      <c r="L40" s="43"/>
      <c r="M40" s="29"/>
      <c r="N40" s="16"/>
      <c r="O40" s="16"/>
    </row>
    <row r="41" spans="1:15" ht="21" customHeight="1">
      <c r="A41" s="35" t="s">
        <v>30</v>
      </c>
      <c r="B41" s="27">
        <f>E41+H41+K41</f>
        <v>16469199.94</v>
      </c>
      <c r="C41" s="27">
        <f t="shared" si="12"/>
        <v>3710272.31</v>
      </c>
      <c r="D41" s="38">
        <f t="shared" si="9"/>
        <v>22.528552227898935</v>
      </c>
      <c r="E41" s="43">
        <v>16329199.94</v>
      </c>
      <c r="F41" s="43">
        <v>3695272.31</v>
      </c>
      <c r="G41" s="39">
        <f t="shared" si="10"/>
        <v>22.62984300258375</v>
      </c>
      <c r="H41" s="43">
        <v>10000</v>
      </c>
      <c r="I41" s="43"/>
      <c r="J41" s="29"/>
      <c r="K41" s="43">
        <v>130000</v>
      </c>
      <c r="L41" s="43">
        <v>15000</v>
      </c>
      <c r="M41" s="29">
        <f t="shared" si="11"/>
        <v>11.538461538461538</v>
      </c>
      <c r="N41" s="23"/>
      <c r="O41" s="16"/>
    </row>
    <row r="42" spans="1:15" ht="21" customHeight="1">
      <c r="A42" s="35" t="s">
        <v>31</v>
      </c>
      <c r="B42" s="27">
        <f>E42+H42+K42</f>
        <v>0</v>
      </c>
      <c r="C42" s="27">
        <f t="shared" si="12"/>
        <v>0</v>
      </c>
      <c r="D42" s="38" t="e">
        <f t="shared" si="9"/>
        <v>#DIV/0!</v>
      </c>
      <c r="E42" s="43"/>
      <c r="F42" s="43"/>
      <c r="G42" s="39" t="e">
        <f t="shared" si="10"/>
        <v>#DIV/0!</v>
      </c>
      <c r="H42" s="43"/>
      <c r="I42" s="43"/>
      <c r="J42" s="29"/>
      <c r="K42" s="43"/>
      <c r="L42" s="43"/>
      <c r="M42" s="29"/>
      <c r="N42" s="16"/>
      <c r="O42" s="16"/>
    </row>
    <row r="43" spans="1:15" ht="40.5" customHeight="1">
      <c r="A43" s="33" t="s">
        <v>32</v>
      </c>
      <c r="B43" s="27">
        <f>E43+H43+K43</f>
        <v>0</v>
      </c>
      <c r="C43" s="27">
        <f t="shared" si="12"/>
        <v>0</v>
      </c>
      <c r="D43" s="38"/>
      <c r="E43" s="43"/>
      <c r="F43" s="43"/>
      <c r="G43" s="39"/>
      <c r="H43" s="43"/>
      <c r="I43" s="43"/>
      <c r="J43" s="29"/>
      <c r="K43" s="43"/>
      <c r="L43" s="43"/>
      <c r="M43" s="29"/>
      <c r="N43" s="16"/>
      <c r="O43" s="16"/>
    </row>
    <row r="44" spans="1:15" ht="21" customHeight="1">
      <c r="A44" s="35" t="s">
        <v>24</v>
      </c>
      <c r="B44" s="27"/>
      <c r="C44" s="27"/>
      <c r="D44" s="38"/>
      <c r="E44" s="43">
        <v>45907625.72</v>
      </c>
      <c r="F44" s="43">
        <v>9967800</v>
      </c>
      <c r="G44" s="39">
        <f t="shared" si="10"/>
        <v>21.71273256603522</v>
      </c>
      <c r="H44" s="43">
        <v>0</v>
      </c>
      <c r="I44" s="43">
        <v>0</v>
      </c>
      <c r="J44" s="37" t="s">
        <v>0</v>
      </c>
      <c r="K44" s="43">
        <v>0</v>
      </c>
      <c r="L44" s="43">
        <v>0</v>
      </c>
      <c r="M44" s="29"/>
      <c r="N44" s="16"/>
      <c r="O44" s="16"/>
    </row>
    <row r="45" spans="1:13" ht="12.75" customHeight="1">
      <c r="A45" s="15"/>
      <c r="B45" s="2"/>
      <c r="C45" s="2"/>
      <c r="D45" s="7"/>
      <c r="E45" s="2"/>
      <c r="F45" s="2"/>
      <c r="G45" s="2"/>
      <c r="H45" s="2"/>
      <c r="I45" s="2"/>
      <c r="J45" s="2"/>
      <c r="K45" s="2"/>
      <c r="L45" s="2"/>
      <c r="M45" s="2"/>
    </row>
    <row r="46" spans="1:13" ht="14.25" customHeight="1">
      <c r="A46" s="14" t="s">
        <v>48</v>
      </c>
      <c r="B46" s="3"/>
      <c r="C46" s="3"/>
      <c r="D46" s="8"/>
      <c r="E46" s="3"/>
      <c r="F46" s="4"/>
      <c r="G46" s="4"/>
      <c r="H46" s="4"/>
      <c r="I46" s="4"/>
      <c r="J46" s="4"/>
      <c r="K46" s="2"/>
      <c r="L46" s="2"/>
      <c r="M46" s="2"/>
    </row>
    <row r="47" spans="1:13" ht="18.75">
      <c r="A47" s="14" t="s">
        <v>25</v>
      </c>
      <c r="B47" s="3"/>
      <c r="C47" s="3"/>
      <c r="D47" s="8"/>
      <c r="E47" s="3"/>
      <c r="F47" s="49" t="s">
        <v>49</v>
      </c>
      <c r="G47" s="49"/>
      <c r="H47" s="49"/>
      <c r="I47" s="49"/>
      <c r="J47" s="49"/>
      <c r="K47" s="2"/>
      <c r="L47" s="2"/>
      <c r="M47" s="2"/>
    </row>
  </sheetData>
  <sheetProtection/>
  <mergeCells count="8">
    <mergeCell ref="F47:J47"/>
    <mergeCell ref="A2:M2"/>
    <mergeCell ref="B5:D5"/>
    <mergeCell ref="E5:G5"/>
    <mergeCell ref="H5:J5"/>
    <mergeCell ref="K5:M5"/>
    <mergeCell ref="A5:A6"/>
    <mergeCell ref="B3:J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2022-04-06T08:28:30Z</cp:lastPrinted>
  <dcterms:created xsi:type="dcterms:W3CDTF">2008-01-31T10:30:40Z</dcterms:created>
  <dcterms:modified xsi:type="dcterms:W3CDTF">2022-04-08T08:41:20Z</dcterms:modified>
  <cp:category/>
  <cp:version/>
  <cp:contentType/>
  <cp:contentStatus/>
</cp:coreProperties>
</file>