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hidePivotFieldList="1" defaultThemeVersion="124226"/>
  <bookViews>
    <workbookView xWindow="0" yWindow="0" windowWidth="19200" windowHeight="10905"/>
  </bookViews>
  <sheets>
    <sheet name="Прил 1 (параметры)" sheetId="1" r:id="rId1"/>
    <sheet name="Прил 2 по ГП (тыс руб)" sheetId="2" r:id="rId2"/>
  </sheets>
  <definedNames>
    <definedName name="_xlnm._FilterDatabase" localSheetId="0" hidden="1">'Прил 1 (параметры)'!$A$8:$P$66</definedName>
    <definedName name="_xlnm._FilterDatabase" localSheetId="1" hidden="1">'Прил 2 по ГП (тыс руб)'!$C$7:$AM$126</definedName>
    <definedName name="Z_133630D6_971E_4B3C_94DF_B21C9BF4489A_.wvu.Cols" localSheetId="1" hidden="1">'Прил 2 по ГП (тыс руб)'!$A:$A</definedName>
    <definedName name="Z_133630D6_971E_4B3C_94DF_B21C9BF4489A_.wvu.FilterData" localSheetId="0" hidden="1">'Прил 1 (параметры)'!$A$8:$P$66</definedName>
    <definedName name="Z_133630D6_971E_4B3C_94DF_B21C9BF4489A_.wvu.FilterData" localSheetId="1" hidden="1">'Прил 2 по ГП (тыс руб)'!$C$7:$AM$126</definedName>
    <definedName name="Z_133630D6_971E_4B3C_94DF_B21C9BF4489A_.wvu.PrintArea" localSheetId="0" hidden="1">'Прил 1 (параметры)'!$A$1:$U$66</definedName>
    <definedName name="Z_133630D6_971E_4B3C_94DF_B21C9BF4489A_.wvu.PrintArea" localSheetId="1" hidden="1">'Прил 2 по ГП (тыс руб)'!$A$1:$V$126</definedName>
    <definedName name="Z_133630D6_971E_4B3C_94DF_B21C9BF4489A_.wvu.PrintTitles" localSheetId="0" hidden="1">'Прил 1 (параметры)'!$6:$8</definedName>
    <definedName name="Z_133630D6_971E_4B3C_94DF_B21C9BF4489A_.wvu.PrintTitles" localSheetId="1" hidden="1">'Прил 2 по ГП (тыс руб)'!$5:$7</definedName>
    <definedName name="Z_22A44135_8AD9_431F_9316_0D72B3B7995B_.wvu.Cols" localSheetId="1" hidden="1">'Прил 2 по ГП (тыс руб)'!$A:$A</definedName>
    <definedName name="Z_22A44135_8AD9_431F_9316_0D72B3B7995B_.wvu.FilterData" localSheetId="0" hidden="1">'Прил 1 (параметры)'!$A$8:$P$66</definedName>
    <definedName name="Z_22A44135_8AD9_431F_9316_0D72B3B7995B_.wvu.FilterData" localSheetId="1" hidden="1">'Прил 2 по ГП (тыс руб)'!$C$7:$AM$126</definedName>
    <definedName name="Z_22A44135_8AD9_431F_9316_0D72B3B7995B_.wvu.PrintArea" localSheetId="0" hidden="1">'Прил 1 (параметры)'!$A$1:$U$66</definedName>
    <definedName name="Z_22A44135_8AD9_431F_9316_0D72B3B7995B_.wvu.PrintArea" localSheetId="1" hidden="1">'Прил 2 по ГП (тыс руб)'!$A$1:$V$126</definedName>
    <definedName name="Z_22A44135_8AD9_431F_9316_0D72B3B7995B_.wvu.PrintTitles" localSheetId="1" hidden="1">'Прил 2 по ГП (тыс руб)'!$5:$7</definedName>
    <definedName name="Z_6381F897_E55B_4DA2_849B_8B0DD0BEBC90_.wvu.FilterData" localSheetId="0" hidden="1">'Прил 1 (параметры)'!$A$8:$P$66</definedName>
    <definedName name="Z_8D14CFC2_29AF_4BF0_B89C_105408D35759_.wvu.FilterData" localSheetId="0" hidden="1">'Прил 1 (параметры)'!$A$8:$P$66</definedName>
    <definedName name="Z_8DA9F801_E304_41E0_AD8A_609D16888EB2_.wvu.Cols" localSheetId="1" hidden="1">'Прил 2 по ГП (тыс руб)'!$A:$A</definedName>
    <definedName name="Z_8DA9F801_E304_41E0_AD8A_609D16888EB2_.wvu.FilterData" localSheetId="0" hidden="1">'Прил 1 (параметры)'!$A$8:$P$66</definedName>
    <definedName name="Z_8DA9F801_E304_41E0_AD8A_609D16888EB2_.wvu.FilterData" localSheetId="1" hidden="1">'Прил 2 по ГП (тыс руб)'!$C$7:$AM$126</definedName>
    <definedName name="Z_8DA9F801_E304_41E0_AD8A_609D16888EB2_.wvu.PrintArea" localSheetId="0" hidden="1">'Прил 1 (параметры)'!$A$1:$U$66</definedName>
    <definedName name="Z_8DA9F801_E304_41E0_AD8A_609D16888EB2_.wvu.PrintArea" localSheetId="1" hidden="1">'Прил 2 по ГП (тыс руб)'!$A$1:$Q$126</definedName>
    <definedName name="Z_8DA9F801_E304_41E0_AD8A_609D16888EB2_.wvu.PrintTitles" localSheetId="1" hidden="1">'Прил 2 по ГП (тыс руб)'!$5:$7</definedName>
    <definedName name="Z_944DCEA1_E92D_4FDD_BFB5_73D3DBB15FBF_.wvu.FilterData" localSheetId="0" hidden="1">'Прил 1 (параметры)'!$A$8:$P$66</definedName>
    <definedName name="Z_A572704F_B4CF_4F45_8192_0DA1C8A349EB_.wvu.FilterData" localSheetId="0" hidden="1">'Прил 1 (параметры)'!$A$8:$P$66</definedName>
    <definedName name="Z_A95FDB70_9451_48B5_90E4_8287D4B00645_.wvu.Cols" localSheetId="1" hidden="1">'Прил 2 по ГП (тыс руб)'!$A:$A</definedName>
    <definedName name="Z_A95FDB70_9451_48B5_90E4_8287D4B00645_.wvu.FilterData" localSheetId="0" hidden="1">'Прил 1 (параметры)'!$A$8:$P$66</definedName>
    <definedName name="Z_A95FDB70_9451_48B5_90E4_8287D4B00645_.wvu.FilterData" localSheetId="1" hidden="1">'Прил 2 по ГП (тыс руб)'!$C$7:$AM$126</definedName>
    <definedName name="Z_A95FDB70_9451_48B5_90E4_8287D4B00645_.wvu.PrintArea" localSheetId="0" hidden="1">'Прил 1 (параметры)'!$A$1:$U$66</definedName>
    <definedName name="Z_A95FDB70_9451_48B5_90E4_8287D4B00645_.wvu.PrintArea" localSheetId="1" hidden="1">'Прил 2 по ГП (тыс руб)'!$A$1:$V$126</definedName>
    <definedName name="Z_A95FDB70_9451_48B5_90E4_8287D4B00645_.wvu.PrintTitles" localSheetId="1" hidden="1">'Прил 2 по ГП (тыс руб)'!$5:$7</definedName>
    <definedName name="Z_DB3A3525_BE72_427D_A14F_48B4A4429D11_.wvu.Cols" localSheetId="1" hidden="1">'Прил 2 по ГП (тыс руб)'!$A:$A</definedName>
    <definedName name="Z_DB3A3525_BE72_427D_A14F_48B4A4429D11_.wvu.FilterData" localSheetId="0" hidden="1">'Прил 1 (параметры)'!$A$8:$P$66</definedName>
    <definedName name="Z_DB3A3525_BE72_427D_A14F_48B4A4429D11_.wvu.FilterData" localSheetId="1" hidden="1">'Прил 2 по ГП (тыс руб)'!$C$7:$AM$126</definedName>
    <definedName name="Z_DB3A3525_BE72_427D_A14F_48B4A4429D11_.wvu.PrintArea" localSheetId="0" hidden="1">'Прил 1 (параметры)'!$A$1:$U$66</definedName>
    <definedName name="Z_DB3A3525_BE72_427D_A14F_48B4A4429D11_.wvu.PrintArea" localSheetId="1" hidden="1">'Прил 2 по ГП (тыс руб)'!$A$1:$V$126</definedName>
    <definedName name="Z_DB3A3525_BE72_427D_A14F_48B4A4429D11_.wvu.PrintTitles" localSheetId="0" hidden="1">'Прил 1 (параметры)'!$6:$8</definedName>
    <definedName name="Z_DB3A3525_BE72_427D_A14F_48B4A4429D11_.wvu.PrintTitles" localSheetId="1" hidden="1">'Прил 2 по ГП (тыс руб)'!$5:$7</definedName>
    <definedName name="Z_E28C272D_125B_47E1_A5B7_95B8D50816F9_.wvu.Cols" localSheetId="1" hidden="1">'Прил 2 по ГП (тыс руб)'!$A:$A</definedName>
    <definedName name="Z_E28C272D_125B_47E1_A5B7_95B8D50816F9_.wvu.FilterData" localSheetId="0" hidden="1">'Прил 1 (параметры)'!$A$8:$P$66</definedName>
    <definedName name="Z_E28C272D_125B_47E1_A5B7_95B8D50816F9_.wvu.FilterData" localSheetId="1" hidden="1">'Прил 2 по ГП (тыс руб)'!$C$7:$AM$126</definedName>
    <definedName name="Z_E28C272D_125B_47E1_A5B7_95B8D50816F9_.wvu.PrintArea" localSheetId="0" hidden="1">'Прил 1 (параметры)'!$A$1:$U$66</definedName>
    <definedName name="Z_E28C272D_125B_47E1_A5B7_95B8D50816F9_.wvu.PrintArea" localSheetId="1" hidden="1">'Прил 2 по ГП (тыс руб)'!$A$1:$V$126</definedName>
    <definedName name="Z_E28C272D_125B_47E1_A5B7_95B8D50816F9_.wvu.PrintTitles" localSheetId="0" hidden="1">'Прил 1 (параметры)'!$6:$8</definedName>
    <definedName name="Z_E28C272D_125B_47E1_A5B7_95B8D50816F9_.wvu.PrintTitles" localSheetId="1" hidden="1">'Прил 2 по ГП (тыс руб)'!$5:$7</definedName>
    <definedName name="Z_F75FBE57_A4A2_4643_A8F4_F6BC3B61B526_.wvu.Cols" localSheetId="1" hidden="1">'Прил 2 по ГП (тыс руб)'!$A:$A</definedName>
    <definedName name="Z_F75FBE57_A4A2_4643_A8F4_F6BC3B61B526_.wvu.FilterData" localSheetId="0" hidden="1">'Прил 1 (параметры)'!$A$8:$P$66</definedName>
    <definedName name="Z_F75FBE57_A4A2_4643_A8F4_F6BC3B61B526_.wvu.FilterData" localSheetId="1" hidden="1">'Прил 2 по ГП (тыс руб)'!$C$7:$AM$126</definedName>
    <definedName name="Z_F75FBE57_A4A2_4643_A8F4_F6BC3B61B526_.wvu.PrintArea" localSheetId="1" hidden="1">'Прил 2 по ГП (тыс руб)'!$A$1:$Q$126</definedName>
    <definedName name="Z_F75FBE57_A4A2_4643_A8F4_F6BC3B61B526_.wvu.PrintTitles" localSheetId="1" hidden="1">'Прил 2 по ГП (тыс руб)'!$5:$7</definedName>
    <definedName name="_xlnm.Print_Titles" localSheetId="0">'Прил 1 (параметры)'!$6:$8</definedName>
    <definedName name="_xlnm.Print_Titles" localSheetId="1">'Прил 2 по ГП (тыс руб)'!$5:$7</definedName>
    <definedName name="_xlnm.Print_Area" localSheetId="0">'Прил 1 (параметры)'!$A$1:$U$66</definedName>
    <definedName name="_xlnm.Print_Area" localSheetId="1">'Прил 2 по ГП (тыс руб)'!$A$1:$V$126</definedName>
  </definedNames>
  <calcPr calcId="114210" fullCalcOnLoad="1"/>
  <customWorkbookViews>
    <customWorkbookView name="Любовь Леонидовна Гаврилова - Личное представление" guid="{E28C272D-125B-47E1-A5B7-95B8D50816F9}" mergeInterval="0" personalView="1" maximized="1" windowWidth="1916" windowHeight="855" activeSheetId="4"/>
    <customWorkbookView name="Тамиров Владимир Николаевич - Личное представление" guid="{DB3A3525-BE72-427D-A14F-48B4A4429D11}" mergeInterval="0" personalView="1" maximized="1" windowWidth="1916" windowHeight="854" activeSheetId="4"/>
    <customWorkbookView name="Иванова Светлана Алексеевна - Личное представление" guid="{A95FDB70-9451-48B5-90E4-8287D4B00645}" mergeInterval="0" personalView="1" maximized="1" xWindow="-8" yWindow="-8" windowWidth="1936" windowHeight="1056" activeSheetId="4"/>
    <customWorkbookView name="Ахмеева Валентина Андреевна - Личное представление" guid="{22A44135-8AD9-431F-9316-0D72B3B7995B}" mergeInterval="0" personalView="1" maximized="1" windowWidth="1904" windowHeight="889" activeSheetId="4"/>
    <customWorkbookView name="Грибоедова София Александровна - Личное представление" guid="{8DA9F801-E304-41E0-AD8A-609D16888EB2}" mergeInterval="0" personalView="1" maximized="1" windowWidth="1916" windowHeight="834" activeSheetId="1"/>
    <customWorkbookView name="Лукин Алексей Михайлович - Личное представление" guid="{F75FBE57-A4A2-4643-A8F4-F6BC3B61B526}" mergeInterval="0" personalView="1" maximized="1" windowWidth="1916" windowHeight="855" activeSheetId="8"/>
    <customWorkbookView name="Ярухин Алексей Владимирович - Личное представление" guid="{133630D6-971E-4B3C-94DF-B21C9BF4489A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H43" i="1"/>
  <c r="I43"/>
  <c r="G43"/>
  <c r="H49"/>
  <c r="I49"/>
  <c r="G49"/>
  <c r="F123" i="2"/>
  <c r="F127"/>
  <c r="G127"/>
  <c r="F72"/>
  <c r="F67"/>
  <c r="F62"/>
  <c r="F57"/>
  <c r="F52"/>
  <c r="F42"/>
  <c r="F37"/>
  <c r="F17"/>
  <c r="F112"/>
  <c r="F107"/>
  <c r="F97"/>
  <c r="L118"/>
  <c r="M118"/>
  <c r="N118"/>
  <c r="O118"/>
  <c r="P118"/>
  <c r="Q118"/>
  <c r="R118"/>
  <c r="S118"/>
  <c r="T118"/>
  <c r="U118"/>
  <c r="V118"/>
  <c r="K118"/>
  <c r="L122"/>
  <c r="M122"/>
  <c r="N122"/>
  <c r="O122"/>
  <c r="P122"/>
  <c r="Q122"/>
  <c r="R122"/>
  <c r="S122"/>
  <c r="T122"/>
  <c r="U122"/>
  <c r="V122"/>
  <c r="K122"/>
  <c r="L117"/>
  <c r="M117"/>
  <c r="N117"/>
  <c r="O117"/>
  <c r="P117"/>
  <c r="Q117"/>
  <c r="R117"/>
  <c r="S117"/>
  <c r="T117"/>
  <c r="U117"/>
  <c r="V117"/>
  <c r="K117"/>
  <c r="L112"/>
  <c r="M112"/>
  <c r="N112"/>
  <c r="O112"/>
  <c r="P112"/>
  <c r="Q112"/>
  <c r="R112"/>
  <c r="S112"/>
  <c r="T112"/>
  <c r="U112"/>
  <c r="V112"/>
  <c r="K112"/>
  <c r="L107"/>
  <c r="M107"/>
  <c r="N107"/>
  <c r="O107"/>
  <c r="P107"/>
  <c r="Q107"/>
  <c r="R107"/>
  <c r="S107"/>
  <c r="T107"/>
  <c r="U107"/>
  <c r="V107"/>
  <c r="K107"/>
  <c r="L102"/>
  <c r="M102"/>
  <c r="N102"/>
  <c r="O102"/>
  <c r="P102"/>
  <c r="Q102"/>
  <c r="R102"/>
  <c r="S102"/>
  <c r="T102"/>
  <c r="U102"/>
  <c r="V102"/>
  <c r="K102"/>
  <c r="K77"/>
  <c r="L77"/>
  <c r="M77"/>
  <c r="N77"/>
  <c r="O77"/>
  <c r="P77"/>
  <c r="Q77"/>
  <c r="R77"/>
  <c r="S77"/>
  <c r="T77"/>
  <c r="U77"/>
  <c r="V77"/>
  <c r="L72"/>
  <c r="M72"/>
  <c r="N72"/>
  <c r="O72"/>
  <c r="P72"/>
  <c r="Q72"/>
  <c r="R72"/>
  <c r="S72"/>
  <c r="T72"/>
  <c r="U72"/>
  <c r="V72"/>
  <c r="K72"/>
  <c r="L67"/>
  <c r="M67"/>
  <c r="N67"/>
  <c r="O67"/>
  <c r="P67"/>
  <c r="Q67"/>
  <c r="R67"/>
  <c r="S67"/>
  <c r="T67"/>
  <c r="U67"/>
  <c r="V67"/>
  <c r="K67"/>
  <c r="K60"/>
  <c r="L60"/>
  <c r="M60"/>
  <c r="N60"/>
  <c r="O60"/>
  <c r="P60"/>
  <c r="Q60"/>
  <c r="R60"/>
  <c r="S60"/>
  <c r="T60"/>
  <c r="U60"/>
  <c r="V60"/>
  <c r="K61"/>
  <c r="L61"/>
  <c r="M61"/>
  <c r="N61"/>
  <c r="O61"/>
  <c r="P61"/>
  <c r="Q61"/>
  <c r="R61"/>
  <c r="S61"/>
  <c r="T61"/>
  <c r="U61"/>
  <c r="V61"/>
  <c r="L57"/>
  <c r="M57"/>
  <c r="N57"/>
  <c r="O57"/>
  <c r="P57"/>
  <c r="Q57"/>
  <c r="R57"/>
  <c r="S57"/>
  <c r="T57"/>
  <c r="U57"/>
  <c r="V57"/>
  <c r="K57"/>
  <c r="L52"/>
  <c r="M52"/>
  <c r="N52"/>
  <c r="O52"/>
  <c r="P52"/>
  <c r="Q52"/>
  <c r="R52"/>
  <c r="S52"/>
  <c r="T52"/>
  <c r="U52"/>
  <c r="V52"/>
  <c r="K52"/>
  <c r="L42"/>
  <c r="M42"/>
  <c r="N42"/>
  <c r="O42"/>
  <c r="P42"/>
  <c r="Q42"/>
  <c r="R42"/>
  <c r="S42"/>
  <c r="T42"/>
  <c r="U42"/>
  <c r="V42"/>
  <c r="K42"/>
  <c r="L37"/>
  <c r="M37"/>
  <c r="N37"/>
  <c r="O37"/>
  <c r="P37"/>
  <c r="Q37"/>
  <c r="R37"/>
  <c r="S37"/>
  <c r="T37"/>
  <c r="U37"/>
  <c r="V37"/>
  <c r="K37"/>
  <c r="L27"/>
  <c r="M27"/>
  <c r="N27"/>
  <c r="O27"/>
  <c r="P27"/>
  <c r="Q27"/>
  <c r="R27"/>
  <c r="S27"/>
  <c r="T27"/>
  <c r="U27"/>
  <c r="V27"/>
  <c r="K27"/>
  <c r="L17"/>
  <c r="M17"/>
  <c r="N17"/>
  <c r="O17"/>
  <c r="P17"/>
  <c r="Q17"/>
  <c r="R17"/>
  <c r="S17"/>
  <c r="T17"/>
  <c r="U17"/>
  <c r="V17"/>
  <c r="K17"/>
  <c r="H123"/>
  <c r="I123"/>
  <c r="J123"/>
  <c r="I127"/>
  <c r="J127"/>
  <c r="K127"/>
  <c r="L127"/>
  <c r="M127"/>
  <c r="N127"/>
  <c r="O127"/>
  <c r="P127"/>
  <c r="Q127"/>
  <c r="R127"/>
  <c r="S127"/>
  <c r="T127"/>
  <c r="U127"/>
  <c r="V127"/>
  <c r="H127"/>
  <c r="I77"/>
  <c r="J77"/>
  <c r="H77"/>
  <c r="I72"/>
  <c r="J72"/>
  <c r="I67"/>
  <c r="J67"/>
  <c r="I62"/>
  <c r="J62"/>
  <c r="I57"/>
  <c r="J57"/>
  <c r="I52"/>
  <c r="J52"/>
  <c r="I47"/>
  <c r="J47"/>
  <c r="I42"/>
  <c r="J42"/>
  <c r="I37"/>
  <c r="J37"/>
  <c r="I32"/>
  <c r="J32"/>
  <c r="I27"/>
  <c r="J27"/>
  <c r="I22"/>
  <c r="J22"/>
  <c r="I17"/>
  <c r="J17"/>
  <c r="I122"/>
  <c r="J122"/>
  <c r="H122"/>
  <c r="I117"/>
  <c r="J117"/>
  <c r="J112"/>
  <c r="I107"/>
  <c r="J107"/>
  <c r="J102"/>
  <c r="I97"/>
  <c r="J97"/>
  <c r="K97"/>
  <c r="L97"/>
  <c r="M97"/>
  <c r="N97"/>
  <c r="O97"/>
  <c r="P97"/>
  <c r="Q97"/>
  <c r="R97"/>
  <c r="S97"/>
  <c r="T97"/>
  <c r="U97"/>
  <c r="V97"/>
  <c r="H97"/>
  <c r="J125"/>
  <c r="K125"/>
  <c r="L125"/>
  <c r="M125"/>
  <c r="N125"/>
  <c r="O125"/>
  <c r="P125"/>
  <c r="Q125"/>
  <c r="R125"/>
  <c r="S125"/>
  <c r="T125"/>
  <c r="U125"/>
  <c r="V125"/>
  <c r="I125"/>
  <c r="G123"/>
  <c r="G42"/>
  <c r="G122"/>
  <c r="G97"/>
  <c r="K48" i="1"/>
  <c r="L48"/>
  <c r="M48"/>
  <c r="N48"/>
  <c r="O48"/>
  <c r="P48"/>
  <c r="Q48"/>
  <c r="R48"/>
  <c r="S48"/>
  <c r="T48"/>
  <c r="U48"/>
  <c r="J48"/>
  <c r="K47"/>
  <c r="L47"/>
  <c r="M47"/>
  <c r="N47"/>
  <c r="O47"/>
  <c r="P47"/>
  <c r="Q47"/>
  <c r="R47"/>
  <c r="S47"/>
  <c r="T47"/>
  <c r="U47"/>
  <c r="J47"/>
  <c r="K49"/>
  <c r="L49"/>
  <c r="M49"/>
  <c r="N49"/>
  <c r="O49"/>
  <c r="P49"/>
  <c r="Q49"/>
  <c r="R49"/>
  <c r="S49"/>
  <c r="T49"/>
  <c r="U49"/>
  <c r="J49"/>
  <c r="K42"/>
  <c r="L42"/>
  <c r="M42"/>
  <c r="J42"/>
  <c r="K59"/>
  <c r="L59"/>
  <c r="M59"/>
  <c r="N59"/>
  <c r="O59"/>
  <c r="P59"/>
  <c r="Q59"/>
  <c r="R59"/>
  <c r="S59"/>
  <c r="T59"/>
  <c r="U59"/>
  <c r="J59"/>
  <c r="K58"/>
  <c r="L58"/>
  <c r="M58"/>
  <c r="N58"/>
  <c r="O58"/>
  <c r="P58"/>
  <c r="Q58"/>
  <c r="R58"/>
  <c r="S58"/>
  <c r="T58"/>
  <c r="U58"/>
  <c r="J58"/>
  <c r="K60"/>
  <c r="L60"/>
  <c r="M60"/>
  <c r="N60"/>
  <c r="O60"/>
  <c r="P60"/>
  <c r="Q60"/>
  <c r="R60"/>
  <c r="S60"/>
  <c r="T60"/>
  <c r="U60"/>
  <c r="J60"/>
  <c r="U53"/>
  <c r="E57"/>
  <c r="F57"/>
  <c r="G57"/>
  <c r="H57"/>
  <c r="I57"/>
  <c r="D57"/>
  <c r="F51"/>
  <c r="F40"/>
  <c r="E51"/>
  <c r="E40"/>
  <c r="E46"/>
  <c r="F46"/>
  <c r="G46"/>
  <c r="H46"/>
  <c r="I46"/>
  <c r="J46"/>
  <c r="K46"/>
  <c r="L46"/>
  <c r="D46"/>
  <c r="E28"/>
  <c r="D28"/>
  <c r="E17"/>
  <c r="D17"/>
  <c r="M46"/>
  <c r="N42"/>
  <c r="G77" i="2"/>
  <c r="H72"/>
  <c r="G72"/>
  <c r="H67"/>
  <c r="G67"/>
  <c r="H62"/>
  <c r="G62"/>
  <c r="G57"/>
  <c r="H57"/>
  <c r="H52"/>
  <c r="G52"/>
  <c r="G47"/>
  <c r="H47"/>
  <c r="H42"/>
  <c r="H37"/>
  <c r="G37"/>
  <c r="G32"/>
  <c r="H32"/>
  <c r="G27"/>
  <c r="H27"/>
  <c r="G22"/>
  <c r="H22"/>
  <c r="G17"/>
  <c r="H17"/>
  <c r="G117"/>
  <c r="H117"/>
  <c r="H112"/>
  <c r="I112"/>
  <c r="G112"/>
  <c r="G107"/>
  <c r="H107"/>
  <c r="H102"/>
  <c r="I102"/>
  <c r="G102"/>
  <c r="F49" i="1"/>
  <c r="O42"/>
  <c r="N46"/>
  <c r="G56"/>
  <c r="F56"/>
  <c r="H56"/>
  <c r="O46"/>
  <c r="P42"/>
  <c r="G25"/>
  <c r="H25"/>
  <c r="G24"/>
  <c r="G28"/>
  <c r="H45"/>
  <c r="G45"/>
  <c r="G13"/>
  <c r="G17"/>
  <c r="F45"/>
  <c r="G40"/>
  <c r="Q42"/>
  <c r="P46"/>
  <c r="H13"/>
  <c r="H17"/>
  <c r="H40"/>
  <c r="G11"/>
  <c r="G18"/>
  <c r="G22"/>
  <c r="G29"/>
  <c r="H24"/>
  <c r="H28"/>
  <c r="Q46"/>
  <c r="R42"/>
  <c r="I13"/>
  <c r="I17"/>
  <c r="H11"/>
  <c r="H18"/>
  <c r="H19"/>
  <c r="H22"/>
  <c r="H29"/>
  <c r="H30"/>
  <c r="I24"/>
  <c r="I28"/>
  <c r="S42"/>
  <c r="R46"/>
  <c r="J13"/>
  <c r="J17"/>
  <c r="I25"/>
  <c r="I22"/>
  <c r="I29"/>
  <c r="I30"/>
  <c r="J54"/>
  <c r="J24"/>
  <c r="J28"/>
  <c r="S46"/>
  <c r="T42"/>
  <c r="K13"/>
  <c r="K17"/>
  <c r="J25"/>
  <c r="J22"/>
  <c r="K54"/>
  <c r="I11"/>
  <c r="I18"/>
  <c r="I19"/>
  <c r="I40"/>
  <c r="K24"/>
  <c r="K28"/>
  <c r="U42"/>
  <c r="U46"/>
  <c r="T46"/>
  <c r="J29"/>
  <c r="J30"/>
  <c r="L13"/>
  <c r="L17"/>
  <c r="L54"/>
  <c r="K25"/>
  <c r="K22"/>
  <c r="J11"/>
  <c r="J40"/>
  <c r="G51"/>
  <c r="G60"/>
  <c r="L24"/>
  <c r="L28"/>
  <c r="J15" i="2"/>
  <c r="K15"/>
  <c r="L15"/>
  <c r="M15"/>
  <c r="N15"/>
  <c r="O15"/>
  <c r="P15"/>
  <c r="Q15"/>
  <c r="R15"/>
  <c r="S15"/>
  <c r="T15"/>
  <c r="U15"/>
  <c r="V15"/>
  <c r="J111"/>
  <c r="K111"/>
  <c r="L111"/>
  <c r="J110"/>
  <c r="K110"/>
  <c r="L110"/>
  <c r="M110"/>
  <c r="N110"/>
  <c r="O110"/>
  <c r="P110"/>
  <c r="Q110"/>
  <c r="R110"/>
  <c r="S110"/>
  <c r="T110"/>
  <c r="U110"/>
  <c r="V110"/>
  <c r="J105"/>
  <c r="K105"/>
  <c r="L105"/>
  <c r="M105"/>
  <c r="N105"/>
  <c r="O105"/>
  <c r="P105"/>
  <c r="Q105"/>
  <c r="R105"/>
  <c r="S105"/>
  <c r="T105"/>
  <c r="U105"/>
  <c r="V105"/>
  <c r="J96"/>
  <c r="K96"/>
  <c r="J95"/>
  <c r="K95"/>
  <c r="L95"/>
  <c r="M95"/>
  <c r="N95"/>
  <c r="O95"/>
  <c r="P95"/>
  <c r="Q95"/>
  <c r="R95"/>
  <c r="S95"/>
  <c r="T95"/>
  <c r="U95"/>
  <c r="V95"/>
  <c r="J76"/>
  <c r="K76"/>
  <c r="L76"/>
  <c r="J75"/>
  <c r="K75"/>
  <c r="L75"/>
  <c r="M75"/>
  <c r="N75"/>
  <c r="O75"/>
  <c r="P75"/>
  <c r="Q75"/>
  <c r="R75"/>
  <c r="S75"/>
  <c r="T75"/>
  <c r="U75"/>
  <c r="V75"/>
  <c r="J71"/>
  <c r="K71"/>
  <c r="L71"/>
  <c r="J61"/>
  <c r="J60"/>
  <c r="J55"/>
  <c r="K55"/>
  <c r="L55"/>
  <c r="M55"/>
  <c r="N55"/>
  <c r="O55"/>
  <c r="P55"/>
  <c r="Q55"/>
  <c r="R55"/>
  <c r="S55"/>
  <c r="T55"/>
  <c r="U55"/>
  <c r="V55"/>
  <c r="J51"/>
  <c r="K51"/>
  <c r="L51"/>
  <c r="M51"/>
  <c r="N51"/>
  <c r="O51"/>
  <c r="P51"/>
  <c r="Q51"/>
  <c r="R51"/>
  <c r="S51"/>
  <c r="T51"/>
  <c r="U51"/>
  <c r="V51"/>
  <c r="J50"/>
  <c r="J41"/>
  <c r="K41"/>
  <c r="L41"/>
  <c r="J40"/>
  <c r="K40"/>
  <c r="L40"/>
  <c r="M40"/>
  <c r="N40"/>
  <c r="O40"/>
  <c r="P40"/>
  <c r="Q40"/>
  <c r="R40"/>
  <c r="S40"/>
  <c r="T40"/>
  <c r="U40"/>
  <c r="V40"/>
  <c r="J30"/>
  <c r="K30"/>
  <c r="L30"/>
  <c r="M30"/>
  <c r="N30"/>
  <c r="O30"/>
  <c r="P30"/>
  <c r="Q30"/>
  <c r="R30"/>
  <c r="S30"/>
  <c r="T30"/>
  <c r="U30"/>
  <c r="V30"/>
  <c r="J26"/>
  <c r="K26"/>
  <c r="L26"/>
  <c r="J25"/>
  <c r="K25"/>
  <c r="L25"/>
  <c r="M25"/>
  <c r="N25"/>
  <c r="O25"/>
  <c r="P25"/>
  <c r="Q25"/>
  <c r="R25"/>
  <c r="S25"/>
  <c r="T25"/>
  <c r="U25"/>
  <c r="V25"/>
  <c r="K20"/>
  <c r="L20"/>
  <c r="M20"/>
  <c r="N20"/>
  <c r="O20"/>
  <c r="P20"/>
  <c r="Q20"/>
  <c r="R20"/>
  <c r="S20"/>
  <c r="T20"/>
  <c r="U20"/>
  <c r="V20"/>
  <c r="K47"/>
  <c r="L47"/>
  <c r="M47"/>
  <c r="N47"/>
  <c r="O47"/>
  <c r="P47"/>
  <c r="Q47"/>
  <c r="R47"/>
  <c r="S47"/>
  <c r="T47"/>
  <c r="U47"/>
  <c r="V47"/>
  <c r="J31" i="1"/>
  <c r="K29"/>
  <c r="K30"/>
  <c r="M13"/>
  <c r="M17"/>
  <c r="M54"/>
  <c r="L25"/>
  <c r="J18"/>
  <c r="J19"/>
  <c r="K11"/>
  <c r="K40"/>
  <c r="H51"/>
  <c r="M24"/>
  <c r="M28"/>
  <c r="L22"/>
  <c r="M111" i="2"/>
  <c r="N111"/>
  <c r="L108"/>
  <c r="K108"/>
  <c r="L96"/>
  <c r="M96"/>
  <c r="M76"/>
  <c r="N76"/>
  <c r="L73"/>
  <c r="K73"/>
  <c r="M71"/>
  <c r="N71"/>
  <c r="O71"/>
  <c r="P71"/>
  <c r="K50"/>
  <c r="M41"/>
  <c r="N41"/>
  <c r="M26"/>
  <c r="N26"/>
  <c r="K103"/>
  <c r="K45"/>
  <c r="K98"/>
  <c r="F117"/>
  <c r="F102"/>
  <c r="F77"/>
  <c r="F47"/>
  <c r="F32"/>
  <c r="F27"/>
  <c r="F22"/>
  <c r="M108"/>
  <c r="K31" i="1"/>
  <c r="L29"/>
  <c r="L30"/>
  <c r="N13"/>
  <c r="N17"/>
  <c r="K93" i="2"/>
  <c r="L93"/>
  <c r="K18" i="1"/>
  <c r="K19"/>
  <c r="L11"/>
  <c r="L40"/>
  <c r="N54"/>
  <c r="M25"/>
  <c r="M22"/>
  <c r="J20"/>
  <c r="J53"/>
  <c r="J57"/>
  <c r="I51"/>
  <c r="N24"/>
  <c r="N28"/>
  <c r="K53" i="2"/>
  <c r="O111"/>
  <c r="N108"/>
  <c r="N96"/>
  <c r="M93"/>
  <c r="O76"/>
  <c r="N73"/>
  <c r="M73"/>
  <c r="Q71"/>
  <c r="L50"/>
  <c r="K48"/>
  <c r="O41"/>
  <c r="O26"/>
  <c r="L103"/>
  <c r="L45"/>
  <c r="K43"/>
  <c r="L98"/>
  <c r="L53"/>
  <c r="E123"/>
  <c r="E126"/>
  <c r="L31" i="1"/>
  <c r="M29"/>
  <c r="M30"/>
  <c r="O13"/>
  <c r="O17"/>
  <c r="K20"/>
  <c r="O54"/>
  <c r="N25"/>
  <c r="N22"/>
  <c r="L18"/>
  <c r="L19"/>
  <c r="M11"/>
  <c r="M40"/>
  <c r="K53"/>
  <c r="K57"/>
  <c r="J51"/>
  <c r="O24"/>
  <c r="O28"/>
  <c r="P111" i="2"/>
  <c r="O108"/>
  <c r="O96"/>
  <c r="N93"/>
  <c r="P76"/>
  <c r="O73"/>
  <c r="R71"/>
  <c r="M50"/>
  <c r="L48"/>
  <c r="P41"/>
  <c r="P26"/>
  <c r="M103"/>
  <c r="M45"/>
  <c r="L43"/>
  <c r="M98"/>
  <c r="M53"/>
  <c r="E117"/>
  <c r="E77"/>
  <c r="E72"/>
  <c r="E67"/>
  <c r="E62"/>
  <c r="E57"/>
  <c r="E52"/>
  <c r="E47"/>
  <c r="E42"/>
  <c r="E37"/>
  <c r="E32"/>
  <c r="E27"/>
  <c r="E22"/>
  <c r="E17"/>
  <c r="E12"/>
  <c r="D123"/>
  <c r="D126"/>
  <c r="D77"/>
  <c r="D72"/>
  <c r="M31" i="1"/>
  <c r="N29"/>
  <c r="N30"/>
  <c r="P13"/>
  <c r="P17"/>
  <c r="N11"/>
  <c r="N40"/>
  <c r="P54"/>
  <c r="O25"/>
  <c r="O22"/>
  <c r="M18"/>
  <c r="M19"/>
  <c r="L20"/>
  <c r="L53"/>
  <c r="L57"/>
  <c r="K51"/>
  <c r="P24"/>
  <c r="P28"/>
  <c r="K68" i="2"/>
  <c r="K63"/>
  <c r="K113"/>
  <c r="K38"/>
  <c r="K32"/>
  <c r="Q111"/>
  <c r="P108"/>
  <c r="P96"/>
  <c r="O93"/>
  <c r="Q76"/>
  <c r="P73"/>
  <c r="S71"/>
  <c r="N50"/>
  <c r="M48"/>
  <c r="Q41"/>
  <c r="Q26"/>
  <c r="N103"/>
  <c r="N45"/>
  <c r="M43"/>
  <c r="N98"/>
  <c r="N53"/>
  <c r="D67"/>
  <c r="D62"/>
  <c r="D57"/>
  <c r="D52"/>
  <c r="D47"/>
  <c r="D37"/>
  <c r="D32"/>
  <c r="D27"/>
  <c r="D22"/>
  <c r="D17"/>
  <c r="D12"/>
  <c r="N31" i="1"/>
  <c r="O29"/>
  <c r="O30"/>
  <c r="Q13"/>
  <c r="Q17"/>
  <c r="Q54"/>
  <c r="P25"/>
  <c r="P22"/>
  <c r="N18"/>
  <c r="N19"/>
  <c r="M20"/>
  <c r="O40"/>
  <c r="O11"/>
  <c r="M53"/>
  <c r="M57"/>
  <c r="L51"/>
  <c r="Q24"/>
  <c r="Q28"/>
  <c r="K33" i="2"/>
  <c r="L68"/>
  <c r="L63"/>
  <c r="L113"/>
  <c r="L38"/>
  <c r="L32"/>
  <c r="K28"/>
  <c r="K23"/>
  <c r="K18"/>
  <c r="R111"/>
  <c r="Q108"/>
  <c r="Q96"/>
  <c r="P93"/>
  <c r="R76"/>
  <c r="Q73"/>
  <c r="T71"/>
  <c r="O50"/>
  <c r="N48"/>
  <c r="R41"/>
  <c r="R26"/>
  <c r="O103"/>
  <c r="O45"/>
  <c r="N43"/>
  <c r="O98"/>
  <c r="O53"/>
  <c r="E56" i="1"/>
  <c r="E60"/>
  <c r="E45"/>
  <c r="E49"/>
  <c r="E27"/>
  <c r="E22"/>
  <c r="E31"/>
  <c r="E11"/>
  <c r="E20"/>
  <c r="E16"/>
  <c r="D60"/>
  <c r="D56"/>
  <c r="D51"/>
  <c r="D45"/>
  <c r="D40"/>
  <c r="D49"/>
  <c r="D31"/>
  <c r="D27"/>
  <c r="D22"/>
  <c r="D20"/>
  <c r="D16"/>
  <c r="D11"/>
  <c r="C56"/>
  <c r="C51"/>
  <c r="C60"/>
  <c r="B51"/>
  <c r="C49"/>
  <c r="C45"/>
  <c r="C40"/>
  <c r="C31"/>
  <c r="C27"/>
  <c r="B22"/>
  <c r="C22"/>
  <c r="C20"/>
  <c r="C16"/>
  <c r="C11"/>
  <c r="O31"/>
  <c r="P29"/>
  <c r="P30"/>
  <c r="R13"/>
  <c r="R17"/>
  <c r="P11"/>
  <c r="P40"/>
  <c r="R54"/>
  <c r="Q25"/>
  <c r="Q22"/>
  <c r="O18"/>
  <c r="O19"/>
  <c r="N20"/>
  <c r="N53"/>
  <c r="N57"/>
  <c r="M51"/>
  <c r="R24"/>
  <c r="R28"/>
  <c r="L33" i="2"/>
  <c r="M68"/>
  <c r="M63"/>
  <c r="M113"/>
  <c r="M38"/>
  <c r="M32"/>
  <c r="L28"/>
  <c r="L23"/>
  <c r="L18"/>
  <c r="S111"/>
  <c r="R108"/>
  <c r="R96"/>
  <c r="Q93"/>
  <c r="S76"/>
  <c r="R73"/>
  <c r="U71"/>
  <c r="P50"/>
  <c r="O48"/>
  <c r="S41"/>
  <c r="S26"/>
  <c r="P103"/>
  <c r="P45"/>
  <c r="O43"/>
  <c r="P98"/>
  <c r="P53"/>
  <c r="P31" i="1"/>
  <c r="Q29"/>
  <c r="Q30"/>
  <c r="S13"/>
  <c r="S17"/>
  <c r="S54"/>
  <c r="R25"/>
  <c r="R22"/>
  <c r="P18"/>
  <c r="P19"/>
  <c r="O20"/>
  <c r="Q11"/>
  <c r="Q40"/>
  <c r="O53"/>
  <c r="O57"/>
  <c r="N51"/>
  <c r="S24"/>
  <c r="S28"/>
  <c r="M33" i="2"/>
  <c r="N68"/>
  <c r="N63"/>
  <c r="N113"/>
  <c r="N38"/>
  <c r="N32"/>
  <c r="M28"/>
  <c r="M23"/>
  <c r="M18"/>
  <c r="T111"/>
  <c r="S108"/>
  <c r="S96"/>
  <c r="R93"/>
  <c r="T76"/>
  <c r="S73"/>
  <c r="V71"/>
  <c r="Q50"/>
  <c r="P48"/>
  <c r="T41"/>
  <c r="T26"/>
  <c r="Q103"/>
  <c r="Q45"/>
  <c r="P43"/>
  <c r="Q98"/>
  <c r="Q53"/>
  <c r="Q31" i="1"/>
  <c r="R29"/>
  <c r="R30"/>
  <c r="T13"/>
  <c r="T17"/>
  <c r="Q18"/>
  <c r="Q19"/>
  <c r="R11"/>
  <c r="R40"/>
  <c r="T54"/>
  <c r="S25"/>
  <c r="S22"/>
  <c r="P20"/>
  <c r="P53"/>
  <c r="P57"/>
  <c r="O51"/>
  <c r="T24"/>
  <c r="T28"/>
  <c r="N33" i="2"/>
  <c r="O68"/>
  <c r="O63"/>
  <c r="O113"/>
  <c r="O38"/>
  <c r="O32"/>
  <c r="N28"/>
  <c r="N23"/>
  <c r="N18"/>
  <c r="U111"/>
  <c r="T108"/>
  <c r="T96"/>
  <c r="S93"/>
  <c r="U76"/>
  <c r="T73"/>
  <c r="R50"/>
  <c r="Q48"/>
  <c r="U41"/>
  <c r="U26"/>
  <c r="R103"/>
  <c r="R45"/>
  <c r="Q43"/>
  <c r="R98"/>
  <c r="R53"/>
  <c r="R31" i="1"/>
  <c r="S29"/>
  <c r="S30"/>
  <c r="U13"/>
  <c r="U17"/>
  <c r="Q20"/>
  <c r="U54"/>
  <c r="T25"/>
  <c r="R18"/>
  <c r="R19"/>
  <c r="S40"/>
  <c r="S11"/>
  <c r="Q53"/>
  <c r="Q57"/>
  <c r="P51"/>
  <c r="U24"/>
  <c r="U28"/>
  <c r="T22"/>
  <c r="O33" i="2"/>
  <c r="P68"/>
  <c r="P63"/>
  <c r="P113"/>
  <c r="P38"/>
  <c r="P32"/>
  <c r="O28"/>
  <c r="O23"/>
  <c r="O18"/>
  <c r="V111"/>
  <c r="V108"/>
  <c r="U108"/>
  <c r="U96"/>
  <c r="T93"/>
  <c r="V76"/>
  <c r="V73"/>
  <c r="U73"/>
  <c r="S50"/>
  <c r="R48"/>
  <c r="V41"/>
  <c r="V26"/>
  <c r="S103"/>
  <c r="S45"/>
  <c r="R43"/>
  <c r="S98"/>
  <c r="S53"/>
  <c r="S31" i="1"/>
  <c r="T29"/>
  <c r="T30"/>
  <c r="S18"/>
  <c r="S19"/>
  <c r="T11"/>
  <c r="T40"/>
  <c r="U25"/>
  <c r="R20"/>
  <c r="R53"/>
  <c r="R57"/>
  <c r="Q51"/>
  <c r="U22"/>
  <c r="P33" i="2"/>
  <c r="Q68"/>
  <c r="Q63"/>
  <c r="Q113"/>
  <c r="R38"/>
  <c r="Q38"/>
  <c r="Q32"/>
  <c r="P28"/>
  <c r="P23"/>
  <c r="P18"/>
  <c r="V96"/>
  <c r="V93"/>
  <c r="U93"/>
  <c r="T50"/>
  <c r="S48"/>
  <c r="T103"/>
  <c r="T45"/>
  <c r="S43"/>
  <c r="T98"/>
  <c r="T53"/>
  <c r="T31" i="1"/>
  <c r="U29"/>
  <c r="U30"/>
  <c r="S20"/>
  <c r="U11"/>
  <c r="U40"/>
  <c r="T18"/>
  <c r="T19"/>
  <c r="S53"/>
  <c r="S57"/>
  <c r="R51"/>
  <c r="Q33" i="2"/>
  <c r="R68"/>
  <c r="R63"/>
  <c r="R113"/>
  <c r="R32"/>
  <c r="Q28"/>
  <c r="Q23"/>
  <c r="Q18"/>
  <c r="U50"/>
  <c r="T48"/>
  <c r="V103"/>
  <c r="U103"/>
  <c r="U45"/>
  <c r="T43"/>
  <c r="U98"/>
  <c r="U53"/>
  <c r="U31" i="1"/>
  <c r="T20"/>
  <c r="U18"/>
  <c r="U19"/>
  <c r="T53"/>
  <c r="T57"/>
  <c r="S51"/>
  <c r="R33" i="2"/>
  <c r="S68"/>
  <c r="S63"/>
  <c r="S113"/>
  <c r="T38"/>
  <c r="S38"/>
  <c r="S32"/>
  <c r="R28"/>
  <c r="R23"/>
  <c r="R18"/>
  <c r="V50"/>
  <c r="V48"/>
  <c r="U48"/>
  <c r="V45"/>
  <c r="V43"/>
  <c r="U43"/>
  <c r="V98"/>
  <c r="V53"/>
  <c r="U20" i="1"/>
  <c r="U57"/>
  <c r="T51"/>
  <c r="S33" i="2"/>
  <c r="T68"/>
  <c r="T63"/>
  <c r="T113"/>
  <c r="T32"/>
  <c r="S28"/>
  <c r="S23"/>
  <c r="S18"/>
  <c r="U51" i="1"/>
  <c r="T33" i="2"/>
  <c r="V68"/>
  <c r="U68"/>
  <c r="V63"/>
  <c r="U63"/>
  <c r="V113"/>
  <c r="U113"/>
  <c r="V38"/>
  <c r="U38"/>
  <c r="U32"/>
  <c r="T28"/>
  <c r="T23"/>
  <c r="T18"/>
  <c r="V33"/>
  <c r="U33"/>
  <c r="V32"/>
  <c r="V28"/>
  <c r="U28"/>
  <c r="V23"/>
  <c r="U23"/>
  <c r="V18"/>
  <c r="U18"/>
  <c r="F60" i="1"/>
  <c r="H126" i="2"/>
  <c r="H128"/>
  <c r="J126"/>
  <c r="J128"/>
  <c r="I126"/>
  <c r="I128"/>
  <c r="K13"/>
  <c r="I60" i="1"/>
  <c r="L13" i="2"/>
  <c r="H60" i="1"/>
  <c r="M13" i="2"/>
  <c r="N13"/>
  <c r="O13"/>
  <c r="P13"/>
  <c r="Q13"/>
  <c r="R13"/>
  <c r="S13"/>
  <c r="T13"/>
  <c r="V13"/>
  <c r="U13"/>
  <c r="G126"/>
  <c r="G128"/>
  <c r="F126"/>
  <c r="F128"/>
  <c r="L62"/>
  <c r="L123"/>
  <c r="L126"/>
  <c r="L128"/>
  <c r="K62"/>
  <c r="K123"/>
  <c r="K126"/>
  <c r="K128"/>
  <c r="M62"/>
  <c r="M123"/>
  <c r="M126"/>
  <c r="M128"/>
  <c r="O62"/>
  <c r="O123"/>
  <c r="O126"/>
  <c r="O128"/>
  <c r="N62"/>
  <c r="N123"/>
  <c r="N126"/>
  <c r="N128"/>
  <c r="P62"/>
  <c r="P123"/>
  <c r="P126"/>
  <c r="P128"/>
  <c r="Q62"/>
  <c r="Q123"/>
  <c r="Q126"/>
  <c r="Q128"/>
  <c r="R62"/>
  <c r="R123"/>
  <c r="R126"/>
  <c r="R128"/>
  <c r="T62"/>
  <c r="T123"/>
  <c r="T126"/>
  <c r="T128"/>
  <c r="S62"/>
  <c r="S123"/>
  <c r="S126"/>
  <c r="S128"/>
  <c r="U62"/>
  <c r="U123"/>
  <c r="U126"/>
  <c r="U128"/>
  <c r="V62"/>
  <c r="V123"/>
  <c r="V126"/>
  <c r="V128"/>
</calcChain>
</file>

<file path=xl/sharedStrings.xml><?xml version="1.0" encoding="utf-8"?>
<sst xmlns="http://schemas.openxmlformats.org/spreadsheetml/2006/main" count="464" uniqueCount="95">
  <si>
    <t>Наименование показателя</t>
  </si>
  <si>
    <t>дефицит, процентов</t>
  </si>
  <si>
    <t>Отношение бюджетных показателей к валовому региональному продукту</t>
  </si>
  <si>
    <t>Дефицит/профицит, млн. рублей</t>
  </si>
  <si>
    <t>Ц1</t>
  </si>
  <si>
    <t>Ц3</t>
  </si>
  <si>
    <t>Ц4</t>
  </si>
  <si>
    <t>Ц5</t>
  </si>
  <si>
    <t>Ц6</t>
  </si>
  <si>
    <t>Ц7</t>
  </si>
  <si>
    <t>Ц8</t>
  </si>
  <si>
    <t>Ц9</t>
  </si>
  <si>
    <t>Ч1</t>
  </si>
  <si>
    <t>Ч2</t>
  </si>
  <si>
    <t>Ч3</t>
  </si>
  <si>
    <t>Ч4</t>
  </si>
  <si>
    <t>Ч5</t>
  </si>
  <si>
    <t>Ч6</t>
  </si>
  <si>
    <t xml:space="preserve"> в том числе:</t>
  </si>
  <si>
    <t>в том числе:</t>
  </si>
  <si>
    <t>х</t>
  </si>
  <si>
    <t>Приложение 2</t>
  </si>
  <si>
    <t>Приложение 1</t>
  </si>
  <si>
    <t xml:space="preserve">к предыдущему году, процентов </t>
  </si>
  <si>
    <t>в том числе за счет:</t>
  </si>
  <si>
    <t>федеральных средств</t>
  </si>
  <si>
    <t>собственных средств</t>
  </si>
  <si>
    <t>Развитие жилищного строительства и сферы жилищно-коммунального хозяйства</t>
  </si>
  <si>
    <t>Социальная поддержка граждан</t>
  </si>
  <si>
    <t>Развитие культуры и туризма</t>
  </si>
  <si>
    <t>Содействие занятости населения</t>
  </si>
  <si>
    <t>Развитие образования</t>
  </si>
  <si>
    <t>Наименование государственной программы Чувашской Республики</t>
  </si>
  <si>
    <t>Развитие физической культуры и спорта</t>
  </si>
  <si>
    <t>Итого по программам</t>
  </si>
  <si>
    <t>Справочно</t>
  </si>
  <si>
    <t xml:space="preserve">Всего расходы </t>
  </si>
  <si>
    <t>Доступная среда</t>
  </si>
  <si>
    <t>Развитие строительного комплекса и архитектуры</t>
  </si>
  <si>
    <t>Модернизация и развитие сферы жилищно-коммунального хозяйства</t>
  </si>
  <si>
    <t>Обеспечение общественного порядка и противодействие преступности</t>
  </si>
  <si>
    <t>Развитие земельных и имущественных отношений</t>
  </si>
  <si>
    <t>2017
(отчет)</t>
  </si>
  <si>
    <t>Развитие потенциала природно-сырьевых ресурсов и обеспечение экологической безопасности</t>
  </si>
  <si>
    <t>I. Консервативный вариант</t>
  </si>
  <si>
    <t>I. Базовый вариант</t>
  </si>
  <si>
    <t>2018
(отчет)</t>
  </si>
  <si>
    <t xml:space="preserve">к бюджетному прогнозу Батыревского района
на период  до 2035 года 
</t>
  </si>
  <si>
    <t>Консолидированный бюджет Батыревского района</t>
  </si>
  <si>
    <t>Бюджет Батыревского района</t>
  </si>
  <si>
    <t>Доходы консолидированного бюджета Батыревского района, тыс. рублей</t>
  </si>
  <si>
    <t xml:space="preserve">налоговые и неналоговые доходы, тыс. рублей </t>
  </si>
  <si>
    <t>безвозмездные перечисления, тыс. рублей</t>
  </si>
  <si>
    <t>Изменение собственных доходов консолидированного бюджета Батыревского района</t>
  </si>
  <si>
    <t>Расходы консолидированного бюджета Батыревского района, тыс. рублей</t>
  </si>
  <si>
    <t>Дефицит/профицит, тыс. рублей</t>
  </si>
  <si>
    <t>Доходы бюджета Батыревского района, тыс. рублей</t>
  </si>
  <si>
    <t>налоговые и неналоговые доходы, тыс. рублей</t>
  </si>
  <si>
    <t>Изменение собственных доходов бюджета Батыревского района</t>
  </si>
  <si>
    <t>Расходы бюджета Батыревского района, тыс. рублей</t>
  </si>
  <si>
    <t xml:space="preserve">из них условно утверждаемые (утвержденные) расходы, тыс. рублей </t>
  </si>
  <si>
    <t>из них условно-утвержденные расходы, тыс. рублей</t>
  </si>
  <si>
    <t>Муниципальный долг Батыревского района, тыс. рублей</t>
  </si>
  <si>
    <t>Отношение муниципального долга Батыревского района к налоговым и неналоговым доходам, процентов</t>
  </si>
  <si>
    <t>Налоговые доходы консолидированного бюджета Батыревского района к валовому региональному продукту (далее - ВРП), процентов</t>
  </si>
  <si>
    <t>Налоговые доходы бюджета Батыревского района к валовому региональному продукту, процентов</t>
  </si>
  <si>
    <t>Мунимципальный долг Батыревского района, тыс. рублей</t>
  </si>
  <si>
    <t>Отношение муниципального долга Бавтыревского района к налоговым и неналоговым доходам, процентов</t>
  </si>
  <si>
    <t xml:space="preserve">к бюджетному прогнозу Батыревского района 
на период  до 2035 года 
</t>
  </si>
  <si>
    <t>тыс. рублей</t>
  </si>
  <si>
    <t>Показатели финансового обеспечения муниципальных программ Батыревского района до 2035 года</t>
  </si>
  <si>
    <t>республиканских средств</t>
  </si>
  <si>
    <t>Повышение безопасности жизнедеятельности населения и территорий Батыревского района</t>
  </si>
  <si>
    <t>Развитие сельского хозяйства и регулирование рынка сельскохозяйственной продукции, сырья и продовольствия Батыревского района</t>
  </si>
  <si>
    <t>Экономическое развитие Батыревского района</t>
  </si>
  <si>
    <t>Развитие транспортной системы Батыревского района</t>
  </si>
  <si>
    <t>Управление общественными финансами и муниципальным долгом Батыревского района</t>
  </si>
  <si>
    <t>Развитие потенциала муниципального управления</t>
  </si>
  <si>
    <t>Цифровое общество Батыревского района</t>
  </si>
  <si>
    <t>Обеспечение граждан Батыревского района доступным и комфортным жильем</t>
  </si>
  <si>
    <t>Формирование современной городской среды на территории Батыревского района</t>
  </si>
  <si>
    <t>А1</t>
  </si>
  <si>
    <t>А2</t>
  </si>
  <si>
    <t>А3</t>
  </si>
  <si>
    <t>А4</t>
  </si>
  <si>
    <t>А5</t>
  </si>
  <si>
    <t>Условно утверждаемые расходы, зарезервированные средства, распределение которых осуществляется по мере исполнения бюджета Батыревского района</t>
  </si>
  <si>
    <t xml:space="preserve">к 2017 г., процентов </t>
  </si>
  <si>
    <t xml:space="preserve">Прогноз основных характеристик консолидированного бюджета и бюджета Батыревского района до 2035 года
</t>
  </si>
  <si>
    <t>2019 (отчет)</t>
  </si>
  <si>
    <t>A6</t>
  </si>
  <si>
    <t>Комплексное развитие сельских территорий</t>
  </si>
  <si>
    <t>2017 (отчет)</t>
  </si>
  <si>
    <t>2018 (отчет)</t>
  </si>
  <si>
    <t>2020 (отчет)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</si>
</sst>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1"/>
      <color theme="1"/>
      <name val="Calibri"/>
      <family val="2"/>
      <charset val="204"/>
      <scheme val="minor"/>
    </font>
    <font>
      <sz val="11"/>
      <color indexed="8"/>
      <name val="TimesET"/>
    </font>
    <font>
      <b/>
      <sz val="11"/>
      <color indexed="8"/>
      <name val="TimesET"/>
    </font>
    <font>
      <i/>
      <sz val="11"/>
      <color indexed="8"/>
      <name val="TimesET"/>
    </font>
    <font>
      <sz val="11"/>
      <color indexed="10"/>
      <name val="TimesET"/>
    </font>
    <font>
      <b/>
      <sz val="11"/>
      <color indexed="8"/>
      <name val="TimesET"/>
      <charset val="204"/>
    </font>
    <font>
      <b/>
      <sz val="11"/>
      <name val="TimesET"/>
      <charset val="204"/>
    </font>
    <font>
      <b/>
      <i/>
      <sz val="11"/>
      <color indexed="8"/>
      <name val="TimesET"/>
      <charset val="204"/>
    </font>
    <font>
      <sz val="11"/>
      <name val="TimesET"/>
    </font>
    <font>
      <b/>
      <sz val="11"/>
      <name val="TimesET"/>
    </font>
    <font>
      <i/>
      <sz val="11"/>
      <name val="TimesET"/>
    </font>
    <font>
      <i/>
      <sz val="11"/>
      <color indexed="10"/>
      <name val="TimesET"/>
    </font>
    <font>
      <b/>
      <i/>
      <sz val="11"/>
      <name val="TimesET"/>
    </font>
    <font>
      <sz val="11"/>
      <color indexed="9"/>
      <name val="TimesET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9CDE5"/>
      </patternFill>
    </fill>
    <fill>
      <patternFill patternType="solid">
        <fgColor rgb="FFFFD5AB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</borders>
  <cellStyleXfs count="9">
    <xf numFmtId="0" fontId="0" fillId="0" borderId="0"/>
    <xf numFmtId="0" fontId="14" fillId="4" borderId="8">
      <alignment horizontal="left" vertical="top" wrapText="1"/>
    </xf>
    <xf numFmtId="49" fontId="14" fillId="4" borderId="9">
      <alignment horizontal="center" vertical="top" wrapText="1" shrinkToFit="1"/>
    </xf>
    <xf numFmtId="4" fontId="14" fillId="4" borderId="9">
      <alignment horizontal="right" vertical="top" wrapText="1" shrinkToFit="1"/>
    </xf>
    <xf numFmtId="0" fontId="15" fillId="0" borderId="0">
      <alignment horizontal="right" vertical="top" wrapText="1"/>
    </xf>
    <xf numFmtId="164" fontId="14" fillId="5" borderId="10">
      <alignment horizontal="right" shrinkToFit="1"/>
    </xf>
    <xf numFmtId="164" fontId="14" fillId="4" borderId="9">
      <alignment horizontal="right" vertical="top" wrapText="1" shrinkToFit="1"/>
    </xf>
    <xf numFmtId="164" fontId="14" fillId="4" borderId="11">
      <alignment horizontal="right" vertical="top" shrinkToFit="1"/>
    </xf>
    <xf numFmtId="49" fontId="16" fillId="0" borderId="12">
      <alignment horizontal="center" vertical="center" wrapText="1"/>
    </xf>
  </cellStyleXfs>
  <cellXfs count="7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Fill="1"/>
    <xf numFmtId="164" fontId="9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/>
    <xf numFmtId="164" fontId="9" fillId="0" borderId="1" xfId="0" applyNumberFormat="1" applyFont="1" applyFill="1" applyBorder="1" applyAlignment="1">
      <alignment horizontal="right" wrapText="1"/>
    </xf>
    <xf numFmtId="164" fontId="8" fillId="0" borderId="1" xfId="0" applyNumberFormat="1" applyFont="1" applyFill="1" applyBorder="1" applyAlignment="1"/>
    <xf numFmtId="164" fontId="8" fillId="0" borderId="1" xfId="0" applyNumberFormat="1" applyFont="1" applyFill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/>
    <xf numFmtId="164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 indent="2"/>
    </xf>
    <xf numFmtId="0" fontId="10" fillId="0" borderId="0" xfId="0" applyFont="1" applyFill="1"/>
    <xf numFmtId="0" fontId="8" fillId="0" borderId="0" xfId="0" applyFont="1" applyFill="1" applyAlignment="1">
      <alignment vertical="top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top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top" wrapText="1"/>
    </xf>
    <xf numFmtId="0" fontId="10" fillId="0" borderId="1" xfId="0" applyFont="1" applyFill="1" applyBorder="1" applyAlignment="1">
      <alignment horizontal="left" vertical="center" wrapText="1" indent="2"/>
    </xf>
    <xf numFmtId="164" fontId="10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 indent="2"/>
    </xf>
    <xf numFmtId="0" fontId="9" fillId="0" borderId="1" xfId="0" applyFont="1" applyFill="1" applyBorder="1" applyAlignment="1">
      <alignment horizontal="left" vertical="top" wrapText="1" indent="2"/>
    </xf>
    <xf numFmtId="0" fontId="8" fillId="0" borderId="0" xfId="0" applyFont="1" applyFill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top" wrapText="1"/>
    </xf>
    <xf numFmtId="0" fontId="3" fillId="2" borderId="0" xfId="0" applyFont="1" applyFill="1"/>
    <xf numFmtId="164" fontId="10" fillId="0" borderId="1" xfId="0" applyNumberFormat="1" applyFont="1" applyFill="1" applyBorder="1" applyAlignment="1">
      <alignment horizontal="right"/>
    </xf>
    <xf numFmtId="0" fontId="9" fillId="0" borderId="0" xfId="0" applyFont="1" applyFill="1"/>
    <xf numFmtId="164" fontId="10" fillId="0" borderId="1" xfId="0" applyNumberFormat="1" applyFont="1" applyFill="1" applyBorder="1" applyAlignment="1">
      <alignment horizontal="right" wrapText="1"/>
    </xf>
    <xf numFmtId="0" fontId="12" fillId="0" borderId="0" xfId="0" applyFont="1" applyFill="1"/>
    <xf numFmtId="0" fontId="13" fillId="0" borderId="0" xfId="0" applyFont="1" applyFill="1"/>
    <xf numFmtId="0" fontId="13" fillId="0" borderId="0" xfId="0" applyFont="1"/>
    <xf numFmtId="164" fontId="13" fillId="0" borderId="0" xfId="0" applyNumberFormat="1" applyFont="1" applyFill="1"/>
    <xf numFmtId="0" fontId="9" fillId="3" borderId="0" xfId="0" applyFont="1" applyFill="1" applyAlignment="1">
      <alignment horizontal="center" vertical="top" wrapText="1"/>
    </xf>
    <xf numFmtId="0" fontId="9" fillId="3" borderId="1" xfId="0" applyFont="1" applyFill="1" applyBorder="1" applyAlignment="1">
      <alignment vertical="top" wrapText="1"/>
    </xf>
    <xf numFmtId="164" fontId="9" fillId="3" borderId="1" xfId="0" applyNumberFormat="1" applyFont="1" applyFill="1" applyBorder="1" applyAlignment="1">
      <alignment horizontal="right" wrapText="1"/>
    </xf>
    <xf numFmtId="0" fontId="9" fillId="3" borderId="0" xfId="0" applyFont="1" applyFill="1"/>
    <xf numFmtId="0" fontId="5" fillId="3" borderId="0" xfId="0" applyFont="1" applyFill="1"/>
    <xf numFmtId="0" fontId="8" fillId="3" borderId="0" xfId="0" applyFont="1" applyFill="1"/>
    <xf numFmtId="0" fontId="8" fillId="3" borderId="1" xfId="0" applyFont="1" applyFill="1" applyBorder="1" applyAlignment="1">
      <alignment vertical="center" wrapText="1"/>
    </xf>
    <xf numFmtId="164" fontId="8" fillId="3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left" vertical="center" wrapText="1" indent="2"/>
    </xf>
    <xf numFmtId="0" fontId="8" fillId="3" borderId="1" xfId="0" applyFont="1" applyFill="1" applyBorder="1" applyAlignment="1">
      <alignment horizontal="left" vertical="center" wrapText="1"/>
    </xf>
    <xf numFmtId="164" fontId="10" fillId="3" borderId="1" xfId="0" applyNumberFormat="1" applyFont="1" applyFill="1" applyBorder="1" applyAlignment="1">
      <alignment horizontal="right" vertical="center" wrapText="1"/>
    </xf>
    <xf numFmtId="0" fontId="10" fillId="3" borderId="0" xfId="0" applyFont="1" applyFill="1"/>
    <xf numFmtId="164" fontId="8" fillId="3" borderId="1" xfId="0" applyNumberFormat="1" applyFont="1" applyFill="1" applyBorder="1" applyAlignment="1">
      <alignment vertical="center" wrapText="1"/>
    </xf>
    <xf numFmtId="0" fontId="4" fillId="3" borderId="0" xfId="0" applyFont="1" applyFill="1"/>
    <xf numFmtId="0" fontId="10" fillId="3" borderId="1" xfId="0" applyFont="1" applyFill="1" applyBorder="1" applyAlignment="1">
      <alignment horizontal="left" vertical="top" wrapText="1" indent="2"/>
    </xf>
    <xf numFmtId="164" fontId="10" fillId="3" borderId="1" xfId="0" applyNumberFormat="1" applyFont="1" applyFill="1" applyBorder="1" applyAlignment="1">
      <alignment vertical="top" wrapText="1"/>
    </xf>
    <xf numFmtId="0" fontId="8" fillId="3" borderId="0" xfId="0" applyFont="1" applyFill="1" applyAlignment="1">
      <alignment vertical="top"/>
    </xf>
    <xf numFmtId="0" fontId="11" fillId="3" borderId="0" xfId="0" applyFont="1" applyFill="1"/>
    <xf numFmtId="0" fontId="4" fillId="3" borderId="0" xfId="0" applyFont="1" applyFill="1" applyAlignment="1">
      <alignment vertical="top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</cellXfs>
  <cellStyles count="9">
    <cellStyle name="ex60" xfId="1"/>
    <cellStyle name="ex61" xfId="2"/>
    <cellStyle name="ex62" xfId="3"/>
    <cellStyle name="st57" xfId="4"/>
    <cellStyle name="st76" xfId="5"/>
    <cellStyle name="st78" xfId="6"/>
    <cellStyle name="st79" xfId="7"/>
    <cellStyle name="xl_bot_header" xf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.bin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  <pageSetUpPr fitToPage="1"/>
  </sheetPr>
  <dimension ref="A1:W68"/>
  <sheetViews>
    <sheetView tabSelected="1" zoomScaleNormal="100" zoomScaleSheetLayoutView="100" workbookViewId="0">
      <selection activeCell="D17" sqref="D17"/>
    </sheetView>
  </sheetViews>
  <sheetFormatPr defaultRowHeight="14.25"/>
  <cols>
    <col min="1" max="1" width="55.5703125" style="8" customWidth="1"/>
    <col min="2" max="2" width="10.140625" style="8" hidden="1" customWidth="1"/>
    <col min="3" max="5" width="11.7109375" style="8" customWidth="1"/>
    <col min="6" max="6" width="11.140625" style="8" customWidth="1"/>
    <col min="7" max="16" width="11.5703125" style="8" customWidth="1"/>
    <col min="17" max="17" width="10.42578125" style="8" customWidth="1"/>
    <col min="18" max="18" width="11" style="8" customWidth="1"/>
    <col min="19" max="19" width="10.85546875" style="8" customWidth="1"/>
    <col min="20" max="20" width="9.85546875" style="8" customWidth="1"/>
    <col min="21" max="21" width="10.140625" style="8" customWidth="1"/>
    <col min="22" max="23" width="9.140625" style="8"/>
    <col min="24" max="16384" width="9.140625" style="1"/>
  </cols>
  <sheetData>
    <row r="1" spans="1:21" ht="15.75" customHeight="1">
      <c r="A1" s="36"/>
      <c r="B1" s="36"/>
      <c r="C1" s="78"/>
      <c r="D1" s="78"/>
      <c r="E1" s="78"/>
      <c r="F1" s="78"/>
      <c r="G1" s="78"/>
      <c r="H1" s="78"/>
      <c r="I1" s="78"/>
      <c r="K1" s="20"/>
      <c r="L1" s="20"/>
      <c r="M1" s="20"/>
      <c r="N1" s="20"/>
      <c r="O1" s="20"/>
      <c r="P1" s="74" t="s">
        <v>22</v>
      </c>
      <c r="Q1" s="74"/>
      <c r="R1" s="74"/>
      <c r="S1" s="74"/>
      <c r="T1" s="74"/>
      <c r="U1" s="74"/>
    </row>
    <row r="2" spans="1:21" ht="29.25" customHeight="1">
      <c r="A2" s="33"/>
      <c r="B2" s="33"/>
      <c r="C2" s="69"/>
      <c r="D2" s="69"/>
      <c r="E2" s="69"/>
      <c r="F2" s="69"/>
      <c r="G2" s="69"/>
      <c r="H2" s="69"/>
      <c r="I2" s="69"/>
      <c r="K2" s="22"/>
      <c r="L2" s="22"/>
      <c r="M2" s="22"/>
      <c r="N2" s="22"/>
      <c r="O2" s="22"/>
      <c r="P2" s="69" t="s">
        <v>47</v>
      </c>
      <c r="Q2" s="69"/>
      <c r="R2" s="69"/>
      <c r="S2" s="69"/>
      <c r="T2" s="69"/>
      <c r="U2" s="69"/>
    </row>
    <row r="3" spans="1:21" ht="7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21" s="20" customFormat="1" ht="15" customHeight="1">
      <c r="A4" s="69" t="s">
        <v>88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1:21" s="20" customFormat="1" ht="10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21">
      <c r="A6" s="75" t="s">
        <v>0</v>
      </c>
      <c r="B6" s="3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</row>
    <row r="7" spans="1:21" ht="38.25" customHeight="1">
      <c r="A7" s="75"/>
      <c r="B7" s="34">
        <v>2014</v>
      </c>
      <c r="C7" s="35" t="s">
        <v>92</v>
      </c>
      <c r="D7" s="35" t="s">
        <v>93</v>
      </c>
      <c r="E7" s="35" t="s">
        <v>89</v>
      </c>
      <c r="F7" s="35" t="s">
        <v>94</v>
      </c>
      <c r="G7" s="35">
        <v>2021</v>
      </c>
      <c r="H7" s="35">
        <v>2022</v>
      </c>
      <c r="I7" s="35">
        <v>2023</v>
      </c>
      <c r="J7" s="35">
        <v>2024</v>
      </c>
      <c r="K7" s="35">
        <v>2025</v>
      </c>
      <c r="L7" s="35">
        <v>2026</v>
      </c>
      <c r="M7" s="35">
        <v>2027</v>
      </c>
      <c r="N7" s="35">
        <v>2028</v>
      </c>
      <c r="O7" s="35">
        <v>2029</v>
      </c>
      <c r="P7" s="35">
        <v>2030</v>
      </c>
      <c r="Q7" s="35">
        <v>2031</v>
      </c>
      <c r="R7" s="35">
        <v>2032</v>
      </c>
      <c r="S7" s="35">
        <v>2033</v>
      </c>
      <c r="T7" s="35">
        <v>2034</v>
      </c>
      <c r="U7" s="35">
        <v>2035</v>
      </c>
    </row>
    <row r="8" spans="1:21">
      <c r="A8" s="34">
        <v>1</v>
      </c>
      <c r="B8" s="34"/>
      <c r="C8" s="34">
        <v>5</v>
      </c>
      <c r="D8" s="34">
        <v>6</v>
      </c>
      <c r="E8" s="34">
        <v>7</v>
      </c>
      <c r="F8" s="34">
        <v>8</v>
      </c>
      <c r="G8" s="34">
        <v>9</v>
      </c>
      <c r="H8" s="34">
        <v>10</v>
      </c>
      <c r="I8" s="34">
        <v>11</v>
      </c>
      <c r="J8" s="34">
        <v>12</v>
      </c>
      <c r="K8" s="34">
        <v>13</v>
      </c>
      <c r="L8" s="34">
        <v>14</v>
      </c>
      <c r="M8" s="34">
        <v>15</v>
      </c>
      <c r="N8" s="34">
        <v>16</v>
      </c>
      <c r="O8" s="34">
        <v>17</v>
      </c>
      <c r="P8" s="34">
        <v>18</v>
      </c>
      <c r="Q8" s="34">
        <v>19</v>
      </c>
      <c r="R8" s="34">
        <v>20</v>
      </c>
      <c r="S8" s="34">
        <v>21</v>
      </c>
      <c r="T8" s="34">
        <v>22</v>
      </c>
      <c r="U8" s="34">
        <v>23</v>
      </c>
    </row>
    <row r="9" spans="1:21">
      <c r="A9" s="76" t="s">
        <v>44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</row>
    <row r="10" spans="1:21" s="51" customFormat="1" ht="15" customHeight="1">
      <c r="A10" s="77" t="s">
        <v>48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51" customFormat="1" ht="28.5">
      <c r="A11" s="52" t="s">
        <v>50</v>
      </c>
      <c r="B11" s="53">
        <v>645171.19999999995</v>
      </c>
      <c r="C11" s="53">
        <f>C13+C14</f>
        <v>701527.6</v>
      </c>
      <c r="D11" s="53">
        <f>D13+D14</f>
        <v>855762.5</v>
      </c>
      <c r="E11" s="53">
        <f>E13+E14</f>
        <v>865644.79999999993</v>
      </c>
      <c r="F11" s="53">
        <v>941524.5</v>
      </c>
      <c r="G11" s="53">
        <f t="shared" ref="G11:U11" si="0">G13+G14</f>
        <v>672594.87819999992</v>
      </c>
      <c r="H11" s="53">
        <f t="shared" si="0"/>
        <v>649863.41015499993</v>
      </c>
      <c r="I11" s="53">
        <f t="shared" si="0"/>
        <v>654212.29781903001</v>
      </c>
      <c r="J11" s="53">
        <f t="shared" si="0"/>
        <v>659017.48415796284</v>
      </c>
      <c r="K11" s="53">
        <f t="shared" si="0"/>
        <v>664486.47266685963</v>
      </c>
      <c r="L11" s="53">
        <f t="shared" si="0"/>
        <v>670306.88779219915</v>
      </c>
      <c r="M11" s="53">
        <f t="shared" si="0"/>
        <v>676688.97297713393</v>
      </c>
      <c r="N11" s="53">
        <f t="shared" si="0"/>
        <v>683870.32047728798</v>
      </c>
      <c r="O11" s="53">
        <f t="shared" si="0"/>
        <v>691116.10601447034</v>
      </c>
      <c r="P11" s="53">
        <f t="shared" si="0"/>
        <v>708631.58491968573</v>
      </c>
      <c r="Q11" s="53">
        <f t="shared" si="0"/>
        <v>718803.07374107162</v>
      </c>
      <c r="R11" s="53">
        <f t="shared" si="0"/>
        <v>729668.48413316091</v>
      </c>
      <c r="S11" s="53">
        <f t="shared" si="0"/>
        <v>741280.77338741953</v>
      </c>
      <c r="T11" s="53">
        <f t="shared" si="0"/>
        <v>753697.52251001564</v>
      </c>
      <c r="U11" s="53">
        <f t="shared" si="0"/>
        <v>766981.37461300637</v>
      </c>
    </row>
    <row r="12" spans="1:21" s="51" customFormat="1">
      <c r="A12" s="54" t="s">
        <v>18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</row>
    <row r="13" spans="1:21" s="51" customFormat="1">
      <c r="A13" s="54" t="s">
        <v>51</v>
      </c>
      <c r="B13" s="53">
        <v>131742.20000000001</v>
      </c>
      <c r="C13" s="53">
        <v>139851.4</v>
      </c>
      <c r="D13" s="53">
        <v>155075.20000000001</v>
      </c>
      <c r="E13" s="53">
        <v>163573.1</v>
      </c>
      <c r="F13" s="53">
        <v>164170.29999999999</v>
      </c>
      <c r="G13" s="53">
        <f>F13*G16/100</f>
        <v>163185.2782</v>
      </c>
      <c r="H13" s="53">
        <f t="shared" ref="H13:U13" si="1">G13*H16/100</f>
        <v>167264.91015499999</v>
      </c>
      <c r="I13" s="53">
        <f t="shared" si="1"/>
        <v>171613.79781902998</v>
      </c>
      <c r="J13" s="53">
        <f t="shared" si="1"/>
        <v>176418.98415796281</v>
      </c>
      <c r="K13" s="53">
        <f t="shared" si="1"/>
        <v>181887.97266685966</v>
      </c>
      <c r="L13" s="53">
        <f t="shared" si="1"/>
        <v>187708.38779219918</v>
      </c>
      <c r="M13" s="53">
        <f t="shared" si="1"/>
        <v>194090.47297713396</v>
      </c>
      <c r="N13" s="53">
        <f t="shared" si="1"/>
        <v>201271.82047728793</v>
      </c>
      <c r="O13" s="53">
        <f t="shared" si="1"/>
        <v>208517.60601447028</v>
      </c>
      <c r="P13" s="53">
        <f t="shared" si="1"/>
        <v>226033.08491968579</v>
      </c>
      <c r="Q13" s="53">
        <f t="shared" si="1"/>
        <v>236204.57374107162</v>
      </c>
      <c r="R13" s="53">
        <f t="shared" si="1"/>
        <v>247069.98413316091</v>
      </c>
      <c r="S13" s="53">
        <f t="shared" si="1"/>
        <v>258682.27338741947</v>
      </c>
      <c r="T13" s="53">
        <f t="shared" si="1"/>
        <v>271099.02251001558</v>
      </c>
      <c r="U13" s="53">
        <f t="shared" si="1"/>
        <v>284382.87461300637</v>
      </c>
    </row>
    <row r="14" spans="1:21" s="51" customFormat="1">
      <c r="A14" s="54" t="s">
        <v>52</v>
      </c>
      <c r="B14" s="53">
        <v>513429</v>
      </c>
      <c r="C14" s="53">
        <v>561676.19999999995</v>
      </c>
      <c r="D14" s="53">
        <v>700687.3</v>
      </c>
      <c r="E14" s="53">
        <v>702071.7</v>
      </c>
      <c r="F14" s="53">
        <v>777354.2</v>
      </c>
      <c r="G14" s="53">
        <v>509409.6</v>
      </c>
      <c r="H14" s="53">
        <v>482598.5</v>
      </c>
      <c r="I14" s="53">
        <v>482598.5</v>
      </c>
      <c r="J14" s="53">
        <v>482598.5</v>
      </c>
      <c r="K14" s="53">
        <v>482598.5</v>
      </c>
      <c r="L14" s="53">
        <v>482598.5</v>
      </c>
      <c r="M14" s="53">
        <v>482598.5</v>
      </c>
      <c r="N14" s="53">
        <v>482598.5</v>
      </c>
      <c r="O14" s="53">
        <v>482598.5</v>
      </c>
      <c r="P14" s="53">
        <v>482598.5</v>
      </c>
      <c r="Q14" s="53">
        <v>482598.5</v>
      </c>
      <c r="R14" s="53">
        <v>482598.5</v>
      </c>
      <c r="S14" s="53">
        <v>482598.5</v>
      </c>
      <c r="T14" s="53">
        <v>482598.5</v>
      </c>
      <c r="U14" s="53">
        <v>482598.5</v>
      </c>
    </row>
    <row r="15" spans="1:21" s="57" customFormat="1" ht="28.5">
      <c r="A15" s="55" t="s">
        <v>53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s="51" customFormat="1">
      <c r="A16" s="54" t="s">
        <v>23</v>
      </c>
      <c r="B16" s="58"/>
      <c r="C16" s="58">
        <f>C13/B13*100</f>
        <v>106.15535492803367</v>
      </c>
      <c r="D16" s="58">
        <f>D13/C13*100</f>
        <v>110.88569724722099</v>
      </c>
      <c r="E16" s="58">
        <f>E13/D13*100</f>
        <v>105.47985751428983</v>
      </c>
      <c r="F16" s="58">
        <v>100.36509670599871</v>
      </c>
      <c r="G16" s="58">
        <v>99.4</v>
      </c>
      <c r="H16" s="58">
        <v>102.5</v>
      </c>
      <c r="I16" s="58">
        <v>102.6</v>
      </c>
      <c r="J16" s="58">
        <v>102.8</v>
      </c>
      <c r="K16" s="58">
        <v>103.1</v>
      </c>
      <c r="L16" s="58">
        <v>103.2</v>
      </c>
      <c r="M16" s="58">
        <v>103.4</v>
      </c>
      <c r="N16" s="58">
        <v>103.7</v>
      </c>
      <c r="O16" s="58">
        <v>103.6</v>
      </c>
      <c r="P16" s="58">
        <v>108.4</v>
      </c>
      <c r="Q16" s="58">
        <v>104.5</v>
      </c>
      <c r="R16" s="58">
        <v>104.6</v>
      </c>
      <c r="S16" s="58">
        <v>104.7</v>
      </c>
      <c r="T16" s="58">
        <v>104.8</v>
      </c>
      <c r="U16" s="58">
        <v>104.9</v>
      </c>
    </row>
    <row r="17" spans="1:23" s="59" customFormat="1">
      <c r="A17" s="54" t="s">
        <v>87</v>
      </c>
      <c r="B17" s="58"/>
      <c r="C17" s="58"/>
      <c r="D17" s="58">
        <f>D13/$C13*100</f>
        <v>110.88569724722099</v>
      </c>
      <c r="E17" s="58">
        <f t="shared" ref="E17:U17" si="2">E13/$C13*100</f>
        <v>116.96207546009552</v>
      </c>
      <c r="F17" s="58">
        <v>117.38910014486805</v>
      </c>
      <c r="G17" s="58">
        <f t="shared" si="2"/>
        <v>116.68476554399885</v>
      </c>
      <c r="H17" s="58">
        <f t="shared" si="2"/>
        <v>119.60188468259882</v>
      </c>
      <c r="I17" s="58">
        <f t="shared" si="2"/>
        <v>122.71153368434638</v>
      </c>
      <c r="J17" s="58">
        <f t="shared" si="2"/>
        <v>126.14745662750806</v>
      </c>
      <c r="K17" s="58">
        <f t="shared" si="2"/>
        <v>130.05802778296081</v>
      </c>
      <c r="L17" s="58">
        <f t="shared" si="2"/>
        <v>134.21988467201558</v>
      </c>
      <c r="M17" s="58">
        <f t="shared" si="2"/>
        <v>138.78336075086409</v>
      </c>
      <c r="N17" s="58">
        <f t="shared" si="2"/>
        <v>143.91834509864609</v>
      </c>
      <c r="O17" s="58">
        <f t="shared" si="2"/>
        <v>149.09940552219734</v>
      </c>
      <c r="P17" s="58">
        <f t="shared" si="2"/>
        <v>161.62375558606192</v>
      </c>
      <c r="Q17" s="58">
        <f t="shared" si="2"/>
        <v>168.89682458743468</v>
      </c>
      <c r="R17" s="58">
        <f t="shared" si="2"/>
        <v>176.66607851845669</v>
      </c>
      <c r="S17" s="58">
        <f t="shared" si="2"/>
        <v>184.96938420882415</v>
      </c>
      <c r="T17" s="58">
        <f t="shared" si="2"/>
        <v>193.84791465084768</v>
      </c>
      <c r="U17" s="58">
        <f t="shared" si="2"/>
        <v>203.34646246873925</v>
      </c>
      <c r="V17" s="51"/>
      <c r="W17" s="51"/>
    </row>
    <row r="18" spans="1:23" s="51" customFormat="1" ht="31.5" customHeight="1">
      <c r="A18" s="52" t="s">
        <v>54</v>
      </c>
      <c r="B18" s="58"/>
      <c r="C18" s="58">
        <v>701109.7</v>
      </c>
      <c r="D18" s="58">
        <v>811090</v>
      </c>
      <c r="E18" s="58">
        <v>859146.9</v>
      </c>
      <c r="F18" s="58">
        <v>963545.9</v>
      </c>
      <c r="G18" s="58">
        <f>G11-G20</f>
        <v>675320.37819999992</v>
      </c>
      <c r="H18" s="58">
        <f>H11-H20</f>
        <v>652813.01015499991</v>
      </c>
      <c r="I18" s="58">
        <f>I11-I20</f>
        <v>655895.59781903005</v>
      </c>
      <c r="J18" s="58">
        <f t="shared" ref="J18:U18" si="3">J11</f>
        <v>659017.48415796284</v>
      </c>
      <c r="K18" s="58">
        <f t="shared" si="3"/>
        <v>664486.47266685963</v>
      </c>
      <c r="L18" s="58">
        <f t="shared" si="3"/>
        <v>670306.88779219915</v>
      </c>
      <c r="M18" s="58">
        <f t="shared" si="3"/>
        <v>676688.97297713393</v>
      </c>
      <c r="N18" s="58">
        <f t="shared" si="3"/>
        <v>683870.32047728798</v>
      </c>
      <c r="O18" s="58">
        <f t="shared" si="3"/>
        <v>691116.10601447034</v>
      </c>
      <c r="P18" s="58">
        <f t="shared" si="3"/>
        <v>708631.58491968573</v>
      </c>
      <c r="Q18" s="58">
        <f t="shared" si="3"/>
        <v>718803.07374107162</v>
      </c>
      <c r="R18" s="58">
        <f t="shared" si="3"/>
        <v>729668.48413316091</v>
      </c>
      <c r="S18" s="58">
        <f t="shared" si="3"/>
        <v>741280.77338741953</v>
      </c>
      <c r="T18" s="58">
        <f t="shared" si="3"/>
        <v>753697.52251001564</v>
      </c>
      <c r="U18" s="58">
        <f t="shared" si="3"/>
        <v>766981.37461300637</v>
      </c>
    </row>
    <row r="19" spans="1:23" s="62" customFormat="1" ht="28.5">
      <c r="A19" s="60" t="s">
        <v>60</v>
      </c>
      <c r="B19" s="61"/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f>H18*0.85/100</f>
        <v>5548.9105863174991</v>
      </c>
      <c r="I19" s="61">
        <f>I18*1.6/100</f>
        <v>10494.329565104481</v>
      </c>
      <c r="J19" s="61">
        <f t="shared" ref="J19:U19" si="4">J18/100*1.7</f>
        <v>11203.297230685368</v>
      </c>
      <c r="K19" s="61">
        <f t="shared" si="4"/>
        <v>11296.270035336614</v>
      </c>
      <c r="L19" s="61">
        <f t="shared" si="4"/>
        <v>11395.217092467386</v>
      </c>
      <c r="M19" s="61">
        <f t="shared" si="4"/>
        <v>11503.712540611277</v>
      </c>
      <c r="N19" s="61">
        <f t="shared" si="4"/>
        <v>11625.795448113895</v>
      </c>
      <c r="O19" s="61">
        <f t="shared" si="4"/>
        <v>11748.973802245995</v>
      </c>
      <c r="P19" s="61">
        <f t="shared" si="4"/>
        <v>12046.736943634656</v>
      </c>
      <c r="Q19" s="61">
        <f t="shared" si="4"/>
        <v>12219.652253598217</v>
      </c>
      <c r="R19" s="61">
        <f t="shared" si="4"/>
        <v>12404.364230263736</v>
      </c>
      <c r="S19" s="61">
        <f t="shared" si="4"/>
        <v>12601.773147586131</v>
      </c>
      <c r="T19" s="61">
        <f t="shared" si="4"/>
        <v>12812.857882670265</v>
      </c>
      <c r="U19" s="61">
        <f t="shared" si="4"/>
        <v>13038.683368421109</v>
      </c>
    </row>
    <row r="20" spans="1:23" s="51" customFormat="1">
      <c r="A20" s="52" t="s">
        <v>55</v>
      </c>
      <c r="B20" s="53"/>
      <c r="C20" s="53">
        <f>C11-C18</f>
        <v>417.90000000002328</v>
      </c>
      <c r="D20" s="53">
        <f>D11-D18</f>
        <v>44672.5</v>
      </c>
      <c r="E20" s="53">
        <f>E11-E18</f>
        <v>6497.8999999999069</v>
      </c>
      <c r="F20" s="53">
        <v>-22021.400000000023</v>
      </c>
      <c r="G20" s="53">
        <v>-2725.5</v>
      </c>
      <c r="H20" s="53">
        <v>-2949.6</v>
      </c>
      <c r="I20" s="53">
        <v>-1683.3</v>
      </c>
      <c r="J20" s="53">
        <f t="shared" ref="J20:U20" si="5">J11-J18</f>
        <v>0</v>
      </c>
      <c r="K20" s="53">
        <f t="shared" si="5"/>
        <v>0</v>
      </c>
      <c r="L20" s="53">
        <f t="shared" si="5"/>
        <v>0</v>
      </c>
      <c r="M20" s="53">
        <f t="shared" si="5"/>
        <v>0</v>
      </c>
      <c r="N20" s="53">
        <f t="shared" si="5"/>
        <v>0</v>
      </c>
      <c r="O20" s="53">
        <f t="shared" si="5"/>
        <v>0</v>
      </c>
      <c r="P20" s="53">
        <f t="shared" si="5"/>
        <v>0</v>
      </c>
      <c r="Q20" s="53">
        <f t="shared" si="5"/>
        <v>0</v>
      </c>
      <c r="R20" s="53">
        <f t="shared" si="5"/>
        <v>0</v>
      </c>
      <c r="S20" s="53">
        <f t="shared" si="5"/>
        <v>0</v>
      </c>
      <c r="T20" s="53">
        <f t="shared" si="5"/>
        <v>0</v>
      </c>
      <c r="U20" s="53">
        <f t="shared" si="5"/>
        <v>0</v>
      </c>
    </row>
    <row r="21" spans="1:23" s="51" customFormat="1">
      <c r="A21" s="65" t="s">
        <v>49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</row>
    <row r="22" spans="1:23" s="51" customFormat="1">
      <c r="A22" s="52" t="s">
        <v>56</v>
      </c>
      <c r="B22" s="53">
        <f>B24+B25</f>
        <v>608981</v>
      </c>
      <c r="C22" s="53">
        <f>C24+C25</f>
        <v>681002.2</v>
      </c>
      <c r="D22" s="53">
        <f>D24+D25</f>
        <v>833213.8</v>
      </c>
      <c r="E22" s="53">
        <f>E24+E25</f>
        <v>836597.39999999991</v>
      </c>
      <c r="F22" s="53">
        <v>912453</v>
      </c>
      <c r="G22" s="53">
        <f t="shared" ref="G22:U22" si="6">G24+G25</f>
        <v>790694.21880000003</v>
      </c>
      <c r="H22" s="53">
        <f t="shared" si="6"/>
        <v>686161.54677000002</v>
      </c>
      <c r="I22" s="53">
        <f t="shared" si="6"/>
        <v>702580.94318602001</v>
      </c>
      <c r="J22" s="53">
        <f t="shared" si="6"/>
        <v>706361.98599522852</v>
      </c>
      <c r="K22" s="53">
        <f t="shared" si="6"/>
        <v>710526.53457508539</v>
      </c>
      <c r="L22" s="53">
        <f t="shared" si="6"/>
        <v>715101.98528148816</v>
      </c>
      <c r="M22" s="53">
        <f t="shared" si="6"/>
        <v>720118.96698105871</v>
      </c>
      <c r="N22" s="53">
        <f t="shared" si="6"/>
        <v>725611.67659237678</v>
      </c>
      <c r="O22" s="53">
        <f t="shared" si="6"/>
        <v>731302.12374970235</v>
      </c>
      <c r="P22" s="53">
        <f t="shared" si="6"/>
        <v>744075.28080217913</v>
      </c>
      <c r="Q22" s="53">
        <f t="shared" si="6"/>
        <v>751666.13877667289</v>
      </c>
      <c r="R22" s="53">
        <f t="shared" si="6"/>
        <v>759583.4036440698</v>
      </c>
      <c r="S22" s="53">
        <f t="shared" si="6"/>
        <v>768225.19030805293</v>
      </c>
      <c r="T22" s="53">
        <f t="shared" si="6"/>
        <v>777456.53886222339</v>
      </c>
      <c r="U22" s="53">
        <f t="shared" si="6"/>
        <v>787322.44228874787</v>
      </c>
    </row>
    <row r="23" spans="1:23" s="51" customFormat="1">
      <c r="A23" s="54" t="s">
        <v>19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</row>
    <row r="24" spans="1:23" s="51" customFormat="1">
      <c r="A24" s="54" t="s">
        <v>57</v>
      </c>
      <c r="B24" s="53">
        <v>94610.7</v>
      </c>
      <c r="C24" s="53">
        <v>111975.5</v>
      </c>
      <c r="D24" s="53">
        <v>122863.9</v>
      </c>
      <c r="E24" s="53">
        <v>125740.7</v>
      </c>
      <c r="F24" s="53">
        <v>129180.2</v>
      </c>
      <c r="G24" s="53">
        <f>F24*G27/100</f>
        <v>128405.11880000001</v>
      </c>
      <c r="H24" s="53">
        <f>G24*H27/100</f>
        <v>131615.24677</v>
      </c>
      <c r="I24" s="53">
        <f t="shared" ref="I24:U24" si="7">H24*I27/100</f>
        <v>135037.24318602</v>
      </c>
      <c r="J24" s="53">
        <f t="shared" si="7"/>
        <v>138818.28599522857</v>
      </c>
      <c r="K24" s="53">
        <f t="shared" si="7"/>
        <v>142982.83457508541</v>
      </c>
      <c r="L24" s="53">
        <f t="shared" si="7"/>
        <v>147558.28528148815</v>
      </c>
      <c r="M24" s="53">
        <f t="shared" si="7"/>
        <v>152575.26698105875</v>
      </c>
      <c r="N24" s="53">
        <f t="shared" si="7"/>
        <v>158067.97659237686</v>
      </c>
      <c r="O24" s="53">
        <f t="shared" si="7"/>
        <v>163758.42374970243</v>
      </c>
      <c r="P24" s="53">
        <f t="shared" si="7"/>
        <v>176531.5808021792</v>
      </c>
      <c r="Q24" s="53">
        <f t="shared" si="7"/>
        <v>184122.43877667291</v>
      </c>
      <c r="R24" s="53">
        <f t="shared" si="7"/>
        <v>192039.70364406984</v>
      </c>
      <c r="S24" s="53">
        <f t="shared" si="7"/>
        <v>200681.49030805298</v>
      </c>
      <c r="T24" s="53">
        <f t="shared" si="7"/>
        <v>209912.83886222341</v>
      </c>
      <c r="U24" s="53">
        <f t="shared" si="7"/>
        <v>219778.74228874792</v>
      </c>
    </row>
    <row r="25" spans="1:23" s="51" customFormat="1">
      <c r="A25" s="54" t="s">
        <v>52</v>
      </c>
      <c r="B25" s="53">
        <v>514370.3</v>
      </c>
      <c r="C25" s="53">
        <v>569026.69999999995</v>
      </c>
      <c r="D25" s="53">
        <v>710349.9</v>
      </c>
      <c r="E25" s="53">
        <v>710856.7</v>
      </c>
      <c r="F25" s="53">
        <v>783272.8</v>
      </c>
      <c r="G25" s="53">
        <f t="shared" ref="G25:U25" si="8">G54</f>
        <v>662289.1</v>
      </c>
      <c r="H25" s="53">
        <f t="shared" si="8"/>
        <v>554546.30000000005</v>
      </c>
      <c r="I25" s="53">
        <f t="shared" si="8"/>
        <v>567543.69999999995</v>
      </c>
      <c r="J25" s="53">
        <f t="shared" si="8"/>
        <v>567543.69999999995</v>
      </c>
      <c r="K25" s="53">
        <f t="shared" si="8"/>
        <v>567543.69999999995</v>
      </c>
      <c r="L25" s="53">
        <f t="shared" si="8"/>
        <v>567543.69999999995</v>
      </c>
      <c r="M25" s="53">
        <f t="shared" si="8"/>
        <v>567543.69999999995</v>
      </c>
      <c r="N25" s="53">
        <f t="shared" si="8"/>
        <v>567543.69999999995</v>
      </c>
      <c r="O25" s="53">
        <f t="shared" si="8"/>
        <v>567543.69999999995</v>
      </c>
      <c r="P25" s="53">
        <f t="shared" si="8"/>
        <v>567543.69999999995</v>
      </c>
      <c r="Q25" s="53">
        <f t="shared" si="8"/>
        <v>567543.69999999995</v>
      </c>
      <c r="R25" s="53">
        <f t="shared" si="8"/>
        <v>567543.69999999995</v>
      </c>
      <c r="S25" s="53">
        <f t="shared" si="8"/>
        <v>567543.69999999995</v>
      </c>
      <c r="T25" s="53">
        <f t="shared" si="8"/>
        <v>567543.69999999995</v>
      </c>
      <c r="U25" s="53">
        <f t="shared" si="8"/>
        <v>567543.69999999995</v>
      </c>
    </row>
    <row r="26" spans="1:23" s="51" customFormat="1" ht="28.5">
      <c r="A26" s="55" t="s">
        <v>58</v>
      </c>
      <c r="B26" s="55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</row>
    <row r="27" spans="1:23" s="51" customFormat="1">
      <c r="A27" s="54" t="s">
        <v>23</v>
      </c>
      <c r="B27" s="54"/>
      <c r="C27" s="53">
        <f>C24/B24*100</f>
        <v>118.35394939473021</v>
      </c>
      <c r="D27" s="53">
        <f>D24/C24*100</f>
        <v>109.72391282021515</v>
      </c>
      <c r="E27" s="53">
        <f>E24/D24*100</f>
        <v>102.341452615455</v>
      </c>
      <c r="F27" s="53">
        <v>102.73539116610613</v>
      </c>
      <c r="G27" s="53">
        <v>99.4</v>
      </c>
      <c r="H27" s="53">
        <v>102.5</v>
      </c>
      <c r="I27" s="53">
        <v>102.6</v>
      </c>
      <c r="J27" s="53">
        <v>102.8</v>
      </c>
      <c r="K27" s="53">
        <v>103</v>
      </c>
      <c r="L27" s="53">
        <v>103.2</v>
      </c>
      <c r="M27" s="53">
        <v>103.4</v>
      </c>
      <c r="N27" s="53">
        <v>103.6</v>
      </c>
      <c r="O27" s="53">
        <v>103.6</v>
      </c>
      <c r="P27" s="53">
        <v>107.8</v>
      </c>
      <c r="Q27" s="53">
        <v>104.3</v>
      </c>
      <c r="R27" s="53">
        <v>104.3</v>
      </c>
      <c r="S27" s="53">
        <v>104.5</v>
      </c>
      <c r="T27" s="53">
        <v>104.6</v>
      </c>
      <c r="U27" s="53">
        <v>104.7</v>
      </c>
    </row>
    <row r="28" spans="1:23" s="51" customFormat="1">
      <c r="A28" s="54" t="s">
        <v>87</v>
      </c>
      <c r="B28" s="54"/>
      <c r="C28" s="53"/>
      <c r="D28" s="53">
        <f>D24/$C24*100</f>
        <v>109.72391282021515</v>
      </c>
      <c r="E28" s="53">
        <f t="shared" ref="E28:U28" si="9">E24/$C24*100</f>
        <v>112.29304624672361</v>
      </c>
      <c r="F28" s="53">
        <v>115.36470031390795</v>
      </c>
      <c r="G28" s="53">
        <f t="shared" si="9"/>
        <v>114.67251211202452</v>
      </c>
      <c r="H28" s="53">
        <f t="shared" si="9"/>
        <v>117.5393249148251</v>
      </c>
      <c r="I28" s="53">
        <f t="shared" si="9"/>
        <v>120.59534736261057</v>
      </c>
      <c r="J28" s="53">
        <f t="shared" si="9"/>
        <v>123.97201708876366</v>
      </c>
      <c r="K28" s="53">
        <f t="shared" si="9"/>
        <v>127.69117760142656</v>
      </c>
      <c r="L28" s="53">
        <f t="shared" si="9"/>
        <v>131.77729528467225</v>
      </c>
      <c r="M28" s="53">
        <f t="shared" si="9"/>
        <v>136.25772332435108</v>
      </c>
      <c r="N28" s="53">
        <f t="shared" si="9"/>
        <v>141.16300136402771</v>
      </c>
      <c r="O28" s="53">
        <f t="shared" si="9"/>
        <v>146.24486941313273</v>
      </c>
      <c r="P28" s="53">
        <f t="shared" si="9"/>
        <v>157.65196922735706</v>
      </c>
      <c r="Q28" s="53">
        <f t="shared" si="9"/>
        <v>164.43100390413341</v>
      </c>
      <c r="R28" s="53">
        <f t="shared" si="9"/>
        <v>171.50153707201113</v>
      </c>
      <c r="S28" s="53">
        <f t="shared" si="9"/>
        <v>179.21910624025165</v>
      </c>
      <c r="T28" s="53">
        <f t="shared" si="9"/>
        <v>187.46318512730321</v>
      </c>
      <c r="U28" s="53">
        <f t="shared" si="9"/>
        <v>196.27395482828646</v>
      </c>
    </row>
    <row r="29" spans="1:23" s="51" customFormat="1">
      <c r="A29" s="52" t="s">
        <v>59</v>
      </c>
      <c r="B29" s="52"/>
      <c r="C29" s="53">
        <v>678744.9</v>
      </c>
      <c r="D29" s="53">
        <v>790810.4</v>
      </c>
      <c r="E29" s="53">
        <v>833101.4</v>
      </c>
      <c r="F29" s="53">
        <v>929359.6</v>
      </c>
      <c r="G29" s="53">
        <f>G22-G31</f>
        <v>793419.71880000003</v>
      </c>
      <c r="H29" s="53">
        <f>H22-H31</f>
        <v>689111.14676999999</v>
      </c>
      <c r="I29" s="53">
        <f>I22-I31</f>
        <v>704264.24318602006</v>
      </c>
      <c r="J29" s="53">
        <f t="shared" ref="J29:U29" si="10">J22</f>
        <v>706361.98599522852</v>
      </c>
      <c r="K29" s="53">
        <f t="shared" si="10"/>
        <v>710526.53457508539</v>
      </c>
      <c r="L29" s="53">
        <f t="shared" si="10"/>
        <v>715101.98528148816</v>
      </c>
      <c r="M29" s="53">
        <f t="shared" si="10"/>
        <v>720118.96698105871</v>
      </c>
      <c r="N29" s="53">
        <f t="shared" si="10"/>
        <v>725611.67659237678</v>
      </c>
      <c r="O29" s="53">
        <f t="shared" si="10"/>
        <v>731302.12374970235</v>
      </c>
      <c r="P29" s="53">
        <f t="shared" si="10"/>
        <v>744075.28080217913</v>
      </c>
      <c r="Q29" s="53">
        <f t="shared" si="10"/>
        <v>751666.13877667289</v>
      </c>
      <c r="R29" s="53">
        <f t="shared" si="10"/>
        <v>759583.4036440698</v>
      </c>
      <c r="S29" s="53">
        <f t="shared" si="10"/>
        <v>768225.19030805293</v>
      </c>
      <c r="T29" s="53">
        <f t="shared" si="10"/>
        <v>777456.53886222339</v>
      </c>
      <c r="U29" s="53">
        <f t="shared" si="10"/>
        <v>787322.44228874787</v>
      </c>
    </row>
    <row r="30" spans="1:23" s="62" customFormat="1" ht="28.5">
      <c r="A30" s="60" t="s">
        <v>61</v>
      </c>
      <c r="B30" s="60"/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f>H29*0.56/100</f>
        <v>3859.0224219120005</v>
      </c>
      <c r="I30" s="61">
        <f>I29*1.12/100</f>
        <v>7887.7595236834259</v>
      </c>
      <c r="J30" s="61">
        <f t="shared" ref="J30:U30" si="11">J29/100*1.24</f>
        <v>8758.8886263408331</v>
      </c>
      <c r="K30" s="61">
        <f t="shared" si="11"/>
        <v>8810.5290287310581</v>
      </c>
      <c r="L30" s="61">
        <f t="shared" si="11"/>
        <v>8867.264617490453</v>
      </c>
      <c r="M30" s="61">
        <f t="shared" si="11"/>
        <v>8929.4751905651283</v>
      </c>
      <c r="N30" s="61">
        <f t="shared" si="11"/>
        <v>8997.5847897454732</v>
      </c>
      <c r="O30" s="61">
        <f t="shared" si="11"/>
        <v>9068.1463344963086</v>
      </c>
      <c r="P30" s="61">
        <f t="shared" si="11"/>
        <v>9226.5334819470208</v>
      </c>
      <c r="Q30" s="61">
        <f t="shared" si="11"/>
        <v>9320.6601208307438</v>
      </c>
      <c r="R30" s="61">
        <f t="shared" si="11"/>
        <v>9418.8342051864656</v>
      </c>
      <c r="S30" s="61">
        <f t="shared" si="11"/>
        <v>9525.9923598198566</v>
      </c>
      <c r="T30" s="61">
        <f t="shared" si="11"/>
        <v>9640.4610818915698</v>
      </c>
      <c r="U30" s="61">
        <f t="shared" si="11"/>
        <v>9762.798284380473</v>
      </c>
    </row>
    <row r="31" spans="1:23" s="51" customFormat="1">
      <c r="A31" s="52" t="s">
        <v>55</v>
      </c>
      <c r="B31" s="52"/>
      <c r="C31" s="53">
        <f>C22-C29</f>
        <v>2257.2999999999302</v>
      </c>
      <c r="D31" s="53">
        <f>D22-D29</f>
        <v>42403.400000000023</v>
      </c>
      <c r="E31" s="53">
        <f>E22-E29</f>
        <v>3495.9999999998836</v>
      </c>
      <c r="F31" s="53">
        <v>-16906.599999999977</v>
      </c>
      <c r="G31" s="53">
        <v>-2725.5</v>
      </c>
      <c r="H31" s="53">
        <v>-2949.6</v>
      </c>
      <c r="I31" s="53">
        <v>-1683.3</v>
      </c>
      <c r="J31" s="53">
        <f t="shared" ref="J31:U31" si="12">J22-J29</f>
        <v>0</v>
      </c>
      <c r="K31" s="53">
        <f t="shared" si="12"/>
        <v>0</v>
      </c>
      <c r="L31" s="53">
        <f t="shared" si="12"/>
        <v>0</v>
      </c>
      <c r="M31" s="53">
        <f t="shared" si="12"/>
        <v>0</v>
      </c>
      <c r="N31" s="53">
        <f t="shared" si="12"/>
        <v>0</v>
      </c>
      <c r="O31" s="53">
        <f t="shared" si="12"/>
        <v>0</v>
      </c>
      <c r="P31" s="53">
        <f t="shared" si="12"/>
        <v>0</v>
      </c>
      <c r="Q31" s="53">
        <f t="shared" si="12"/>
        <v>0</v>
      </c>
      <c r="R31" s="53">
        <f t="shared" si="12"/>
        <v>0</v>
      </c>
      <c r="S31" s="53">
        <f t="shared" si="12"/>
        <v>0</v>
      </c>
      <c r="T31" s="53">
        <f t="shared" si="12"/>
        <v>0</v>
      </c>
      <c r="U31" s="53">
        <f t="shared" si="12"/>
        <v>0</v>
      </c>
    </row>
    <row r="32" spans="1:23" s="51" customFormat="1">
      <c r="A32" s="54" t="s">
        <v>1</v>
      </c>
      <c r="B32" s="54"/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</row>
    <row r="33" spans="1:23" s="51" customFormat="1" ht="28.5">
      <c r="A33" s="52" t="s">
        <v>62</v>
      </c>
      <c r="B33" s="52"/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</row>
    <row r="34" spans="1:23" s="51" customFormat="1" ht="29.25" customHeight="1">
      <c r="A34" s="52" t="s">
        <v>63</v>
      </c>
      <c r="B34" s="52"/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</row>
    <row r="35" spans="1:23" s="51" customFormat="1" ht="15" hidden="1" customHeight="1">
      <c r="A35" s="65" t="s">
        <v>2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</row>
    <row r="36" spans="1:23" s="51" customFormat="1" ht="42.75" hidden="1">
      <c r="A36" s="52" t="s">
        <v>64</v>
      </c>
      <c r="B36" s="52"/>
      <c r="C36" s="53">
        <v>11.646921716587608</v>
      </c>
      <c r="D36" s="53">
        <v>12.273730762364494</v>
      </c>
      <c r="E36" s="53">
        <v>12.100458236105959</v>
      </c>
      <c r="F36" s="53">
        <v>11.700640301511337</v>
      </c>
      <c r="G36" s="53">
        <v>11.330140639127913</v>
      </c>
      <c r="H36" s="53">
        <v>10.88294586668165</v>
      </c>
      <c r="I36" s="53">
        <v>10.612782524503457</v>
      </c>
      <c r="J36" s="53">
        <v>10.357795688597085</v>
      </c>
      <c r="K36" s="53">
        <v>10.133600048320689</v>
      </c>
      <c r="L36" s="53">
        <v>9.9065868830943575</v>
      </c>
      <c r="M36" s="53">
        <v>9.7031002556823029</v>
      </c>
      <c r="N36" s="53">
        <v>9.5172008570258502</v>
      </c>
      <c r="O36" s="53">
        <v>9.3376260403004459</v>
      </c>
      <c r="P36" s="53">
        <v>9.3410182024199298</v>
      </c>
      <c r="Q36" s="53">
        <v>9.2271467630934652</v>
      </c>
      <c r="R36" s="53">
        <v>9.1401272593179339</v>
      </c>
      <c r="S36" s="53">
        <v>9.0532367852452307</v>
      </c>
      <c r="T36" s="53">
        <v>8.9730736655390508</v>
      </c>
      <c r="U36" s="53">
        <v>8.910830853817739</v>
      </c>
    </row>
    <row r="37" spans="1:23" s="51" customFormat="1" ht="28.5" hidden="1">
      <c r="A37" s="52" t="s">
        <v>65</v>
      </c>
      <c r="B37" s="52"/>
      <c r="C37" s="53">
        <v>9.5057690332278302</v>
      </c>
      <c r="D37" s="53">
        <v>10.125761595607978</v>
      </c>
      <c r="E37" s="53">
        <v>9.8970981524019912</v>
      </c>
      <c r="F37" s="53">
        <v>9.5851079439548759</v>
      </c>
      <c r="G37" s="53">
        <v>9.4077457432425078</v>
      </c>
      <c r="H37" s="53">
        <v>9.0523624117078363</v>
      </c>
      <c r="I37" s="53">
        <v>8.8195786942164212</v>
      </c>
      <c r="J37" s="53">
        <v>8.6010435770772951</v>
      </c>
      <c r="K37" s="53">
        <v>8.4053268804286478</v>
      </c>
      <c r="L37" s="53">
        <v>8.2066040485424558</v>
      </c>
      <c r="M37" s="53">
        <v>8.0254466870121846</v>
      </c>
      <c r="N37" s="53">
        <v>7.8563274899153077</v>
      </c>
      <c r="O37" s="53">
        <v>7.6959714658317466</v>
      </c>
      <c r="P37" s="53">
        <v>7.6638533030401632</v>
      </c>
      <c r="Q37" s="53">
        <v>7.5510067722360175</v>
      </c>
      <c r="R37" s="53">
        <v>7.4604659350207809</v>
      </c>
      <c r="S37" s="53">
        <v>7.3698825041307146</v>
      </c>
      <c r="T37" s="53">
        <v>7.2839656135411515</v>
      </c>
      <c r="U37" s="53">
        <v>7.2126886653843219</v>
      </c>
    </row>
    <row r="38" spans="1:23" s="51" customFormat="1">
      <c r="A38" s="70" t="s">
        <v>45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1:23" s="59" customFormat="1" ht="15" customHeight="1">
      <c r="A39" s="72" t="s">
        <v>48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51"/>
      <c r="W39" s="51"/>
    </row>
    <row r="40" spans="1:23" s="59" customFormat="1" ht="28.5">
      <c r="A40" s="52" t="s">
        <v>50</v>
      </c>
      <c r="B40" s="53">
        <v>645171.19999999995</v>
      </c>
      <c r="C40" s="53">
        <f>C42+C43</f>
        <v>701527.6</v>
      </c>
      <c r="D40" s="53">
        <f>D42+D43</f>
        <v>855762.5</v>
      </c>
      <c r="E40" s="53">
        <f>E42+E43</f>
        <v>865644.79999999993</v>
      </c>
      <c r="F40" s="53">
        <f>F42+F43</f>
        <v>941524.5</v>
      </c>
      <c r="G40" s="53">
        <f t="shared" ref="G40:U40" si="13">G42+G43</f>
        <v>816592.89999999991</v>
      </c>
      <c r="H40" s="53">
        <f t="shared" si="13"/>
        <v>707280.20000000019</v>
      </c>
      <c r="I40" s="53">
        <f t="shared" si="13"/>
        <v>690001.5</v>
      </c>
      <c r="J40" s="53">
        <f t="shared" si="13"/>
        <v>707328.32680000004</v>
      </c>
      <c r="K40" s="53">
        <f t="shared" si="13"/>
        <v>713484.02387199993</v>
      </c>
      <c r="L40" s="53">
        <f t="shared" si="13"/>
        <v>720045.99695075199</v>
      </c>
      <c r="M40" s="53">
        <f t="shared" si="13"/>
        <v>727210.23111963435</v>
      </c>
      <c r="N40" s="53">
        <f t="shared" si="13"/>
        <v>735030.07602001785</v>
      </c>
      <c r="O40" s="53">
        <f t="shared" si="13"/>
        <v>743201.81394091866</v>
      </c>
      <c r="P40" s="53">
        <f t="shared" si="13"/>
        <v>763506.76673259703</v>
      </c>
      <c r="Q40" s="53">
        <f t="shared" si="13"/>
        <v>775060.66440288979</v>
      </c>
      <c r="R40" s="53">
        <f t="shared" si="13"/>
        <v>787471.65120945161</v>
      </c>
      <c r="S40" s="53">
        <f t="shared" si="13"/>
        <v>800811.68902839033</v>
      </c>
      <c r="T40" s="53">
        <f t="shared" si="13"/>
        <v>815406.86058106541</v>
      </c>
      <c r="U40" s="53">
        <f t="shared" si="13"/>
        <v>831125.11821592925</v>
      </c>
      <c r="V40" s="51"/>
      <c r="W40" s="51"/>
    </row>
    <row r="41" spans="1:23" s="59" customFormat="1">
      <c r="A41" s="54" t="s">
        <v>18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1"/>
      <c r="W41" s="51"/>
    </row>
    <row r="42" spans="1:23" s="59" customFormat="1">
      <c r="A42" s="54" t="s">
        <v>51</v>
      </c>
      <c r="B42" s="53">
        <v>131742.20000000001</v>
      </c>
      <c r="C42" s="53">
        <v>139851.4</v>
      </c>
      <c r="D42" s="53">
        <v>155075.20000000001</v>
      </c>
      <c r="E42" s="53">
        <v>163573.1</v>
      </c>
      <c r="F42" s="53">
        <v>164170.29999999999</v>
      </c>
      <c r="G42" s="53">
        <v>167589.9</v>
      </c>
      <c r="H42" s="53">
        <v>172934.8</v>
      </c>
      <c r="I42" s="53">
        <v>148258.6</v>
      </c>
      <c r="J42" s="53">
        <f>I42*J45/100</f>
        <v>153892.42679999999</v>
      </c>
      <c r="K42" s="53">
        <f t="shared" ref="K42:U42" si="14">J42*K45/100</f>
        <v>160048.12387199997</v>
      </c>
      <c r="L42" s="53">
        <f t="shared" si="14"/>
        <v>166610.09695075196</v>
      </c>
      <c r="M42" s="53">
        <f t="shared" si="14"/>
        <v>173774.3311196343</v>
      </c>
      <c r="N42" s="53">
        <f t="shared" si="14"/>
        <v>181594.17602001783</v>
      </c>
      <c r="O42" s="53">
        <f t="shared" si="14"/>
        <v>189765.91394091863</v>
      </c>
      <c r="P42" s="53">
        <f t="shared" si="14"/>
        <v>210070.86673259694</v>
      </c>
      <c r="Q42" s="53">
        <f t="shared" si="14"/>
        <v>221624.76440288976</v>
      </c>
      <c r="R42" s="53">
        <f t="shared" si="14"/>
        <v>234035.75120945158</v>
      </c>
      <c r="S42" s="53">
        <f t="shared" si="14"/>
        <v>247375.78902839034</v>
      </c>
      <c r="T42" s="53">
        <f t="shared" si="14"/>
        <v>261970.96058106539</v>
      </c>
      <c r="U42" s="53">
        <f t="shared" si="14"/>
        <v>277689.21821592929</v>
      </c>
      <c r="V42" s="51"/>
      <c r="W42" s="51"/>
    </row>
    <row r="43" spans="1:23" s="59" customFormat="1">
      <c r="A43" s="54" t="s">
        <v>52</v>
      </c>
      <c r="B43" s="53">
        <v>513429</v>
      </c>
      <c r="C43" s="53">
        <v>561676.19999999995</v>
      </c>
      <c r="D43" s="53">
        <v>700687.3</v>
      </c>
      <c r="E43" s="53">
        <v>702071.7</v>
      </c>
      <c r="F43" s="53">
        <v>777354.2</v>
      </c>
      <c r="G43" s="53">
        <f>G47-G42+G49</f>
        <v>649002.99999999988</v>
      </c>
      <c r="H43" s="53">
        <f>H47-H42+H49</f>
        <v>534345.40000000014</v>
      </c>
      <c r="I43" s="53">
        <f>I47-I42+I49</f>
        <v>541742.9</v>
      </c>
      <c r="J43" s="53">
        <v>553435.9</v>
      </c>
      <c r="K43" s="53">
        <v>553435.9</v>
      </c>
      <c r="L43" s="53">
        <v>553435.9</v>
      </c>
      <c r="M43" s="53">
        <v>553435.9</v>
      </c>
      <c r="N43" s="53">
        <v>553435.9</v>
      </c>
      <c r="O43" s="53">
        <v>553435.9</v>
      </c>
      <c r="P43" s="53">
        <v>553435.9</v>
      </c>
      <c r="Q43" s="53">
        <v>553435.9</v>
      </c>
      <c r="R43" s="53">
        <v>553435.9</v>
      </c>
      <c r="S43" s="53">
        <v>553435.9</v>
      </c>
      <c r="T43" s="53">
        <v>553435.9</v>
      </c>
      <c r="U43" s="53">
        <v>553435.9</v>
      </c>
      <c r="V43" s="51"/>
      <c r="W43" s="51"/>
    </row>
    <row r="44" spans="1:23" s="63" customFormat="1" ht="28.5">
      <c r="A44" s="55" t="s">
        <v>53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7"/>
      <c r="W44" s="57"/>
    </row>
    <row r="45" spans="1:23" s="59" customFormat="1">
      <c r="A45" s="54" t="s">
        <v>23</v>
      </c>
      <c r="B45" s="58"/>
      <c r="C45" s="58">
        <f t="shared" ref="C45:H45" si="15">C42/B42*100</f>
        <v>106.15535492803367</v>
      </c>
      <c r="D45" s="58">
        <f t="shared" si="15"/>
        <v>110.88569724722099</v>
      </c>
      <c r="E45" s="58">
        <f t="shared" si="15"/>
        <v>105.47985751428983</v>
      </c>
      <c r="F45" s="58">
        <f t="shared" si="15"/>
        <v>100.36509670599871</v>
      </c>
      <c r="G45" s="58">
        <f t="shared" si="15"/>
        <v>102.08295897613637</v>
      </c>
      <c r="H45" s="58">
        <f t="shared" si="15"/>
        <v>103.18927333926446</v>
      </c>
      <c r="I45" s="58">
        <v>104.1</v>
      </c>
      <c r="J45" s="58">
        <v>103.8</v>
      </c>
      <c r="K45" s="58">
        <v>104</v>
      </c>
      <c r="L45" s="58">
        <v>104.1</v>
      </c>
      <c r="M45" s="58">
        <v>104.3</v>
      </c>
      <c r="N45" s="58">
        <v>104.5</v>
      </c>
      <c r="O45" s="58">
        <v>104.5</v>
      </c>
      <c r="P45" s="58">
        <v>110.7</v>
      </c>
      <c r="Q45" s="58">
        <v>105.5</v>
      </c>
      <c r="R45" s="58">
        <v>105.6</v>
      </c>
      <c r="S45" s="58">
        <v>105.7</v>
      </c>
      <c r="T45" s="58">
        <v>105.9</v>
      </c>
      <c r="U45" s="58">
        <v>106</v>
      </c>
      <c r="V45" s="51"/>
      <c r="W45" s="51"/>
    </row>
    <row r="46" spans="1:23" s="59" customFormat="1">
      <c r="A46" s="54" t="s">
        <v>87</v>
      </c>
      <c r="B46" s="58"/>
      <c r="C46" s="58"/>
      <c r="D46" s="58">
        <f>D42/$C42*100</f>
        <v>110.88569724722099</v>
      </c>
      <c r="E46" s="58">
        <f t="shared" ref="E46:U46" si="16">E42/$C42*100</f>
        <v>116.96207546009552</v>
      </c>
      <c r="F46" s="58">
        <f t="shared" si="16"/>
        <v>117.38910014486805</v>
      </c>
      <c r="G46" s="58">
        <f t="shared" si="16"/>
        <v>119.83426694334129</v>
      </c>
      <c r="H46" s="58">
        <f t="shared" si="16"/>
        <v>123.65610927026829</v>
      </c>
      <c r="I46" s="58">
        <f t="shared" si="16"/>
        <v>106.01152366011353</v>
      </c>
      <c r="J46" s="58">
        <f t="shared" si="16"/>
        <v>110.03996155919782</v>
      </c>
      <c r="K46" s="58">
        <f t="shared" si="16"/>
        <v>114.44156002156573</v>
      </c>
      <c r="L46" s="58">
        <f t="shared" si="16"/>
        <v>119.13366398244992</v>
      </c>
      <c r="M46" s="58">
        <f t="shared" si="16"/>
        <v>124.25641153369527</v>
      </c>
      <c r="N46" s="58">
        <f t="shared" si="16"/>
        <v>129.84795005271155</v>
      </c>
      <c r="O46" s="58">
        <f t="shared" si="16"/>
        <v>135.69110780508359</v>
      </c>
      <c r="P46" s="58">
        <f t="shared" si="16"/>
        <v>150.21005634022754</v>
      </c>
      <c r="Q46" s="58">
        <f t="shared" si="16"/>
        <v>158.47160943894002</v>
      </c>
      <c r="R46" s="58">
        <f t="shared" si="16"/>
        <v>167.34601956752067</v>
      </c>
      <c r="S46" s="58">
        <f t="shared" si="16"/>
        <v>176.88474268286936</v>
      </c>
      <c r="T46" s="58">
        <f t="shared" si="16"/>
        <v>187.32094250115864</v>
      </c>
      <c r="U46" s="58">
        <f t="shared" si="16"/>
        <v>198.56019905122818</v>
      </c>
      <c r="V46" s="51"/>
      <c r="W46" s="51"/>
    </row>
    <row r="47" spans="1:23" s="59" customFormat="1" ht="31.5" customHeight="1">
      <c r="A47" s="52" t="s">
        <v>54</v>
      </c>
      <c r="B47" s="58"/>
      <c r="C47" s="58">
        <v>701109.7</v>
      </c>
      <c r="D47" s="58">
        <v>811090</v>
      </c>
      <c r="E47" s="58">
        <v>859146.9</v>
      </c>
      <c r="F47" s="58">
        <v>963545.9</v>
      </c>
      <c r="G47" s="58">
        <v>819120.4</v>
      </c>
      <c r="H47" s="58">
        <v>710229.9</v>
      </c>
      <c r="I47" s="58">
        <v>691684.8</v>
      </c>
      <c r="J47" s="58">
        <f>J40-J49</f>
        <v>709021.68562254508</v>
      </c>
      <c r="K47" s="58">
        <f t="shared" ref="K47:U47" si="17">K40-K49</f>
        <v>715188.75220400316</v>
      </c>
      <c r="L47" s="58">
        <f t="shared" si="17"/>
        <v>721762.84109847539</v>
      </c>
      <c r="M47" s="58">
        <f t="shared" si="17"/>
        <v>728940.30573812407</v>
      </c>
      <c r="N47" s="58">
        <f t="shared" si="17"/>
        <v>736774.59327240521</v>
      </c>
      <c r="O47" s="58">
        <f t="shared" si="17"/>
        <v>744961.40930309496</v>
      </c>
      <c r="P47" s="58">
        <f t="shared" si="17"/>
        <v>765301.42281224462</v>
      </c>
      <c r="Q47" s="58">
        <f t="shared" si="17"/>
        <v>776876.14010899176</v>
      </c>
      <c r="R47" s="58">
        <f t="shared" si="17"/>
        <v>789309.46362497704</v>
      </c>
      <c r="S47" s="58">
        <f t="shared" si="17"/>
        <v>802673.48031512473</v>
      </c>
      <c r="T47" s="58">
        <f t="shared" si="17"/>
        <v>817294.8694936207</v>
      </c>
      <c r="U47" s="58">
        <f t="shared" si="17"/>
        <v>833041.3253349507</v>
      </c>
      <c r="V47" s="51"/>
      <c r="W47" s="51"/>
    </row>
    <row r="48" spans="1:23" s="64" customFormat="1" ht="28.5">
      <c r="A48" s="60" t="s">
        <v>60</v>
      </c>
      <c r="B48" s="61"/>
      <c r="C48" s="61">
        <v>0</v>
      </c>
      <c r="D48" s="61">
        <v>0</v>
      </c>
      <c r="E48" s="61">
        <v>0</v>
      </c>
      <c r="F48" s="61">
        <v>0</v>
      </c>
      <c r="G48" s="61"/>
      <c r="H48" s="61">
        <v>6093.1</v>
      </c>
      <c r="I48" s="61">
        <v>11693</v>
      </c>
      <c r="J48" s="61">
        <f>J47*1.66/100</f>
        <v>11769.759981334246</v>
      </c>
      <c r="K48" s="61">
        <f t="shared" ref="K48:U48" si="18">K47*1.66/100</f>
        <v>11872.133286586453</v>
      </c>
      <c r="L48" s="61">
        <f t="shared" si="18"/>
        <v>11981.263162234691</v>
      </c>
      <c r="M48" s="61">
        <f t="shared" si="18"/>
        <v>12100.409075252859</v>
      </c>
      <c r="N48" s="61">
        <f t="shared" si="18"/>
        <v>12230.458248321926</v>
      </c>
      <c r="O48" s="61">
        <f t="shared" si="18"/>
        <v>12366.359394431374</v>
      </c>
      <c r="P48" s="61">
        <f t="shared" si="18"/>
        <v>12704.00361868326</v>
      </c>
      <c r="Q48" s="61">
        <f t="shared" si="18"/>
        <v>12896.143925809261</v>
      </c>
      <c r="R48" s="61">
        <f t="shared" si="18"/>
        <v>13102.537096174618</v>
      </c>
      <c r="S48" s="61">
        <f t="shared" si="18"/>
        <v>13324.37977323107</v>
      </c>
      <c r="T48" s="61">
        <f t="shared" si="18"/>
        <v>13567.094833594101</v>
      </c>
      <c r="U48" s="61">
        <f t="shared" si="18"/>
        <v>13828.48600056018</v>
      </c>
      <c r="V48" s="62"/>
      <c r="W48" s="62"/>
    </row>
    <row r="49" spans="1:23" s="59" customFormat="1">
      <c r="A49" s="52" t="s">
        <v>3</v>
      </c>
      <c r="B49" s="53"/>
      <c r="C49" s="53">
        <f>C40-C47</f>
        <v>417.90000000002328</v>
      </c>
      <c r="D49" s="53">
        <f>D40-D47</f>
        <v>44672.5</v>
      </c>
      <c r="E49" s="53">
        <f>E40-E47</f>
        <v>6497.8999999999069</v>
      </c>
      <c r="F49" s="53">
        <f>F40-F47</f>
        <v>-22021.400000000023</v>
      </c>
      <c r="G49" s="53">
        <f>G60</f>
        <v>-2527.5000000001164</v>
      </c>
      <c r="H49" s="53">
        <f>H60</f>
        <v>-2949.6999999999534</v>
      </c>
      <c r="I49" s="53">
        <f>I60</f>
        <v>-1683.3000000000466</v>
      </c>
      <c r="J49" s="53">
        <f>J60</f>
        <v>-1693.3588225450001</v>
      </c>
      <c r="K49" s="53">
        <f t="shared" ref="K49:U49" si="19">K60</f>
        <v>-1704.728332003255</v>
      </c>
      <c r="L49" s="53">
        <f t="shared" si="19"/>
        <v>-1716.8441477233853</v>
      </c>
      <c r="M49" s="53">
        <f t="shared" si="19"/>
        <v>-1730.0746184897673</v>
      </c>
      <c r="N49" s="53">
        <f t="shared" si="19"/>
        <v>-1744.5172523873171</v>
      </c>
      <c r="O49" s="53">
        <f t="shared" si="19"/>
        <v>-1759.595362176359</v>
      </c>
      <c r="P49" s="53">
        <f t="shared" si="19"/>
        <v>-1794.6560796476424</v>
      </c>
      <c r="Q49" s="53">
        <f t="shared" si="19"/>
        <v>-1815.4757061019673</v>
      </c>
      <c r="R49" s="53">
        <f t="shared" si="19"/>
        <v>-1837.8124155254734</v>
      </c>
      <c r="S49" s="53">
        <f t="shared" si="19"/>
        <v>-1861.7912867343746</v>
      </c>
      <c r="T49" s="53">
        <f t="shared" si="19"/>
        <v>-1888.0089125552338</v>
      </c>
      <c r="U49" s="53">
        <f t="shared" si="19"/>
        <v>-1916.2071190214376</v>
      </c>
      <c r="V49" s="51"/>
      <c r="W49" s="51"/>
    </row>
    <row r="50" spans="1:23" s="59" customFormat="1">
      <c r="A50" s="65" t="s">
        <v>49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51"/>
      <c r="W50" s="51"/>
    </row>
    <row r="51" spans="1:23" s="59" customFormat="1">
      <c r="A51" s="52" t="s">
        <v>56</v>
      </c>
      <c r="B51" s="53">
        <f>B53+B54</f>
        <v>608981</v>
      </c>
      <c r="C51" s="53">
        <f>C53+C54</f>
        <v>681002.2</v>
      </c>
      <c r="D51" s="53">
        <f>D53+D54</f>
        <v>833213.8</v>
      </c>
      <c r="E51" s="53">
        <f>E53+E54</f>
        <v>836597.39999999991</v>
      </c>
      <c r="F51" s="53">
        <f>F53+F54</f>
        <v>912453</v>
      </c>
      <c r="G51" s="53">
        <f t="shared" ref="G51:U51" si="20">G53+G54</f>
        <v>792839.29999999993</v>
      </c>
      <c r="H51" s="53">
        <f t="shared" si="20"/>
        <v>690284.60000000009</v>
      </c>
      <c r="I51" s="53">
        <f t="shared" si="20"/>
        <v>681359.2</v>
      </c>
      <c r="J51" s="53">
        <f t="shared" si="20"/>
        <v>685570.37349999999</v>
      </c>
      <c r="K51" s="53">
        <f t="shared" si="20"/>
        <v>690173.41376649996</v>
      </c>
      <c r="L51" s="53">
        <f t="shared" si="20"/>
        <v>695078.60231716</v>
      </c>
      <c r="M51" s="53">
        <f t="shared" si="20"/>
        <v>700435.06821448065</v>
      </c>
      <c r="N51" s="53">
        <f t="shared" si="20"/>
        <v>706282.28841591789</v>
      </c>
      <c r="O51" s="53">
        <f t="shared" si="20"/>
        <v>712386.78630621824</v>
      </c>
      <c r="P51" s="53">
        <f t="shared" si="20"/>
        <v>726581.40876422764</v>
      </c>
      <c r="Q51" s="53">
        <f t="shared" si="20"/>
        <v>735010.40732873173</v>
      </c>
      <c r="R51" s="53">
        <f t="shared" si="20"/>
        <v>744053.60952448321</v>
      </c>
      <c r="S51" s="53">
        <f t="shared" si="20"/>
        <v>753761.65454832977</v>
      </c>
      <c r="T51" s="53">
        <f t="shared" si="20"/>
        <v>764376.07795758452</v>
      </c>
      <c r="U51" s="53">
        <f t="shared" si="20"/>
        <v>775792.35587912449</v>
      </c>
      <c r="V51" s="51"/>
      <c r="W51" s="51"/>
    </row>
    <row r="52" spans="1:23" s="59" customFormat="1">
      <c r="A52" s="54" t="s">
        <v>19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1"/>
      <c r="W52" s="51"/>
    </row>
    <row r="53" spans="1:23" s="59" customFormat="1">
      <c r="A53" s="54" t="s">
        <v>57</v>
      </c>
      <c r="B53" s="53">
        <v>94610.7</v>
      </c>
      <c r="C53" s="53">
        <v>111975.5</v>
      </c>
      <c r="D53" s="53">
        <v>122863.9</v>
      </c>
      <c r="E53" s="53">
        <v>125740.7</v>
      </c>
      <c r="F53" s="53">
        <v>129180.2</v>
      </c>
      <c r="G53" s="53">
        <v>130550.2</v>
      </c>
      <c r="H53" s="53">
        <v>135738.29999999999</v>
      </c>
      <c r="I53" s="53">
        <v>113815.5</v>
      </c>
      <c r="J53" s="53">
        <f t="shared" ref="J53:T53" si="21">I53*J56/100</f>
        <v>118026.67349999999</v>
      </c>
      <c r="K53" s="53">
        <f t="shared" si="21"/>
        <v>122629.7137665</v>
      </c>
      <c r="L53" s="53">
        <f t="shared" si="21"/>
        <v>127534.90231716</v>
      </c>
      <c r="M53" s="53">
        <f t="shared" si="21"/>
        <v>132891.36821448072</v>
      </c>
      <c r="N53" s="53">
        <f t="shared" si="21"/>
        <v>138738.58841591788</v>
      </c>
      <c r="O53" s="53">
        <f t="shared" si="21"/>
        <v>144843.08630621829</v>
      </c>
      <c r="P53" s="53">
        <f t="shared" si="21"/>
        <v>159037.70876422769</v>
      </c>
      <c r="Q53" s="53">
        <f t="shared" si="21"/>
        <v>167466.70732873175</v>
      </c>
      <c r="R53" s="53">
        <f t="shared" si="21"/>
        <v>176509.90952448326</v>
      </c>
      <c r="S53" s="53">
        <f t="shared" si="21"/>
        <v>186217.95454832981</v>
      </c>
      <c r="T53" s="53">
        <f t="shared" si="21"/>
        <v>196832.37795758463</v>
      </c>
      <c r="U53" s="53">
        <f>T53*U56/100</f>
        <v>208248.6558791245</v>
      </c>
      <c r="V53" s="51"/>
      <c r="W53" s="51"/>
    </row>
    <row r="54" spans="1:23" s="59" customFormat="1">
      <c r="A54" s="54" t="s">
        <v>52</v>
      </c>
      <c r="B54" s="53">
        <v>514370.3</v>
      </c>
      <c r="C54" s="53">
        <v>569026.69999999995</v>
      </c>
      <c r="D54" s="53">
        <v>710349.9</v>
      </c>
      <c r="E54" s="53">
        <v>710856.7</v>
      </c>
      <c r="F54" s="53">
        <v>783272.8</v>
      </c>
      <c r="G54" s="53">
        <v>662289.1</v>
      </c>
      <c r="H54" s="53">
        <v>554546.30000000005</v>
      </c>
      <c r="I54" s="53">
        <v>567543.69999999995</v>
      </c>
      <c r="J54" s="53">
        <f t="shared" ref="J54:U54" si="22">I54</f>
        <v>567543.69999999995</v>
      </c>
      <c r="K54" s="53">
        <f t="shared" si="22"/>
        <v>567543.69999999995</v>
      </c>
      <c r="L54" s="53">
        <f t="shared" si="22"/>
        <v>567543.69999999995</v>
      </c>
      <c r="M54" s="53">
        <f t="shared" si="22"/>
        <v>567543.69999999995</v>
      </c>
      <c r="N54" s="53">
        <f t="shared" si="22"/>
        <v>567543.69999999995</v>
      </c>
      <c r="O54" s="53">
        <f t="shared" si="22"/>
        <v>567543.69999999995</v>
      </c>
      <c r="P54" s="53">
        <f t="shared" si="22"/>
        <v>567543.69999999995</v>
      </c>
      <c r="Q54" s="53">
        <f t="shared" si="22"/>
        <v>567543.69999999995</v>
      </c>
      <c r="R54" s="53">
        <f t="shared" si="22"/>
        <v>567543.69999999995</v>
      </c>
      <c r="S54" s="53">
        <f t="shared" si="22"/>
        <v>567543.69999999995</v>
      </c>
      <c r="T54" s="53">
        <f t="shared" si="22"/>
        <v>567543.69999999995</v>
      </c>
      <c r="U54" s="53">
        <f t="shared" si="22"/>
        <v>567543.69999999995</v>
      </c>
      <c r="V54" s="51"/>
      <c r="W54" s="51"/>
    </row>
    <row r="55" spans="1:23" s="59" customFormat="1" ht="28.5">
      <c r="A55" s="55" t="s">
        <v>58</v>
      </c>
      <c r="B55" s="55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1"/>
      <c r="W55" s="51"/>
    </row>
    <row r="56" spans="1:23" s="59" customFormat="1">
      <c r="A56" s="54" t="s">
        <v>23</v>
      </c>
      <c r="B56" s="54"/>
      <c r="C56" s="53">
        <f t="shared" ref="C56:H56" si="23">C53/B53*100</f>
        <v>118.35394939473021</v>
      </c>
      <c r="D56" s="53">
        <f t="shared" si="23"/>
        <v>109.72391282021515</v>
      </c>
      <c r="E56" s="53">
        <f t="shared" si="23"/>
        <v>102.341452615455</v>
      </c>
      <c r="F56" s="53">
        <f t="shared" si="23"/>
        <v>102.73539116610613</v>
      </c>
      <c r="G56" s="53">
        <f t="shared" si="23"/>
        <v>101.06053404469107</v>
      </c>
      <c r="H56" s="53">
        <f t="shared" si="23"/>
        <v>103.97402684944181</v>
      </c>
      <c r="I56" s="53">
        <v>104.13577884073133</v>
      </c>
      <c r="J56" s="53">
        <v>103.7</v>
      </c>
      <c r="K56" s="53">
        <v>103.9</v>
      </c>
      <c r="L56" s="53">
        <v>104</v>
      </c>
      <c r="M56" s="53">
        <v>104.2</v>
      </c>
      <c r="N56" s="53">
        <v>104.4</v>
      </c>
      <c r="O56" s="53">
        <v>104.4</v>
      </c>
      <c r="P56" s="53">
        <v>109.8</v>
      </c>
      <c r="Q56" s="53">
        <v>105.3</v>
      </c>
      <c r="R56" s="53">
        <v>105.4</v>
      </c>
      <c r="S56" s="53">
        <v>105.5</v>
      </c>
      <c r="T56" s="53">
        <v>105.7</v>
      </c>
      <c r="U56" s="53">
        <v>105.8</v>
      </c>
      <c r="V56" s="51"/>
      <c r="W56" s="51"/>
    </row>
    <row r="57" spans="1:23" s="59" customFormat="1">
      <c r="A57" s="54" t="s">
        <v>87</v>
      </c>
      <c r="B57" s="54"/>
      <c r="C57" s="53"/>
      <c r="D57" s="53">
        <f>D53/$C53*100</f>
        <v>109.72391282021515</v>
      </c>
      <c r="E57" s="53">
        <f t="shared" ref="E57:U57" si="24">E53/$C53*100</f>
        <v>112.29304624672361</v>
      </c>
      <c r="F57" s="53">
        <f t="shared" si="24"/>
        <v>115.36470031390795</v>
      </c>
      <c r="G57" s="53">
        <f t="shared" si="24"/>
        <v>116.58818223629275</v>
      </c>
      <c r="H57" s="53">
        <f t="shared" si="24"/>
        <v>121.22142790163919</v>
      </c>
      <c r="I57" s="53">
        <f t="shared" si="24"/>
        <v>101.64321659648763</v>
      </c>
      <c r="J57" s="53">
        <f t="shared" si="24"/>
        <v>105.40401561055765</v>
      </c>
      <c r="K57" s="53">
        <f t="shared" si="24"/>
        <v>109.51477221936943</v>
      </c>
      <c r="L57" s="53">
        <f t="shared" si="24"/>
        <v>113.89536310814418</v>
      </c>
      <c r="M57" s="53">
        <f t="shared" si="24"/>
        <v>118.67896835868625</v>
      </c>
      <c r="N57" s="53">
        <f t="shared" si="24"/>
        <v>123.90084296646846</v>
      </c>
      <c r="O57" s="53">
        <f t="shared" si="24"/>
        <v>129.3524800569931</v>
      </c>
      <c r="P57" s="53">
        <f t="shared" si="24"/>
        <v>142.02902310257841</v>
      </c>
      <c r="Q57" s="53">
        <f t="shared" si="24"/>
        <v>149.55656132701506</v>
      </c>
      <c r="R57" s="53">
        <f t="shared" si="24"/>
        <v>157.63261563867388</v>
      </c>
      <c r="S57" s="53">
        <f t="shared" si="24"/>
        <v>166.3024094988009</v>
      </c>
      <c r="T57" s="53">
        <f t="shared" si="24"/>
        <v>175.78164684023258</v>
      </c>
      <c r="U57" s="53">
        <f t="shared" si="24"/>
        <v>185.97698235696606</v>
      </c>
      <c r="V57" s="51"/>
      <c r="W57" s="51"/>
    </row>
    <row r="58" spans="1:23" s="59" customFormat="1">
      <c r="A58" s="52" t="s">
        <v>59</v>
      </c>
      <c r="B58" s="52"/>
      <c r="C58" s="53">
        <v>678744.9</v>
      </c>
      <c r="D58" s="53">
        <v>790810.4</v>
      </c>
      <c r="E58" s="53">
        <v>833101.4</v>
      </c>
      <c r="F58" s="53">
        <v>929359.6</v>
      </c>
      <c r="G58" s="53">
        <v>795366.8</v>
      </c>
      <c r="H58" s="53">
        <v>693234.3</v>
      </c>
      <c r="I58" s="53">
        <v>683042.5</v>
      </c>
      <c r="J58" s="53">
        <f>J51-J60</f>
        <v>687263.73232254502</v>
      </c>
      <c r="K58" s="53">
        <f t="shared" ref="K58:U58" si="25">K51-K60</f>
        <v>691878.14209850319</v>
      </c>
      <c r="L58" s="53">
        <f t="shared" si="25"/>
        <v>696795.4464648834</v>
      </c>
      <c r="M58" s="53">
        <f t="shared" si="25"/>
        <v>702165.14283297036</v>
      </c>
      <c r="N58" s="53">
        <f t="shared" si="25"/>
        <v>708026.80566830526</v>
      </c>
      <c r="O58" s="53">
        <f t="shared" si="25"/>
        <v>714146.38166839455</v>
      </c>
      <c r="P58" s="53">
        <f t="shared" si="25"/>
        <v>728376.06484387524</v>
      </c>
      <c r="Q58" s="53">
        <f t="shared" si="25"/>
        <v>736825.88303483371</v>
      </c>
      <c r="R58" s="53">
        <f t="shared" si="25"/>
        <v>745891.42194000864</v>
      </c>
      <c r="S58" s="53">
        <f t="shared" si="25"/>
        <v>755623.44583506417</v>
      </c>
      <c r="T58" s="53">
        <f t="shared" si="25"/>
        <v>766264.08687013981</v>
      </c>
      <c r="U58" s="53">
        <f t="shared" si="25"/>
        <v>777708.56299814594</v>
      </c>
      <c r="V58" s="51"/>
      <c r="W58" s="51"/>
    </row>
    <row r="59" spans="1:23" s="64" customFormat="1" ht="28.5">
      <c r="A59" s="60" t="s">
        <v>61</v>
      </c>
      <c r="B59" s="60"/>
      <c r="C59" s="61">
        <v>0</v>
      </c>
      <c r="D59" s="61">
        <v>0</v>
      </c>
      <c r="E59" s="61">
        <v>0</v>
      </c>
      <c r="F59" s="61">
        <v>0</v>
      </c>
      <c r="G59" s="61">
        <v>0</v>
      </c>
      <c r="H59" s="61">
        <v>3900.7</v>
      </c>
      <c r="I59" s="61">
        <v>7650</v>
      </c>
      <c r="J59" s="61">
        <f>J58*1.1/100</f>
        <v>7559.9010555479954</v>
      </c>
      <c r="K59" s="61">
        <f t="shared" ref="K59:U59" si="26">K58*1.1/100</f>
        <v>7610.6595630835354</v>
      </c>
      <c r="L59" s="61">
        <f t="shared" si="26"/>
        <v>7664.7499111137176</v>
      </c>
      <c r="M59" s="61">
        <f t="shared" si="26"/>
        <v>7723.8165711626752</v>
      </c>
      <c r="N59" s="61">
        <f t="shared" si="26"/>
        <v>7788.2948623513585</v>
      </c>
      <c r="O59" s="61">
        <f t="shared" si="26"/>
        <v>7855.6101983523404</v>
      </c>
      <c r="P59" s="61">
        <f t="shared" si="26"/>
        <v>8012.1367132826281</v>
      </c>
      <c r="Q59" s="61">
        <f t="shared" si="26"/>
        <v>8105.0847133831712</v>
      </c>
      <c r="R59" s="61">
        <f t="shared" si="26"/>
        <v>8204.8056413400955</v>
      </c>
      <c r="S59" s="61">
        <f t="shared" si="26"/>
        <v>8311.8579041857065</v>
      </c>
      <c r="T59" s="61">
        <f t="shared" si="26"/>
        <v>8428.9049555715392</v>
      </c>
      <c r="U59" s="61">
        <f t="shared" si="26"/>
        <v>8554.7941929796052</v>
      </c>
      <c r="V59" s="62"/>
      <c r="W59" s="62"/>
    </row>
    <row r="60" spans="1:23" s="59" customFormat="1">
      <c r="A60" s="52" t="s">
        <v>55</v>
      </c>
      <c r="B60" s="52"/>
      <c r="C60" s="53">
        <f t="shared" ref="C60:I60" si="27">C51-C58</f>
        <v>2257.2999999999302</v>
      </c>
      <c r="D60" s="53">
        <f t="shared" si="27"/>
        <v>42403.400000000023</v>
      </c>
      <c r="E60" s="53">
        <f t="shared" si="27"/>
        <v>3495.9999999998836</v>
      </c>
      <c r="F60" s="53">
        <f t="shared" si="27"/>
        <v>-16906.599999999977</v>
      </c>
      <c r="G60" s="53">
        <f t="shared" si="27"/>
        <v>-2527.5000000001164</v>
      </c>
      <c r="H60" s="53">
        <f t="shared" si="27"/>
        <v>-2949.6999999999534</v>
      </c>
      <c r="I60" s="53">
        <f t="shared" si="27"/>
        <v>-1683.3000000000466</v>
      </c>
      <c r="J60" s="53">
        <f>-(J51*0.247/100)</f>
        <v>-1693.3588225450001</v>
      </c>
      <c r="K60" s="53">
        <f t="shared" ref="K60:U60" si="28">-(K51*0.247/100)</f>
        <v>-1704.728332003255</v>
      </c>
      <c r="L60" s="53">
        <f t="shared" si="28"/>
        <v>-1716.8441477233853</v>
      </c>
      <c r="M60" s="53">
        <f t="shared" si="28"/>
        <v>-1730.0746184897673</v>
      </c>
      <c r="N60" s="53">
        <f t="shared" si="28"/>
        <v>-1744.5172523873171</v>
      </c>
      <c r="O60" s="53">
        <f t="shared" si="28"/>
        <v>-1759.595362176359</v>
      </c>
      <c r="P60" s="53">
        <f t="shared" si="28"/>
        <v>-1794.6560796476424</v>
      </c>
      <c r="Q60" s="53">
        <f t="shared" si="28"/>
        <v>-1815.4757061019673</v>
      </c>
      <c r="R60" s="53">
        <f t="shared" si="28"/>
        <v>-1837.8124155254734</v>
      </c>
      <c r="S60" s="53">
        <f t="shared" si="28"/>
        <v>-1861.7912867343746</v>
      </c>
      <c r="T60" s="53">
        <f t="shared" si="28"/>
        <v>-1888.0089125552338</v>
      </c>
      <c r="U60" s="53">
        <f t="shared" si="28"/>
        <v>-1916.2071190214376</v>
      </c>
      <c r="V60" s="51"/>
      <c r="W60" s="51"/>
    </row>
    <row r="61" spans="1:23" s="4" customFormat="1">
      <c r="A61" s="18" t="s">
        <v>1</v>
      </c>
      <c r="B61" s="18"/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8"/>
      <c r="W61" s="8"/>
    </row>
    <row r="62" spans="1:23" s="4" customFormat="1" ht="28.5">
      <c r="A62" s="21" t="s">
        <v>66</v>
      </c>
      <c r="B62" s="21"/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8"/>
      <c r="W62" s="8"/>
    </row>
    <row r="63" spans="1:23" s="4" customFormat="1" ht="42.75">
      <c r="A63" s="21" t="s">
        <v>67</v>
      </c>
      <c r="B63" s="21"/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8"/>
      <c r="W63" s="8"/>
    </row>
    <row r="64" spans="1:23" s="4" customFormat="1" ht="0.75" customHeight="1">
      <c r="A64" s="67" t="s">
        <v>2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8"/>
      <c r="W64" s="8"/>
    </row>
    <row r="65" spans="1:23" s="4" customFormat="1" ht="42.75" hidden="1">
      <c r="A65" s="21" t="s">
        <v>64</v>
      </c>
      <c r="B65" s="21"/>
      <c r="C65" s="17">
        <v>11.646921716587608</v>
      </c>
      <c r="D65" s="17">
        <v>12.273695411248372</v>
      </c>
      <c r="E65" s="17">
        <v>12.100458236105959</v>
      </c>
      <c r="F65" s="17">
        <v>11.910128263410211</v>
      </c>
      <c r="G65" s="17">
        <v>11.431757154883408</v>
      </c>
      <c r="H65" s="17">
        <v>11.091879770254689</v>
      </c>
      <c r="I65" s="17">
        <v>10.816176121272884</v>
      </c>
      <c r="J65" s="17">
        <v>10.566781584627069</v>
      </c>
      <c r="K65" s="17">
        <v>10.328086946380877</v>
      </c>
      <c r="L65" s="17">
        <v>10.09250645109943</v>
      </c>
      <c r="M65" s="17">
        <v>9.8720775921184405</v>
      </c>
      <c r="N65" s="17">
        <v>9.6677896986971792</v>
      </c>
      <c r="O65" s="17">
        <v>9.4725513899016232</v>
      </c>
      <c r="P65" s="17">
        <v>9.4567127401284647</v>
      </c>
      <c r="Q65" s="17">
        <v>9.3295647655949754</v>
      </c>
      <c r="R65" s="17">
        <v>9.2308564700293747</v>
      </c>
      <c r="S65" s="17">
        <v>9.1383143363454842</v>
      </c>
      <c r="T65" s="17">
        <v>9.0540504540628834</v>
      </c>
      <c r="U65" s="17">
        <v>8.9377143400841987</v>
      </c>
      <c r="V65" s="8"/>
      <c r="W65" s="8"/>
    </row>
    <row r="66" spans="1:23" s="4" customFormat="1" ht="28.5" hidden="1">
      <c r="A66" s="21" t="s">
        <v>65</v>
      </c>
      <c r="B66" s="21"/>
      <c r="C66" s="17">
        <v>9.5057690332278302</v>
      </c>
      <c r="D66" s="17">
        <v>10.125761595607978</v>
      </c>
      <c r="E66" s="17">
        <v>9.8970981524019912</v>
      </c>
      <c r="F66" s="17">
        <v>9.7588772855108967</v>
      </c>
      <c r="G66" s="17">
        <v>9.5001754575151534</v>
      </c>
      <c r="H66" s="17">
        <v>9.2574434466023465</v>
      </c>
      <c r="I66" s="17">
        <v>9.0118749047590754</v>
      </c>
      <c r="J66" s="17">
        <v>8.7901092035666721</v>
      </c>
      <c r="K66" s="17">
        <v>8.5779502293336467</v>
      </c>
      <c r="L66" s="17">
        <v>8.3673935740348604</v>
      </c>
      <c r="M66" s="17">
        <v>8.1676558083087905</v>
      </c>
      <c r="N66" s="17">
        <v>7.9795205232276771</v>
      </c>
      <c r="O66" s="17">
        <v>7.8025260412718147</v>
      </c>
      <c r="P66" s="17">
        <v>7.7506033621000947</v>
      </c>
      <c r="Q66" s="17">
        <v>7.623609537826928</v>
      </c>
      <c r="R66" s="17">
        <v>7.5201930745535464</v>
      </c>
      <c r="S66" s="17">
        <v>7.4220909210188664</v>
      </c>
      <c r="T66" s="17">
        <v>7.3299163506052203</v>
      </c>
      <c r="U66" s="17">
        <v>7.2120770022426282</v>
      </c>
      <c r="V66" s="8"/>
      <c r="W66" s="8"/>
    </row>
    <row r="67" spans="1:23" s="4" customForma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1:23" s="4" customForma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</sheetData>
  <autoFilter ref="A8:P66"/>
  <customSheetViews>
    <customSheetView guid="{E28C272D-125B-47E1-A5B7-95B8D50816F9}" scale="96" showPageBreaks="1" fitToPage="1" printArea="1" showAutoFilter="1" view="pageBreakPreview" topLeftCell="A4">
      <selection activeCell="G14" sqref="G14"/>
      <pageMargins left="0.11811023622047245" right="0.11811023622047245" top="0.35433070866141736" bottom="0.35433070866141736" header="0.31496062992125984" footer="0.31496062992125984"/>
      <pageSetup paperSize="9" scale="48" fitToHeight="0" orientation="landscape" r:id="rId1"/>
      <autoFilter ref="B1:S1"/>
    </customSheetView>
    <customSheetView guid="{DB3A3525-BE72-427D-A14F-48B4A4429D11}" scale="96" showPageBreaks="1" fitToPage="1" printArea="1" showAutoFilter="1" view="pageBreakPreview" topLeftCell="A4">
      <selection activeCell="G14" sqref="G14"/>
      <pageMargins left="0.11811023622047245" right="0.11811023622047245" top="0.35433070866141736" bottom="0.35433070866141736" header="0.31496062992125984" footer="0.31496062992125984"/>
      <pageSetup paperSize="9" scale="48" fitToHeight="0" orientation="landscape" r:id="rId2"/>
      <autoFilter ref="B1:S1"/>
    </customSheetView>
    <customSheetView guid="{A95FDB70-9451-48B5-90E4-8287D4B00645}" scale="96" showPageBreaks="1" fitToPage="1" printArea="1" showAutoFilter="1" view="pageBreakPreview">
      <selection activeCell="I44" sqref="I44"/>
      <pageMargins left="0.11811023622047245" right="0.11811023622047245" top="0.35433070866141736" bottom="0.35433070866141736" header="0.31496062992125984" footer="0.31496062992125984"/>
      <pageSetup paperSize="9" scale="48" fitToHeight="0" orientation="landscape" r:id="rId3"/>
      <autoFilter ref="B1:S1"/>
    </customSheetView>
    <customSheetView guid="{22A44135-8AD9-431F-9316-0D72B3B7995B}" scale="96" showPageBreaks="1" fitToPage="1" printArea="1" showAutoFilter="1" view="pageBreakPreview">
      <selection activeCell="I44" sqref="I44"/>
      <pageMargins left="0.11811023622047245" right="0.11811023622047245" top="0.35433070866141736" bottom="0.35433070866141736" header="0.31496062992125984" footer="0.31496062992125984"/>
      <pageSetup paperSize="9" scale="48" fitToHeight="0" orientation="landscape" r:id="rId4"/>
      <autoFilter ref="B1:S1"/>
    </customSheetView>
    <customSheetView guid="{8DA9F801-E304-41E0-AD8A-609D16888EB2}" scale="96" showPageBreaks="1" fitToPage="1" printArea="1" showAutoFilter="1" view="pageBreakPreview">
      <pane ySplit="7" topLeftCell="A8" activePane="bottomLeft" state="frozen"/>
      <selection pane="bottomLeft" activeCell="U84" sqref="U84"/>
      <pageMargins left="0.11811023622047245" right="0.11811023622047245" top="0.35433070866141736" bottom="0.35433070866141736" header="0.31496062992125984" footer="0.31496062992125984"/>
      <pageSetup paperSize="9" scale="48" fitToHeight="0" orientation="landscape" r:id="rId5"/>
      <autoFilter ref="B1:S1"/>
    </customSheetView>
    <customSheetView guid="{133630D6-971E-4B3C-94DF-B21C9BF4489A}" scale="96" showPageBreaks="1" fitToPage="1" printArea="1" showAutoFilter="1" view="pageBreakPreview">
      <selection activeCell="G18" sqref="G18"/>
      <pageMargins left="0.11811023622047245" right="0.11811023622047245" top="0.35433070866141736" bottom="0.35433070866141736" header="0.31496062992125984" footer="0.31496062992125984"/>
      <pageSetup paperSize="9" scale="48" fitToHeight="0" orientation="landscape" r:id="rId6"/>
      <autoFilter ref="B1:S1"/>
    </customSheetView>
  </customSheetViews>
  <mergeCells count="15">
    <mergeCell ref="C6:U6"/>
    <mergeCell ref="A9:U9"/>
    <mergeCell ref="A10:U10"/>
    <mergeCell ref="C1:I1"/>
    <mergeCell ref="C2:I2"/>
    <mergeCell ref="A50:U50"/>
    <mergeCell ref="A64:U64"/>
    <mergeCell ref="A4:U4"/>
    <mergeCell ref="A38:U38"/>
    <mergeCell ref="A39:U39"/>
    <mergeCell ref="P1:U1"/>
    <mergeCell ref="P2:U2"/>
    <mergeCell ref="A21:U21"/>
    <mergeCell ref="A35:U35"/>
    <mergeCell ref="A6:A7"/>
  </mergeCells>
  <phoneticPr fontId="0" type="noConversion"/>
  <pageMargins left="0.11811023622047245" right="0.11811023622047245" top="0.35433070866141736" bottom="0.35433070866141736" header="0.31496062992125984" footer="0.31496062992125984"/>
  <pageSetup paperSize="9" scale="49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theme="3" tint="0.39997558519241921"/>
    <pageSetUpPr fitToPage="1"/>
  </sheetPr>
  <dimension ref="A1:W128"/>
  <sheetViews>
    <sheetView topLeftCell="C1" zoomScaleNormal="100" zoomScaleSheetLayoutView="100" workbookViewId="0">
      <selection activeCell="L21" sqref="L21"/>
    </sheetView>
  </sheetViews>
  <sheetFormatPr defaultRowHeight="14.25"/>
  <cols>
    <col min="1" max="1" width="4.140625" style="8" hidden="1" customWidth="1"/>
    <col min="2" max="2" width="4.28515625" style="8" hidden="1" customWidth="1"/>
    <col min="3" max="3" width="46.7109375" style="8" customWidth="1"/>
    <col min="4" max="4" width="11" style="8" customWidth="1"/>
    <col min="5" max="5" width="11.42578125" style="8" customWidth="1"/>
    <col min="6" max="17" width="10.42578125" style="8" customWidth="1"/>
    <col min="18" max="20" width="10.28515625" style="8" customWidth="1"/>
    <col min="21" max="21" width="10.7109375" style="8" customWidth="1"/>
    <col min="22" max="22" width="10.5703125" style="8" customWidth="1"/>
    <col min="23" max="23" width="9.140625" style="8"/>
    <col min="24" max="16384" width="9.140625" style="1"/>
  </cols>
  <sheetData>
    <row r="1" spans="1:23">
      <c r="M1" s="74"/>
      <c r="N1" s="74"/>
      <c r="O1" s="74"/>
      <c r="P1" s="74"/>
      <c r="Q1" s="74"/>
      <c r="R1" s="74" t="s">
        <v>21</v>
      </c>
      <c r="S1" s="74"/>
      <c r="T1" s="74"/>
      <c r="U1" s="74"/>
      <c r="V1" s="74"/>
    </row>
    <row r="2" spans="1:23" ht="30" customHeight="1">
      <c r="M2" s="69"/>
      <c r="N2" s="69"/>
      <c r="O2" s="69"/>
      <c r="P2" s="69"/>
      <c r="Q2" s="69"/>
      <c r="R2" s="69" t="s">
        <v>68</v>
      </c>
      <c r="S2" s="69"/>
      <c r="T2" s="69"/>
      <c r="U2" s="69"/>
      <c r="V2" s="69"/>
    </row>
    <row r="3" spans="1:23">
      <c r="C3" s="78" t="s">
        <v>70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pans="1:23">
      <c r="V4" s="23" t="s">
        <v>69</v>
      </c>
    </row>
    <row r="5" spans="1:23">
      <c r="C5" s="75" t="s">
        <v>32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23" ht="28.5">
      <c r="C6" s="75"/>
      <c r="D6" s="35" t="s">
        <v>42</v>
      </c>
      <c r="E6" s="35" t="s">
        <v>46</v>
      </c>
      <c r="F6" s="35" t="s">
        <v>89</v>
      </c>
      <c r="G6" s="35" t="s">
        <v>94</v>
      </c>
      <c r="H6" s="35">
        <v>2021</v>
      </c>
      <c r="I6" s="35">
        <v>2022</v>
      </c>
      <c r="J6" s="35">
        <v>2023</v>
      </c>
      <c r="K6" s="35">
        <v>2024</v>
      </c>
      <c r="L6" s="35">
        <v>2025</v>
      </c>
      <c r="M6" s="35">
        <v>2026</v>
      </c>
      <c r="N6" s="35">
        <v>2027</v>
      </c>
      <c r="O6" s="35">
        <v>2028</v>
      </c>
      <c r="P6" s="35">
        <v>2029</v>
      </c>
      <c r="Q6" s="35">
        <v>2030</v>
      </c>
      <c r="R6" s="35">
        <v>2031</v>
      </c>
      <c r="S6" s="35">
        <v>2032</v>
      </c>
      <c r="T6" s="35">
        <v>2033</v>
      </c>
      <c r="U6" s="35">
        <v>2034</v>
      </c>
      <c r="V6" s="35">
        <v>2035</v>
      </c>
    </row>
    <row r="7" spans="1:23">
      <c r="C7" s="34">
        <v>1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  <c r="N7" s="34">
        <v>14</v>
      </c>
      <c r="O7" s="34">
        <v>15</v>
      </c>
      <c r="P7" s="34">
        <v>16</v>
      </c>
      <c r="Q7" s="34">
        <v>17</v>
      </c>
      <c r="R7" s="34">
        <v>18</v>
      </c>
      <c r="S7" s="34">
        <v>19</v>
      </c>
      <c r="T7" s="34">
        <v>20</v>
      </c>
      <c r="U7" s="34">
        <v>21</v>
      </c>
      <c r="V7" s="34">
        <v>22</v>
      </c>
    </row>
    <row r="8" spans="1:23" s="5" customFormat="1" ht="28.5">
      <c r="A8" s="24" t="s">
        <v>4</v>
      </c>
      <c r="B8" s="24"/>
      <c r="C8" s="25" t="s">
        <v>27</v>
      </c>
      <c r="D8" s="12">
        <v>33669.9</v>
      </c>
      <c r="E8" s="12">
        <v>27389.200000000001</v>
      </c>
      <c r="F8" s="9" t="s">
        <v>20</v>
      </c>
      <c r="G8" s="9" t="s">
        <v>20</v>
      </c>
      <c r="H8" s="9" t="s">
        <v>20</v>
      </c>
      <c r="I8" s="9" t="s">
        <v>20</v>
      </c>
      <c r="J8" s="9" t="s">
        <v>20</v>
      </c>
      <c r="K8" s="9" t="s">
        <v>20</v>
      </c>
      <c r="L8" s="9" t="s">
        <v>20</v>
      </c>
      <c r="M8" s="9" t="s">
        <v>20</v>
      </c>
      <c r="N8" s="9" t="s">
        <v>20</v>
      </c>
      <c r="O8" s="9" t="s">
        <v>20</v>
      </c>
      <c r="P8" s="9" t="s">
        <v>20</v>
      </c>
      <c r="Q8" s="9" t="s">
        <v>20</v>
      </c>
      <c r="R8" s="9" t="s">
        <v>20</v>
      </c>
      <c r="S8" s="9" t="s">
        <v>20</v>
      </c>
      <c r="T8" s="9" t="s">
        <v>20</v>
      </c>
      <c r="U8" s="9" t="s">
        <v>20</v>
      </c>
      <c r="V8" s="9" t="s">
        <v>20</v>
      </c>
      <c r="W8" s="40"/>
    </row>
    <row r="9" spans="1:23" s="2" customFormat="1">
      <c r="A9" s="26"/>
      <c r="B9" s="26"/>
      <c r="C9" s="27" t="s">
        <v>24</v>
      </c>
      <c r="D9" s="28"/>
      <c r="E9" s="28"/>
      <c r="F9" s="10"/>
      <c r="G9" s="10"/>
      <c r="H9" s="11"/>
      <c r="I9" s="11"/>
      <c r="J9" s="10"/>
      <c r="K9" s="10"/>
      <c r="L9" s="11"/>
      <c r="M9" s="11"/>
      <c r="N9" s="10"/>
      <c r="O9" s="10"/>
      <c r="P9" s="11"/>
      <c r="Q9" s="11"/>
      <c r="R9" s="11"/>
      <c r="S9" s="11"/>
      <c r="T9" s="11"/>
      <c r="U9" s="11"/>
      <c r="V9" s="11"/>
      <c r="W9" s="19"/>
    </row>
    <row r="10" spans="1:23" s="2" customFormat="1">
      <c r="A10" s="19"/>
      <c r="B10" s="19"/>
      <c r="C10" s="27" t="s">
        <v>25</v>
      </c>
      <c r="D10" s="11">
        <v>10104.299999999999</v>
      </c>
      <c r="E10" s="11">
        <v>5784.8</v>
      </c>
      <c r="F10" s="10" t="s">
        <v>20</v>
      </c>
      <c r="G10" s="10" t="s">
        <v>20</v>
      </c>
      <c r="H10" s="10" t="s">
        <v>20</v>
      </c>
      <c r="I10" s="10" t="s">
        <v>20</v>
      </c>
      <c r="J10" s="10" t="s">
        <v>20</v>
      </c>
      <c r="K10" s="10" t="s">
        <v>20</v>
      </c>
      <c r="L10" s="10" t="s">
        <v>20</v>
      </c>
      <c r="M10" s="10" t="s">
        <v>20</v>
      </c>
      <c r="N10" s="10" t="s">
        <v>20</v>
      </c>
      <c r="O10" s="10" t="s">
        <v>20</v>
      </c>
      <c r="P10" s="10" t="s">
        <v>20</v>
      </c>
      <c r="Q10" s="10" t="s">
        <v>20</v>
      </c>
      <c r="R10" s="10" t="s">
        <v>20</v>
      </c>
      <c r="S10" s="10" t="s">
        <v>20</v>
      </c>
      <c r="T10" s="10" t="s">
        <v>20</v>
      </c>
      <c r="U10" s="10" t="s">
        <v>20</v>
      </c>
      <c r="V10" s="10" t="s">
        <v>20</v>
      </c>
      <c r="W10" s="19"/>
    </row>
    <row r="11" spans="1:23" s="2" customFormat="1">
      <c r="A11" s="19"/>
      <c r="B11" s="19"/>
      <c r="C11" s="27" t="s">
        <v>71</v>
      </c>
      <c r="D11" s="11">
        <v>17209</v>
      </c>
      <c r="E11" s="11">
        <v>11316.6</v>
      </c>
      <c r="F11" s="10" t="s">
        <v>20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9"/>
    </row>
    <row r="12" spans="1:23" s="2" customFormat="1">
      <c r="A12" s="19"/>
      <c r="B12" s="19"/>
      <c r="C12" s="27" t="s">
        <v>26</v>
      </c>
      <c r="D12" s="11">
        <f>D8-D10-D11</f>
        <v>6356.6000000000022</v>
      </c>
      <c r="E12" s="11">
        <f>E8-E10-E11</f>
        <v>10287.800000000001</v>
      </c>
      <c r="F12" s="10" t="s">
        <v>20</v>
      </c>
      <c r="G12" s="10" t="s">
        <v>20</v>
      </c>
      <c r="H12" s="10" t="s">
        <v>20</v>
      </c>
      <c r="I12" s="10" t="s">
        <v>20</v>
      </c>
      <c r="J12" s="10" t="s">
        <v>20</v>
      </c>
      <c r="K12" s="10" t="s">
        <v>20</v>
      </c>
      <c r="L12" s="10" t="s">
        <v>20</v>
      </c>
      <c r="M12" s="10" t="s">
        <v>20</v>
      </c>
      <c r="N12" s="10" t="s">
        <v>20</v>
      </c>
      <c r="O12" s="10" t="s">
        <v>20</v>
      </c>
      <c r="P12" s="10" t="s">
        <v>20</v>
      </c>
      <c r="Q12" s="10" t="s">
        <v>20</v>
      </c>
      <c r="R12" s="10" t="s">
        <v>20</v>
      </c>
      <c r="S12" s="10" t="s">
        <v>20</v>
      </c>
      <c r="T12" s="10" t="s">
        <v>20</v>
      </c>
      <c r="U12" s="10" t="s">
        <v>20</v>
      </c>
      <c r="V12" s="10" t="s">
        <v>20</v>
      </c>
      <c r="W12" s="19"/>
    </row>
    <row r="13" spans="1:23" s="50" customFormat="1">
      <c r="A13" s="46" t="s">
        <v>5</v>
      </c>
      <c r="B13" s="46" t="s">
        <v>5</v>
      </c>
      <c r="C13" s="47" t="s">
        <v>28</v>
      </c>
      <c r="D13" s="48">
        <v>12163.8</v>
      </c>
      <c r="E13" s="48">
        <v>9402.6</v>
      </c>
      <c r="F13" s="48">
        <v>9398.5</v>
      </c>
      <c r="G13" s="48">
        <v>10487.5</v>
      </c>
      <c r="H13" s="48">
        <v>11525</v>
      </c>
      <c r="I13" s="48">
        <v>11508.2</v>
      </c>
      <c r="J13" s="48">
        <v>11508.2</v>
      </c>
      <c r="K13" s="48">
        <f t="shared" ref="K13:V13" si="0">K15+K16+K17</f>
        <v>11508.37</v>
      </c>
      <c r="L13" s="48">
        <f t="shared" si="0"/>
        <v>11508.54017</v>
      </c>
      <c r="M13" s="48">
        <f t="shared" si="0"/>
        <v>11508.71051017</v>
      </c>
      <c r="N13" s="48">
        <f t="shared" si="0"/>
        <v>11508.88102068017</v>
      </c>
      <c r="O13" s="48">
        <f t="shared" si="0"/>
        <v>11509.051701700851</v>
      </c>
      <c r="P13" s="48">
        <f t="shared" si="0"/>
        <v>11509.222553402551</v>
      </c>
      <c r="Q13" s="48">
        <f t="shared" si="0"/>
        <v>11509.393575955954</v>
      </c>
      <c r="R13" s="48">
        <f t="shared" si="0"/>
        <v>11509.564769531909</v>
      </c>
      <c r="S13" s="48">
        <f t="shared" si="0"/>
        <v>11509.736134301442</v>
      </c>
      <c r="T13" s="48">
        <f t="shared" si="0"/>
        <v>11509.907670435743</v>
      </c>
      <c r="U13" s="48">
        <f t="shared" si="0"/>
        <v>11510.079378106178</v>
      </c>
      <c r="V13" s="48">
        <f t="shared" si="0"/>
        <v>11510.251257484286</v>
      </c>
      <c r="W13" s="49"/>
    </row>
    <row r="14" spans="1:23">
      <c r="A14" s="33"/>
      <c r="B14" s="33"/>
      <c r="C14" s="27" t="s">
        <v>24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3" s="2" customFormat="1">
      <c r="A15" s="33"/>
      <c r="B15" s="33"/>
      <c r="C15" s="27" t="s">
        <v>25</v>
      </c>
      <c r="D15" s="11">
        <v>1090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f>I15</f>
        <v>0</v>
      </c>
      <c r="K15" s="11">
        <f>J15</f>
        <v>0</v>
      </c>
      <c r="L15" s="11">
        <f t="shared" ref="L15:V15" si="1">K15</f>
        <v>0</v>
      </c>
      <c r="M15" s="11">
        <f t="shared" si="1"/>
        <v>0</v>
      </c>
      <c r="N15" s="11">
        <f t="shared" si="1"/>
        <v>0</v>
      </c>
      <c r="O15" s="11">
        <f t="shared" si="1"/>
        <v>0</v>
      </c>
      <c r="P15" s="11">
        <f t="shared" si="1"/>
        <v>0</v>
      </c>
      <c r="Q15" s="11">
        <f t="shared" si="1"/>
        <v>0</v>
      </c>
      <c r="R15" s="11">
        <f t="shared" si="1"/>
        <v>0</v>
      </c>
      <c r="S15" s="11">
        <f t="shared" si="1"/>
        <v>0</v>
      </c>
      <c r="T15" s="11">
        <f t="shared" si="1"/>
        <v>0</v>
      </c>
      <c r="U15" s="11">
        <f t="shared" si="1"/>
        <v>0</v>
      </c>
      <c r="V15" s="11">
        <f t="shared" si="1"/>
        <v>0</v>
      </c>
      <c r="W15" s="19"/>
    </row>
    <row r="16" spans="1:23" s="2" customFormat="1">
      <c r="A16" s="33"/>
      <c r="B16" s="33"/>
      <c r="C16" s="27" t="s">
        <v>71</v>
      </c>
      <c r="D16" s="11">
        <v>10565.2</v>
      </c>
      <c r="E16" s="11">
        <v>9227.7999999999993</v>
      </c>
      <c r="F16" s="11">
        <v>9200</v>
      </c>
      <c r="G16" s="11">
        <v>10298.700000000001</v>
      </c>
      <c r="H16" s="11">
        <v>11315</v>
      </c>
      <c r="I16" s="11">
        <v>11338.2</v>
      </c>
      <c r="J16" s="11">
        <v>11338.2</v>
      </c>
      <c r="K16" s="11">
        <v>11338.2</v>
      </c>
      <c r="L16" s="11">
        <v>11338.2</v>
      </c>
      <c r="M16" s="11">
        <v>11338.2</v>
      </c>
      <c r="N16" s="11">
        <v>11338.2</v>
      </c>
      <c r="O16" s="11">
        <v>11338.2</v>
      </c>
      <c r="P16" s="11">
        <v>11338.2</v>
      </c>
      <c r="Q16" s="11">
        <v>11338.2</v>
      </c>
      <c r="R16" s="11">
        <v>11338.2</v>
      </c>
      <c r="S16" s="11">
        <v>11338.2</v>
      </c>
      <c r="T16" s="11">
        <v>11338.2</v>
      </c>
      <c r="U16" s="11">
        <v>11338.2</v>
      </c>
      <c r="V16" s="11">
        <v>11338.2</v>
      </c>
      <c r="W16" s="19"/>
    </row>
    <row r="17" spans="1:23" s="2" customFormat="1">
      <c r="A17" s="33"/>
      <c r="B17" s="33"/>
      <c r="C17" s="27" t="s">
        <v>26</v>
      </c>
      <c r="D17" s="11">
        <f>D13-D15-D16</f>
        <v>508.59999999999854</v>
      </c>
      <c r="E17" s="11">
        <f t="shared" ref="E17:J17" si="2">E13-E16</f>
        <v>174.80000000000109</v>
      </c>
      <c r="F17" s="11">
        <f t="shared" si="2"/>
        <v>198.5</v>
      </c>
      <c r="G17" s="11">
        <f t="shared" si="2"/>
        <v>188.79999999999927</v>
      </c>
      <c r="H17" s="11">
        <f t="shared" si="2"/>
        <v>210</v>
      </c>
      <c r="I17" s="11">
        <f t="shared" si="2"/>
        <v>170</v>
      </c>
      <c r="J17" s="11">
        <f t="shared" si="2"/>
        <v>170</v>
      </c>
      <c r="K17" s="14">
        <f>J17*1.001</f>
        <v>170.17</v>
      </c>
      <c r="L17" s="14">
        <f t="shared" ref="L17:V17" si="3">K17*1.001</f>
        <v>170.34016999999997</v>
      </c>
      <c r="M17" s="14">
        <f t="shared" si="3"/>
        <v>170.51051016999995</v>
      </c>
      <c r="N17" s="14">
        <f t="shared" si="3"/>
        <v>170.68102068016992</v>
      </c>
      <c r="O17" s="14">
        <f t="shared" si="3"/>
        <v>170.85170170085007</v>
      </c>
      <c r="P17" s="14">
        <f t="shared" si="3"/>
        <v>171.0225534025509</v>
      </c>
      <c r="Q17" s="14">
        <f t="shared" si="3"/>
        <v>171.19357595595343</v>
      </c>
      <c r="R17" s="14">
        <f t="shared" si="3"/>
        <v>171.36476953190936</v>
      </c>
      <c r="S17" s="14">
        <f t="shared" si="3"/>
        <v>171.53613430144125</v>
      </c>
      <c r="T17" s="14">
        <f t="shared" si="3"/>
        <v>171.70767043574267</v>
      </c>
      <c r="U17" s="14">
        <f t="shared" si="3"/>
        <v>171.87937810617839</v>
      </c>
      <c r="V17" s="14">
        <f t="shared" si="3"/>
        <v>172.05125748428455</v>
      </c>
      <c r="W17" s="19"/>
    </row>
    <row r="18" spans="1:23" s="5" customFormat="1">
      <c r="A18" s="24" t="s">
        <v>6</v>
      </c>
      <c r="B18" s="24" t="s">
        <v>6</v>
      </c>
      <c r="C18" s="29" t="s">
        <v>29</v>
      </c>
      <c r="D18" s="12">
        <v>42377.599999999999</v>
      </c>
      <c r="E18" s="12">
        <v>49769.5</v>
      </c>
      <c r="F18" s="12">
        <v>79225.3</v>
      </c>
      <c r="G18" s="12">
        <v>88632.6</v>
      </c>
      <c r="H18" s="12">
        <v>49222.6</v>
      </c>
      <c r="I18" s="12">
        <v>32393.599999999999</v>
      </c>
      <c r="J18" s="12">
        <v>30469.599999999999</v>
      </c>
      <c r="K18" s="12">
        <f t="shared" ref="K18:V18" si="4">K20+K21+K22</f>
        <v>34204.919566997094</v>
      </c>
      <c r="L18" s="12">
        <f t="shared" si="4"/>
        <v>38187.478758719633</v>
      </c>
      <c r="M18" s="12">
        <f t="shared" si="4"/>
        <v>42464.470199643052</v>
      </c>
      <c r="N18" s="12">
        <f t="shared" si="4"/>
        <v>47183.696204940439</v>
      </c>
      <c r="O18" s="12">
        <f t="shared" si="4"/>
        <v>52384.244790879427</v>
      </c>
      <c r="P18" s="12">
        <f t="shared" si="4"/>
        <v>57834.585600520717</v>
      </c>
      <c r="Q18" s="12">
        <f t="shared" si="4"/>
        <v>71300.486353885499</v>
      </c>
      <c r="R18" s="12">
        <f t="shared" si="4"/>
        <v>79044.711907437188</v>
      </c>
      <c r="S18" s="12">
        <f t="shared" si="4"/>
        <v>87392.443313756725</v>
      </c>
      <c r="T18" s="12">
        <f t="shared" si="4"/>
        <v>96393.832706652232</v>
      </c>
      <c r="U18" s="12">
        <f t="shared" si="4"/>
        <v>106288.29451112507</v>
      </c>
      <c r="V18" s="12">
        <f t="shared" si="4"/>
        <v>116972.14446908678</v>
      </c>
      <c r="W18" s="40"/>
    </row>
    <row r="19" spans="1:23">
      <c r="A19" s="33"/>
      <c r="B19" s="33"/>
      <c r="C19" s="27" t="s">
        <v>24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3" s="2" customFormat="1">
      <c r="A20" s="33"/>
      <c r="B20" s="33"/>
      <c r="C20" s="27" t="s">
        <v>25</v>
      </c>
      <c r="D20" s="11">
        <v>2344.3000000000002</v>
      </c>
      <c r="E20" s="11">
        <v>6322</v>
      </c>
      <c r="F20" s="11">
        <v>15238</v>
      </c>
      <c r="G20" s="11">
        <v>3335.7</v>
      </c>
      <c r="H20" s="11">
        <v>10235.200000000001</v>
      </c>
      <c r="I20" s="11">
        <v>0</v>
      </c>
      <c r="J20" s="11">
        <v>0</v>
      </c>
      <c r="K20" s="11">
        <f>J20</f>
        <v>0</v>
      </c>
      <c r="L20" s="11">
        <f t="shared" ref="L20:V20" si="5">K20</f>
        <v>0</v>
      </c>
      <c r="M20" s="11">
        <f t="shared" si="5"/>
        <v>0</v>
      </c>
      <c r="N20" s="11">
        <f t="shared" si="5"/>
        <v>0</v>
      </c>
      <c r="O20" s="11">
        <f t="shared" si="5"/>
        <v>0</v>
      </c>
      <c r="P20" s="11">
        <f t="shared" si="5"/>
        <v>0</v>
      </c>
      <c r="Q20" s="11">
        <f t="shared" si="5"/>
        <v>0</v>
      </c>
      <c r="R20" s="11">
        <f t="shared" si="5"/>
        <v>0</v>
      </c>
      <c r="S20" s="11">
        <f t="shared" si="5"/>
        <v>0</v>
      </c>
      <c r="T20" s="11">
        <f t="shared" si="5"/>
        <v>0</v>
      </c>
      <c r="U20" s="11">
        <f t="shared" si="5"/>
        <v>0</v>
      </c>
      <c r="V20" s="11">
        <f t="shared" si="5"/>
        <v>0</v>
      </c>
      <c r="W20" s="19"/>
    </row>
    <row r="21" spans="1:23" s="2" customFormat="1">
      <c r="A21" s="33"/>
      <c r="B21" s="33"/>
      <c r="C21" s="27" t="s">
        <v>71</v>
      </c>
      <c r="D21" s="11">
        <v>7022</v>
      </c>
      <c r="E21" s="11">
        <v>5235.3</v>
      </c>
      <c r="F21" s="11">
        <v>23598.799999999999</v>
      </c>
      <c r="G21" s="11">
        <v>41423.800000000003</v>
      </c>
      <c r="H21" s="11">
        <v>3671.4</v>
      </c>
      <c r="I21" s="11">
        <v>278</v>
      </c>
      <c r="J21" s="11">
        <v>278</v>
      </c>
      <c r="K21" s="11">
        <v>278</v>
      </c>
      <c r="L21" s="11">
        <v>278</v>
      </c>
      <c r="M21" s="11">
        <v>278</v>
      </c>
      <c r="N21" s="11">
        <v>278</v>
      </c>
      <c r="O21" s="11">
        <v>278</v>
      </c>
      <c r="P21" s="11">
        <v>278</v>
      </c>
      <c r="Q21" s="11">
        <v>278</v>
      </c>
      <c r="R21" s="11">
        <v>278</v>
      </c>
      <c r="S21" s="11">
        <v>278</v>
      </c>
      <c r="T21" s="11">
        <v>278</v>
      </c>
      <c r="U21" s="11">
        <v>278</v>
      </c>
      <c r="V21" s="11">
        <v>278</v>
      </c>
      <c r="W21" s="19"/>
    </row>
    <row r="22" spans="1:23" s="38" customFormat="1">
      <c r="A22" s="37"/>
      <c r="B22" s="37"/>
      <c r="C22" s="27" t="s">
        <v>26</v>
      </c>
      <c r="D22" s="11">
        <f t="shared" ref="D22:J22" si="6">D18-D20-D21</f>
        <v>33011.299999999996</v>
      </c>
      <c r="E22" s="11">
        <f t="shared" si="6"/>
        <v>38212.199999999997</v>
      </c>
      <c r="F22" s="11">
        <f t="shared" si="6"/>
        <v>40388.5</v>
      </c>
      <c r="G22" s="11">
        <f t="shared" si="6"/>
        <v>43873.100000000006</v>
      </c>
      <c r="H22" s="11">
        <f t="shared" si="6"/>
        <v>35315.999999999993</v>
      </c>
      <c r="I22" s="11">
        <f t="shared" si="6"/>
        <v>32115.599999999999</v>
      </c>
      <c r="J22" s="11">
        <f t="shared" si="6"/>
        <v>30191.599999999999</v>
      </c>
      <c r="K22" s="14">
        <v>33926.919566997094</v>
      </c>
      <c r="L22" s="14">
        <v>37909.478758719633</v>
      </c>
      <c r="M22" s="14">
        <v>42186.470199643052</v>
      </c>
      <c r="N22" s="14">
        <v>46905.696204940439</v>
      </c>
      <c r="O22" s="14">
        <v>52106.244790879427</v>
      </c>
      <c r="P22" s="14">
        <v>57556.585600520717</v>
      </c>
      <c r="Q22" s="14">
        <v>71022.486353885499</v>
      </c>
      <c r="R22" s="14">
        <v>78766.711907437188</v>
      </c>
      <c r="S22" s="14">
        <v>87114.443313756725</v>
      </c>
      <c r="T22" s="14">
        <v>96115.832706652232</v>
      </c>
      <c r="U22" s="14">
        <v>106010.29451112507</v>
      </c>
      <c r="V22" s="14">
        <v>116694.14446908678</v>
      </c>
      <c r="W22" s="19"/>
    </row>
    <row r="23" spans="1:23" s="5" customFormat="1">
      <c r="A23" s="24" t="s">
        <v>7</v>
      </c>
      <c r="B23" s="24" t="s">
        <v>7</v>
      </c>
      <c r="C23" s="29" t="s">
        <v>33</v>
      </c>
      <c r="D23" s="12">
        <v>21599.9</v>
      </c>
      <c r="E23" s="12">
        <v>15642.2</v>
      </c>
      <c r="F23" s="12">
        <v>24872</v>
      </c>
      <c r="G23" s="12">
        <v>20624.599999999999</v>
      </c>
      <c r="H23" s="12">
        <v>15366</v>
      </c>
      <c r="I23" s="12">
        <v>14847.2</v>
      </c>
      <c r="J23" s="12">
        <v>14347.2</v>
      </c>
      <c r="K23" s="12">
        <f t="shared" ref="K23:V23" si="7">K25+K26+K27</f>
        <v>14361.547199999999</v>
      </c>
      <c r="L23" s="12">
        <f t="shared" si="7"/>
        <v>14375.908747199997</v>
      </c>
      <c r="M23" s="12">
        <f t="shared" si="7"/>
        <v>14390.284655947196</v>
      </c>
      <c r="N23" s="12">
        <f t="shared" si="7"/>
        <v>14404.674940603141</v>
      </c>
      <c r="O23" s="12">
        <f t="shared" si="7"/>
        <v>14419.079615543742</v>
      </c>
      <c r="P23" s="12">
        <f t="shared" si="7"/>
        <v>14433.498695159284</v>
      </c>
      <c r="Q23" s="12">
        <f t="shared" si="7"/>
        <v>14447.932193854442</v>
      </c>
      <c r="R23" s="12">
        <f t="shared" si="7"/>
        <v>14462.380126048294</v>
      </c>
      <c r="S23" s="12">
        <f t="shared" si="7"/>
        <v>14476.84250617434</v>
      </c>
      <c r="T23" s="12">
        <f t="shared" si="7"/>
        <v>14491.319348680512</v>
      </c>
      <c r="U23" s="12">
        <f t="shared" si="7"/>
        <v>14505.810668029191</v>
      </c>
      <c r="V23" s="12">
        <f t="shared" si="7"/>
        <v>14520.316478697219</v>
      </c>
      <c r="W23" s="40"/>
    </row>
    <row r="24" spans="1:23">
      <c r="A24" s="33"/>
      <c r="B24" s="33"/>
      <c r="C24" s="27" t="s">
        <v>24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3" s="2" customFormat="1">
      <c r="A25" s="33"/>
      <c r="B25" s="33"/>
      <c r="C25" s="27" t="s">
        <v>25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f>I25</f>
        <v>0</v>
      </c>
      <c r="K25" s="11">
        <f>J25</f>
        <v>0</v>
      </c>
      <c r="L25" s="11">
        <f t="shared" ref="L25:V25" si="8">K25</f>
        <v>0</v>
      </c>
      <c r="M25" s="11">
        <f t="shared" si="8"/>
        <v>0</v>
      </c>
      <c r="N25" s="11">
        <f t="shared" si="8"/>
        <v>0</v>
      </c>
      <c r="O25" s="11">
        <f t="shared" si="8"/>
        <v>0</v>
      </c>
      <c r="P25" s="11">
        <f t="shared" si="8"/>
        <v>0</v>
      </c>
      <c r="Q25" s="11">
        <f t="shared" si="8"/>
        <v>0</v>
      </c>
      <c r="R25" s="11">
        <f t="shared" si="8"/>
        <v>0</v>
      </c>
      <c r="S25" s="11">
        <f t="shared" si="8"/>
        <v>0</v>
      </c>
      <c r="T25" s="11">
        <f t="shared" si="8"/>
        <v>0</v>
      </c>
      <c r="U25" s="11">
        <f t="shared" si="8"/>
        <v>0</v>
      </c>
      <c r="V25" s="11">
        <f t="shared" si="8"/>
        <v>0</v>
      </c>
      <c r="W25" s="19"/>
    </row>
    <row r="26" spans="1:23" s="2" customFormat="1">
      <c r="A26" s="33"/>
      <c r="B26" s="33"/>
      <c r="C26" s="27" t="s">
        <v>71</v>
      </c>
      <c r="D26" s="11">
        <v>10000</v>
      </c>
      <c r="E26" s="11">
        <v>0</v>
      </c>
      <c r="F26" s="11">
        <v>6493.4</v>
      </c>
      <c r="G26" s="11">
        <v>4585.3999999999996</v>
      </c>
      <c r="H26" s="11">
        <v>0</v>
      </c>
      <c r="I26" s="11">
        <v>0</v>
      </c>
      <c r="J26" s="11">
        <f>I26</f>
        <v>0</v>
      </c>
      <c r="K26" s="11">
        <f>J26</f>
        <v>0</v>
      </c>
      <c r="L26" s="11">
        <f t="shared" ref="L26:V26" si="9">K26</f>
        <v>0</v>
      </c>
      <c r="M26" s="11">
        <f t="shared" si="9"/>
        <v>0</v>
      </c>
      <c r="N26" s="11">
        <f t="shared" si="9"/>
        <v>0</v>
      </c>
      <c r="O26" s="11">
        <f t="shared" si="9"/>
        <v>0</v>
      </c>
      <c r="P26" s="11">
        <f t="shared" si="9"/>
        <v>0</v>
      </c>
      <c r="Q26" s="11">
        <f t="shared" si="9"/>
        <v>0</v>
      </c>
      <c r="R26" s="11">
        <f t="shared" si="9"/>
        <v>0</v>
      </c>
      <c r="S26" s="11">
        <f t="shared" si="9"/>
        <v>0</v>
      </c>
      <c r="T26" s="11">
        <f t="shared" si="9"/>
        <v>0</v>
      </c>
      <c r="U26" s="11">
        <f t="shared" si="9"/>
        <v>0</v>
      </c>
      <c r="V26" s="11">
        <f t="shared" si="9"/>
        <v>0</v>
      </c>
      <c r="W26" s="19"/>
    </row>
    <row r="27" spans="1:23" s="2" customFormat="1">
      <c r="A27" s="33"/>
      <c r="B27" s="33"/>
      <c r="C27" s="27" t="s">
        <v>26</v>
      </c>
      <c r="D27" s="11">
        <f>D23-D26</f>
        <v>11599.900000000001</v>
      </c>
      <c r="E27" s="11">
        <f>E23</f>
        <v>15642.2</v>
      </c>
      <c r="F27" s="11">
        <f>F23-F26</f>
        <v>18378.599999999999</v>
      </c>
      <c r="G27" s="11">
        <f>G23-G26</f>
        <v>16039.199999999999</v>
      </c>
      <c r="H27" s="11">
        <f>H23-H26</f>
        <v>15366</v>
      </c>
      <c r="I27" s="11">
        <f>I23-I26</f>
        <v>14847.2</v>
      </c>
      <c r="J27" s="11">
        <f>J23-J26</f>
        <v>14347.2</v>
      </c>
      <c r="K27" s="14">
        <f>J27*1.001</f>
        <v>14361.547199999999</v>
      </c>
      <c r="L27" s="14">
        <f t="shared" ref="L27:V27" si="10">K27*1.001</f>
        <v>14375.908747199997</v>
      </c>
      <c r="M27" s="14">
        <f t="shared" si="10"/>
        <v>14390.284655947196</v>
      </c>
      <c r="N27" s="14">
        <f t="shared" si="10"/>
        <v>14404.674940603141</v>
      </c>
      <c r="O27" s="14">
        <f t="shared" si="10"/>
        <v>14419.079615543742</v>
      </c>
      <c r="P27" s="14">
        <f t="shared" si="10"/>
        <v>14433.498695159284</v>
      </c>
      <c r="Q27" s="14">
        <f t="shared" si="10"/>
        <v>14447.932193854442</v>
      </c>
      <c r="R27" s="14">
        <f t="shared" si="10"/>
        <v>14462.380126048294</v>
      </c>
      <c r="S27" s="14">
        <f t="shared" si="10"/>
        <v>14476.84250617434</v>
      </c>
      <c r="T27" s="14">
        <f t="shared" si="10"/>
        <v>14491.319348680512</v>
      </c>
      <c r="U27" s="14">
        <f t="shared" si="10"/>
        <v>14505.810668029191</v>
      </c>
      <c r="V27" s="14">
        <f t="shared" si="10"/>
        <v>14520.316478697219</v>
      </c>
      <c r="W27" s="19"/>
    </row>
    <row r="28" spans="1:23" s="5" customFormat="1">
      <c r="A28" s="24" t="s">
        <v>8</v>
      </c>
      <c r="B28" s="24" t="s">
        <v>8</v>
      </c>
      <c r="C28" s="29" t="s">
        <v>30</v>
      </c>
      <c r="D28" s="12">
        <v>350</v>
      </c>
      <c r="E28" s="12">
        <v>386</v>
      </c>
      <c r="F28" s="12">
        <v>409.7</v>
      </c>
      <c r="G28" s="12">
        <v>326.60000000000002</v>
      </c>
      <c r="H28" s="12">
        <v>370.8</v>
      </c>
      <c r="I28" s="12">
        <v>91.4</v>
      </c>
      <c r="J28" s="12">
        <v>91.4</v>
      </c>
      <c r="K28" s="12">
        <f t="shared" ref="K28:V28" si="11">K30+K31+K32</f>
        <v>91.4</v>
      </c>
      <c r="L28" s="12">
        <f t="shared" si="11"/>
        <v>91.4</v>
      </c>
      <c r="M28" s="12">
        <f t="shared" si="11"/>
        <v>91.4</v>
      </c>
      <c r="N28" s="12">
        <f t="shared" si="11"/>
        <v>91.4</v>
      </c>
      <c r="O28" s="12">
        <f t="shared" si="11"/>
        <v>91.4</v>
      </c>
      <c r="P28" s="12">
        <f t="shared" si="11"/>
        <v>91.4</v>
      </c>
      <c r="Q28" s="12">
        <f t="shared" si="11"/>
        <v>91.4</v>
      </c>
      <c r="R28" s="12">
        <f t="shared" si="11"/>
        <v>91.4</v>
      </c>
      <c r="S28" s="12">
        <f t="shared" si="11"/>
        <v>91.4</v>
      </c>
      <c r="T28" s="12">
        <f t="shared" si="11"/>
        <v>91.4</v>
      </c>
      <c r="U28" s="12">
        <f t="shared" si="11"/>
        <v>91.4</v>
      </c>
      <c r="V28" s="12">
        <f t="shared" si="11"/>
        <v>91.4</v>
      </c>
      <c r="W28" s="40"/>
    </row>
    <row r="29" spans="1:23">
      <c r="A29" s="33"/>
      <c r="B29" s="33"/>
      <c r="C29" s="27" t="s">
        <v>24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3" s="2" customFormat="1">
      <c r="A30" s="33"/>
      <c r="B30" s="33"/>
      <c r="C30" s="27" t="s">
        <v>25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f>I30</f>
        <v>0</v>
      </c>
      <c r="K30" s="11">
        <f>J30</f>
        <v>0</v>
      </c>
      <c r="L30" s="11">
        <f t="shared" ref="L30:V30" si="12">K30</f>
        <v>0</v>
      </c>
      <c r="M30" s="11">
        <f t="shared" si="12"/>
        <v>0</v>
      </c>
      <c r="N30" s="11">
        <f t="shared" si="12"/>
        <v>0</v>
      </c>
      <c r="O30" s="11">
        <f t="shared" si="12"/>
        <v>0</v>
      </c>
      <c r="P30" s="11">
        <f t="shared" si="12"/>
        <v>0</v>
      </c>
      <c r="Q30" s="11">
        <f t="shared" si="12"/>
        <v>0</v>
      </c>
      <c r="R30" s="11">
        <f t="shared" si="12"/>
        <v>0</v>
      </c>
      <c r="S30" s="11">
        <f t="shared" si="12"/>
        <v>0</v>
      </c>
      <c r="T30" s="11">
        <f t="shared" si="12"/>
        <v>0</v>
      </c>
      <c r="U30" s="11">
        <f t="shared" si="12"/>
        <v>0</v>
      </c>
      <c r="V30" s="11">
        <f t="shared" si="12"/>
        <v>0</v>
      </c>
      <c r="W30" s="19"/>
    </row>
    <row r="31" spans="1:23" s="2" customFormat="1">
      <c r="A31" s="33"/>
      <c r="B31" s="33"/>
      <c r="C31" s="27" t="s">
        <v>71</v>
      </c>
      <c r="D31" s="11">
        <v>79</v>
      </c>
      <c r="E31" s="11">
        <v>82.1</v>
      </c>
      <c r="F31" s="11">
        <v>83</v>
      </c>
      <c r="G31" s="11">
        <v>86.1</v>
      </c>
      <c r="H31" s="11">
        <v>88.8</v>
      </c>
      <c r="I31" s="11">
        <v>91.4</v>
      </c>
      <c r="J31" s="11">
        <v>91.4</v>
      </c>
      <c r="K31" s="11">
        <v>91.4</v>
      </c>
      <c r="L31" s="11">
        <v>91.4</v>
      </c>
      <c r="M31" s="11">
        <v>91.4</v>
      </c>
      <c r="N31" s="11">
        <v>91.4</v>
      </c>
      <c r="O31" s="11">
        <v>91.4</v>
      </c>
      <c r="P31" s="11">
        <v>91.4</v>
      </c>
      <c r="Q31" s="11">
        <v>91.4</v>
      </c>
      <c r="R31" s="11">
        <v>91.4</v>
      </c>
      <c r="S31" s="11">
        <v>91.4</v>
      </c>
      <c r="T31" s="11">
        <v>91.4</v>
      </c>
      <c r="U31" s="11">
        <v>91.4</v>
      </c>
      <c r="V31" s="11">
        <v>91.4</v>
      </c>
      <c r="W31" s="19"/>
    </row>
    <row r="32" spans="1:23" s="2" customFormat="1">
      <c r="A32" s="33"/>
      <c r="B32" s="33"/>
      <c r="C32" s="27" t="s">
        <v>26</v>
      </c>
      <c r="D32" s="11">
        <f t="shared" ref="D32:J32" si="13">D28-D31</f>
        <v>271</v>
      </c>
      <c r="E32" s="11">
        <f t="shared" si="13"/>
        <v>303.89999999999998</v>
      </c>
      <c r="F32" s="11">
        <f t="shared" si="13"/>
        <v>326.7</v>
      </c>
      <c r="G32" s="11">
        <f t="shared" si="13"/>
        <v>240.50000000000003</v>
      </c>
      <c r="H32" s="11">
        <f t="shared" si="13"/>
        <v>282</v>
      </c>
      <c r="I32" s="11">
        <f t="shared" si="13"/>
        <v>0</v>
      </c>
      <c r="J32" s="11">
        <f t="shared" si="13"/>
        <v>0</v>
      </c>
      <c r="K32" s="14">
        <f>J32*1.039</f>
        <v>0</v>
      </c>
      <c r="L32" s="14">
        <f>K32*1.069</f>
        <v>0</v>
      </c>
      <c r="M32" s="14">
        <f>L32*1.037</f>
        <v>0</v>
      </c>
      <c r="N32" s="14">
        <f>M32*1.038</f>
        <v>0</v>
      </c>
      <c r="O32" s="14">
        <f>N32*1.04</f>
        <v>0</v>
      </c>
      <c r="P32" s="14">
        <f>O32*1.038</f>
        <v>0</v>
      </c>
      <c r="Q32" s="14">
        <f>P32*1.061</f>
        <v>0</v>
      </c>
      <c r="R32" s="14">
        <f>Q32*1.041</f>
        <v>0</v>
      </c>
      <c r="S32" s="14">
        <f>R32*1.047</f>
        <v>0</v>
      </c>
      <c r="T32" s="14">
        <f>S32*1.049</f>
        <v>0</v>
      </c>
      <c r="U32" s="14">
        <f>T32*1.048</f>
        <v>0</v>
      </c>
      <c r="V32" s="14">
        <f>U32*1.05</f>
        <v>0</v>
      </c>
      <c r="W32" s="19"/>
    </row>
    <row r="33" spans="1:23" s="5" customFormat="1">
      <c r="A33" s="24" t="s">
        <v>9</v>
      </c>
      <c r="B33" s="24" t="s">
        <v>9</v>
      </c>
      <c r="C33" s="29" t="s">
        <v>31</v>
      </c>
      <c r="D33" s="12">
        <v>411144.7</v>
      </c>
      <c r="E33" s="12">
        <v>502624.9</v>
      </c>
      <c r="F33" s="12">
        <v>434760.3</v>
      </c>
      <c r="G33" s="12">
        <v>530919.80000000005</v>
      </c>
      <c r="H33" s="12">
        <v>513322.9</v>
      </c>
      <c r="I33" s="12">
        <v>452472.1</v>
      </c>
      <c r="J33" s="12">
        <v>443551</v>
      </c>
      <c r="K33" s="12">
        <f t="shared" ref="K33:V33" si="14">K35+K36+K37</f>
        <v>444051.48499999999</v>
      </c>
      <c r="L33" s="12">
        <f t="shared" si="14"/>
        <v>444556.97485</v>
      </c>
      <c r="M33" s="12">
        <f t="shared" si="14"/>
        <v>445067.51959849999</v>
      </c>
      <c r="N33" s="12">
        <f t="shared" si="14"/>
        <v>445583.16979448497</v>
      </c>
      <c r="O33" s="12">
        <f t="shared" si="14"/>
        <v>446103.97649242985</v>
      </c>
      <c r="P33" s="12">
        <f t="shared" si="14"/>
        <v>446629.99125735415</v>
      </c>
      <c r="Q33" s="12">
        <f t="shared" si="14"/>
        <v>447161.26616992767</v>
      </c>
      <c r="R33" s="12">
        <f t="shared" si="14"/>
        <v>447697.85383162694</v>
      </c>
      <c r="S33" s="12">
        <f t="shared" si="14"/>
        <v>448239.80736994324</v>
      </c>
      <c r="T33" s="12">
        <f t="shared" si="14"/>
        <v>448787.18044364266</v>
      </c>
      <c r="U33" s="12">
        <f t="shared" si="14"/>
        <v>449340.02724807907</v>
      </c>
      <c r="V33" s="12">
        <f t="shared" si="14"/>
        <v>449898.4025205599</v>
      </c>
      <c r="W33" s="40"/>
    </row>
    <row r="34" spans="1:23">
      <c r="A34" s="33"/>
      <c r="B34" s="33"/>
      <c r="C34" s="27" t="s">
        <v>24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3" s="2" customFormat="1">
      <c r="A35" s="33"/>
      <c r="B35" s="33"/>
      <c r="C35" s="27" t="s">
        <v>25</v>
      </c>
      <c r="D35" s="11">
        <v>1112.4000000000001</v>
      </c>
      <c r="E35" s="11">
        <v>1068.9000000000001</v>
      </c>
      <c r="F35" s="11">
        <v>2111.1</v>
      </c>
      <c r="G35" s="11">
        <v>62938.2</v>
      </c>
      <c r="H35" s="11">
        <v>75267.5</v>
      </c>
      <c r="I35" s="11">
        <v>40123.5</v>
      </c>
      <c r="J35" s="11">
        <v>40123.5</v>
      </c>
      <c r="K35" s="11">
        <v>40123.5</v>
      </c>
      <c r="L35" s="11">
        <v>40123.5</v>
      </c>
      <c r="M35" s="11">
        <v>40123.5</v>
      </c>
      <c r="N35" s="11">
        <v>40123.5</v>
      </c>
      <c r="O35" s="11">
        <v>40123.5</v>
      </c>
      <c r="P35" s="11">
        <v>40123.5</v>
      </c>
      <c r="Q35" s="11">
        <v>40123.5</v>
      </c>
      <c r="R35" s="11">
        <v>40123.5</v>
      </c>
      <c r="S35" s="11">
        <v>40123.5</v>
      </c>
      <c r="T35" s="11">
        <v>40123.5</v>
      </c>
      <c r="U35" s="11">
        <v>40123.5</v>
      </c>
      <c r="V35" s="11">
        <v>40123.5</v>
      </c>
      <c r="W35" s="19"/>
    </row>
    <row r="36" spans="1:23" s="2" customFormat="1">
      <c r="A36" s="33"/>
      <c r="B36" s="33"/>
      <c r="C36" s="27" t="s">
        <v>71</v>
      </c>
      <c r="D36" s="11">
        <v>342827.9</v>
      </c>
      <c r="E36" s="11">
        <v>424609.2</v>
      </c>
      <c r="F36" s="11">
        <v>381173.7</v>
      </c>
      <c r="G36" s="11">
        <v>428620.9</v>
      </c>
      <c r="H36" s="11">
        <v>378084.8</v>
      </c>
      <c r="I36" s="11">
        <v>353379</v>
      </c>
      <c r="J36" s="11">
        <v>353379</v>
      </c>
      <c r="K36" s="11">
        <v>353379</v>
      </c>
      <c r="L36" s="11">
        <v>353379</v>
      </c>
      <c r="M36" s="11">
        <v>353379</v>
      </c>
      <c r="N36" s="11">
        <v>353379</v>
      </c>
      <c r="O36" s="11">
        <v>353379</v>
      </c>
      <c r="P36" s="11">
        <v>353379</v>
      </c>
      <c r="Q36" s="11">
        <v>353379</v>
      </c>
      <c r="R36" s="11">
        <v>353379</v>
      </c>
      <c r="S36" s="11">
        <v>353379</v>
      </c>
      <c r="T36" s="11">
        <v>353379</v>
      </c>
      <c r="U36" s="11">
        <v>353379</v>
      </c>
      <c r="V36" s="11">
        <v>353379</v>
      </c>
      <c r="W36" s="19"/>
    </row>
    <row r="37" spans="1:23" s="2" customFormat="1">
      <c r="A37" s="33"/>
      <c r="B37" s="33"/>
      <c r="C37" s="27" t="s">
        <v>26</v>
      </c>
      <c r="D37" s="11">
        <f t="shared" ref="D37:J37" si="15">D33-D35-D36</f>
        <v>67204.399999999965</v>
      </c>
      <c r="E37" s="11">
        <f t="shared" si="15"/>
        <v>76946.799999999988</v>
      </c>
      <c r="F37" s="11">
        <f t="shared" si="15"/>
        <v>51475.5</v>
      </c>
      <c r="G37" s="11">
        <f t="shared" si="15"/>
        <v>39360.700000000012</v>
      </c>
      <c r="H37" s="11">
        <f t="shared" si="15"/>
        <v>59970.600000000035</v>
      </c>
      <c r="I37" s="11">
        <f t="shared" si="15"/>
        <v>58969.599999999977</v>
      </c>
      <c r="J37" s="11">
        <f t="shared" si="15"/>
        <v>50048.5</v>
      </c>
      <c r="K37" s="14">
        <f>J37*1.01</f>
        <v>50548.985000000001</v>
      </c>
      <c r="L37" s="14">
        <f t="shared" ref="L37:V37" si="16">K37*1.01</f>
        <v>51054.474849999999</v>
      </c>
      <c r="M37" s="14">
        <f t="shared" si="16"/>
        <v>51565.019598500003</v>
      </c>
      <c r="N37" s="14">
        <f t="shared" si="16"/>
        <v>52080.669794485002</v>
      </c>
      <c r="O37" s="14">
        <f t="shared" si="16"/>
        <v>52601.476492429851</v>
      </c>
      <c r="P37" s="14">
        <f t="shared" si="16"/>
        <v>53127.491257354151</v>
      </c>
      <c r="Q37" s="14">
        <f t="shared" si="16"/>
        <v>53658.766169927694</v>
      </c>
      <c r="R37" s="14">
        <f t="shared" si="16"/>
        <v>54195.35383162697</v>
      </c>
      <c r="S37" s="14">
        <f t="shared" si="16"/>
        <v>54737.307369943243</v>
      </c>
      <c r="T37" s="14">
        <f t="shared" si="16"/>
        <v>55284.680443642676</v>
      </c>
      <c r="U37" s="14">
        <f t="shared" si="16"/>
        <v>55837.527248079103</v>
      </c>
      <c r="V37" s="14">
        <f t="shared" si="16"/>
        <v>56395.902520559895</v>
      </c>
      <c r="W37" s="19"/>
    </row>
    <row r="38" spans="1:23" s="5" customFormat="1" ht="42.75">
      <c r="A38" s="24" t="s">
        <v>10</v>
      </c>
      <c r="B38" s="24" t="s">
        <v>10</v>
      </c>
      <c r="C38" s="29" t="s">
        <v>72</v>
      </c>
      <c r="D38" s="12">
        <v>2555.1999999999998</v>
      </c>
      <c r="E38" s="12">
        <v>4931.6000000000004</v>
      </c>
      <c r="F38" s="12">
        <v>15550.8</v>
      </c>
      <c r="G38" s="12">
        <v>6508.8</v>
      </c>
      <c r="H38" s="12">
        <v>4523</v>
      </c>
      <c r="I38" s="12">
        <v>1859</v>
      </c>
      <c r="J38" s="12">
        <v>1859</v>
      </c>
      <c r="K38" s="12">
        <f t="shared" ref="K38:V38" si="17">K40+K41+K42</f>
        <v>1860.8589999999997</v>
      </c>
      <c r="L38" s="12">
        <f t="shared" si="17"/>
        <v>1862.7198589999996</v>
      </c>
      <c r="M38" s="12">
        <f t="shared" si="17"/>
        <v>1864.5825788589993</v>
      </c>
      <c r="N38" s="12">
        <f t="shared" si="17"/>
        <v>1866.4471614378581</v>
      </c>
      <c r="O38" s="12">
        <f t="shared" si="17"/>
        <v>1868.3136085992958</v>
      </c>
      <c r="P38" s="12">
        <f t="shared" si="17"/>
        <v>1870.1819222078948</v>
      </c>
      <c r="Q38" s="12">
        <f t="shared" si="17"/>
        <v>1872.0521041301024</v>
      </c>
      <c r="R38" s="12">
        <f t="shared" si="17"/>
        <v>1873.9241562342322</v>
      </c>
      <c r="S38" s="12">
        <f t="shared" si="17"/>
        <v>1875.7980803904663</v>
      </c>
      <c r="T38" s="12">
        <f t="shared" si="17"/>
        <v>1877.6738784708566</v>
      </c>
      <c r="U38" s="12">
        <f t="shared" si="17"/>
        <v>1879.5515523493273</v>
      </c>
      <c r="V38" s="12">
        <f t="shared" si="17"/>
        <v>1881.4311039016764</v>
      </c>
      <c r="W38" s="40"/>
    </row>
    <row r="39" spans="1:23">
      <c r="A39" s="33"/>
      <c r="B39" s="33"/>
      <c r="C39" s="27" t="s">
        <v>24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3" s="2" customFormat="1">
      <c r="A40" s="33"/>
      <c r="B40" s="33"/>
      <c r="C40" s="27" t="s">
        <v>25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f>I40</f>
        <v>0</v>
      </c>
      <c r="K40" s="11">
        <f>J40</f>
        <v>0</v>
      </c>
      <c r="L40" s="11">
        <f t="shared" ref="L40:V40" si="18">K40</f>
        <v>0</v>
      </c>
      <c r="M40" s="11">
        <f t="shared" si="18"/>
        <v>0</v>
      </c>
      <c r="N40" s="11">
        <f t="shared" si="18"/>
        <v>0</v>
      </c>
      <c r="O40" s="11">
        <f t="shared" si="18"/>
        <v>0</v>
      </c>
      <c r="P40" s="11">
        <f t="shared" si="18"/>
        <v>0</v>
      </c>
      <c r="Q40" s="11">
        <f t="shared" si="18"/>
        <v>0</v>
      </c>
      <c r="R40" s="11">
        <f t="shared" si="18"/>
        <v>0</v>
      </c>
      <c r="S40" s="11">
        <f t="shared" si="18"/>
        <v>0</v>
      </c>
      <c r="T40" s="11">
        <f t="shared" si="18"/>
        <v>0</v>
      </c>
      <c r="U40" s="11">
        <f t="shared" si="18"/>
        <v>0</v>
      </c>
      <c r="V40" s="11">
        <f t="shared" si="18"/>
        <v>0</v>
      </c>
      <c r="W40" s="19"/>
    </row>
    <row r="41" spans="1:23" s="2" customFormat="1">
      <c r="A41" s="33"/>
      <c r="B41" s="33"/>
      <c r="C41" s="27" t="s">
        <v>71</v>
      </c>
      <c r="D41" s="11">
        <v>0</v>
      </c>
      <c r="E41" s="11">
        <v>1000.6</v>
      </c>
      <c r="F41" s="11">
        <v>10868.8</v>
      </c>
      <c r="G41" s="11">
        <v>746.6</v>
      </c>
      <c r="H41" s="11">
        <v>0</v>
      </c>
      <c r="I41" s="11">
        <v>0</v>
      </c>
      <c r="J41" s="11">
        <f>I41</f>
        <v>0</v>
      </c>
      <c r="K41" s="11">
        <f>J41</f>
        <v>0</v>
      </c>
      <c r="L41" s="11">
        <f t="shared" ref="L41:V41" si="19">K41</f>
        <v>0</v>
      </c>
      <c r="M41" s="11">
        <f t="shared" si="19"/>
        <v>0</v>
      </c>
      <c r="N41" s="11">
        <f t="shared" si="19"/>
        <v>0</v>
      </c>
      <c r="O41" s="11">
        <f t="shared" si="19"/>
        <v>0</v>
      </c>
      <c r="P41" s="11">
        <f t="shared" si="19"/>
        <v>0</v>
      </c>
      <c r="Q41" s="11">
        <f t="shared" si="19"/>
        <v>0</v>
      </c>
      <c r="R41" s="11">
        <f t="shared" si="19"/>
        <v>0</v>
      </c>
      <c r="S41" s="11">
        <f t="shared" si="19"/>
        <v>0</v>
      </c>
      <c r="T41" s="11">
        <f t="shared" si="19"/>
        <v>0</v>
      </c>
      <c r="U41" s="11">
        <f t="shared" si="19"/>
        <v>0</v>
      </c>
      <c r="V41" s="11">
        <f t="shared" si="19"/>
        <v>0</v>
      </c>
      <c r="W41" s="19"/>
    </row>
    <row r="42" spans="1:23" s="2" customFormat="1">
      <c r="A42" s="33"/>
      <c r="B42" s="33"/>
      <c r="C42" s="27" t="s">
        <v>26</v>
      </c>
      <c r="D42" s="11">
        <v>2555.1999999999998</v>
      </c>
      <c r="E42" s="11">
        <f>E38-E41</f>
        <v>3931.0000000000005</v>
      </c>
      <c r="F42" s="11">
        <f>F38-F41</f>
        <v>4682</v>
      </c>
      <c r="G42" s="11">
        <f>G38-G41</f>
        <v>5762.2</v>
      </c>
      <c r="H42" s="11">
        <f>H38</f>
        <v>4523</v>
      </c>
      <c r="I42" s="11">
        <f>I38</f>
        <v>1859</v>
      </c>
      <c r="J42" s="11">
        <f>J38</f>
        <v>1859</v>
      </c>
      <c r="K42" s="14">
        <f>J42*1.001</f>
        <v>1860.8589999999997</v>
      </c>
      <c r="L42" s="14">
        <f t="shared" ref="L42:V42" si="20">K42*1.001</f>
        <v>1862.7198589999996</v>
      </c>
      <c r="M42" s="14">
        <f t="shared" si="20"/>
        <v>1864.5825788589993</v>
      </c>
      <c r="N42" s="14">
        <f t="shared" si="20"/>
        <v>1866.4471614378581</v>
      </c>
      <c r="O42" s="14">
        <f t="shared" si="20"/>
        <v>1868.3136085992958</v>
      </c>
      <c r="P42" s="14">
        <f t="shared" si="20"/>
        <v>1870.1819222078948</v>
      </c>
      <c r="Q42" s="14">
        <f t="shared" si="20"/>
        <v>1872.0521041301024</v>
      </c>
      <c r="R42" s="14">
        <f t="shared" si="20"/>
        <v>1873.9241562342322</v>
      </c>
      <c r="S42" s="14">
        <f t="shared" si="20"/>
        <v>1875.7980803904663</v>
      </c>
      <c r="T42" s="14">
        <f t="shared" si="20"/>
        <v>1877.6738784708566</v>
      </c>
      <c r="U42" s="14">
        <f t="shared" si="20"/>
        <v>1879.5515523493273</v>
      </c>
      <c r="V42" s="14">
        <f t="shared" si="20"/>
        <v>1881.4311039016764</v>
      </c>
      <c r="W42" s="19"/>
    </row>
    <row r="43" spans="1:23" s="5" customFormat="1" ht="57">
      <c r="A43" s="24" t="s">
        <v>11</v>
      </c>
      <c r="B43" s="24" t="s">
        <v>11</v>
      </c>
      <c r="C43" s="29" t="s">
        <v>73</v>
      </c>
      <c r="D43" s="12">
        <v>21385.8</v>
      </c>
      <c r="E43" s="12">
        <v>29677</v>
      </c>
      <c r="F43" s="12">
        <v>28515</v>
      </c>
      <c r="G43" s="12">
        <v>565.9</v>
      </c>
      <c r="H43" s="12">
        <v>264.8</v>
      </c>
      <c r="I43" s="12">
        <v>264.8</v>
      </c>
      <c r="J43" s="12">
        <v>264.8</v>
      </c>
      <c r="K43" s="12">
        <f t="shared" ref="K43:V43" si="21">K45+K46+K47</f>
        <v>264.8</v>
      </c>
      <c r="L43" s="12">
        <f t="shared" si="21"/>
        <v>264.8</v>
      </c>
      <c r="M43" s="12">
        <f t="shared" si="21"/>
        <v>264.8</v>
      </c>
      <c r="N43" s="12">
        <f t="shared" si="21"/>
        <v>264.8</v>
      </c>
      <c r="O43" s="12">
        <f t="shared" si="21"/>
        <v>264.8</v>
      </c>
      <c r="P43" s="12">
        <f t="shared" si="21"/>
        <v>264.8</v>
      </c>
      <c r="Q43" s="12">
        <f t="shared" si="21"/>
        <v>264.8</v>
      </c>
      <c r="R43" s="12">
        <f t="shared" si="21"/>
        <v>264.8</v>
      </c>
      <c r="S43" s="12">
        <f t="shared" si="21"/>
        <v>264.8</v>
      </c>
      <c r="T43" s="12">
        <f t="shared" si="21"/>
        <v>264.8</v>
      </c>
      <c r="U43" s="12">
        <f t="shared" si="21"/>
        <v>264.8</v>
      </c>
      <c r="V43" s="12">
        <f t="shared" si="21"/>
        <v>264.8</v>
      </c>
      <c r="W43" s="40"/>
    </row>
    <row r="44" spans="1:23">
      <c r="A44" s="33"/>
      <c r="B44" s="33"/>
      <c r="C44" s="27" t="s">
        <v>24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3" s="2" customFormat="1">
      <c r="A45" s="33"/>
      <c r="B45" s="33"/>
      <c r="C45" s="27" t="s">
        <v>25</v>
      </c>
      <c r="D45" s="11">
        <v>3362.3</v>
      </c>
      <c r="E45" s="11">
        <v>3636.6</v>
      </c>
      <c r="F45" s="11">
        <v>8658.2000000000007</v>
      </c>
      <c r="G45" s="11">
        <v>0</v>
      </c>
      <c r="H45" s="11">
        <v>0</v>
      </c>
      <c r="I45" s="11">
        <v>0</v>
      </c>
      <c r="J45" s="11">
        <v>0</v>
      </c>
      <c r="K45" s="11">
        <f>J45</f>
        <v>0</v>
      </c>
      <c r="L45" s="11">
        <f t="shared" ref="L45:V45" si="22">K45</f>
        <v>0</v>
      </c>
      <c r="M45" s="11">
        <f t="shared" si="22"/>
        <v>0</v>
      </c>
      <c r="N45" s="11">
        <f t="shared" si="22"/>
        <v>0</v>
      </c>
      <c r="O45" s="11">
        <f t="shared" si="22"/>
        <v>0</v>
      </c>
      <c r="P45" s="11">
        <f t="shared" si="22"/>
        <v>0</v>
      </c>
      <c r="Q45" s="11">
        <f t="shared" si="22"/>
        <v>0</v>
      </c>
      <c r="R45" s="11">
        <f t="shared" si="22"/>
        <v>0</v>
      </c>
      <c r="S45" s="11">
        <f t="shared" si="22"/>
        <v>0</v>
      </c>
      <c r="T45" s="11">
        <f t="shared" si="22"/>
        <v>0</v>
      </c>
      <c r="U45" s="11">
        <f t="shared" si="22"/>
        <v>0</v>
      </c>
      <c r="V45" s="11">
        <f t="shared" si="22"/>
        <v>0</v>
      </c>
      <c r="W45" s="19"/>
    </row>
    <row r="46" spans="1:23" s="2" customFormat="1">
      <c r="A46" s="33"/>
      <c r="B46" s="33"/>
      <c r="C46" s="27" t="s">
        <v>71</v>
      </c>
      <c r="D46" s="11">
        <v>16530</v>
      </c>
      <c r="E46" s="11">
        <v>25143.3</v>
      </c>
      <c r="F46" s="11">
        <v>19725.2</v>
      </c>
      <c r="G46" s="11">
        <v>85.9</v>
      </c>
      <c r="H46" s="11">
        <v>264.8</v>
      </c>
      <c r="I46" s="11">
        <v>264.8</v>
      </c>
      <c r="J46" s="11">
        <v>264.8</v>
      </c>
      <c r="K46" s="11">
        <v>264.8</v>
      </c>
      <c r="L46" s="11">
        <v>264.8</v>
      </c>
      <c r="M46" s="11">
        <v>264.8</v>
      </c>
      <c r="N46" s="11">
        <v>264.8</v>
      </c>
      <c r="O46" s="11">
        <v>264.8</v>
      </c>
      <c r="P46" s="11">
        <v>264.8</v>
      </c>
      <c r="Q46" s="11">
        <v>264.8</v>
      </c>
      <c r="R46" s="11">
        <v>264.8</v>
      </c>
      <c r="S46" s="11">
        <v>264.8</v>
      </c>
      <c r="T46" s="11">
        <v>264.8</v>
      </c>
      <c r="U46" s="11">
        <v>264.8</v>
      </c>
      <c r="V46" s="11">
        <v>264.8</v>
      </c>
      <c r="W46" s="19"/>
    </row>
    <row r="47" spans="1:23" s="2" customFormat="1">
      <c r="A47" s="33"/>
      <c r="B47" s="33"/>
      <c r="C47" s="27" t="s">
        <v>26</v>
      </c>
      <c r="D47" s="11">
        <f t="shared" ref="D47:J47" si="23">D43-D45-D46</f>
        <v>1493.5</v>
      </c>
      <c r="E47" s="11">
        <f t="shared" si="23"/>
        <v>897.10000000000218</v>
      </c>
      <c r="F47" s="11">
        <f t="shared" si="23"/>
        <v>131.59999999999854</v>
      </c>
      <c r="G47" s="11">
        <f t="shared" si="23"/>
        <v>480</v>
      </c>
      <c r="H47" s="11">
        <f t="shared" si="23"/>
        <v>0</v>
      </c>
      <c r="I47" s="11">
        <f t="shared" si="23"/>
        <v>0</v>
      </c>
      <c r="J47" s="11">
        <f t="shared" si="23"/>
        <v>0</v>
      </c>
      <c r="K47" s="14">
        <f>J47*1.039</f>
        <v>0</v>
      </c>
      <c r="L47" s="14">
        <f>K47*1.069</f>
        <v>0</v>
      </c>
      <c r="M47" s="14">
        <f>L47*1.037</f>
        <v>0</v>
      </c>
      <c r="N47" s="14">
        <f>M47*1.038</f>
        <v>0</v>
      </c>
      <c r="O47" s="14">
        <f>N47*1.04</f>
        <v>0</v>
      </c>
      <c r="P47" s="14">
        <f>O47*1.038</f>
        <v>0</v>
      </c>
      <c r="Q47" s="14">
        <f>P47*1.061</f>
        <v>0</v>
      </c>
      <c r="R47" s="14">
        <f>Q47*1.041</f>
        <v>0</v>
      </c>
      <c r="S47" s="14">
        <f>R47*1.047</f>
        <v>0</v>
      </c>
      <c r="T47" s="14">
        <f>S47*1.049</f>
        <v>0</v>
      </c>
      <c r="U47" s="14">
        <f>T47*1.048</f>
        <v>0</v>
      </c>
      <c r="V47" s="14">
        <f>U47*1.05</f>
        <v>0</v>
      </c>
      <c r="W47" s="19"/>
    </row>
    <row r="48" spans="1:23" s="5" customFormat="1" ht="28.5">
      <c r="A48" s="24" t="s">
        <v>12</v>
      </c>
      <c r="B48" s="24" t="s">
        <v>12</v>
      </c>
      <c r="C48" s="29" t="s">
        <v>74</v>
      </c>
      <c r="D48" s="12">
        <v>8309.2999999999993</v>
      </c>
      <c r="E48" s="12">
        <v>13296.2</v>
      </c>
      <c r="F48" s="12">
        <v>13755.7</v>
      </c>
      <c r="G48" s="12">
        <v>4900.2</v>
      </c>
      <c r="H48" s="12">
        <v>3599.6</v>
      </c>
      <c r="I48" s="12">
        <v>1476.4</v>
      </c>
      <c r="J48" s="12">
        <v>1476.4</v>
      </c>
      <c r="K48" s="12">
        <f t="shared" ref="K48:V48" si="24">K50+K51+K52</f>
        <v>1477.8763999999999</v>
      </c>
      <c r="L48" s="12">
        <f t="shared" si="24"/>
        <v>1479.3542763999997</v>
      </c>
      <c r="M48" s="12">
        <f t="shared" si="24"/>
        <v>1480.8336306763995</v>
      </c>
      <c r="N48" s="12">
        <f t="shared" si="24"/>
        <v>1482.3144643070757</v>
      </c>
      <c r="O48" s="12">
        <f t="shared" si="24"/>
        <v>1483.7967787713826</v>
      </c>
      <c r="P48" s="12">
        <f t="shared" si="24"/>
        <v>1485.2805755501538</v>
      </c>
      <c r="Q48" s="12">
        <f t="shared" si="24"/>
        <v>1486.7658561257037</v>
      </c>
      <c r="R48" s="12">
        <f t="shared" si="24"/>
        <v>1488.2526219818292</v>
      </c>
      <c r="S48" s="12">
        <f t="shared" si="24"/>
        <v>1489.7408746038109</v>
      </c>
      <c r="T48" s="12">
        <f t="shared" si="24"/>
        <v>1491.2306154784146</v>
      </c>
      <c r="U48" s="12">
        <f t="shared" si="24"/>
        <v>1492.721846093893</v>
      </c>
      <c r="V48" s="12">
        <f t="shared" si="24"/>
        <v>1494.2145679399866</v>
      </c>
      <c r="W48" s="40"/>
    </row>
    <row r="49" spans="1:23">
      <c r="A49" s="33"/>
      <c r="B49" s="33"/>
      <c r="C49" s="27" t="s">
        <v>24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3" s="2" customFormat="1">
      <c r="A50" s="33"/>
      <c r="B50" s="33"/>
      <c r="C50" s="27" t="s">
        <v>25</v>
      </c>
      <c r="D50" s="11">
        <v>0</v>
      </c>
      <c r="E50" s="11">
        <v>0</v>
      </c>
      <c r="F50" s="11">
        <v>0</v>
      </c>
      <c r="G50" s="11">
        <v>0</v>
      </c>
      <c r="H50" s="11">
        <v>494.8</v>
      </c>
      <c r="I50" s="11">
        <v>0</v>
      </c>
      <c r="J50" s="11">
        <f>I50</f>
        <v>0</v>
      </c>
      <c r="K50" s="11">
        <f>J50</f>
        <v>0</v>
      </c>
      <c r="L50" s="11">
        <f t="shared" ref="L50:V50" si="25">K50</f>
        <v>0</v>
      </c>
      <c r="M50" s="11">
        <f t="shared" si="25"/>
        <v>0</v>
      </c>
      <c r="N50" s="11">
        <f t="shared" si="25"/>
        <v>0</v>
      </c>
      <c r="O50" s="11">
        <f t="shared" si="25"/>
        <v>0</v>
      </c>
      <c r="P50" s="11">
        <f t="shared" si="25"/>
        <v>0</v>
      </c>
      <c r="Q50" s="11">
        <f t="shared" si="25"/>
        <v>0</v>
      </c>
      <c r="R50" s="11">
        <f t="shared" si="25"/>
        <v>0</v>
      </c>
      <c r="S50" s="11">
        <f t="shared" si="25"/>
        <v>0</v>
      </c>
      <c r="T50" s="11">
        <f t="shared" si="25"/>
        <v>0</v>
      </c>
      <c r="U50" s="11">
        <f t="shared" si="25"/>
        <v>0</v>
      </c>
      <c r="V50" s="11">
        <f t="shared" si="25"/>
        <v>0</v>
      </c>
      <c r="W50" s="19"/>
    </row>
    <row r="51" spans="1:23" s="2" customFormat="1">
      <c r="A51" s="33"/>
      <c r="B51" s="33"/>
      <c r="C51" s="27" t="s">
        <v>71</v>
      </c>
      <c r="D51" s="11">
        <v>4110</v>
      </c>
      <c r="E51" s="11">
        <v>9000</v>
      </c>
      <c r="F51" s="11">
        <v>9000</v>
      </c>
      <c r="G51" s="11">
        <v>0</v>
      </c>
      <c r="H51" s="11">
        <v>0</v>
      </c>
      <c r="I51" s="11">
        <v>0</v>
      </c>
      <c r="J51" s="11">
        <f>I51</f>
        <v>0</v>
      </c>
      <c r="K51" s="11">
        <f>J51</f>
        <v>0</v>
      </c>
      <c r="L51" s="11">
        <f t="shared" ref="L51:V51" si="26">K51</f>
        <v>0</v>
      </c>
      <c r="M51" s="11">
        <f t="shared" si="26"/>
        <v>0</v>
      </c>
      <c r="N51" s="11">
        <f t="shared" si="26"/>
        <v>0</v>
      </c>
      <c r="O51" s="11">
        <f t="shared" si="26"/>
        <v>0</v>
      </c>
      <c r="P51" s="11">
        <f t="shared" si="26"/>
        <v>0</v>
      </c>
      <c r="Q51" s="11">
        <f t="shared" si="26"/>
        <v>0</v>
      </c>
      <c r="R51" s="11">
        <f t="shared" si="26"/>
        <v>0</v>
      </c>
      <c r="S51" s="11">
        <f t="shared" si="26"/>
        <v>0</v>
      </c>
      <c r="T51" s="11">
        <f t="shared" si="26"/>
        <v>0</v>
      </c>
      <c r="U51" s="11">
        <f t="shared" si="26"/>
        <v>0</v>
      </c>
      <c r="V51" s="11">
        <f t="shared" si="26"/>
        <v>0</v>
      </c>
      <c r="W51" s="19"/>
    </row>
    <row r="52" spans="1:23" s="2" customFormat="1">
      <c r="A52" s="33"/>
      <c r="B52" s="33"/>
      <c r="C52" s="27" t="s">
        <v>26</v>
      </c>
      <c r="D52" s="11">
        <f>D48-D51</f>
        <v>4199.2999999999993</v>
      </c>
      <c r="E52" s="11">
        <f>E48-E51</f>
        <v>4296.2000000000007</v>
      </c>
      <c r="F52" s="11">
        <f>F48-F51</f>
        <v>4755.7000000000007</v>
      </c>
      <c r="G52" s="11">
        <f>G48-G50-G51</f>
        <v>4900.2</v>
      </c>
      <c r="H52" s="11">
        <f>H48-H50-H51</f>
        <v>3104.7999999999997</v>
      </c>
      <c r="I52" s="11">
        <f>I48-I50-I51</f>
        <v>1476.4</v>
      </c>
      <c r="J52" s="11">
        <f>J48-J50-J51</f>
        <v>1476.4</v>
      </c>
      <c r="K52" s="14">
        <f>J52*1.001</f>
        <v>1477.8763999999999</v>
      </c>
      <c r="L52" s="14">
        <f t="shared" ref="L52:V52" si="27">K52*1.001</f>
        <v>1479.3542763999997</v>
      </c>
      <c r="M52" s="14">
        <f t="shared" si="27"/>
        <v>1480.8336306763995</v>
      </c>
      <c r="N52" s="14">
        <f t="shared" si="27"/>
        <v>1482.3144643070757</v>
      </c>
      <c r="O52" s="14">
        <f t="shared" si="27"/>
        <v>1483.7967787713826</v>
      </c>
      <c r="P52" s="14">
        <f t="shared" si="27"/>
        <v>1485.2805755501538</v>
      </c>
      <c r="Q52" s="14">
        <f t="shared" si="27"/>
        <v>1486.7658561257037</v>
      </c>
      <c r="R52" s="14">
        <f t="shared" si="27"/>
        <v>1488.2526219818292</v>
      </c>
      <c r="S52" s="14">
        <f t="shared" si="27"/>
        <v>1489.7408746038109</v>
      </c>
      <c r="T52" s="14">
        <f t="shared" si="27"/>
        <v>1491.2306154784146</v>
      </c>
      <c r="U52" s="14">
        <f t="shared" si="27"/>
        <v>1492.721846093893</v>
      </c>
      <c r="V52" s="14">
        <f t="shared" si="27"/>
        <v>1494.2145679399866</v>
      </c>
      <c r="W52" s="19"/>
    </row>
    <row r="53" spans="1:23" s="5" customFormat="1" ht="28.5">
      <c r="A53" s="24" t="s">
        <v>13</v>
      </c>
      <c r="B53" s="24" t="s">
        <v>13</v>
      </c>
      <c r="C53" s="29" t="s">
        <v>75</v>
      </c>
      <c r="D53" s="12">
        <v>27733.8</v>
      </c>
      <c r="E53" s="12">
        <v>34425.300000000003</v>
      </c>
      <c r="F53" s="12">
        <v>45958.9</v>
      </c>
      <c r="G53" s="12">
        <v>37585.199999999997</v>
      </c>
      <c r="H53" s="12">
        <v>35867.199999999997</v>
      </c>
      <c r="I53" s="12">
        <v>47622.2</v>
      </c>
      <c r="J53" s="12">
        <v>47622.2</v>
      </c>
      <c r="K53" s="12">
        <f t="shared" ref="K53:V53" si="28">K55+K56+K57</f>
        <v>47628.746199999994</v>
      </c>
      <c r="L53" s="12">
        <f t="shared" si="28"/>
        <v>47635.298946199997</v>
      </c>
      <c r="M53" s="12">
        <f t="shared" si="28"/>
        <v>47641.858245146192</v>
      </c>
      <c r="N53" s="12">
        <f t="shared" si="28"/>
        <v>47648.424103391342</v>
      </c>
      <c r="O53" s="12">
        <f t="shared" si="28"/>
        <v>47654.996527494732</v>
      </c>
      <c r="P53" s="12">
        <f t="shared" si="28"/>
        <v>47661.575524022221</v>
      </c>
      <c r="Q53" s="12">
        <f t="shared" si="28"/>
        <v>47668.161099546247</v>
      </c>
      <c r="R53" s="12">
        <f t="shared" si="28"/>
        <v>47674.75326064579</v>
      </c>
      <c r="S53" s="12">
        <f t="shared" si="28"/>
        <v>47681.352013906435</v>
      </c>
      <c r="T53" s="12">
        <f t="shared" si="28"/>
        <v>47687.957365920345</v>
      </c>
      <c r="U53" s="12">
        <f t="shared" si="28"/>
        <v>47694.569323286261</v>
      </c>
      <c r="V53" s="12">
        <f t="shared" si="28"/>
        <v>47701.187892609545</v>
      </c>
      <c r="W53" s="40"/>
    </row>
    <row r="54" spans="1:23">
      <c r="A54" s="33"/>
      <c r="B54" s="33"/>
      <c r="C54" s="27" t="s">
        <v>24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3" s="2" customFormat="1">
      <c r="A55" s="33"/>
      <c r="B55" s="33"/>
      <c r="C55" s="27" t="s">
        <v>25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f>I55</f>
        <v>0</v>
      </c>
      <c r="K55" s="11">
        <f>J55</f>
        <v>0</v>
      </c>
      <c r="L55" s="11">
        <f t="shared" ref="L55:V55" si="29">K55</f>
        <v>0</v>
      </c>
      <c r="M55" s="11">
        <f t="shared" si="29"/>
        <v>0</v>
      </c>
      <c r="N55" s="11">
        <f t="shared" si="29"/>
        <v>0</v>
      </c>
      <c r="O55" s="11">
        <f t="shared" si="29"/>
        <v>0</v>
      </c>
      <c r="P55" s="11">
        <f t="shared" si="29"/>
        <v>0</v>
      </c>
      <c r="Q55" s="11">
        <f t="shared" si="29"/>
        <v>0</v>
      </c>
      <c r="R55" s="11">
        <f t="shared" si="29"/>
        <v>0</v>
      </c>
      <c r="S55" s="11">
        <f t="shared" si="29"/>
        <v>0</v>
      </c>
      <c r="T55" s="11">
        <f t="shared" si="29"/>
        <v>0</v>
      </c>
      <c r="U55" s="11">
        <f t="shared" si="29"/>
        <v>0</v>
      </c>
      <c r="V55" s="11">
        <f t="shared" si="29"/>
        <v>0</v>
      </c>
      <c r="W55" s="19"/>
    </row>
    <row r="56" spans="1:23" s="2" customFormat="1">
      <c r="A56" s="33"/>
      <c r="B56" s="33"/>
      <c r="C56" s="27" t="s">
        <v>71</v>
      </c>
      <c r="D56" s="11">
        <v>21100.799999999999</v>
      </c>
      <c r="E56" s="11">
        <v>28783.7</v>
      </c>
      <c r="F56" s="11">
        <v>40188.800000000003</v>
      </c>
      <c r="G56" s="11">
        <v>30420.3</v>
      </c>
      <c r="H56" s="11">
        <v>30321</v>
      </c>
      <c r="I56" s="11">
        <v>41076</v>
      </c>
      <c r="J56" s="11">
        <v>41076</v>
      </c>
      <c r="K56" s="11">
        <v>41076</v>
      </c>
      <c r="L56" s="11">
        <v>41076</v>
      </c>
      <c r="M56" s="11">
        <v>41076</v>
      </c>
      <c r="N56" s="11">
        <v>41076</v>
      </c>
      <c r="O56" s="11">
        <v>41076</v>
      </c>
      <c r="P56" s="11">
        <v>41076</v>
      </c>
      <c r="Q56" s="11">
        <v>41076</v>
      </c>
      <c r="R56" s="11">
        <v>41076</v>
      </c>
      <c r="S56" s="11">
        <v>41076</v>
      </c>
      <c r="T56" s="11">
        <v>41076</v>
      </c>
      <c r="U56" s="11">
        <v>41076</v>
      </c>
      <c r="V56" s="11">
        <v>41076</v>
      </c>
      <c r="W56" s="19"/>
    </row>
    <row r="57" spans="1:23" s="2" customFormat="1">
      <c r="A57" s="33"/>
      <c r="B57" s="33"/>
      <c r="C57" s="27" t="s">
        <v>26</v>
      </c>
      <c r="D57" s="11">
        <f t="shared" ref="D57:J57" si="30">D53-D56</f>
        <v>6633</v>
      </c>
      <c r="E57" s="11">
        <f t="shared" si="30"/>
        <v>5641.6000000000022</v>
      </c>
      <c r="F57" s="11">
        <f t="shared" si="30"/>
        <v>5770.0999999999985</v>
      </c>
      <c r="G57" s="11">
        <f t="shared" si="30"/>
        <v>7164.8999999999978</v>
      </c>
      <c r="H57" s="11">
        <f t="shared" si="30"/>
        <v>5546.1999999999971</v>
      </c>
      <c r="I57" s="11">
        <f t="shared" si="30"/>
        <v>6546.1999999999971</v>
      </c>
      <c r="J57" s="11">
        <f t="shared" si="30"/>
        <v>6546.1999999999971</v>
      </c>
      <c r="K57" s="14">
        <f>J57*1.001</f>
        <v>6552.746199999996</v>
      </c>
      <c r="L57" s="14">
        <f t="shared" ref="L57:V57" si="31">K57*1.001</f>
        <v>6559.298946199995</v>
      </c>
      <c r="M57" s="14">
        <f t="shared" si="31"/>
        <v>6565.8582451461943</v>
      </c>
      <c r="N57" s="14">
        <f t="shared" si="31"/>
        <v>6572.4241033913395</v>
      </c>
      <c r="O57" s="14">
        <f t="shared" si="31"/>
        <v>6578.9965274947299</v>
      </c>
      <c r="P57" s="14">
        <f t="shared" si="31"/>
        <v>6585.5755240222243</v>
      </c>
      <c r="Q57" s="14">
        <f t="shared" si="31"/>
        <v>6592.1610995462461</v>
      </c>
      <c r="R57" s="14">
        <f t="shared" si="31"/>
        <v>6598.7532606457917</v>
      </c>
      <c r="S57" s="14">
        <f t="shared" si="31"/>
        <v>6605.3520139064367</v>
      </c>
      <c r="T57" s="14">
        <f t="shared" si="31"/>
        <v>6611.9573659203425</v>
      </c>
      <c r="U57" s="14">
        <f t="shared" si="31"/>
        <v>6618.5693232862623</v>
      </c>
      <c r="V57" s="14">
        <f t="shared" si="31"/>
        <v>6625.1878926095478</v>
      </c>
      <c r="W57" s="19"/>
    </row>
    <row r="58" spans="1:23" s="5" customFormat="1" ht="42.75">
      <c r="A58" s="24" t="s">
        <v>14</v>
      </c>
      <c r="B58" s="24" t="s">
        <v>14</v>
      </c>
      <c r="C58" s="29" t="s">
        <v>43</v>
      </c>
      <c r="D58" s="12">
        <v>7171.9</v>
      </c>
      <c r="E58" s="12">
        <v>7468.8</v>
      </c>
      <c r="F58" s="12">
        <v>6082.9</v>
      </c>
      <c r="G58" s="12">
        <v>708.1</v>
      </c>
      <c r="H58" s="12">
        <v>35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40"/>
    </row>
    <row r="59" spans="1:23">
      <c r="A59" s="33"/>
      <c r="B59" s="33"/>
      <c r="C59" s="27" t="s">
        <v>24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3" s="2" customFormat="1">
      <c r="A60" s="33"/>
      <c r="B60" s="33"/>
      <c r="C60" s="27" t="s">
        <v>25</v>
      </c>
      <c r="D60" s="11">
        <v>6439.2</v>
      </c>
      <c r="E60" s="11">
        <v>6940.9</v>
      </c>
      <c r="F60" s="11">
        <v>5690.5</v>
      </c>
      <c r="G60" s="11">
        <v>0</v>
      </c>
      <c r="H60" s="11">
        <v>0</v>
      </c>
      <c r="I60" s="11">
        <v>0</v>
      </c>
      <c r="J60" s="11">
        <f>I60</f>
        <v>0</v>
      </c>
      <c r="K60" s="11">
        <f t="shared" ref="K60:V60" si="32">J60</f>
        <v>0</v>
      </c>
      <c r="L60" s="11">
        <f t="shared" si="32"/>
        <v>0</v>
      </c>
      <c r="M60" s="11">
        <f t="shared" si="32"/>
        <v>0</v>
      </c>
      <c r="N60" s="11">
        <f t="shared" si="32"/>
        <v>0</v>
      </c>
      <c r="O60" s="11">
        <f t="shared" si="32"/>
        <v>0</v>
      </c>
      <c r="P60" s="11">
        <f t="shared" si="32"/>
        <v>0</v>
      </c>
      <c r="Q60" s="11">
        <f t="shared" si="32"/>
        <v>0</v>
      </c>
      <c r="R60" s="11">
        <f t="shared" si="32"/>
        <v>0</v>
      </c>
      <c r="S60" s="11">
        <f t="shared" si="32"/>
        <v>0</v>
      </c>
      <c r="T60" s="11">
        <f t="shared" si="32"/>
        <v>0</v>
      </c>
      <c r="U60" s="11">
        <f t="shared" si="32"/>
        <v>0</v>
      </c>
      <c r="V60" s="11">
        <f t="shared" si="32"/>
        <v>0</v>
      </c>
      <c r="W60" s="19"/>
    </row>
    <row r="61" spans="1:23" s="2" customFormat="1">
      <c r="A61" s="33"/>
      <c r="B61" s="33"/>
      <c r="C61" s="27" t="s">
        <v>71</v>
      </c>
      <c r="D61" s="11">
        <v>722.7</v>
      </c>
      <c r="E61" s="11">
        <v>497.4</v>
      </c>
      <c r="F61" s="11">
        <v>363.3</v>
      </c>
      <c r="G61" s="11">
        <v>0</v>
      </c>
      <c r="H61" s="11">
        <v>0</v>
      </c>
      <c r="I61" s="11">
        <v>0</v>
      </c>
      <c r="J61" s="11">
        <f>I61</f>
        <v>0</v>
      </c>
      <c r="K61" s="11">
        <f t="shared" ref="K61:V61" si="33">J61</f>
        <v>0</v>
      </c>
      <c r="L61" s="11">
        <f t="shared" si="33"/>
        <v>0</v>
      </c>
      <c r="M61" s="11">
        <f t="shared" si="33"/>
        <v>0</v>
      </c>
      <c r="N61" s="11">
        <f t="shared" si="33"/>
        <v>0</v>
      </c>
      <c r="O61" s="11">
        <f t="shared" si="33"/>
        <v>0</v>
      </c>
      <c r="P61" s="11">
        <f t="shared" si="33"/>
        <v>0</v>
      </c>
      <c r="Q61" s="11">
        <f t="shared" si="33"/>
        <v>0</v>
      </c>
      <c r="R61" s="11">
        <f t="shared" si="33"/>
        <v>0</v>
      </c>
      <c r="S61" s="11">
        <f t="shared" si="33"/>
        <v>0</v>
      </c>
      <c r="T61" s="11">
        <f t="shared" si="33"/>
        <v>0</v>
      </c>
      <c r="U61" s="11">
        <f t="shared" si="33"/>
        <v>0</v>
      </c>
      <c r="V61" s="11">
        <f t="shared" si="33"/>
        <v>0</v>
      </c>
      <c r="W61" s="19"/>
    </row>
    <row r="62" spans="1:23" s="2" customFormat="1">
      <c r="A62" s="33"/>
      <c r="B62" s="33"/>
      <c r="C62" s="27" t="s">
        <v>26</v>
      </c>
      <c r="D62" s="11">
        <f>D58-D60-D61</f>
        <v>9.9999999999997726</v>
      </c>
      <c r="E62" s="11">
        <f>E58-E60-E61</f>
        <v>30.500000000000568</v>
      </c>
      <c r="F62" s="11">
        <f>F58-F60-F61</f>
        <v>29.099999999999625</v>
      </c>
      <c r="G62" s="11">
        <f>G58</f>
        <v>708.1</v>
      </c>
      <c r="H62" s="11">
        <f>H58</f>
        <v>35</v>
      </c>
      <c r="I62" s="11">
        <f>I58</f>
        <v>0</v>
      </c>
      <c r="J62" s="11">
        <f>J58</f>
        <v>0</v>
      </c>
      <c r="K62" s="11">
        <f t="shared" ref="K62:V62" si="34">K58</f>
        <v>0</v>
      </c>
      <c r="L62" s="11">
        <f t="shared" si="34"/>
        <v>0</v>
      </c>
      <c r="M62" s="11">
        <f t="shared" si="34"/>
        <v>0</v>
      </c>
      <c r="N62" s="11">
        <f t="shared" si="34"/>
        <v>0</v>
      </c>
      <c r="O62" s="11">
        <f t="shared" si="34"/>
        <v>0</v>
      </c>
      <c r="P62" s="11">
        <f t="shared" si="34"/>
        <v>0</v>
      </c>
      <c r="Q62" s="11">
        <f t="shared" si="34"/>
        <v>0</v>
      </c>
      <c r="R62" s="11">
        <f t="shared" si="34"/>
        <v>0</v>
      </c>
      <c r="S62" s="11">
        <f t="shared" si="34"/>
        <v>0</v>
      </c>
      <c r="T62" s="11">
        <f t="shared" si="34"/>
        <v>0</v>
      </c>
      <c r="U62" s="11">
        <f t="shared" si="34"/>
        <v>0</v>
      </c>
      <c r="V62" s="11">
        <f t="shared" si="34"/>
        <v>0</v>
      </c>
      <c r="W62" s="19"/>
    </row>
    <row r="63" spans="1:23" s="5" customFormat="1" ht="42.75">
      <c r="A63" s="24" t="s">
        <v>15</v>
      </c>
      <c r="B63" s="24" t="s">
        <v>15</v>
      </c>
      <c r="C63" s="29" t="s">
        <v>76</v>
      </c>
      <c r="D63" s="12">
        <v>70492.7</v>
      </c>
      <c r="E63" s="12">
        <v>53749.4</v>
      </c>
      <c r="F63" s="12">
        <v>92183.9</v>
      </c>
      <c r="G63" s="12">
        <v>82349.2</v>
      </c>
      <c r="H63" s="12">
        <v>78721.2</v>
      </c>
      <c r="I63" s="12">
        <v>58069.7</v>
      </c>
      <c r="J63" s="12">
        <v>55786.8</v>
      </c>
      <c r="K63" s="12">
        <f t="shared" ref="K63:V63" si="35">K65+K66+K67</f>
        <v>55796.5334</v>
      </c>
      <c r="L63" s="12">
        <f t="shared" si="35"/>
        <v>55806.2765334</v>
      </c>
      <c r="M63" s="12">
        <f t="shared" si="35"/>
        <v>55816.029409933399</v>
      </c>
      <c r="N63" s="12">
        <f t="shared" si="35"/>
        <v>55825.792039343331</v>
      </c>
      <c r="O63" s="12">
        <f t="shared" si="35"/>
        <v>55835.564431382678</v>
      </c>
      <c r="P63" s="12">
        <f t="shared" si="35"/>
        <v>55845.346595814059</v>
      </c>
      <c r="Q63" s="12">
        <f t="shared" si="35"/>
        <v>55855.13854240987</v>
      </c>
      <c r="R63" s="12">
        <f t="shared" si="35"/>
        <v>55864.940280952273</v>
      </c>
      <c r="S63" s="12">
        <f t="shared" si="35"/>
        <v>55874.751821233229</v>
      </c>
      <c r="T63" s="12">
        <f t="shared" si="35"/>
        <v>55884.573173054458</v>
      </c>
      <c r="U63" s="12">
        <f t="shared" si="35"/>
        <v>55894.404346227515</v>
      </c>
      <c r="V63" s="12">
        <f t="shared" si="35"/>
        <v>55904.245350573736</v>
      </c>
      <c r="W63" s="40"/>
    </row>
    <row r="64" spans="1:23">
      <c r="A64" s="33"/>
      <c r="B64" s="33"/>
      <c r="C64" s="27" t="s">
        <v>24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3" s="2" customFormat="1">
      <c r="A65" s="33"/>
      <c r="B65" s="33"/>
      <c r="C65" s="27" t="s">
        <v>25</v>
      </c>
      <c r="D65" s="11">
        <v>1817.5</v>
      </c>
      <c r="E65" s="11">
        <v>2213</v>
      </c>
      <c r="F65" s="11">
        <v>4063.1</v>
      </c>
      <c r="G65" s="11">
        <v>2677.9</v>
      </c>
      <c r="H65" s="11">
        <v>2791.4</v>
      </c>
      <c r="I65" s="11">
        <v>2852</v>
      </c>
      <c r="J65" s="11">
        <v>2758.2</v>
      </c>
      <c r="K65" s="11">
        <v>2758.2</v>
      </c>
      <c r="L65" s="11">
        <v>2758.2</v>
      </c>
      <c r="M65" s="11">
        <v>2758.2</v>
      </c>
      <c r="N65" s="11">
        <v>2758.2</v>
      </c>
      <c r="O65" s="11">
        <v>2758.2</v>
      </c>
      <c r="P65" s="11">
        <v>2758.2</v>
      </c>
      <c r="Q65" s="11">
        <v>2758.2</v>
      </c>
      <c r="R65" s="11">
        <v>2758.2</v>
      </c>
      <c r="S65" s="11">
        <v>2758.2</v>
      </c>
      <c r="T65" s="11">
        <v>2758.2</v>
      </c>
      <c r="U65" s="11">
        <v>2758.2</v>
      </c>
      <c r="V65" s="11">
        <v>2758.2</v>
      </c>
      <c r="W65" s="19"/>
    </row>
    <row r="66" spans="1:23" s="2" customFormat="1">
      <c r="A66" s="33"/>
      <c r="B66" s="33"/>
      <c r="C66" s="27" t="s">
        <v>71</v>
      </c>
      <c r="D66" s="11">
        <v>53502</v>
      </c>
      <c r="E66" s="11">
        <v>34742.400000000001</v>
      </c>
      <c r="F66" s="11">
        <v>61331.7</v>
      </c>
      <c r="G66" s="11">
        <v>61721.9</v>
      </c>
      <c r="H66" s="11">
        <v>66060</v>
      </c>
      <c r="I66" s="11">
        <v>45524.3</v>
      </c>
      <c r="J66" s="11">
        <v>43295.199999999997</v>
      </c>
      <c r="K66" s="11">
        <v>43295.199999999997</v>
      </c>
      <c r="L66" s="11">
        <v>43295.199999999997</v>
      </c>
      <c r="M66" s="11">
        <v>43295.199999999997</v>
      </c>
      <c r="N66" s="11">
        <v>43295.199999999997</v>
      </c>
      <c r="O66" s="11">
        <v>43295.199999999997</v>
      </c>
      <c r="P66" s="11">
        <v>43295.199999999997</v>
      </c>
      <c r="Q66" s="11">
        <v>43295.199999999997</v>
      </c>
      <c r="R66" s="11">
        <v>43295.199999999997</v>
      </c>
      <c r="S66" s="11">
        <v>43295.199999999997</v>
      </c>
      <c r="T66" s="11">
        <v>43295.199999999997</v>
      </c>
      <c r="U66" s="11">
        <v>43295.199999999997</v>
      </c>
      <c r="V66" s="11">
        <v>43295.199999999997</v>
      </c>
      <c r="W66" s="19"/>
    </row>
    <row r="67" spans="1:23" s="2" customFormat="1">
      <c r="A67" s="33"/>
      <c r="B67" s="33"/>
      <c r="C67" s="27" t="s">
        <v>26</v>
      </c>
      <c r="D67" s="11">
        <f t="shared" ref="D67:J67" si="36">D63-D65-D66</f>
        <v>15173.199999999997</v>
      </c>
      <c r="E67" s="11">
        <f t="shared" si="36"/>
        <v>16794</v>
      </c>
      <c r="F67" s="11">
        <f t="shared" si="36"/>
        <v>26789.099999999991</v>
      </c>
      <c r="G67" s="11">
        <f t="shared" si="36"/>
        <v>17949.400000000001</v>
      </c>
      <c r="H67" s="11">
        <f t="shared" si="36"/>
        <v>9869.8000000000029</v>
      </c>
      <c r="I67" s="11">
        <f t="shared" si="36"/>
        <v>9693.3999999999942</v>
      </c>
      <c r="J67" s="11">
        <f t="shared" si="36"/>
        <v>9733.4000000000087</v>
      </c>
      <c r="K67" s="14">
        <f>J67*1.001</f>
        <v>9743.1334000000079</v>
      </c>
      <c r="L67" s="14">
        <f t="shared" ref="L67:V67" si="37">K67*1.001</f>
        <v>9752.8765334000072</v>
      </c>
      <c r="M67" s="14">
        <f t="shared" si="37"/>
        <v>9762.6294099334064</v>
      </c>
      <c r="N67" s="14">
        <f t="shared" si="37"/>
        <v>9772.3920393433382</v>
      </c>
      <c r="O67" s="14">
        <f t="shared" si="37"/>
        <v>9782.16443138268</v>
      </c>
      <c r="P67" s="14">
        <f t="shared" si="37"/>
        <v>9791.9465958140609</v>
      </c>
      <c r="Q67" s="14">
        <f t="shared" si="37"/>
        <v>9801.7385424098738</v>
      </c>
      <c r="R67" s="14">
        <f t="shared" si="37"/>
        <v>9811.540280952282</v>
      </c>
      <c r="S67" s="14">
        <f t="shared" si="37"/>
        <v>9821.3518212332328</v>
      </c>
      <c r="T67" s="14">
        <f t="shared" si="37"/>
        <v>9831.1731730544652</v>
      </c>
      <c r="U67" s="14">
        <f t="shared" si="37"/>
        <v>9841.0043462275189</v>
      </c>
      <c r="V67" s="14">
        <f t="shared" si="37"/>
        <v>9850.8453505737452</v>
      </c>
      <c r="W67" s="19"/>
    </row>
    <row r="68" spans="1:23" s="6" customFormat="1" ht="28.5">
      <c r="A68" s="24" t="s">
        <v>16</v>
      </c>
      <c r="B68" s="24" t="s">
        <v>16</v>
      </c>
      <c r="C68" s="29" t="s">
        <v>77</v>
      </c>
      <c r="D68" s="12">
        <v>15793.4</v>
      </c>
      <c r="E68" s="12">
        <v>33721.800000000003</v>
      </c>
      <c r="F68" s="12">
        <v>41372</v>
      </c>
      <c r="G68" s="12">
        <v>42199.199999999997</v>
      </c>
      <c r="H68" s="12">
        <v>42525.5</v>
      </c>
      <c r="I68" s="12">
        <v>40990.5</v>
      </c>
      <c r="J68" s="12">
        <v>40910</v>
      </c>
      <c r="K68" s="12">
        <f t="shared" ref="K68:V68" si="38">K70+K71+K72</f>
        <v>40949.023599999993</v>
      </c>
      <c r="L68" s="12">
        <f t="shared" si="38"/>
        <v>40988.086223599988</v>
      </c>
      <c r="M68" s="12">
        <f t="shared" si="38"/>
        <v>41027.187909823588</v>
      </c>
      <c r="N68" s="12">
        <f t="shared" si="38"/>
        <v>41066.328697733406</v>
      </c>
      <c r="O68" s="12">
        <f t="shared" si="38"/>
        <v>41105.508626431132</v>
      </c>
      <c r="P68" s="12">
        <f t="shared" si="38"/>
        <v>41144.72773505756</v>
      </c>
      <c r="Q68" s="12">
        <f t="shared" si="38"/>
        <v>41183.986062792617</v>
      </c>
      <c r="R68" s="12">
        <f t="shared" si="38"/>
        <v>41223.283648855402</v>
      </c>
      <c r="S68" s="12">
        <f t="shared" si="38"/>
        <v>41262.620532504254</v>
      </c>
      <c r="T68" s="12">
        <f t="shared" si="38"/>
        <v>41301.99675303675</v>
      </c>
      <c r="U68" s="12">
        <f t="shared" si="38"/>
        <v>41341.412349789782</v>
      </c>
      <c r="V68" s="12">
        <f t="shared" si="38"/>
        <v>41380.867362139565</v>
      </c>
      <c r="W68" s="40"/>
    </row>
    <row r="69" spans="1:23">
      <c r="A69" s="33"/>
      <c r="B69" s="33"/>
      <c r="C69" s="27" t="s">
        <v>24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3" s="2" customFormat="1">
      <c r="A70" s="33"/>
      <c r="B70" s="33"/>
      <c r="C70" s="27" t="s">
        <v>25</v>
      </c>
      <c r="D70" s="11">
        <v>2235.6999999999998</v>
      </c>
      <c r="E70" s="11">
        <v>2680.5</v>
      </c>
      <c r="F70" s="11">
        <v>2943.8</v>
      </c>
      <c r="G70" s="11">
        <v>2697.6</v>
      </c>
      <c r="H70" s="11">
        <v>1865.7</v>
      </c>
      <c r="I70" s="11">
        <v>1967.1</v>
      </c>
      <c r="J70" s="11">
        <v>1886.4</v>
      </c>
      <c r="K70" s="11">
        <v>1886.4</v>
      </c>
      <c r="L70" s="11">
        <v>1886.4</v>
      </c>
      <c r="M70" s="11">
        <v>1886.4</v>
      </c>
      <c r="N70" s="11">
        <v>1886.4</v>
      </c>
      <c r="O70" s="11">
        <v>1886.4</v>
      </c>
      <c r="P70" s="11">
        <v>1886.4</v>
      </c>
      <c r="Q70" s="11">
        <v>1886.4</v>
      </c>
      <c r="R70" s="11">
        <v>1886.4</v>
      </c>
      <c r="S70" s="11">
        <v>1886.4</v>
      </c>
      <c r="T70" s="11">
        <v>1886.4</v>
      </c>
      <c r="U70" s="11">
        <v>1886.4</v>
      </c>
      <c r="V70" s="11">
        <v>1886.4</v>
      </c>
      <c r="W70" s="19"/>
    </row>
    <row r="71" spans="1:23" s="2" customFormat="1">
      <c r="A71" s="33"/>
      <c r="B71" s="33"/>
      <c r="C71" s="27" t="s">
        <v>71</v>
      </c>
      <c r="D71" s="11">
        <v>53.5</v>
      </c>
      <c r="E71" s="11">
        <v>0.3</v>
      </c>
      <c r="F71" s="11">
        <v>0</v>
      </c>
      <c r="G71" s="11">
        <v>80</v>
      </c>
      <c r="H71" s="11">
        <v>0</v>
      </c>
      <c r="I71" s="11">
        <v>0</v>
      </c>
      <c r="J71" s="11">
        <f>I71</f>
        <v>0</v>
      </c>
      <c r="K71" s="11">
        <f>J71</f>
        <v>0</v>
      </c>
      <c r="L71" s="11">
        <f t="shared" ref="L71:V71" si="39">K71</f>
        <v>0</v>
      </c>
      <c r="M71" s="11">
        <f t="shared" si="39"/>
        <v>0</v>
      </c>
      <c r="N71" s="11">
        <f t="shared" si="39"/>
        <v>0</v>
      </c>
      <c r="O71" s="11">
        <f t="shared" si="39"/>
        <v>0</v>
      </c>
      <c r="P71" s="11">
        <f t="shared" si="39"/>
        <v>0</v>
      </c>
      <c r="Q71" s="11">
        <f t="shared" si="39"/>
        <v>0</v>
      </c>
      <c r="R71" s="11">
        <f t="shared" si="39"/>
        <v>0</v>
      </c>
      <c r="S71" s="11">
        <f t="shared" si="39"/>
        <v>0</v>
      </c>
      <c r="T71" s="11">
        <f t="shared" si="39"/>
        <v>0</v>
      </c>
      <c r="U71" s="11">
        <f t="shared" si="39"/>
        <v>0</v>
      </c>
      <c r="V71" s="11">
        <f t="shared" si="39"/>
        <v>0</v>
      </c>
      <c r="W71" s="19"/>
    </row>
    <row r="72" spans="1:23" s="2" customFormat="1">
      <c r="A72" s="33"/>
      <c r="B72" s="33"/>
      <c r="C72" s="27" t="s">
        <v>26</v>
      </c>
      <c r="D72" s="11">
        <f>D68-D70-D71</f>
        <v>13504.2</v>
      </c>
      <c r="E72" s="11">
        <f>E68-E70-E71</f>
        <v>31041.000000000004</v>
      </c>
      <c r="F72" s="11">
        <f>F68-F70</f>
        <v>38428.199999999997</v>
      </c>
      <c r="G72" s="11">
        <f>G68-G70-G71</f>
        <v>39421.599999999999</v>
      </c>
      <c r="H72" s="11">
        <f>H68-H70-H71</f>
        <v>40659.800000000003</v>
      </c>
      <c r="I72" s="11">
        <f>I68-I70-I71</f>
        <v>39023.4</v>
      </c>
      <c r="J72" s="11">
        <f>J68-J70-J71</f>
        <v>39023.599999999999</v>
      </c>
      <c r="K72" s="41">
        <f>J72*1.001</f>
        <v>39062.623599999992</v>
      </c>
      <c r="L72" s="41">
        <f t="shared" ref="L72:V72" si="40">K72*1.001</f>
        <v>39101.686223599987</v>
      </c>
      <c r="M72" s="41">
        <f t="shared" si="40"/>
        <v>39140.787909823586</v>
      </c>
      <c r="N72" s="41">
        <f t="shared" si="40"/>
        <v>39179.928697733405</v>
      </c>
      <c r="O72" s="41">
        <f t="shared" si="40"/>
        <v>39219.108626431131</v>
      </c>
      <c r="P72" s="41">
        <f t="shared" si="40"/>
        <v>39258.327735057559</v>
      </c>
      <c r="Q72" s="41">
        <f t="shared" si="40"/>
        <v>39297.586062792616</v>
      </c>
      <c r="R72" s="41">
        <f t="shared" si="40"/>
        <v>39336.883648855401</v>
      </c>
      <c r="S72" s="41">
        <f t="shared" si="40"/>
        <v>39376.220532504252</v>
      </c>
      <c r="T72" s="41">
        <f t="shared" si="40"/>
        <v>39415.596753036749</v>
      </c>
      <c r="U72" s="41">
        <f t="shared" si="40"/>
        <v>39455.01234978978</v>
      </c>
      <c r="V72" s="41">
        <f t="shared" si="40"/>
        <v>39494.467362139563</v>
      </c>
      <c r="W72" s="19"/>
    </row>
    <row r="73" spans="1:23" s="5" customFormat="1">
      <c r="A73" s="24" t="s">
        <v>17</v>
      </c>
      <c r="B73" s="24" t="s">
        <v>17</v>
      </c>
      <c r="C73" s="29" t="s">
        <v>78</v>
      </c>
      <c r="D73" s="16">
        <v>3996.9</v>
      </c>
      <c r="E73" s="16">
        <v>723.4</v>
      </c>
      <c r="F73" s="16">
        <v>646.1</v>
      </c>
      <c r="G73" s="16">
        <v>521.79999999999995</v>
      </c>
      <c r="H73" s="16">
        <v>562.1</v>
      </c>
      <c r="I73" s="16">
        <v>562.1</v>
      </c>
      <c r="J73" s="16">
        <v>562.1</v>
      </c>
      <c r="K73" s="16">
        <f t="shared" ref="K73:V73" si="41">K75+K76+K77</f>
        <v>562.66210000000001</v>
      </c>
      <c r="L73" s="16">
        <f t="shared" si="41"/>
        <v>563.22476209999991</v>
      </c>
      <c r="M73" s="16">
        <f t="shared" si="41"/>
        <v>563.78798686209984</v>
      </c>
      <c r="N73" s="16">
        <f t="shared" si="41"/>
        <v>564.3517748489619</v>
      </c>
      <c r="O73" s="16">
        <f t="shared" si="41"/>
        <v>564.91612662381078</v>
      </c>
      <c r="P73" s="16">
        <f t="shared" si="41"/>
        <v>565.48104275043454</v>
      </c>
      <c r="Q73" s="16">
        <f t="shared" si="41"/>
        <v>566.04652379318486</v>
      </c>
      <c r="R73" s="16">
        <f t="shared" si="41"/>
        <v>566.61257031697801</v>
      </c>
      <c r="S73" s="16">
        <f t="shared" si="41"/>
        <v>567.17918288729493</v>
      </c>
      <c r="T73" s="16">
        <f t="shared" si="41"/>
        <v>567.74636207018216</v>
      </c>
      <c r="U73" s="16">
        <f t="shared" si="41"/>
        <v>568.31410843225228</v>
      </c>
      <c r="V73" s="16">
        <f t="shared" si="41"/>
        <v>568.8824225406845</v>
      </c>
      <c r="W73" s="40"/>
    </row>
    <row r="74" spans="1:23">
      <c r="A74" s="33"/>
      <c r="B74" s="33"/>
      <c r="C74" s="27" t="s">
        <v>24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3" s="2" customFormat="1">
      <c r="A75" s="33"/>
      <c r="B75" s="33"/>
      <c r="C75" s="27" t="s">
        <v>25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f>I75</f>
        <v>0</v>
      </c>
      <c r="K75" s="11">
        <f>J75</f>
        <v>0</v>
      </c>
      <c r="L75" s="11">
        <f t="shared" ref="L75:V75" si="42">K75</f>
        <v>0</v>
      </c>
      <c r="M75" s="11">
        <f t="shared" si="42"/>
        <v>0</v>
      </c>
      <c r="N75" s="11">
        <f t="shared" si="42"/>
        <v>0</v>
      </c>
      <c r="O75" s="11">
        <f t="shared" si="42"/>
        <v>0</v>
      </c>
      <c r="P75" s="11">
        <f t="shared" si="42"/>
        <v>0</v>
      </c>
      <c r="Q75" s="11">
        <f t="shared" si="42"/>
        <v>0</v>
      </c>
      <c r="R75" s="11">
        <f t="shared" si="42"/>
        <v>0</v>
      </c>
      <c r="S75" s="11">
        <f t="shared" si="42"/>
        <v>0</v>
      </c>
      <c r="T75" s="11">
        <f t="shared" si="42"/>
        <v>0</v>
      </c>
      <c r="U75" s="11">
        <f t="shared" si="42"/>
        <v>0</v>
      </c>
      <c r="V75" s="11">
        <f t="shared" si="42"/>
        <v>0</v>
      </c>
      <c r="W75" s="19"/>
    </row>
    <row r="76" spans="1:23" s="2" customFormat="1">
      <c r="A76" s="33"/>
      <c r="B76" s="33"/>
      <c r="C76" s="27" t="s">
        <v>71</v>
      </c>
      <c r="D76" s="11">
        <v>3210.4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f>I76</f>
        <v>0</v>
      </c>
      <c r="K76" s="11">
        <f>J76</f>
        <v>0</v>
      </c>
      <c r="L76" s="11">
        <f t="shared" ref="L76:V76" si="43">K76</f>
        <v>0</v>
      </c>
      <c r="M76" s="11">
        <f t="shared" si="43"/>
        <v>0</v>
      </c>
      <c r="N76" s="11">
        <f t="shared" si="43"/>
        <v>0</v>
      </c>
      <c r="O76" s="11">
        <f t="shared" si="43"/>
        <v>0</v>
      </c>
      <c r="P76" s="11">
        <f t="shared" si="43"/>
        <v>0</v>
      </c>
      <c r="Q76" s="11">
        <f t="shared" si="43"/>
        <v>0</v>
      </c>
      <c r="R76" s="11">
        <f t="shared" si="43"/>
        <v>0</v>
      </c>
      <c r="S76" s="11">
        <f t="shared" si="43"/>
        <v>0</v>
      </c>
      <c r="T76" s="11">
        <f t="shared" si="43"/>
        <v>0</v>
      </c>
      <c r="U76" s="11">
        <f t="shared" si="43"/>
        <v>0</v>
      </c>
      <c r="V76" s="11">
        <f t="shared" si="43"/>
        <v>0</v>
      </c>
      <c r="W76" s="19"/>
    </row>
    <row r="77" spans="1:23" s="2" customFormat="1" ht="21" customHeight="1">
      <c r="A77" s="33"/>
      <c r="B77" s="33"/>
      <c r="C77" s="27" t="s">
        <v>26</v>
      </c>
      <c r="D77" s="11">
        <f>D73-D76</f>
        <v>786.5</v>
      </c>
      <c r="E77" s="11">
        <f t="shared" ref="E77:J77" si="44">E73</f>
        <v>723.4</v>
      </c>
      <c r="F77" s="11">
        <f t="shared" si="44"/>
        <v>646.1</v>
      </c>
      <c r="G77" s="11">
        <f t="shared" si="44"/>
        <v>521.79999999999995</v>
      </c>
      <c r="H77" s="11">
        <f t="shared" si="44"/>
        <v>562.1</v>
      </c>
      <c r="I77" s="11">
        <f t="shared" si="44"/>
        <v>562.1</v>
      </c>
      <c r="J77" s="11">
        <f t="shared" si="44"/>
        <v>562.1</v>
      </c>
      <c r="K77" s="14">
        <f>J77*1.001</f>
        <v>562.66210000000001</v>
      </c>
      <c r="L77" s="14">
        <f t="shared" ref="L77:V77" si="45">K77*1.001</f>
        <v>563.22476209999991</v>
      </c>
      <c r="M77" s="14">
        <f t="shared" si="45"/>
        <v>563.78798686209984</v>
      </c>
      <c r="N77" s="14">
        <f t="shared" si="45"/>
        <v>564.3517748489619</v>
      </c>
      <c r="O77" s="14">
        <f t="shared" si="45"/>
        <v>564.91612662381078</v>
      </c>
      <c r="P77" s="14">
        <f t="shared" si="45"/>
        <v>565.48104275043454</v>
      </c>
      <c r="Q77" s="14">
        <f t="shared" si="45"/>
        <v>566.04652379318486</v>
      </c>
      <c r="R77" s="14">
        <f t="shared" si="45"/>
        <v>566.61257031697801</v>
      </c>
      <c r="S77" s="14">
        <f t="shared" si="45"/>
        <v>567.17918288729493</v>
      </c>
      <c r="T77" s="14">
        <f t="shared" si="45"/>
        <v>567.74636207018216</v>
      </c>
      <c r="U77" s="14">
        <f t="shared" si="45"/>
        <v>568.31410843225228</v>
      </c>
      <c r="V77" s="14">
        <f t="shared" si="45"/>
        <v>568.8824225406845</v>
      </c>
      <c r="W77" s="19"/>
    </row>
    <row r="78" spans="1:23" s="5" customFormat="1" ht="28.5" hidden="1">
      <c r="A78" s="24" t="s">
        <v>12</v>
      </c>
      <c r="B78" s="24"/>
      <c r="C78" s="29" t="s">
        <v>38</v>
      </c>
      <c r="D78" s="9" t="s">
        <v>20</v>
      </c>
      <c r="E78" s="9" t="s">
        <v>20</v>
      </c>
      <c r="F78" s="9" t="s">
        <v>20</v>
      </c>
      <c r="G78" s="9" t="s">
        <v>20</v>
      </c>
      <c r="H78" s="9" t="s">
        <v>20</v>
      </c>
      <c r="I78" s="9" t="s">
        <v>20</v>
      </c>
      <c r="J78" s="9" t="s">
        <v>20</v>
      </c>
      <c r="K78" s="9" t="s">
        <v>20</v>
      </c>
      <c r="L78" s="9" t="s">
        <v>20</v>
      </c>
      <c r="M78" s="9" t="s">
        <v>20</v>
      </c>
      <c r="N78" s="9" t="s">
        <v>20</v>
      </c>
      <c r="O78" s="9" t="s">
        <v>20</v>
      </c>
      <c r="P78" s="9" t="s">
        <v>20</v>
      </c>
      <c r="Q78" s="9" t="s">
        <v>20</v>
      </c>
      <c r="R78" s="9" t="s">
        <v>20</v>
      </c>
      <c r="S78" s="9" t="s">
        <v>20</v>
      </c>
      <c r="T78" s="9" t="s">
        <v>20</v>
      </c>
      <c r="U78" s="9" t="s">
        <v>20</v>
      </c>
      <c r="V78" s="9" t="s">
        <v>20</v>
      </c>
      <c r="W78" s="40"/>
    </row>
    <row r="79" spans="1:23" hidden="1">
      <c r="A79" s="33"/>
      <c r="B79" s="33"/>
      <c r="C79" s="27" t="s">
        <v>24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1:23" s="2" customFormat="1" hidden="1">
      <c r="A80" s="33"/>
      <c r="B80" s="33"/>
      <c r="C80" s="27" t="s">
        <v>25</v>
      </c>
      <c r="D80" s="10" t="s">
        <v>20</v>
      </c>
      <c r="E80" s="10" t="s">
        <v>20</v>
      </c>
      <c r="F80" s="10" t="s">
        <v>20</v>
      </c>
      <c r="G80" s="10" t="s">
        <v>20</v>
      </c>
      <c r="H80" s="10" t="s">
        <v>20</v>
      </c>
      <c r="I80" s="10" t="s">
        <v>20</v>
      </c>
      <c r="J80" s="10" t="s">
        <v>20</v>
      </c>
      <c r="K80" s="10" t="s">
        <v>20</v>
      </c>
      <c r="L80" s="10" t="s">
        <v>20</v>
      </c>
      <c r="M80" s="10" t="s">
        <v>20</v>
      </c>
      <c r="N80" s="10" t="s">
        <v>20</v>
      </c>
      <c r="O80" s="10" t="s">
        <v>20</v>
      </c>
      <c r="P80" s="10" t="s">
        <v>20</v>
      </c>
      <c r="Q80" s="10" t="s">
        <v>20</v>
      </c>
      <c r="R80" s="10" t="s">
        <v>20</v>
      </c>
      <c r="S80" s="10" t="s">
        <v>20</v>
      </c>
      <c r="T80" s="10" t="s">
        <v>20</v>
      </c>
      <c r="U80" s="10" t="s">
        <v>20</v>
      </c>
      <c r="V80" s="10" t="s">
        <v>20</v>
      </c>
      <c r="W80" s="19"/>
    </row>
    <row r="81" spans="1:23" s="2" customFormat="1" hidden="1">
      <c r="A81" s="33"/>
      <c r="B81" s="33"/>
      <c r="C81" s="27" t="s">
        <v>71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9"/>
    </row>
    <row r="82" spans="1:23" s="2" customFormat="1" hidden="1">
      <c r="A82" s="33"/>
      <c r="B82" s="33"/>
      <c r="C82" s="27" t="s">
        <v>26</v>
      </c>
      <c r="D82" s="10" t="s">
        <v>20</v>
      </c>
      <c r="E82" s="10" t="s">
        <v>20</v>
      </c>
      <c r="F82" s="10" t="s">
        <v>20</v>
      </c>
      <c r="G82" s="10" t="s">
        <v>20</v>
      </c>
      <c r="H82" s="10" t="s">
        <v>20</v>
      </c>
      <c r="I82" s="10" t="s">
        <v>20</v>
      </c>
      <c r="J82" s="10" t="s">
        <v>20</v>
      </c>
      <c r="K82" s="10" t="s">
        <v>20</v>
      </c>
      <c r="L82" s="10" t="s">
        <v>20</v>
      </c>
      <c r="M82" s="10" t="s">
        <v>20</v>
      </c>
      <c r="N82" s="10" t="s">
        <v>20</v>
      </c>
      <c r="O82" s="10" t="s">
        <v>20</v>
      </c>
      <c r="P82" s="10" t="s">
        <v>20</v>
      </c>
      <c r="Q82" s="10" t="s">
        <v>20</v>
      </c>
      <c r="R82" s="10" t="s">
        <v>20</v>
      </c>
      <c r="S82" s="10" t="s">
        <v>20</v>
      </c>
      <c r="T82" s="10" t="s">
        <v>20</v>
      </c>
      <c r="U82" s="10" t="s">
        <v>20</v>
      </c>
      <c r="V82" s="10" t="s">
        <v>20</v>
      </c>
      <c r="W82" s="19"/>
    </row>
    <row r="83" spans="1:23" s="7" customFormat="1" hidden="1">
      <c r="A83" s="24"/>
      <c r="B83" s="24"/>
      <c r="C83" s="29" t="s">
        <v>37</v>
      </c>
      <c r="D83" s="9" t="s">
        <v>20</v>
      </c>
      <c r="E83" s="9" t="s">
        <v>20</v>
      </c>
      <c r="F83" s="9" t="s">
        <v>20</v>
      </c>
      <c r="G83" s="9" t="s">
        <v>20</v>
      </c>
      <c r="H83" s="9" t="s">
        <v>20</v>
      </c>
      <c r="I83" s="9" t="s">
        <v>20</v>
      </c>
      <c r="J83" s="9" t="s">
        <v>20</v>
      </c>
      <c r="K83" s="9" t="s">
        <v>20</v>
      </c>
      <c r="L83" s="9" t="s">
        <v>20</v>
      </c>
      <c r="M83" s="9" t="s">
        <v>20</v>
      </c>
      <c r="N83" s="9" t="s">
        <v>20</v>
      </c>
      <c r="O83" s="9" t="s">
        <v>20</v>
      </c>
      <c r="P83" s="9" t="s">
        <v>20</v>
      </c>
      <c r="Q83" s="9" t="s">
        <v>20</v>
      </c>
      <c r="R83" s="9" t="s">
        <v>20</v>
      </c>
      <c r="S83" s="9" t="s">
        <v>20</v>
      </c>
      <c r="T83" s="9" t="s">
        <v>20</v>
      </c>
      <c r="U83" s="9" t="s">
        <v>20</v>
      </c>
      <c r="V83" s="9" t="s">
        <v>20</v>
      </c>
      <c r="W83" s="42"/>
    </row>
    <row r="84" spans="1:23" s="2" customFormat="1" hidden="1">
      <c r="A84" s="33"/>
      <c r="B84" s="33"/>
      <c r="C84" s="27" t="s">
        <v>24</v>
      </c>
      <c r="D84" s="13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9"/>
    </row>
    <row r="85" spans="1:23" s="2" customFormat="1" hidden="1">
      <c r="A85" s="33"/>
      <c r="B85" s="33"/>
      <c r="C85" s="27" t="s">
        <v>25</v>
      </c>
      <c r="D85" s="10" t="s">
        <v>20</v>
      </c>
      <c r="E85" s="10" t="s">
        <v>20</v>
      </c>
      <c r="F85" s="10" t="s">
        <v>20</v>
      </c>
      <c r="G85" s="10" t="s">
        <v>20</v>
      </c>
      <c r="H85" s="10" t="s">
        <v>20</v>
      </c>
      <c r="I85" s="10" t="s">
        <v>20</v>
      </c>
      <c r="J85" s="10" t="s">
        <v>20</v>
      </c>
      <c r="K85" s="10" t="s">
        <v>20</v>
      </c>
      <c r="L85" s="10" t="s">
        <v>20</v>
      </c>
      <c r="M85" s="10" t="s">
        <v>20</v>
      </c>
      <c r="N85" s="10" t="s">
        <v>20</v>
      </c>
      <c r="O85" s="10" t="s">
        <v>20</v>
      </c>
      <c r="P85" s="10" t="s">
        <v>20</v>
      </c>
      <c r="Q85" s="10" t="s">
        <v>20</v>
      </c>
      <c r="R85" s="10" t="s">
        <v>20</v>
      </c>
      <c r="S85" s="10" t="s">
        <v>20</v>
      </c>
      <c r="T85" s="10" t="s">
        <v>20</v>
      </c>
      <c r="U85" s="10" t="s">
        <v>20</v>
      </c>
      <c r="V85" s="10" t="s">
        <v>20</v>
      </c>
      <c r="W85" s="19"/>
    </row>
    <row r="86" spans="1:23" s="2" customFormat="1" hidden="1">
      <c r="A86" s="33"/>
      <c r="B86" s="33"/>
      <c r="C86" s="27" t="s">
        <v>71</v>
      </c>
      <c r="D86" s="10" t="s">
        <v>20</v>
      </c>
      <c r="E86" s="10" t="s">
        <v>20</v>
      </c>
      <c r="F86" s="10" t="s">
        <v>20</v>
      </c>
      <c r="G86" s="10" t="s">
        <v>20</v>
      </c>
      <c r="H86" s="10" t="s">
        <v>20</v>
      </c>
      <c r="I86" s="10" t="s">
        <v>20</v>
      </c>
      <c r="J86" s="10" t="s">
        <v>20</v>
      </c>
      <c r="K86" s="10" t="s">
        <v>20</v>
      </c>
      <c r="L86" s="10" t="s">
        <v>20</v>
      </c>
      <c r="M86" s="10" t="s">
        <v>20</v>
      </c>
      <c r="N86" s="10" t="s">
        <v>20</v>
      </c>
      <c r="O86" s="10" t="s">
        <v>20</v>
      </c>
      <c r="P86" s="10" t="s">
        <v>20</v>
      </c>
      <c r="Q86" s="10" t="s">
        <v>20</v>
      </c>
      <c r="R86" s="10" t="s">
        <v>20</v>
      </c>
      <c r="S86" s="10" t="s">
        <v>20</v>
      </c>
      <c r="T86" s="10" t="s">
        <v>20</v>
      </c>
      <c r="U86" s="10" t="s">
        <v>20</v>
      </c>
      <c r="V86" s="10" t="s">
        <v>20</v>
      </c>
      <c r="W86" s="19"/>
    </row>
    <row r="87" spans="1:23" s="2" customFormat="1" hidden="1">
      <c r="A87" s="33"/>
      <c r="B87" s="33"/>
      <c r="C87" s="27" t="s">
        <v>26</v>
      </c>
      <c r="D87" s="10" t="s">
        <v>20</v>
      </c>
      <c r="E87" s="10" t="s">
        <v>20</v>
      </c>
      <c r="F87" s="10" t="s">
        <v>20</v>
      </c>
      <c r="G87" s="10" t="s">
        <v>20</v>
      </c>
      <c r="H87" s="10" t="s">
        <v>20</v>
      </c>
      <c r="I87" s="10" t="s">
        <v>20</v>
      </c>
      <c r="J87" s="10" t="s">
        <v>20</v>
      </c>
      <c r="K87" s="10" t="s">
        <v>20</v>
      </c>
      <c r="L87" s="10" t="s">
        <v>20</v>
      </c>
      <c r="M87" s="10" t="s">
        <v>20</v>
      </c>
      <c r="N87" s="10" t="s">
        <v>20</v>
      </c>
      <c r="O87" s="10" t="s">
        <v>20</v>
      </c>
      <c r="P87" s="10" t="s">
        <v>20</v>
      </c>
      <c r="Q87" s="10" t="s">
        <v>20</v>
      </c>
      <c r="R87" s="10" t="s">
        <v>20</v>
      </c>
      <c r="S87" s="10" t="s">
        <v>20</v>
      </c>
      <c r="T87" s="10" t="s">
        <v>20</v>
      </c>
      <c r="U87" s="10" t="s">
        <v>20</v>
      </c>
      <c r="V87" s="10" t="s">
        <v>20</v>
      </c>
      <c r="W87" s="19"/>
    </row>
    <row r="88" spans="1:23" s="7" customFormat="1" ht="28.5">
      <c r="A88" s="24"/>
      <c r="B88" s="24"/>
      <c r="C88" s="29" t="s">
        <v>38</v>
      </c>
      <c r="D88" s="9" t="s">
        <v>20</v>
      </c>
      <c r="E88" s="9" t="s">
        <v>20</v>
      </c>
      <c r="F88" s="12">
        <v>90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42"/>
    </row>
    <row r="89" spans="1:23" s="2" customFormat="1">
      <c r="A89" s="33"/>
      <c r="B89" s="33"/>
      <c r="C89" s="27" t="s">
        <v>24</v>
      </c>
      <c r="D89" s="11"/>
      <c r="E89" s="11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19"/>
    </row>
    <row r="90" spans="1:23" s="2" customFormat="1">
      <c r="A90" s="33"/>
      <c r="B90" s="33"/>
      <c r="C90" s="27" t="s">
        <v>25</v>
      </c>
      <c r="D90" s="10" t="s">
        <v>20</v>
      </c>
      <c r="E90" s="10" t="s">
        <v>20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0</v>
      </c>
      <c r="P90" s="39">
        <v>0</v>
      </c>
      <c r="Q90" s="39">
        <v>0</v>
      </c>
      <c r="R90" s="39">
        <v>0</v>
      </c>
      <c r="S90" s="39">
        <v>0</v>
      </c>
      <c r="T90" s="39">
        <v>0</v>
      </c>
      <c r="U90" s="39">
        <v>0</v>
      </c>
      <c r="V90" s="39">
        <v>0</v>
      </c>
      <c r="W90" s="19"/>
    </row>
    <row r="91" spans="1:23" s="2" customFormat="1">
      <c r="A91" s="33"/>
      <c r="B91" s="33"/>
      <c r="C91" s="27" t="s">
        <v>71</v>
      </c>
      <c r="D91" s="10" t="s">
        <v>20</v>
      </c>
      <c r="E91" s="10" t="s">
        <v>20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39">
        <v>0</v>
      </c>
      <c r="P91" s="39">
        <v>0</v>
      </c>
      <c r="Q91" s="39">
        <v>0</v>
      </c>
      <c r="R91" s="39">
        <v>0</v>
      </c>
      <c r="S91" s="39">
        <v>0</v>
      </c>
      <c r="T91" s="39">
        <v>0</v>
      </c>
      <c r="U91" s="39">
        <v>0</v>
      </c>
      <c r="V91" s="39">
        <v>0</v>
      </c>
      <c r="W91" s="19"/>
    </row>
    <row r="92" spans="1:23" s="2" customFormat="1">
      <c r="A92" s="33"/>
      <c r="B92" s="33"/>
      <c r="C92" s="27" t="s">
        <v>26</v>
      </c>
      <c r="D92" s="10" t="s">
        <v>20</v>
      </c>
      <c r="E92" s="10" t="s">
        <v>20</v>
      </c>
      <c r="F92" s="39">
        <v>90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0</v>
      </c>
      <c r="U92" s="39">
        <v>0</v>
      </c>
      <c r="V92" s="39">
        <v>0</v>
      </c>
      <c r="W92" s="19"/>
    </row>
    <row r="93" spans="1:23" s="7" customFormat="1" ht="28.5">
      <c r="A93" s="24"/>
      <c r="B93" s="24" t="s">
        <v>81</v>
      </c>
      <c r="C93" s="29" t="s">
        <v>39</v>
      </c>
      <c r="D93" s="9" t="s">
        <v>20</v>
      </c>
      <c r="E93" s="9" t="s">
        <v>20</v>
      </c>
      <c r="F93" s="12">
        <v>9469.6</v>
      </c>
      <c r="G93" s="12">
        <v>8029.5</v>
      </c>
      <c r="H93" s="12">
        <v>1867.3</v>
      </c>
      <c r="I93" s="12">
        <v>42.1</v>
      </c>
      <c r="J93" s="12">
        <v>42.1</v>
      </c>
      <c r="K93" s="12">
        <f t="shared" ref="K93:V93" si="46">K95+K96+K97</f>
        <v>42.142099999999999</v>
      </c>
      <c r="L93" s="12">
        <f t="shared" si="46"/>
        <v>42.184242099999992</v>
      </c>
      <c r="M93" s="12">
        <f t="shared" si="46"/>
        <v>42.226426342099984</v>
      </c>
      <c r="N93" s="12">
        <f t="shared" si="46"/>
        <v>42.268652768442081</v>
      </c>
      <c r="O93" s="12">
        <f t="shared" si="46"/>
        <v>42.310921421210516</v>
      </c>
      <c r="P93" s="12">
        <f t="shared" si="46"/>
        <v>42.353232342631721</v>
      </c>
      <c r="Q93" s="12">
        <f t="shared" si="46"/>
        <v>42.395585574974348</v>
      </c>
      <c r="R93" s="12">
        <f t="shared" si="46"/>
        <v>42.43798116054932</v>
      </c>
      <c r="S93" s="12">
        <f t="shared" si="46"/>
        <v>42.480419141709866</v>
      </c>
      <c r="T93" s="12">
        <f t="shared" si="46"/>
        <v>42.52289956085157</v>
      </c>
      <c r="U93" s="12">
        <f t="shared" si="46"/>
        <v>42.565422460412414</v>
      </c>
      <c r="V93" s="12">
        <f t="shared" si="46"/>
        <v>42.60798788287282</v>
      </c>
      <c r="W93" s="42"/>
    </row>
    <row r="94" spans="1:23" s="2" customFormat="1">
      <c r="A94" s="33"/>
      <c r="B94" s="33"/>
      <c r="C94" s="27" t="s">
        <v>24</v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9"/>
    </row>
    <row r="95" spans="1:23" s="2" customFormat="1">
      <c r="A95" s="33"/>
      <c r="B95" s="33"/>
      <c r="C95" s="27" t="s">
        <v>25</v>
      </c>
      <c r="D95" s="10" t="s">
        <v>20</v>
      </c>
      <c r="E95" s="10" t="s">
        <v>20</v>
      </c>
      <c r="F95" s="11">
        <v>0</v>
      </c>
      <c r="G95" s="11">
        <v>0</v>
      </c>
      <c r="H95" s="11">
        <v>0</v>
      </c>
      <c r="I95" s="11">
        <v>0</v>
      </c>
      <c r="J95" s="11">
        <f>I95</f>
        <v>0</v>
      </c>
      <c r="K95" s="11">
        <f>J95</f>
        <v>0</v>
      </c>
      <c r="L95" s="11">
        <f t="shared" ref="L95:V95" si="47">K95</f>
        <v>0</v>
      </c>
      <c r="M95" s="11">
        <f t="shared" si="47"/>
        <v>0</v>
      </c>
      <c r="N95" s="11">
        <f t="shared" si="47"/>
        <v>0</v>
      </c>
      <c r="O95" s="11">
        <f t="shared" si="47"/>
        <v>0</v>
      </c>
      <c r="P95" s="11">
        <f t="shared" si="47"/>
        <v>0</v>
      </c>
      <c r="Q95" s="11">
        <f t="shared" si="47"/>
        <v>0</v>
      </c>
      <c r="R95" s="11">
        <f t="shared" si="47"/>
        <v>0</v>
      </c>
      <c r="S95" s="11">
        <f t="shared" si="47"/>
        <v>0</v>
      </c>
      <c r="T95" s="11">
        <f t="shared" si="47"/>
        <v>0</v>
      </c>
      <c r="U95" s="11">
        <f t="shared" si="47"/>
        <v>0</v>
      </c>
      <c r="V95" s="11">
        <f t="shared" si="47"/>
        <v>0</v>
      </c>
      <c r="W95" s="19"/>
    </row>
    <row r="96" spans="1:23" s="2" customFormat="1">
      <c r="A96" s="33"/>
      <c r="B96" s="33"/>
      <c r="C96" s="27" t="s">
        <v>71</v>
      </c>
      <c r="D96" s="10" t="s">
        <v>20</v>
      </c>
      <c r="E96" s="10"/>
      <c r="F96" s="11">
        <v>8726</v>
      </c>
      <c r="G96" s="11">
        <v>6837.8</v>
      </c>
      <c r="H96" s="11">
        <v>0</v>
      </c>
      <c r="I96" s="11">
        <v>0</v>
      </c>
      <c r="J96" s="11">
        <f>I96</f>
        <v>0</v>
      </c>
      <c r="K96" s="11">
        <f>J96</f>
        <v>0</v>
      </c>
      <c r="L96" s="11">
        <f t="shared" ref="L96:V96" si="48">K96</f>
        <v>0</v>
      </c>
      <c r="M96" s="11">
        <f t="shared" si="48"/>
        <v>0</v>
      </c>
      <c r="N96" s="11">
        <f t="shared" si="48"/>
        <v>0</v>
      </c>
      <c r="O96" s="11">
        <f t="shared" si="48"/>
        <v>0</v>
      </c>
      <c r="P96" s="11">
        <f t="shared" si="48"/>
        <v>0</v>
      </c>
      <c r="Q96" s="11">
        <f t="shared" si="48"/>
        <v>0</v>
      </c>
      <c r="R96" s="11">
        <f t="shared" si="48"/>
        <v>0</v>
      </c>
      <c r="S96" s="11">
        <f t="shared" si="48"/>
        <v>0</v>
      </c>
      <c r="T96" s="11">
        <f t="shared" si="48"/>
        <v>0</v>
      </c>
      <c r="U96" s="11">
        <f t="shared" si="48"/>
        <v>0</v>
      </c>
      <c r="V96" s="11">
        <f t="shared" si="48"/>
        <v>0</v>
      </c>
      <c r="W96" s="19"/>
    </row>
    <row r="97" spans="1:23" s="2" customFormat="1">
      <c r="A97" s="33"/>
      <c r="B97" s="33"/>
      <c r="C97" s="27" t="s">
        <v>26</v>
      </c>
      <c r="D97" s="10" t="s">
        <v>20</v>
      </c>
      <c r="E97" s="10" t="s">
        <v>20</v>
      </c>
      <c r="F97" s="11">
        <f>F93-F96</f>
        <v>743.60000000000036</v>
      </c>
      <c r="G97" s="11">
        <f>G93-G96</f>
        <v>1191.6999999999998</v>
      </c>
      <c r="H97" s="11">
        <f>H93</f>
        <v>1867.3</v>
      </c>
      <c r="I97" s="11">
        <f>I93</f>
        <v>42.1</v>
      </c>
      <c r="J97" s="11">
        <f>J93</f>
        <v>42.1</v>
      </c>
      <c r="K97" s="41">
        <f>J97*1.001</f>
        <v>42.142099999999999</v>
      </c>
      <c r="L97" s="41">
        <f t="shared" ref="L97:V97" si="49">K97*1.001</f>
        <v>42.184242099999992</v>
      </c>
      <c r="M97" s="41">
        <f t="shared" si="49"/>
        <v>42.226426342099984</v>
      </c>
      <c r="N97" s="41">
        <f t="shared" si="49"/>
        <v>42.268652768442081</v>
      </c>
      <c r="O97" s="41">
        <f t="shared" si="49"/>
        <v>42.310921421210516</v>
      </c>
      <c r="P97" s="41">
        <f t="shared" si="49"/>
        <v>42.353232342631721</v>
      </c>
      <c r="Q97" s="41">
        <f t="shared" si="49"/>
        <v>42.395585574974348</v>
      </c>
      <c r="R97" s="41">
        <f t="shared" si="49"/>
        <v>42.43798116054932</v>
      </c>
      <c r="S97" s="41">
        <f t="shared" si="49"/>
        <v>42.480419141709866</v>
      </c>
      <c r="T97" s="41">
        <f t="shared" si="49"/>
        <v>42.52289956085157</v>
      </c>
      <c r="U97" s="41">
        <f t="shared" si="49"/>
        <v>42.565422460412414</v>
      </c>
      <c r="V97" s="41">
        <f t="shared" si="49"/>
        <v>42.60798788287282</v>
      </c>
      <c r="W97" s="19"/>
    </row>
    <row r="98" spans="1:23" s="7" customFormat="1" ht="28.5">
      <c r="A98" s="24"/>
      <c r="B98" s="24" t="s">
        <v>82</v>
      </c>
      <c r="C98" s="29" t="s">
        <v>79</v>
      </c>
      <c r="D98" s="9" t="s">
        <v>20</v>
      </c>
      <c r="E98" s="9" t="s">
        <v>20</v>
      </c>
      <c r="F98" s="12">
        <v>20105.3</v>
      </c>
      <c r="G98" s="12">
        <v>24019.7</v>
      </c>
      <c r="H98" s="12">
        <v>25996.2</v>
      </c>
      <c r="I98" s="12">
        <v>18882.099999999999</v>
      </c>
      <c r="J98" s="12">
        <v>18636.7</v>
      </c>
      <c r="K98" s="12">
        <f t="shared" ref="K98:V98" si="50">K100+K101+K102</f>
        <v>18638.215400000001</v>
      </c>
      <c r="L98" s="12">
        <f t="shared" si="50"/>
        <v>18639.732315400001</v>
      </c>
      <c r="M98" s="12">
        <f t="shared" si="50"/>
        <v>18641.250747715399</v>
      </c>
      <c r="N98" s="12">
        <f t="shared" si="50"/>
        <v>18642.770698463115</v>
      </c>
      <c r="O98" s="12">
        <f t="shared" si="50"/>
        <v>18644.292169161577</v>
      </c>
      <c r="P98" s="12">
        <f t="shared" si="50"/>
        <v>18645.815161330738</v>
      </c>
      <c r="Q98" s="12">
        <f t="shared" si="50"/>
        <v>18647.339676492069</v>
      </c>
      <c r="R98" s="12">
        <f t="shared" si="50"/>
        <v>18648.865716168562</v>
      </c>
      <c r="S98" s="12">
        <f t="shared" si="50"/>
        <v>18650.393281884732</v>
      </c>
      <c r="T98" s="12">
        <f t="shared" si="50"/>
        <v>18651.922375166614</v>
      </c>
      <c r="U98" s="12">
        <f t="shared" si="50"/>
        <v>18653.452997541783</v>
      </c>
      <c r="V98" s="12">
        <f t="shared" si="50"/>
        <v>18654.985150539324</v>
      </c>
      <c r="W98" s="42"/>
    </row>
    <row r="99" spans="1:23" s="2" customFormat="1">
      <c r="A99" s="33"/>
      <c r="B99" s="33"/>
      <c r="C99" s="27" t="s">
        <v>24</v>
      </c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9"/>
    </row>
    <row r="100" spans="1:23" s="2" customFormat="1">
      <c r="A100" s="33"/>
      <c r="B100" s="33"/>
      <c r="C100" s="27" t="s">
        <v>25</v>
      </c>
      <c r="D100" s="10" t="s">
        <v>20</v>
      </c>
      <c r="E100" s="10" t="s">
        <v>20</v>
      </c>
      <c r="F100" s="11">
        <v>10149</v>
      </c>
      <c r="G100" s="11">
        <v>9750.7000000000007</v>
      </c>
      <c r="H100" s="11">
        <v>13719.2</v>
      </c>
      <c r="I100" s="11">
        <v>13652.1</v>
      </c>
      <c r="J100" s="11">
        <v>13402.3</v>
      </c>
      <c r="K100" s="11">
        <v>13402.3</v>
      </c>
      <c r="L100" s="11">
        <v>13402.3</v>
      </c>
      <c r="M100" s="11">
        <v>13402.3</v>
      </c>
      <c r="N100" s="11">
        <v>13402.3</v>
      </c>
      <c r="O100" s="11">
        <v>13402.3</v>
      </c>
      <c r="P100" s="11">
        <v>13402.3</v>
      </c>
      <c r="Q100" s="11">
        <v>13402.3</v>
      </c>
      <c r="R100" s="11">
        <v>13402.3</v>
      </c>
      <c r="S100" s="11">
        <v>13402.3</v>
      </c>
      <c r="T100" s="11">
        <v>13402.3</v>
      </c>
      <c r="U100" s="11">
        <v>13402.3</v>
      </c>
      <c r="V100" s="11">
        <v>13402.3</v>
      </c>
      <c r="W100" s="19"/>
    </row>
    <row r="101" spans="1:23" s="2" customFormat="1">
      <c r="A101" s="33"/>
      <c r="B101" s="33"/>
      <c r="C101" s="27" t="s">
        <v>71</v>
      </c>
      <c r="D101" s="10" t="s">
        <v>20</v>
      </c>
      <c r="E101" s="10"/>
      <c r="F101" s="11">
        <v>8562.9</v>
      </c>
      <c r="G101" s="11">
        <v>12718.9</v>
      </c>
      <c r="H101" s="11">
        <v>10766.4</v>
      </c>
      <c r="I101" s="11">
        <v>3719</v>
      </c>
      <c r="J101" s="11">
        <v>3719</v>
      </c>
      <c r="K101" s="11">
        <v>3719</v>
      </c>
      <c r="L101" s="11">
        <v>3719</v>
      </c>
      <c r="M101" s="11">
        <v>3719</v>
      </c>
      <c r="N101" s="11">
        <v>3719</v>
      </c>
      <c r="O101" s="11">
        <v>3719</v>
      </c>
      <c r="P101" s="11">
        <v>3719</v>
      </c>
      <c r="Q101" s="11">
        <v>3719</v>
      </c>
      <c r="R101" s="11">
        <v>3719</v>
      </c>
      <c r="S101" s="11">
        <v>3719</v>
      </c>
      <c r="T101" s="11">
        <v>3719</v>
      </c>
      <c r="U101" s="11">
        <v>3719</v>
      </c>
      <c r="V101" s="11">
        <v>3719</v>
      </c>
      <c r="W101" s="19"/>
    </row>
    <row r="102" spans="1:23" s="2" customFormat="1">
      <c r="A102" s="33"/>
      <c r="B102" s="33"/>
      <c r="C102" s="27" t="s">
        <v>26</v>
      </c>
      <c r="D102" s="10" t="s">
        <v>20</v>
      </c>
      <c r="E102" s="10" t="s">
        <v>20</v>
      </c>
      <c r="F102" s="11">
        <f>F98-F100-F101</f>
        <v>1393.3999999999996</v>
      </c>
      <c r="G102" s="11">
        <f>G98-G100-G101</f>
        <v>1550.1000000000004</v>
      </c>
      <c r="H102" s="11">
        <f>H98-H100-H101</f>
        <v>1510.6000000000004</v>
      </c>
      <c r="I102" s="11">
        <f>I98-I100-I101</f>
        <v>1510.9999999999982</v>
      </c>
      <c r="J102" s="11">
        <f>J98-J100-J101</f>
        <v>1515.4000000000015</v>
      </c>
      <c r="K102" s="14">
        <f>J102*1.001</f>
        <v>1516.9154000000012</v>
      </c>
      <c r="L102" s="14">
        <f t="shared" ref="L102:V102" si="51">K102*1.001</f>
        <v>1518.432315400001</v>
      </c>
      <c r="M102" s="14">
        <f t="shared" si="51"/>
        <v>1519.9507477154009</v>
      </c>
      <c r="N102" s="14">
        <f t="shared" si="51"/>
        <v>1521.4706984631162</v>
      </c>
      <c r="O102" s="14">
        <f t="shared" si="51"/>
        <v>1522.9921691615791</v>
      </c>
      <c r="P102" s="14">
        <f t="shared" si="51"/>
        <v>1524.5151613307405</v>
      </c>
      <c r="Q102" s="14">
        <f t="shared" si="51"/>
        <v>1526.0396764920711</v>
      </c>
      <c r="R102" s="14">
        <f t="shared" si="51"/>
        <v>1527.5657161685629</v>
      </c>
      <c r="S102" s="14">
        <f t="shared" si="51"/>
        <v>1529.0932818847311</v>
      </c>
      <c r="T102" s="14">
        <f t="shared" si="51"/>
        <v>1530.6223751666157</v>
      </c>
      <c r="U102" s="14">
        <f t="shared" si="51"/>
        <v>1532.1529975417823</v>
      </c>
      <c r="V102" s="14">
        <f t="shared" si="51"/>
        <v>1533.6851505393238</v>
      </c>
      <c r="W102" s="19"/>
    </row>
    <row r="103" spans="1:23" s="7" customFormat="1" ht="28.5">
      <c r="A103" s="24"/>
      <c r="B103" s="24" t="s">
        <v>83</v>
      </c>
      <c r="C103" s="29" t="s">
        <v>40</v>
      </c>
      <c r="D103" s="9" t="s">
        <v>20</v>
      </c>
      <c r="E103" s="9" t="s">
        <v>20</v>
      </c>
      <c r="F103" s="12">
        <v>710.3</v>
      </c>
      <c r="G103" s="12">
        <v>736</v>
      </c>
      <c r="H103" s="12">
        <v>755</v>
      </c>
      <c r="I103" s="12">
        <v>738.6</v>
      </c>
      <c r="J103" s="12">
        <v>738.6</v>
      </c>
      <c r="K103" s="12">
        <f t="shared" ref="K103:V103" si="52">K105+K106+K107</f>
        <v>738.65600000000006</v>
      </c>
      <c r="L103" s="12">
        <f t="shared" si="52"/>
        <v>738.71205599999996</v>
      </c>
      <c r="M103" s="12">
        <f t="shared" si="52"/>
        <v>738.76816805600004</v>
      </c>
      <c r="N103" s="12">
        <f t="shared" si="52"/>
        <v>738.82433622405597</v>
      </c>
      <c r="O103" s="12">
        <f t="shared" si="52"/>
        <v>738.88056056028006</v>
      </c>
      <c r="P103" s="12">
        <f t="shared" si="52"/>
        <v>738.93684112084031</v>
      </c>
      <c r="Q103" s="12">
        <f t="shared" si="52"/>
        <v>738.99317796196112</v>
      </c>
      <c r="R103" s="12">
        <f t="shared" si="52"/>
        <v>739.04957113992316</v>
      </c>
      <c r="S103" s="12">
        <f t="shared" si="52"/>
        <v>739.10602071106302</v>
      </c>
      <c r="T103" s="12">
        <f t="shared" si="52"/>
        <v>739.16252673177405</v>
      </c>
      <c r="U103" s="12">
        <f t="shared" si="52"/>
        <v>739.21908925850585</v>
      </c>
      <c r="V103" s="12">
        <f t="shared" si="52"/>
        <v>739.27570834776429</v>
      </c>
      <c r="W103" s="42"/>
    </row>
    <row r="104" spans="1:23" s="2" customFormat="1">
      <c r="A104" s="33"/>
      <c r="B104" s="33"/>
      <c r="C104" s="27" t="s">
        <v>24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9"/>
    </row>
    <row r="105" spans="1:23" s="2" customFormat="1">
      <c r="A105" s="33"/>
      <c r="B105" s="33"/>
      <c r="C105" s="27" t="s">
        <v>25</v>
      </c>
      <c r="D105" s="10" t="s">
        <v>20</v>
      </c>
      <c r="E105" s="10" t="s">
        <v>20</v>
      </c>
      <c r="F105" s="11">
        <v>0</v>
      </c>
      <c r="G105" s="11">
        <v>0</v>
      </c>
      <c r="H105" s="11">
        <v>0</v>
      </c>
      <c r="I105" s="11">
        <v>0</v>
      </c>
      <c r="J105" s="11">
        <f>I105</f>
        <v>0</v>
      </c>
      <c r="K105" s="11">
        <f>J105</f>
        <v>0</v>
      </c>
      <c r="L105" s="11">
        <f t="shared" ref="L105:V105" si="53">K105</f>
        <v>0</v>
      </c>
      <c r="M105" s="11">
        <f t="shared" si="53"/>
        <v>0</v>
      </c>
      <c r="N105" s="11">
        <f t="shared" si="53"/>
        <v>0</v>
      </c>
      <c r="O105" s="11">
        <f t="shared" si="53"/>
        <v>0</v>
      </c>
      <c r="P105" s="11">
        <f t="shared" si="53"/>
        <v>0</v>
      </c>
      <c r="Q105" s="11">
        <f t="shared" si="53"/>
        <v>0</v>
      </c>
      <c r="R105" s="11">
        <f t="shared" si="53"/>
        <v>0</v>
      </c>
      <c r="S105" s="11">
        <f t="shared" si="53"/>
        <v>0</v>
      </c>
      <c r="T105" s="11">
        <f t="shared" si="53"/>
        <v>0</v>
      </c>
      <c r="U105" s="11">
        <f t="shared" si="53"/>
        <v>0</v>
      </c>
      <c r="V105" s="11">
        <f t="shared" si="53"/>
        <v>0</v>
      </c>
      <c r="W105" s="19"/>
    </row>
    <row r="106" spans="1:23" s="2" customFormat="1">
      <c r="A106" s="33"/>
      <c r="B106" s="33"/>
      <c r="C106" s="27" t="s">
        <v>71</v>
      </c>
      <c r="D106" s="10" t="s">
        <v>20</v>
      </c>
      <c r="E106" s="10" t="s">
        <v>20</v>
      </c>
      <c r="F106" s="11">
        <v>624.29999999999995</v>
      </c>
      <c r="G106" s="11">
        <v>645</v>
      </c>
      <c r="H106" s="11">
        <v>663.5</v>
      </c>
      <c r="I106" s="11">
        <v>682.6</v>
      </c>
      <c r="J106" s="11">
        <v>682.6</v>
      </c>
      <c r="K106" s="11">
        <v>682.6</v>
      </c>
      <c r="L106" s="11">
        <v>682.6</v>
      </c>
      <c r="M106" s="11">
        <v>682.6</v>
      </c>
      <c r="N106" s="11">
        <v>682.6</v>
      </c>
      <c r="O106" s="11">
        <v>682.6</v>
      </c>
      <c r="P106" s="11">
        <v>682.6</v>
      </c>
      <c r="Q106" s="11">
        <v>682.6</v>
      </c>
      <c r="R106" s="11">
        <v>682.6</v>
      </c>
      <c r="S106" s="11">
        <v>682.6</v>
      </c>
      <c r="T106" s="11">
        <v>682.6</v>
      </c>
      <c r="U106" s="11">
        <v>682.6</v>
      </c>
      <c r="V106" s="11">
        <v>682.6</v>
      </c>
      <c r="W106" s="19"/>
    </row>
    <row r="107" spans="1:23" s="2" customFormat="1">
      <c r="A107" s="33"/>
      <c r="B107" s="33"/>
      <c r="C107" s="27" t="s">
        <v>26</v>
      </c>
      <c r="D107" s="10" t="s">
        <v>20</v>
      </c>
      <c r="E107" s="10" t="s">
        <v>20</v>
      </c>
      <c r="F107" s="11">
        <f>F103-F106</f>
        <v>86</v>
      </c>
      <c r="G107" s="11">
        <f>G103-G106</f>
        <v>91</v>
      </c>
      <c r="H107" s="11">
        <f>H103-H106</f>
        <v>91.5</v>
      </c>
      <c r="I107" s="11">
        <f>I103-I106</f>
        <v>56</v>
      </c>
      <c r="J107" s="11">
        <f>J103-J106</f>
        <v>56</v>
      </c>
      <c r="K107" s="14">
        <f>J107*1.001</f>
        <v>56.055999999999997</v>
      </c>
      <c r="L107" s="14">
        <f t="shared" ref="L107:V107" si="54">K107*1.001</f>
        <v>56.112055999999988</v>
      </c>
      <c r="M107" s="14">
        <f t="shared" si="54"/>
        <v>56.168168055999985</v>
      </c>
      <c r="N107" s="14">
        <f t="shared" si="54"/>
        <v>56.224336224055982</v>
      </c>
      <c r="O107" s="14">
        <f t="shared" si="54"/>
        <v>56.28056056028003</v>
      </c>
      <c r="P107" s="14">
        <f t="shared" si="54"/>
        <v>56.336841120840305</v>
      </c>
      <c r="Q107" s="14">
        <f t="shared" si="54"/>
        <v>56.393177961961136</v>
      </c>
      <c r="R107" s="14">
        <f t="shared" si="54"/>
        <v>56.449571139923094</v>
      </c>
      <c r="S107" s="14">
        <f t="shared" si="54"/>
        <v>56.506020711063009</v>
      </c>
      <c r="T107" s="14">
        <f t="shared" si="54"/>
        <v>56.562526731774064</v>
      </c>
      <c r="U107" s="14">
        <f t="shared" si="54"/>
        <v>56.619089258505831</v>
      </c>
      <c r="V107" s="14">
        <f t="shared" si="54"/>
        <v>56.675708347764328</v>
      </c>
      <c r="W107" s="19"/>
    </row>
    <row r="108" spans="1:23" s="7" customFormat="1" ht="28.5" customHeight="1">
      <c r="A108" s="24"/>
      <c r="B108" s="24" t="s">
        <v>84</v>
      </c>
      <c r="C108" s="29" t="s">
        <v>41</v>
      </c>
      <c r="D108" s="9" t="s">
        <v>20</v>
      </c>
      <c r="E108" s="9" t="s">
        <v>20</v>
      </c>
      <c r="F108" s="12">
        <v>247.5</v>
      </c>
      <c r="G108" s="12">
        <v>120.1</v>
      </c>
      <c r="H108" s="12">
        <v>220.1</v>
      </c>
      <c r="I108" s="12">
        <v>170.5</v>
      </c>
      <c r="J108" s="12">
        <v>170.5</v>
      </c>
      <c r="K108" s="12">
        <f t="shared" ref="K108:V108" si="55">K110+K111+K112</f>
        <v>170.67049999999998</v>
      </c>
      <c r="L108" s="12">
        <f t="shared" si="55"/>
        <v>170.84117049999995</v>
      </c>
      <c r="M108" s="12">
        <f t="shared" si="55"/>
        <v>171.01201167049993</v>
      </c>
      <c r="N108" s="12">
        <f t="shared" si="55"/>
        <v>171.18302368217041</v>
      </c>
      <c r="O108" s="12">
        <f t="shared" si="55"/>
        <v>171.35420670585256</v>
      </c>
      <c r="P108" s="12">
        <f t="shared" si="55"/>
        <v>171.5255609125584</v>
      </c>
      <c r="Q108" s="12">
        <f t="shared" si="55"/>
        <v>171.69708647347093</v>
      </c>
      <c r="R108" s="12">
        <f t="shared" si="55"/>
        <v>171.86878355994438</v>
      </c>
      <c r="S108" s="12">
        <f t="shared" si="55"/>
        <v>172.04065234350429</v>
      </c>
      <c r="T108" s="12">
        <f t="shared" si="55"/>
        <v>172.21269299584779</v>
      </c>
      <c r="U108" s="12">
        <f t="shared" si="55"/>
        <v>172.38490568884362</v>
      </c>
      <c r="V108" s="12">
        <f t="shared" si="55"/>
        <v>172.55729059453245</v>
      </c>
      <c r="W108" s="42"/>
    </row>
    <row r="109" spans="1:23" s="2" customFormat="1">
      <c r="A109" s="33"/>
      <c r="B109" s="33"/>
      <c r="C109" s="27" t="s">
        <v>24</v>
      </c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9"/>
    </row>
    <row r="110" spans="1:23" s="2" customFormat="1">
      <c r="A110" s="33"/>
      <c r="B110" s="33"/>
      <c r="C110" s="27" t="s">
        <v>25</v>
      </c>
      <c r="D110" s="10" t="s">
        <v>20</v>
      </c>
      <c r="E110" s="10" t="s">
        <v>20</v>
      </c>
      <c r="F110" s="11">
        <v>0</v>
      </c>
      <c r="G110" s="11">
        <v>0</v>
      </c>
      <c r="H110" s="11">
        <v>0</v>
      </c>
      <c r="I110" s="11">
        <v>0</v>
      </c>
      <c r="J110" s="11">
        <f>I110</f>
        <v>0</v>
      </c>
      <c r="K110" s="11">
        <f>J110</f>
        <v>0</v>
      </c>
      <c r="L110" s="11">
        <f t="shared" ref="L110:V110" si="56">K110</f>
        <v>0</v>
      </c>
      <c r="M110" s="11">
        <f t="shared" si="56"/>
        <v>0</v>
      </c>
      <c r="N110" s="11">
        <f t="shared" si="56"/>
        <v>0</v>
      </c>
      <c r="O110" s="11">
        <f t="shared" si="56"/>
        <v>0</v>
      </c>
      <c r="P110" s="11">
        <f t="shared" si="56"/>
        <v>0</v>
      </c>
      <c r="Q110" s="11">
        <f t="shared" si="56"/>
        <v>0</v>
      </c>
      <c r="R110" s="11">
        <f t="shared" si="56"/>
        <v>0</v>
      </c>
      <c r="S110" s="11">
        <f t="shared" si="56"/>
        <v>0</v>
      </c>
      <c r="T110" s="11">
        <f t="shared" si="56"/>
        <v>0</v>
      </c>
      <c r="U110" s="11">
        <f t="shared" si="56"/>
        <v>0</v>
      </c>
      <c r="V110" s="11">
        <f t="shared" si="56"/>
        <v>0</v>
      </c>
      <c r="W110" s="19"/>
    </row>
    <row r="111" spans="1:23" s="2" customFormat="1">
      <c r="A111" s="33"/>
      <c r="B111" s="33"/>
      <c r="C111" s="27" t="s">
        <v>71</v>
      </c>
      <c r="D111" s="10" t="s">
        <v>20</v>
      </c>
      <c r="E111" s="10" t="s">
        <v>20</v>
      </c>
      <c r="F111" s="11">
        <v>0</v>
      </c>
      <c r="G111" s="11">
        <v>0</v>
      </c>
      <c r="H111" s="11">
        <v>0</v>
      </c>
      <c r="I111" s="11">
        <v>0</v>
      </c>
      <c r="J111" s="11">
        <f>I111</f>
        <v>0</v>
      </c>
      <c r="K111" s="11">
        <f>J111</f>
        <v>0</v>
      </c>
      <c r="L111" s="11">
        <f t="shared" ref="L111:V111" si="57">K111</f>
        <v>0</v>
      </c>
      <c r="M111" s="11">
        <f t="shared" si="57"/>
        <v>0</v>
      </c>
      <c r="N111" s="11">
        <f t="shared" si="57"/>
        <v>0</v>
      </c>
      <c r="O111" s="11">
        <f t="shared" si="57"/>
        <v>0</v>
      </c>
      <c r="P111" s="11">
        <f t="shared" si="57"/>
        <v>0</v>
      </c>
      <c r="Q111" s="11">
        <f t="shared" si="57"/>
        <v>0</v>
      </c>
      <c r="R111" s="11">
        <f t="shared" si="57"/>
        <v>0</v>
      </c>
      <c r="S111" s="11">
        <f t="shared" si="57"/>
        <v>0</v>
      </c>
      <c r="T111" s="11">
        <f t="shared" si="57"/>
        <v>0</v>
      </c>
      <c r="U111" s="11">
        <f t="shared" si="57"/>
        <v>0</v>
      </c>
      <c r="V111" s="11">
        <f t="shared" si="57"/>
        <v>0</v>
      </c>
      <c r="W111" s="19"/>
    </row>
    <row r="112" spans="1:23" s="2" customFormat="1">
      <c r="A112" s="33"/>
      <c r="B112" s="33"/>
      <c r="C112" s="27" t="s">
        <v>26</v>
      </c>
      <c r="D112" s="10" t="s">
        <v>20</v>
      </c>
      <c r="E112" s="10" t="s">
        <v>20</v>
      </c>
      <c r="F112" s="11">
        <f>F108</f>
        <v>247.5</v>
      </c>
      <c r="G112" s="11">
        <f>G108</f>
        <v>120.1</v>
      </c>
      <c r="H112" s="11">
        <f>H108</f>
        <v>220.1</v>
      </c>
      <c r="I112" s="11">
        <f>I108</f>
        <v>170.5</v>
      </c>
      <c r="J112" s="11">
        <f>J108</f>
        <v>170.5</v>
      </c>
      <c r="K112" s="14">
        <f>J112*1.001</f>
        <v>170.67049999999998</v>
      </c>
      <c r="L112" s="14">
        <f t="shared" ref="L112:V112" si="58">K112*1.001</f>
        <v>170.84117049999995</v>
      </c>
      <c r="M112" s="14">
        <f t="shared" si="58"/>
        <v>171.01201167049993</v>
      </c>
      <c r="N112" s="14">
        <f t="shared" si="58"/>
        <v>171.18302368217041</v>
      </c>
      <c r="O112" s="14">
        <f t="shared" si="58"/>
        <v>171.35420670585256</v>
      </c>
      <c r="P112" s="14">
        <f t="shared" si="58"/>
        <v>171.5255609125584</v>
      </c>
      <c r="Q112" s="14">
        <f t="shared" si="58"/>
        <v>171.69708647347093</v>
      </c>
      <c r="R112" s="14">
        <f t="shared" si="58"/>
        <v>171.86878355994438</v>
      </c>
      <c r="S112" s="14">
        <f t="shared" si="58"/>
        <v>172.04065234350429</v>
      </c>
      <c r="T112" s="14">
        <f t="shared" si="58"/>
        <v>172.21269299584779</v>
      </c>
      <c r="U112" s="14">
        <f t="shared" si="58"/>
        <v>172.38490568884362</v>
      </c>
      <c r="V112" s="14">
        <f t="shared" si="58"/>
        <v>172.55729059453245</v>
      </c>
      <c r="W112" s="19"/>
    </row>
    <row r="113" spans="1:23" s="5" customFormat="1" ht="33" customHeight="1">
      <c r="A113" s="24" t="s">
        <v>12</v>
      </c>
      <c r="B113" s="24" t="s">
        <v>85</v>
      </c>
      <c r="C113" s="29" t="s">
        <v>80</v>
      </c>
      <c r="D113" s="12">
        <v>0</v>
      </c>
      <c r="E113" s="12">
        <v>7602.5</v>
      </c>
      <c r="F113" s="12">
        <v>9747.6</v>
      </c>
      <c r="G113" s="12">
        <v>37599.1</v>
      </c>
      <c r="H113" s="12">
        <v>8040.8</v>
      </c>
      <c r="I113" s="12">
        <v>7095.7</v>
      </c>
      <c r="J113" s="12">
        <v>7095.7</v>
      </c>
      <c r="K113" s="12">
        <f t="shared" ref="K113:V113" si="59">K115+K116+K117</f>
        <v>7095.7212</v>
      </c>
      <c r="L113" s="12">
        <f t="shared" si="59"/>
        <v>7095.7424211999996</v>
      </c>
      <c r="M113" s="12">
        <f t="shared" si="59"/>
        <v>7095.7636636212001</v>
      </c>
      <c r="N113" s="12">
        <f t="shared" si="59"/>
        <v>7095.7849272848207</v>
      </c>
      <c r="O113" s="12">
        <f t="shared" si="59"/>
        <v>7095.8062122121055</v>
      </c>
      <c r="P113" s="12">
        <f t="shared" si="59"/>
        <v>7095.8275184243175</v>
      </c>
      <c r="Q113" s="12">
        <f t="shared" si="59"/>
        <v>7095.8488459427417</v>
      </c>
      <c r="R113" s="12">
        <f t="shared" si="59"/>
        <v>7095.8701947886848</v>
      </c>
      <c r="S113" s="12">
        <f t="shared" si="59"/>
        <v>7095.8915649834735</v>
      </c>
      <c r="T113" s="12">
        <f t="shared" si="59"/>
        <v>7095.9129565484573</v>
      </c>
      <c r="U113" s="12">
        <f t="shared" si="59"/>
        <v>7095.9343695050056</v>
      </c>
      <c r="V113" s="12">
        <f t="shared" si="59"/>
        <v>7095.9558038745108</v>
      </c>
      <c r="W113" s="40"/>
    </row>
    <row r="114" spans="1:23">
      <c r="A114" s="33"/>
      <c r="B114" s="33"/>
      <c r="C114" s="27" t="s">
        <v>24</v>
      </c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3" s="2" customFormat="1">
      <c r="A115" s="33"/>
      <c r="B115" s="33"/>
      <c r="C115" s="27" t="s">
        <v>25</v>
      </c>
      <c r="D115" s="11">
        <v>0</v>
      </c>
      <c r="E115" s="11">
        <v>7123.3</v>
      </c>
      <c r="F115" s="11">
        <v>8367.6</v>
      </c>
      <c r="G115" s="11">
        <v>7631.8</v>
      </c>
      <c r="H115" s="11">
        <v>6737.8</v>
      </c>
      <c r="I115" s="11">
        <v>7024.8</v>
      </c>
      <c r="J115" s="11">
        <v>7024.8</v>
      </c>
      <c r="K115" s="11">
        <v>7024.8</v>
      </c>
      <c r="L115" s="11">
        <v>7024.8</v>
      </c>
      <c r="M115" s="11">
        <v>7024.8</v>
      </c>
      <c r="N115" s="11">
        <v>7024.8</v>
      </c>
      <c r="O115" s="11">
        <v>7024.8</v>
      </c>
      <c r="P115" s="11">
        <v>7024.8</v>
      </c>
      <c r="Q115" s="11">
        <v>7024.8</v>
      </c>
      <c r="R115" s="11">
        <v>7024.8</v>
      </c>
      <c r="S115" s="11">
        <v>7024.8</v>
      </c>
      <c r="T115" s="11">
        <v>7024.8</v>
      </c>
      <c r="U115" s="11">
        <v>7024.8</v>
      </c>
      <c r="V115" s="11">
        <v>7024.8</v>
      </c>
      <c r="W115" s="19"/>
    </row>
    <row r="116" spans="1:23" s="2" customFormat="1">
      <c r="A116" s="33"/>
      <c r="B116" s="33"/>
      <c r="C116" s="27" t="s">
        <v>71</v>
      </c>
      <c r="D116" s="11"/>
      <c r="E116" s="11">
        <v>251.8</v>
      </c>
      <c r="F116" s="11">
        <v>75.599999999999994</v>
      </c>
      <c r="G116" s="11">
        <v>27875.1</v>
      </c>
      <c r="H116" s="11">
        <v>47.6</v>
      </c>
      <c r="I116" s="11">
        <v>49.7</v>
      </c>
      <c r="J116" s="11">
        <v>49.7</v>
      </c>
      <c r="K116" s="11">
        <v>49.7</v>
      </c>
      <c r="L116" s="11">
        <v>49.7</v>
      </c>
      <c r="M116" s="11">
        <v>49.7</v>
      </c>
      <c r="N116" s="11">
        <v>49.7</v>
      </c>
      <c r="O116" s="11">
        <v>49.7</v>
      </c>
      <c r="P116" s="11">
        <v>49.7</v>
      </c>
      <c r="Q116" s="11">
        <v>49.7</v>
      </c>
      <c r="R116" s="11">
        <v>49.7</v>
      </c>
      <c r="S116" s="11">
        <v>49.7</v>
      </c>
      <c r="T116" s="11">
        <v>49.7</v>
      </c>
      <c r="U116" s="11">
        <v>49.7</v>
      </c>
      <c r="V116" s="11">
        <v>49.7</v>
      </c>
      <c r="W116" s="19"/>
    </row>
    <row r="117" spans="1:23" s="2" customFormat="1">
      <c r="A117" s="33"/>
      <c r="B117" s="33"/>
      <c r="C117" s="27" t="s">
        <v>26</v>
      </c>
      <c r="D117" s="11">
        <v>0</v>
      </c>
      <c r="E117" s="11">
        <f t="shared" ref="E117:J117" si="60">E113-E115-E116</f>
        <v>227.39999999999981</v>
      </c>
      <c r="F117" s="11">
        <f t="shared" si="60"/>
        <v>1304.4000000000001</v>
      </c>
      <c r="G117" s="11">
        <f t="shared" si="60"/>
        <v>2092.2000000000007</v>
      </c>
      <c r="H117" s="11">
        <f t="shared" si="60"/>
        <v>1255.4000000000001</v>
      </c>
      <c r="I117" s="11">
        <f t="shared" si="60"/>
        <v>21.199999999999633</v>
      </c>
      <c r="J117" s="11">
        <f t="shared" si="60"/>
        <v>21.199999999999633</v>
      </c>
      <c r="K117" s="14">
        <f>J117*1.001</f>
        <v>21.22119999999963</v>
      </c>
      <c r="L117" s="14">
        <f t="shared" ref="L117:V117" si="61">K117*1.001</f>
        <v>21.242421199999626</v>
      </c>
      <c r="M117" s="14">
        <f t="shared" si="61"/>
        <v>21.263663621199623</v>
      </c>
      <c r="N117" s="14">
        <f t="shared" si="61"/>
        <v>21.284927284820821</v>
      </c>
      <c r="O117" s="14">
        <f t="shared" si="61"/>
        <v>21.306212212105638</v>
      </c>
      <c r="P117" s="14">
        <f t="shared" si="61"/>
        <v>21.327518424317741</v>
      </c>
      <c r="Q117" s="14">
        <f t="shared" si="61"/>
        <v>21.348845942742056</v>
      </c>
      <c r="R117" s="14">
        <f t="shared" si="61"/>
        <v>21.370194788684795</v>
      </c>
      <c r="S117" s="14">
        <f t="shared" si="61"/>
        <v>21.391564983473479</v>
      </c>
      <c r="T117" s="14">
        <f t="shared" si="61"/>
        <v>21.41295654845695</v>
      </c>
      <c r="U117" s="14">
        <f t="shared" si="61"/>
        <v>21.434369505005407</v>
      </c>
      <c r="V117" s="14">
        <f t="shared" si="61"/>
        <v>21.455803874510408</v>
      </c>
      <c r="W117" s="19"/>
    </row>
    <row r="118" spans="1:23" s="2" customFormat="1" ht="28.5">
      <c r="A118" s="33"/>
      <c r="B118" s="33" t="s">
        <v>90</v>
      </c>
      <c r="C118" s="29" t="s">
        <v>91</v>
      </c>
      <c r="D118" s="9" t="s">
        <v>20</v>
      </c>
      <c r="E118" s="9" t="s">
        <v>20</v>
      </c>
      <c r="F118" s="9" t="s">
        <v>20</v>
      </c>
      <c r="G118" s="16">
        <v>32525.7</v>
      </c>
      <c r="H118" s="16">
        <v>2581.6999999999998</v>
      </c>
      <c r="I118" s="16">
        <v>247.4</v>
      </c>
      <c r="J118" s="12">
        <v>260.2</v>
      </c>
      <c r="K118" s="12">
        <f>K120+K121+K122</f>
        <v>260.20359999999999</v>
      </c>
      <c r="L118" s="12">
        <f t="shared" ref="L118:V118" si="62">L120+L121+L122</f>
        <v>260.20720360000001</v>
      </c>
      <c r="M118" s="12">
        <f t="shared" si="62"/>
        <v>260.2108108036</v>
      </c>
      <c r="N118" s="12">
        <f t="shared" si="62"/>
        <v>260.21442161440359</v>
      </c>
      <c r="O118" s="12">
        <f t="shared" si="62"/>
        <v>260.21803603601802</v>
      </c>
      <c r="P118" s="12">
        <f t="shared" si="62"/>
        <v>260.22165407205404</v>
      </c>
      <c r="Q118" s="12">
        <f t="shared" si="62"/>
        <v>260.22527572612609</v>
      </c>
      <c r="R118" s="12">
        <f t="shared" si="62"/>
        <v>260.22890100185219</v>
      </c>
      <c r="S118" s="12">
        <f t="shared" si="62"/>
        <v>260.23252990285408</v>
      </c>
      <c r="T118" s="12">
        <f t="shared" si="62"/>
        <v>260.23616243275694</v>
      </c>
      <c r="U118" s="12">
        <f t="shared" si="62"/>
        <v>260.23979859518965</v>
      </c>
      <c r="V118" s="12">
        <f t="shared" si="62"/>
        <v>260.24343839378486</v>
      </c>
      <c r="W118" s="19"/>
    </row>
    <row r="119" spans="1:23" s="2" customFormat="1">
      <c r="A119" s="33"/>
      <c r="B119" s="33"/>
      <c r="C119" s="27" t="s">
        <v>24</v>
      </c>
      <c r="D119" s="11"/>
      <c r="E119" s="11"/>
      <c r="F119" s="11"/>
      <c r="G119" s="11"/>
      <c r="H119" s="11"/>
      <c r="I119" s="11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9"/>
    </row>
    <row r="120" spans="1:23" s="2" customFormat="1">
      <c r="A120" s="33"/>
      <c r="B120" s="33"/>
      <c r="C120" s="27" t="s">
        <v>25</v>
      </c>
      <c r="D120" s="10" t="s">
        <v>20</v>
      </c>
      <c r="E120" s="10" t="s">
        <v>20</v>
      </c>
      <c r="F120" s="10" t="s">
        <v>20</v>
      </c>
      <c r="G120" s="11">
        <v>2301.9</v>
      </c>
      <c r="H120" s="11">
        <v>2485.3000000000002</v>
      </c>
      <c r="I120" s="11">
        <v>241.4</v>
      </c>
      <c r="J120" s="41">
        <v>254</v>
      </c>
      <c r="K120" s="41">
        <v>254</v>
      </c>
      <c r="L120" s="41">
        <v>254</v>
      </c>
      <c r="M120" s="41">
        <v>254</v>
      </c>
      <c r="N120" s="41">
        <v>254</v>
      </c>
      <c r="O120" s="41">
        <v>254</v>
      </c>
      <c r="P120" s="41">
        <v>254</v>
      </c>
      <c r="Q120" s="41">
        <v>254</v>
      </c>
      <c r="R120" s="41">
        <v>254</v>
      </c>
      <c r="S120" s="41">
        <v>254</v>
      </c>
      <c r="T120" s="41">
        <v>254</v>
      </c>
      <c r="U120" s="41">
        <v>254</v>
      </c>
      <c r="V120" s="41">
        <v>254</v>
      </c>
      <c r="W120" s="19"/>
    </row>
    <row r="121" spans="1:23" s="2" customFormat="1">
      <c r="A121" s="33"/>
      <c r="B121" s="33"/>
      <c r="C121" s="27" t="s">
        <v>71</v>
      </c>
      <c r="D121" s="10" t="s">
        <v>20</v>
      </c>
      <c r="E121" s="10" t="s">
        <v>20</v>
      </c>
      <c r="F121" s="10" t="s">
        <v>20</v>
      </c>
      <c r="G121" s="11">
        <v>29236.2</v>
      </c>
      <c r="H121" s="11">
        <v>25.1</v>
      </c>
      <c r="I121" s="11">
        <v>2.4</v>
      </c>
      <c r="J121" s="41">
        <v>2.6</v>
      </c>
      <c r="K121" s="41">
        <v>2.6</v>
      </c>
      <c r="L121" s="41">
        <v>2.6</v>
      </c>
      <c r="M121" s="41">
        <v>2.6</v>
      </c>
      <c r="N121" s="41">
        <v>2.6</v>
      </c>
      <c r="O121" s="41">
        <v>2.6</v>
      </c>
      <c r="P121" s="41">
        <v>2.6</v>
      </c>
      <c r="Q121" s="41">
        <v>2.6</v>
      </c>
      <c r="R121" s="41">
        <v>2.6</v>
      </c>
      <c r="S121" s="41">
        <v>2.6</v>
      </c>
      <c r="T121" s="41">
        <v>2.6</v>
      </c>
      <c r="U121" s="41">
        <v>2.6</v>
      </c>
      <c r="V121" s="41">
        <v>2.6</v>
      </c>
      <c r="W121" s="19"/>
    </row>
    <row r="122" spans="1:23" s="2" customFormat="1">
      <c r="A122" s="33"/>
      <c r="B122" s="33"/>
      <c r="C122" s="27" t="s">
        <v>26</v>
      </c>
      <c r="D122" s="10" t="s">
        <v>20</v>
      </c>
      <c r="E122" s="10" t="s">
        <v>20</v>
      </c>
      <c r="F122" s="10" t="s">
        <v>20</v>
      </c>
      <c r="G122" s="11">
        <f>G118-G120-G121</f>
        <v>987.59999999999854</v>
      </c>
      <c r="H122" s="11">
        <f>H118-H120-H121</f>
        <v>71.299999999999642</v>
      </c>
      <c r="I122" s="11">
        <f>I118-I120-I121</f>
        <v>3.6</v>
      </c>
      <c r="J122" s="11">
        <f>J118-J120-J121</f>
        <v>3.5999999999999885</v>
      </c>
      <c r="K122" s="14">
        <f>J122*1.001</f>
        <v>3.6035999999999881</v>
      </c>
      <c r="L122" s="14">
        <f t="shared" ref="L122:V122" si="63">K122*1.001</f>
        <v>3.6072035999999876</v>
      </c>
      <c r="M122" s="14">
        <f t="shared" si="63"/>
        <v>3.6108108035999873</v>
      </c>
      <c r="N122" s="14">
        <f t="shared" si="63"/>
        <v>3.6144216144035868</v>
      </c>
      <c r="O122" s="14">
        <f t="shared" si="63"/>
        <v>3.61803603601799</v>
      </c>
      <c r="P122" s="14">
        <f t="shared" si="63"/>
        <v>3.6216540720540076</v>
      </c>
      <c r="Q122" s="14">
        <f t="shared" si="63"/>
        <v>3.6252757261260613</v>
      </c>
      <c r="R122" s="14">
        <f t="shared" si="63"/>
        <v>3.6289010018521868</v>
      </c>
      <c r="S122" s="14">
        <f t="shared" si="63"/>
        <v>3.6325299028540385</v>
      </c>
      <c r="T122" s="14">
        <f t="shared" si="63"/>
        <v>3.6361624327568922</v>
      </c>
      <c r="U122" s="14">
        <f t="shared" si="63"/>
        <v>3.6397985951896485</v>
      </c>
      <c r="V122" s="14">
        <f t="shared" si="63"/>
        <v>3.6434383937848378</v>
      </c>
      <c r="W122" s="19"/>
    </row>
    <row r="123" spans="1:23" s="3" customFormat="1">
      <c r="A123" s="24"/>
      <c r="B123" s="24"/>
      <c r="C123" s="29" t="s">
        <v>34</v>
      </c>
      <c r="D123" s="16">
        <f>D8+D13+D18+D23+D28+D33+D38+D43+D48+D53+D58+D63+D68+D73</f>
        <v>678744.90000000014</v>
      </c>
      <c r="E123" s="16">
        <f>E8+E13+E18+E23+E28+E33+E38+E43+E48+E53+E58+E63+E68+E73+E113</f>
        <v>790810.40000000014</v>
      </c>
      <c r="F123" s="16">
        <f>F13+F18+F23+F28+F33+F38+F43+F48+F53+F63+F58+F68+F73+F93+F98+F103+F108+F113+F88</f>
        <v>833101.40000000014</v>
      </c>
      <c r="G123" s="16">
        <f>G13+G18+G23+G28+G33+G38+G43+G48+G53+G58+G63+G68+G73+G113+G93+G98+G103+G108+G118</f>
        <v>929359.59999999986</v>
      </c>
      <c r="H123" s="16">
        <f t="shared" ref="H123:V123" si="64">H13+H18+H23+H28+H33+H38+H43+H48+H53+H58+H63+H68+H73+H113+H93+H98+H103+H108+H118</f>
        <v>795366.79999999993</v>
      </c>
      <c r="I123" s="16">
        <f t="shared" si="64"/>
        <v>689333.59999999986</v>
      </c>
      <c r="J123" s="16">
        <f t="shared" si="64"/>
        <v>675392.49999999988</v>
      </c>
      <c r="K123" s="16">
        <f t="shared" si="64"/>
        <v>679703.83126699692</v>
      </c>
      <c r="L123" s="16">
        <f t="shared" si="64"/>
        <v>684267.48253541975</v>
      </c>
      <c r="M123" s="16">
        <f t="shared" si="64"/>
        <v>689130.69655376964</v>
      </c>
      <c r="N123" s="16">
        <f t="shared" si="64"/>
        <v>694441.32626180758</v>
      </c>
      <c r="O123" s="16">
        <f t="shared" si="64"/>
        <v>700238.51080595388</v>
      </c>
      <c r="P123" s="16">
        <f t="shared" si="64"/>
        <v>706290.77147004241</v>
      </c>
      <c r="Q123" s="16">
        <f t="shared" si="64"/>
        <v>720363.92813059269</v>
      </c>
      <c r="R123" s="16">
        <f t="shared" si="64"/>
        <v>728720.79832145048</v>
      </c>
      <c r="S123" s="16">
        <f t="shared" si="64"/>
        <v>737686.61629866867</v>
      </c>
      <c r="T123" s="16">
        <f t="shared" si="64"/>
        <v>747311.58793087862</v>
      </c>
      <c r="U123" s="16">
        <f t="shared" si="64"/>
        <v>757835.18191456841</v>
      </c>
      <c r="V123" s="16">
        <f t="shared" si="64"/>
        <v>769153.76880516636</v>
      </c>
      <c r="W123" s="40"/>
    </row>
    <row r="124" spans="1:23" s="3" customFormat="1">
      <c r="A124" s="24"/>
      <c r="B124" s="24"/>
      <c r="C124" s="30" t="s">
        <v>35</v>
      </c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40"/>
    </row>
    <row r="125" spans="1:23" ht="71.25">
      <c r="A125" s="33"/>
      <c r="B125" s="33"/>
      <c r="C125" s="31" t="s">
        <v>86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f ca="1">'Прил 1 (параметры)'!H59</f>
        <v>3900.7</v>
      </c>
      <c r="J125" s="13">
        <f ca="1">'Прил 1 (параметры)'!I59</f>
        <v>7650</v>
      </c>
      <c r="K125" s="13">
        <f ca="1">'Прил 1 (параметры)'!J59</f>
        <v>7559.9010555479954</v>
      </c>
      <c r="L125" s="13">
        <f ca="1">'Прил 1 (параметры)'!K59</f>
        <v>7610.6595630835354</v>
      </c>
      <c r="M125" s="13">
        <f ca="1">'Прил 1 (параметры)'!L59</f>
        <v>7664.7499111137176</v>
      </c>
      <c r="N125" s="13">
        <f ca="1">'Прил 1 (параметры)'!M59</f>
        <v>7723.8165711626752</v>
      </c>
      <c r="O125" s="13">
        <f ca="1">'Прил 1 (параметры)'!N59</f>
        <v>7788.2948623513585</v>
      </c>
      <c r="P125" s="13">
        <f ca="1">'Прил 1 (параметры)'!O59</f>
        <v>7855.6101983523404</v>
      </c>
      <c r="Q125" s="13">
        <f ca="1">'Прил 1 (параметры)'!P59</f>
        <v>8012.1367132826281</v>
      </c>
      <c r="R125" s="13">
        <f ca="1">'Прил 1 (параметры)'!Q59</f>
        <v>8105.0847133831712</v>
      </c>
      <c r="S125" s="13">
        <f ca="1">'Прил 1 (параметры)'!R59</f>
        <v>8204.8056413400955</v>
      </c>
      <c r="T125" s="13">
        <f ca="1">'Прил 1 (параметры)'!S59</f>
        <v>8311.8579041857065</v>
      </c>
      <c r="U125" s="13">
        <f ca="1">'Прил 1 (параметры)'!T59</f>
        <v>8428.9049555715392</v>
      </c>
      <c r="V125" s="13">
        <f ca="1">'Прил 1 (параметры)'!U59</f>
        <v>8554.7941929796052</v>
      </c>
    </row>
    <row r="126" spans="1:23" s="3" customFormat="1">
      <c r="A126" s="24"/>
      <c r="B126" s="24"/>
      <c r="C126" s="32" t="s">
        <v>36</v>
      </c>
      <c r="D126" s="16">
        <f>D123</f>
        <v>678744.90000000014</v>
      </c>
      <c r="E126" s="16">
        <f>E123</f>
        <v>790810.40000000014</v>
      </c>
      <c r="F126" s="16">
        <f>F123</f>
        <v>833101.40000000014</v>
      </c>
      <c r="G126" s="16">
        <f>G123</f>
        <v>929359.59999999986</v>
      </c>
      <c r="H126" s="16">
        <f>H123+H125</f>
        <v>795366.79999999993</v>
      </c>
      <c r="I126" s="16">
        <f t="shared" ref="I126:V126" si="65">I123+I125</f>
        <v>693234.29999999981</v>
      </c>
      <c r="J126" s="16">
        <f t="shared" si="65"/>
        <v>683042.49999999988</v>
      </c>
      <c r="K126" s="16">
        <f>K123+K125</f>
        <v>687263.73232254491</v>
      </c>
      <c r="L126" s="16">
        <f t="shared" si="65"/>
        <v>691878.1420985033</v>
      </c>
      <c r="M126" s="16">
        <f t="shared" si="65"/>
        <v>696795.4464648834</v>
      </c>
      <c r="N126" s="16">
        <f t="shared" si="65"/>
        <v>702165.14283297025</v>
      </c>
      <c r="O126" s="16">
        <f t="shared" si="65"/>
        <v>708026.80566830526</v>
      </c>
      <c r="P126" s="16">
        <f t="shared" si="65"/>
        <v>714146.38166839478</v>
      </c>
      <c r="Q126" s="16">
        <f t="shared" si="65"/>
        <v>728376.06484387536</v>
      </c>
      <c r="R126" s="16">
        <f t="shared" si="65"/>
        <v>736825.88303483371</v>
      </c>
      <c r="S126" s="16">
        <f t="shared" si="65"/>
        <v>745891.42194000876</v>
      </c>
      <c r="T126" s="16">
        <f t="shared" si="65"/>
        <v>755623.44583506428</v>
      </c>
      <c r="U126" s="16">
        <f t="shared" si="65"/>
        <v>766264.08687013993</v>
      </c>
      <c r="V126" s="16">
        <f t="shared" si="65"/>
        <v>777708.56299814594</v>
      </c>
      <c r="W126" s="40"/>
    </row>
    <row r="127" spans="1:23" s="44" customFormat="1">
      <c r="A127" s="43"/>
      <c r="B127" s="43"/>
      <c r="C127" s="43"/>
      <c r="D127" s="43"/>
      <c r="E127" s="43"/>
      <c r="F127" s="43">
        <f ca="1">'Прил 1 (параметры)'!E58</f>
        <v>833101.4</v>
      </c>
      <c r="G127" s="43">
        <f ca="1">'Прил 1 (параметры)'!F58</f>
        <v>929359.6</v>
      </c>
      <c r="H127" s="43">
        <f ca="1">'Прил 1 (параметры)'!G58</f>
        <v>795366.8</v>
      </c>
      <c r="I127" s="43">
        <f ca="1">'Прил 1 (параметры)'!H58</f>
        <v>693234.3</v>
      </c>
      <c r="J127" s="43">
        <f ca="1">'Прил 1 (параметры)'!I58</f>
        <v>683042.5</v>
      </c>
      <c r="K127" s="43">
        <f ca="1">'Прил 1 (параметры)'!J58</f>
        <v>687263.73232254502</v>
      </c>
      <c r="L127" s="43">
        <f ca="1">'Прил 1 (параметры)'!K58</f>
        <v>691878.14209850319</v>
      </c>
      <c r="M127" s="43">
        <f ca="1">'Прил 1 (параметры)'!L58</f>
        <v>696795.4464648834</v>
      </c>
      <c r="N127" s="43">
        <f ca="1">'Прил 1 (параметры)'!M58</f>
        <v>702165.14283297036</v>
      </c>
      <c r="O127" s="43">
        <f ca="1">'Прил 1 (параметры)'!N58</f>
        <v>708026.80566830526</v>
      </c>
      <c r="P127" s="43">
        <f ca="1">'Прил 1 (параметры)'!O58</f>
        <v>714146.38166839455</v>
      </c>
      <c r="Q127" s="43">
        <f ca="1">'Прил 1 (параметры)'!P58</f>
        <v>728376.06484387524</v>
      </c>
      <c r="R127" s="43">
        <f ca="1">'Прил 1 (параметры)'!Q58</f>
        <v>736825.88303483371</v>
      </c>
      <c r="S127" s="43">
        <f ca="1">'Прил 1 (параметры)'!R58</f>
        <v>745891.42194000864</v>
      </c>
      <c r="T127" s="43">
        <f ca="1">'Прил 1 (параметры)'!S58</f>
        <v>755623.44583506417</v>
      </c>
      <c r="U127" s="43">
        <f ca="1">'Прил 1 (параметры)'!T58</f>
        <v>766264.08687013981</v>
      </c>
      <c r="V127" s="43">
        <f ca="1">'Прил 1 (параметры)'!U58</f>
        <v>777708.56299814594</v>
      </c>
      <c r="W127" s="43"/>
    </row>
    <row r="128" spans="1:23" s="44" customFormat="1">
      <c r="A128" s="43"/>
      <c r="B128" s="43"/>
      <c r="C128" s="43"/>
      <c r="D128" s="43"/>
      <c r="E128" s="43"/>
      <c r="F128" s="45">
        <f t="shared" ref="F128:V128" si="66">F127-F126</f>
        <v>0</v>
      </c>
      <c r="G128" s="45">
        <f t="shared" si="66"/>
        <v>0</v>
      </c>
      <c r="H128" s="45">
        <f t="shared" si="66"/>
        <v>0</v>
      </c>
      <c r="I128" s="45">
        <f t="shared" si="66"/>
        <v>0</v>
      </c>
      <c r="J128" s="45">
        <f t="shared" si="66"/>
        <v>0</v>
      </c>
      <c r="K128" s="45">
        <f t="shared" si="66"/>
        <v>0</v>
      </c>
      <c r="L128" s="45">
        <f t="shared" si="66"/>
        <v>0</v>
      </c>
      <c r="M128" s="45">
        <f t="shared" si="66"/>
        <v>0</v>
      </c>
      <c r="N128" s="45">
        <f t="shared" si="66"/>
        <v>0</v>
      </c>
      <c r="O128" s="45">
        <f t="shared" si="66"/>
        <v>0</v>
      </c>
      <c r="P128" s="45">
        <f t="shared" si="66"/>
        <v>0</v>
      </c>
      <c r="Q128" s="45">
        <f t="shared" si="66"/>
        <v>0</v>
      </c>
      <c r="R128" s="45">
        <f t="shared" si="66"/>
        <v>0</v>
      </c>
      <c r="S128" s="45">
        <f t="shared" si="66"/>
        <v>0</v>
      </c>
      <c r="T128" s="45">
        <f t="shared" si="66"/>
        <v>0</v>
      </c>
      <c r="U128" s="45">
        <f t="shared" si="66"/>
        <v>0</v>
      </c>
      <c r="V128" s="45">
        <f t="shared" si="66"/>
        <v>0</v>
      </c>
      <c r="W128" s="43"/>
    </row>
  </sheetData>
  <autoFilter ref="C7:AM126"/>
  <customSheetViews>
    <customSheetView guid="{E28C272D-125B-47E1-A5B7-95B8D50816F9}" showPageBreaks="1" fitToPage="1" printArea="1" showAutoFilter="1" hiddenColumns="1" view="pageBreakPreview" topLeftCell="B4">
      <pane xSplit="1" ySplit="4" topLeftCell="C89" activePane="bottomRight" state="frozen"/>
      <selection pane="bottomRight" activeCell="H106" sqref="H106"/>
      <pageMargins left="0.11811023622047245" right="0.11811023622047245" top="0.55118110236220474" bottom="0.55118110236220474" header="0.31496062992125984" footer="0.31496062992125984"/>
      <pageSetup paperSize="9" scale="55" fitToHeight="0" orientation="landscape" r:id="rId1"/>
      <headerFooter differentFirst="1">
        <oddHeader>&amp;C&amp;P</oddHeader>
      </headerFooter>
      <autoFilter ref="B1:AN1"/>
    </customSheetView>
    <customSheetView guid="{DB3A3525-BE72-427D-A14F-48B4A4429D11}" showPageBreaks="1" fitToPage="1" printArea="1" showAutoFilter="1" hiddenColumns="1" view="pageBreakPreview" topLeftCell="B4">
      <pane xSplit="1" ySplit="4" topLeftCell="C89" activePane="bottomRight" state="frozen"/>
      <selection pane="bottomRight" activeCell="H106" sqref="H106"/>
      <pageMargins left="0.11811023622047245" right="0.11811023622047245" top="0.55118110236220474" bottom="0.55118110236220474" header="0.31496062992125984" footer="0.31496062992125984"/>
      <pageSetup paperSize="9" scale="55" fitToHeight="0" orientation="landscape" r:id="rId2"/>
      <headerFooter differentFirst="1">
        <oddHeader>&amp;C&amp;P</oddHeader>
      </headerFooter>
      <autoFilter ref="B1:AN1"/>
    </customSheetView>
    <customSheetView guid="{A95FDB70-9451-48B5-90E4-8287D4B00645}" showPageBreaks="1" fitToPage="1" printArea="1" showAutoFilter="1" hiddenColumns="1" view="pageBreakPreview" topLeftCell="B1">
      <selection activeCell="F10" sqref="F10"/>
      <pageMargins left="0.11811023622047245" right="0.11811023622047245" top="0.55118110236220474" bottom="0.55118110236220474" header="0.31496062992125984" footer="0.31496062992125984"/>
      <pageSetup paperSize="9" scale="55" fitToHeight="0" orientation="landscape" r:id="rId3"/>
      <headerFooter differentFirst="1">
        <oddHeader>&amp;C&amp;P</oddHeader>
      </headerFooter>
      <autoFilter ref="B1:AN1"/>
    </customSheetView>
    <customSheetView guid="{22A44135-8AD9-431F-9316-0D72B3B7995B}" showPageBreaks="1" fitToPage="1" printArea="1" showAutoFilter="1" hiddenColumns="1" view="pageBreakPreview" topLeftCell="B1">
      <selection activeCell="F10" sqref="F10"/>
      <pageMargins left="0.11811023622047245" right="0.11811023622047245" top="0.55118110236220474" bottom="0.55118110236220474" header="0.31496062992125984" footer="0.31496062992125984"/>
      <pageSetup paperSize="9" scale="54" fitToHeight="0" orientation="landscape" r:id="rId4"/>
      <headerFooter differentFirst="1">
        <oddHeader>&amp;C&amp;P</oddHeader>
      </headerFooter>
      <autoFilter ref="B1:AN1"/>
    </customSheetView>
    <customSheetView guid="{8DA9F801-E304-41E0-AD8A-609D16888EB2}" showPageBreaks="1" fitToPage="1" printArea="1" showAutoFilter="1" hiddenColumns="1" view="pageBreakPreview" topLeftCell="B4">
      <pane xSplit="1" ySplit="4" topLeftCell="C8" activePane="bottomRight" state="frozen"/>
      <selection pane="bottomRight" activeCell="G23" sqref="G23"/>
      <pageMargins left="0.11811023622047245" right="0.11811023622047245" top="0.55118110236220474" bottom="0.55118110236220474" header="0.31496062992125984" footer="0.31496062992125984"/>
      <pageSetup paperSize="9" scale="66" fitToHeight="0" orientation="landscape" r:id="rId5"/>
      <headerFooter differentFirst="1">
        <oddHeader>&amp;C&amp;P</oddHeader>
      </headerFooter>
      <autoFilter ref="B1:AN1"/>
    </customSheetView>
    <customSheetView guid="{F75FBE57-A4A2-4643-A8F4-F6BC3B61B526}" scale="124" showPageBreaks="1" fitToPage="1" printArea="1" showAutoFilter="1" hiddenColumns="1" view="pageBreakPreview" topLeftCell="B1">
      <pane ySplit="7" topLeftCell="A15" activePane="bottomLeft" state="frozen"/>
      <selection pane="bottomLeft" activeCell="D44" sqref="D44"/>
      <pageMargins left="0.11811023622047245" right="0.11811023622047245" top="0.74803149606299213" bottom="0.74803149606299213" header="0.31496062992125984" footer="0.31496062992125984"/>
      <pageSetup paperSize="9" scale="49" fitToHeight="0" orientation="landscape" r:id="rId6"/>
      <autoFilter ref="B1:AN1"/>
    </customSheetView>
    <customSheetView guid="{133630D6-971E-4B3C-94DF-B21C9BF4489A}" showPageBreaks="1" fitToPage="1" printArea="1" showAutoFilter="1" hiddenColumns="1" view="pageBreakPreview" topLeftCell="B4">
      <pane xSplit="1" ySplit="4" topLeftCell="C74" activePane="bottomRight" state="frozen"/>
      <selection pane="bottomRight" activeCell="F7" sqref="F7"/>
      <pageMargins left="0.11811023622047245" right="0.11811023622047245" top="0.55118110236220474" bottom="0.55118110236220474" header="0.31496062992125984" footer="0.31496062992125984"/>
      <pageSetup paperSize="9" scale="55" fitToHeight="0" orientation="landscape" r:id="rId7"/>
      <headerFooter differentFirst="1">
        <oddHeader>&amp;C&amp;P</oddHeader>
      </headerFooter>
      <autoFilter ref="B1:AN1"/>
    </customSheetView>
  </customSheetViews>
  <mergeCells count="7">
    <mergeCell ref="M1:Q1"/>
    <mergeCell ref="M2:Q2"/>
    <mergeCell ref="C5:C6"/>
    <mergeCell ref="D5:V5"/>
    <mergeCell ref="C3:V3"/>
    <mergeCell ref="R1:V1"/>
    <mergeCell ref="R2:V2"/>
  </mergeCells>
  <phoneticPr fontId="0" type="noConversion"/>
  <pageMargins left="0.11811023622047245" right="0.11811023622047245" top="0.55118110236220474" bottom="0.55118110236220474" header="0.31496062992125984" footer="0.31496062992125984"/>
  <pageSetup paperSize="9" scale="58" fitToHeight="0" orientation="landscape" r:id="rId8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 1 (параметры)</vt:lpstr>
      <vt:lpstr>Прил 2 по ГП (тыс руб)</vt:lpstr>
      <vt:lpstr>'Прил 1 (параметры)'!Заголовки_для_печати</vt:lpstr>
      <vt:lpstr>'Прил 2 по ГП (тыс руб)'!Заголовки_для_печати</vt:lpstr>
      <vt:lpstr>'Прил 1 (параметры)'!Область_печати</vt:lpstr>
      <vt:lpstr>'Прил 2 по ГП (тыс руб)'!Область_печати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Ярухин Алексей Владимирович</dc:creator>
  <cp:lastModifiedBy>info4-batyr</cp:lastModifiedBy>
  <cp:lastPrinted>2021-03-26T10:20:44Z</cp:lastPrinted>
  <dcterms:created xsi:type="dcterms:W3CDTF">2015-12-18T11:52:06Z</dcterms:created>
  <dcterms:modified xsi:type="dcterms:W3CDTF">2021-03-31T04:56:59Z</dcterms:modified>
</cp:coreProperties>
</file>