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08" windowWidth="14880" windowHeight="4128"/>
  </bookViews>
  <sheets>
    <sheet name="Лист1" sheetId="1" r:id="rId1"/>
  </sheets>
  <definedNames>
    <definedName name="_xlnm._FilterDatabase" localSheetId="0" hidden="1">Лист1!$B$5:$W$19</definedName>
    <definedName name="_xlnm.Print_Titles" localSheetId="0">Лист1!$3:$4</definedName>
    <definedName name="_xlnm.Print_Area" localSheetId="0">Лист1!$A$1:$W$355</definedName>
  </definedNames>
  <calcPr calcId="145621"/>
</workbook>
</file>

<file path=xl/calcChain.xml><?xml version="1.0" encoding="utf-8"?>
<calcChain xmlns="http://schemas.openxmlformats.org/spreadsheetml/2006/main">
  <c r="S26" i="1" l="1"/>
  <c r="V21" i="1"/>
  <c r="U21" i="1"/>
  <c r="T21" i="1"/>
  <c r="P21" i="1"/>
  <c r="Q21" i="1"/>
  <c r="O21" i="1"/>
  <c r="L21" i="1"/>
  <c r="M21" i="1"/>
  <c r="K21" i="1"/>
  <c r="L58" i="1"/>
  <c r="M58" i="1"/>
  <c r="L89" i="1"/>
  <c r="K329" i="1" l="1"/>
  <c r="L329" i="1"/>
  <c r="D329" i="1"/>
  <c r="J329" i="1" l="1"/>
  <c r="J108" i="1"/>
  <c r="J107" i="1"/>
  <c r="M105" i="1"/>
  <c r="K105" i="1"/>
  <c r="M106" i="1"/>
  <c r="L106" i="1"/>
  <c r="K106" i="1"/>
  <c r="J106" i="1" l="1"/>
  <c r="M96" i="1"/>
  <c r="M89" i="1" s="1"/>
  <c r="J105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43" i="1"/>
  <c r="J144" i="1"/>
  <c r="J145" i="1"/>
  <c r="J146" i="1"/>
  <c r="J147" i="1"/>
  <c r="J148" i="1"/>
  <c r="J149" i="1"/>
  <c r="J150" i="1"/>
  <c r="J151" i="1"/>
  <c r="J136" i="1"/>
  <c r="J137" i="1"/>
  <c r="J138" i="1"/>
  <c r="J139" i="1"/>
  <c r="J140" i="1"/>
  <c r="J141" i="1"/>
  <c r="J142" i="1"/>
  <c r="J135" i="1"/>
  <c r="J62" i="1"/>
  <c r="J40" i="1"/>
  <c r="U349" i="1" l="1"/>
  <c r="U348" i="1" s="1"/>
  <c r="U346" i="1" s="1"/>
  <c r="V349" i="1"/>
  <c r="V348" i="1" s="1"/>
  <c r="V346" i="1" s="1"/>
  <c r="T349" i="1"/>
  <c r="S349" i="1" s="1"/>
  <c r="P349" i="1"/>
  <c r="P348" i="1" s="1"/>
  <c r="P346" i="1" s="1"/>
  <c r="Q349" i="1"/>
  <c r="Q348" i="1" s="1"/>
  <c r="Q346" i="1" s="1"/>
  <c r="O349" i="1"/>
  <c r="O348" i="1" s="1"/>
  <c r="O346" i="1" s="1"/>
  <c r="N346" i="1" s="1"/>
  <c r="V338" i="1"/>
  <c r="U338" i="1"/>
  <c r="T338" i="1"/>
  <c r="P338" i="1"/>
  <c r="Q338" i="1"/>
  <c r="O338" i="1"/>
  <c r="P327" i="1"/>
  <c r="Q327" i="1"/>
  <c r="O327" i="1"/>
  <c r="V321" i="1"/>
  <c r="U321" i="1"/>
  <c r="T321" i="1"/>
  <c r="Q321" i="1"/>
  <c r="Q320" i="1" s="1"/>
  <c r="P321" i="1"/>
  <c r="O321" i="1"/>
  <c r="V320" i="1"/>
  <c r="U320" i="1"/>
  <c r="T320" i="1"/>
  <c r="P320" i="1"/>
  <c r="O320" i="1"/>
  <c r="V314" i="1"/>
  <c r="U314" i="1"/>
  <c r="T314" i="1"/>
  <c r="Q314" i="1"/>
  <c r="P314" i="1"/>
  <c r="O314" i="1"/>
  <c r="U306" i="1"/>
  <c r="V306" i="1"/>
  <c r="T306" i="1"/>
  <c r="P306" i="1"/>
  <c r="Q306" i="1"/>
  <c r="O306" i="1"/>
  <c r="U276" i="1"/>
  <c r="V276" i="1"/>
  <c r="T276" i="1"/>
  <c r="Q276" i="1"/>
  <c r="P276" i="1"/>
  <c r="O276" i="1"/>
  <c r="U256" i="1"/>
  <c r="V256" i="1"/>
  <c r="T256" i="1"/>
  <c r="P256" i="1"/>
  <c r="Q256" i="1"/>
  <c r="O256" i="1"/>
  <c r="L256" i="1"/>
  <c r="U227" i="1"/>
  <c r="V227" i="1"/>
  <c r="T227" i="1"/>
  <c r="T226" i="1" s="1"/>
  <c r="T224" i="1" s="1"/>
  <c r="P227" i="1"/>
  <c r="Q227" i="1"/>
  <c r="O227" i="1"/>
  <c r="U226" i="1"/>
  <c r="U224" i="1" s="1"/>
  <c r="U213" i="1"/>
  <c r="V213" i="1"/>
  <c r="T213" i="1"/>
  <c r="P213" i="1"/>
  <c r="Q213" i="1"/>
  <c r="O213" i="1"/>
  <c r="V208" i="1"/>
  <c r="U208" i="1"/>
  <c r="T208" i="1"/>
  <c r="Q208" i="1"/>
  <c r="P208" i="1"/>
  <c r="O208" i="1"/>
  <c r="U201" i="1"/>
  <c r="T201" i="1"/>
  <c r="Q201" i="1"/>
  <c r="P201" i="1"/>
  <c r="O201" i="1"/>
  <c r="U184" i="1"/>
  <c r="V184" i="1"/>
  <c r="T184" i="1"/>
  <c r="P184" i="1"/>
  <c r="Q184" i="1"/>
  <c r="O184" i="1"/>
  <c r="U112" i="1"/>
  <c r="V112" i="1"/>
  <c r="V111" i="1" s="1"/>
  <c r="T112" i="1"/>
  <c r="T111" i="1" s="1"/>
  <c r="U111" i="1"/>
  <c r="V58" i="1"/>
  <c r="U58" i="1"/>
  <c r="T58" i="1"/>
  <c r="Q58" i="1"/>
  <c r="P58" i="1"/>
  <c r="O58" i="1"/>
  <c r="V41" i="1"/>
  <c r="U41" i="1"/>
  <c r="T41" i="1"/>
  <c r="O41" i="1"/>
  <c r="P41" i="1"/>
  <c r="Q41" i="1"/>
  <c r="M16" i="1"/>
  <c r="K16" i="1"/>
  <c r="M314" i="1"/>
  <c r="K315" i="1"/>
  <c r="K314" i="1" s="1"/>
  <c r="L315" i="1"/>
  <c r="L314" i="1" s="1"/>
  <c r="K321" i="1"/>
  <c r="K320" i="1" s="1"/>
  <c r="M321" i="1"/>
  <c r="M320" i="1" s="1"/>
  <c r="L321" i="1"/>
  <c r="L320" i="1" s="1"/>
  <c r="K41" i="1"/>
  <c r="M41" i="1"/>
  <c r="M42" i="1"/>
  <c r="L41" i="1"/>
  <c r="K58" i="1"/>
  <c r="M88" i="1"/>
  <c r="M57" i="1" s="1"/>
  <c r="M55" i="1" s="1"/>
  <c r="K89" i="1"/>
  <c r="K88" i="1" s="1"/>
  <c r="L88" i="1"/>
  <c r="L57" i="1" s="1"/>
  <c r="L55" i="1" s="1"/>
  <c r="K133" i="1"/>
  <c r="M133" i="1"/>
  <c r="M112" i="1" s="1"/>
  <c r="M111" i="1" s="1"/>
  <c r="L133" i="1"/>
  <c r="K171" i="1"/>
  <c r="M171" i="1"/>
  <c r="L171" i="1"/>
  <c r="K184" i="1"/>
  <c r="M184" i="1"/>
  <c r="L184" i="1"/>
  <c r="V201" i="1"/>
  <c r="V200" i="1" s="1"/>
  <c r="K201" i="1"/>
  <c r="L201" i="1"/>
  <c r="J201" i="1" s="1"/>
  <c r="M201" i="1"/>
  <c r="M227" i="1"/>
  <c r="K227" i="1"/>
  <c r="L227" i="1"/>
  <c r="K306" i="1"/>
  <c r="J314" i="1" l="1"/>
  <c r="L112" i="1"/>
  <c r="L111" i="1" s="1"/>
  <c r="K112" i="1"/>
  <c r="K111" i="1" s="1"/>
  <c r="J315" i="1"/>
  <c r="V226" i="1"/>
  <c r="V224" i="1" s="1"/>
  <c r="O226" i="1"/>
  <c r="O224" i="1" s="1"/>
  <c r="N349" i="1"/>
  <c r="T348" i="1"/>
  <c r="T346" i="1" s="1"/>
  <c r="P226" i="1"/>
  <c r="P224" i="1" s="1"/>
  <c r="Q226" i="1"/>
  <c r="Q224" i="1" s="1"/>
  <c r="L208" i="1"/>
  <c r="K213" i="1"/>
  <c r="L213" i="1"/>
  <c r="M213" i="1"/>
  <c r="M212" i="1" s="1"/>
  <c r="K208" i="1"/>
  <c r="M208" i="1"/>
  <c r="M207" i="1" s="1"/>
  <c r="M205" i="1" l="1"/>
  <c r="K256" i="1"/>
  <c r="M256" i="1"/>
  <c r="K276" i="1"/>
  <c r="M276" i="1"/>
  <c r="L276" i="1"/>
  <c r="L306" i="1"/>
  <c r="M306" i="1"/>
  <c r="T327" i="1"/>
  <c r="U327" i="1"/>
  <c r="V327" i="1"/>
  <c r="M327" i="1"/>
  <c r="K327" i="1"/>
  <c r="L327" i="1"/>
  <c r="L338" i="1"/>
  <c r="L337" i="1" s="1"/>
  <c r="K338" i="1"/>
  <c r="K337" i="1" s="1"/>
  <c r="L349" i="1"/>
  <c r="J349" i="1" s="1"/>
  <c r="J355" i="1"/>
  <c r="J353" i="1"/>
  <c r="J352" i="1"/>
  <c r="J345" i="1"/>
  <c r="J342" i="1"/>
  <c r="J341" i="1"/>
  <c r="J334" i="1"/>
  <c r="J333" i="1"/>
  <c r="J332" i="1"/>
  <c r="J323" i="1"/>
  <c r="J317" i="1"/>
  <c r="J312" i="1"/>
  <c r="J310" i="1"/>
  <c r="J305" i="1"/>
  <c r="J304" i="1"/>
  <c r="J303" i="1"/>
  <c r="J302" i="1"/>
  <c r="J301" i="1"/>
  <c r="J300" i="1"/>
  <c r="J299" i="1"/>
  <c r="J298" i="1"/>
  <c r="J306" i="1" l="1"/>
  <c r="J276" i="1"/>
  <c r="J338" i="1"/>
  <c r="J337" i="1" s="1"/>
  <c r="J256" i="1"/>
  <c r="K226" i="1"/>
  <c r="L226" i="1"/>
  <c r="L224" i="1" s="1"/>
  <c r="L348" i="1"/>
  <c r="M226" i="1"/>
  <c r="M224" i="1" s="1"/>
  <c r="K224" i="1"/>
  <c r="J290" i="1"/>
  <c r="J288" i="1"/>
  <c r="J287" i="1"/>
  <c r="J284" i="1"/>
  <c r="J286" i="1"/>
  <c r="J282" i="1"/>
  <c r="J280" i="1"/>
  <c r="J279" i="1"/>
  <c r="J275" i="1"/>
  <c r="J274" i="1"/>
  <c r="J270" i="1"/>
  <c r="J271" i="1"/>
  <c r="J272" i="1"/>
  <c r="J268" i="1"/>
  <c r="J267" i="1"/>
  <c r="J265" i="1"/>
  <c r="J264" i="1"/>
  <c r="J263" i="1"/>
  <c r="J260" i="1"/>
  <c r="J259" i="1"/>
  <c r="J348" i="1" l="1"/>
  <c r="L346" i="1"/>
  <c r="L16" i="1" s="1"/>
  <c r="J16" i="1" s="1"/>
  <c r="R16" i="1" s="1"/>
  <c r="J255" i="1"/>
  <c r="J254" i="1"/>
  <c r="J253" i="1"/>
  <c r="J252" i="1"/>
  <c r="R252" i="1" s="1"/>
  <c r="J241" i="1"/>
  <c r="J231" i="1"/>
  <c r="J230" i="1"/>
  <c r="J220" i="1"/>
  <c r="J221" i="1"/>
  <c r="J218" i="1"/>
  <c r="J217" i="1"/>
  <c r="J190" i="1"/>
  <c r="J191" i="1"/>
  <c r="J192" i="1"/>
  <c r="J193" i="1"/>
  <c r="J194" i="1"/>
  <c r="J195" i="1"/>
  <c r="J196" i="1"/>
  <c r="J197" i="1"/>
  <c r="J189" i="1"/>
  <c r="J186" i="1"/>
  <c r="J174" i="1"/>
  <c r="J175" i="1"/>
  <c r="J176" i="1"/>
  <c r="J177" i="1"/>
  <c r="J178" i="1"/>
  <c r="J179" i="1"/>
  <c r="J173" i="1"/>
  <c r="W252" i="1" l="1"/>
  <c r="J131" i="1" l="1"/>
  <c r="J132" i="1"/>
  <c r="J130" i="1"/>
  <c r="J129" i="1"/>
  <c r="J128" i="1"/>
  <c r="J127" i="1"/>
  <c r="J126" i="1"/>
  <c r="J125" i="1"/>
  <c r="J94" i="1"/>
  <c r="J93" i="1"/>
  <c r="J92" i="1"/>
  <c r="J91" i="1"/>
  <c r="J87" i="1" l="1"/>
  <c r="J86" i="1"/>
  <c r="J85" i="1"/>
  <c r="J83" i="1"/>
  <c r="J84" i="1"/>
  <c r="J81" i="1"/>
  <c r="J82" i="1"/>
  <c r="J80" i="1"/>
  <c r="J79" i="1"/>
  <c r="J78" i="1"/>
  <c r="J77" i="1"/>
  <c r="J76" i="1"/>
  <c r="J75" i="1"/>
  <c r="J74" i="1"/>
  <c r="J73" i="1"/>
  <c r="J70" i="1"/>
  <c r="J69" i="1"/>
  <c r="J67" i="1"/>
  <c r="J66" i="1"/>
  <c r="J52" i="1"/>
  <c r="J51" i="1"/>
  <c r="J48" i="1"/>
  <c r="J39" i="1"/>
  <c r="S54" i="1"/>
  <c r="J188" i="1"/>
  <c r="J124" i="1"/>
  <c r="J123" i="1"/>
  <c r="J122" i="1"/>
  <c r="J121" i="1"/>
  <c r="R121" i="1" s="1"/>
  <c r="J120" i="1"/>
  <c r="S119" i="1"/>
  <c r="N119" i="1"/>
  <c r="J119" i="1"/>
  <c r="S30" i="1"/>
  <c r="J30" i="1"/>
  <c r="J295" i="1"/>
  <c r="J296" i="1"/>
  <c r="J297" i="1"/>
  <c r="J294" i="1"/>
  <c r="W30" i="1" l="1"/>
  <c r="J234" i="1"/>
  <c r="J172" i="1"/>
  <c r="J118" i="1"/>
  <c r="J65" i="1"/>
  <c r="J64" i="1"/>
  <c r="N36" i="1" l="1"/>
  <c r="S32" i="1"/>
  <c r="N26" i="1"/>
  <c r="N99" i="1"/>
  <c r="J99" i="1"/>
  <c r="S99" i="1"/>
  <c r="R99" i="1" l="1"/>
  <c r="W99" i="1"/>
  <c r="J216" i="1"/>
  <c r="N216" i="1"/>
  <c r="S216" i="1"/>
  <c r="N309" i="1" l="1"/>
  <c r="N306" i="1" s="1"/>
  <c r="S309" i="1"/>
  <c r="N32" i="1" l="1"/>
  <c r="O212" i="1" l="1"/>
  <c r="P212" i="1"/>
  <c r="S36" i="1" l="1"/>
  <c r="S104" i="1" l="1"/>
  <c r="N104" i="1"/>
  <c r="J104" i="1"/>
  <c r="S103" i="1"/>
  <c r="N103" i="1"/>
  <c r="J103" i="1"/>
  <c r="S102" i="1"/>
  <c r="N102" i="1"/>
  <c r="J102" i="1"/>
  <c r="S101" i="1"/>
  <c r="N101" i="1"/>
  <c r="J101" i="1"/>
  <c r="S98" i="1"/>
  <c r="N98" i="1"/>
  <c r="L98" i="1"/>
  <c r="K98" i="1"/>
  <c r="W101" i="1" l="1"/>
  <c r="J98" i="1"/>
  <c r="R98" i="1" s="1"/>
  <c r="R101" i="1"/>
  <c r="W98" i="1" l="1"/>
  <c r="N204" i="1"/>
  <c r="S204" i="1"/>
  <c r="S201" i="1" s="1"/>
  <c r="P200" i="1" l="1"/>
  <c r="N222" i="1" l="1"/>
  <c r="N210" i="1"/>
  <c r="S346" i="1" l="1"/>
  <c r="S344" i="1"/>
  <c r="S343" i="1"/>
  <c r="V337" i="1"/>
  <c r="V335" i="1" s="1"/>
  <c r="U337" i="1"/>
  <c r="U335" i="1" s="1"/>
  <c r="T337" i="1"/>
  <c r="S336" i="1"/>
  <c r="S328" i="1"/>
  <c r="S321" i="1"/>
  <c r="S320" i="1"/>
  <c r="S318" i="1"/>
  <c r="S293" i="1"/>
  <c r="S284" i="1"/>
  <c r="S283" i="1"/>
  <c r="S228" i="1"/>
  <c r="S225" i="1"/>
  <c r="S223" i="1"/>
  <c r="S222" i="1"/>
  <c r="S220" i="1"/>
  <c r="W220" i="1" s="1"/>
  <c r="S215" i="1"/>
  <c r="U212" i="1"/>
  <c r="V212" i="1"/>
  <c r="T212" i="1"/>
  <c r="S211" i="1"/>
  <c r="S210" i="1"/>
  <c r="S209" i="1"/>
  <c r="V207" i="1"/>
  <c r="V205" i="1" s="1"/>
  <c r="U207" i="1"/>
  <c r="T207" i="1"/>
  <c r="S206" i="1"/>
  <c r="S202" i="1"/>
  <c r="U200" i="1"/>
  <c r="U198" i="1" s="1"/>
  <c r="T200" i="1"/>
  <c r="T198" i="1" s="1"/>
  <c r="S199" i="1"/>
  <c r="S185" i="1"/>
  <c r="V183" i="1"/>
  <c r="V181" i="1" s="1"/>
  <c r="U183" i="1"/>
  <c r="U181" i="1" s="1"/>
  <c r="T183" i="1"/>
  <c r="T181" i="1" s="1"/>
  <c r="S180" i="1"/>
  <c r="S179" i="1"/>
  <c r="S171" i="1"/>
  <c r="S166" i="1"/>
  <c r="S145" i="1"/>
  <c r="S144" i="1"/>
  <c r="S134" i="1"/>
  <c r="S117" i="1"/>
  <c r="S116" i="1"/>
  <c r="S115" i="1"/>
  <c r="S110" i="1"/>
  <c r="S96" i="1"/>
  <c r="S90" i="1"/>
  <c r="S89" i="1"/>
  <c r="V88" i="1"/>
  <c r="U88" i="1"/>
  <c r="T88" i="1"/>
  <c r="S68" i="1"/>
  <c r="S61" i="1"/>
  <c r="S59" i="1"/>
  <c r="S56" i="1"/>
  <c r="S49" i="1"/>
  <c r="S46" i="1"/>
  <c r="S45" i="1"/>
  <c r="S44" i="1"/>
  <c r="S43" i="1"/>
  <c r="S42" i="1"/>
  <c r="S31" i="1"/>
  <c r="S22" i="1"/>
  <c r="V20" i="1"/>
  <c r="T20" i="1"/>
  <c r="J346" i="1"/>
  <c r="N344" i="1"/>
  <c r="N343" i="1"/>
  <c r="Q337" i="1"/>
  <c r="Q335" i="1" s="1"/>
  <c r="M338" i="1"/>
  <c r="M337" i="1" s="1"/>
  <c r="M335" i="1" s="1"/>
  <c r="P337" i="1"/>
  <c r="P335" i="1" s="1"/>
  <c r="K335" i="1"/>
  <c r="N336" i="1"/>
  <c r="J336" i="1"/>
  <c r="P326" i="1"/>
  <c r="P324" i="1" s="1"/>
  <c r="M326" i="1"/>
  <c r="M324" i="1" s="1"/>
  <c r="L326" i="1"/>
  <c r="L324" i="1" s="1"/>
  <c r="N328" i="1"/>
  <c r="J328" i="1"/>
  <c r="N321" i="1"/>
  <c r="J321" i="1"/>
  <c r="N320" i="1"/>
  <c r="J320" i="1"/>
  <c r="Q319" i="1"/>
  <c r="P319" i="1"/>
  <c r="O319" i="1"/>
  <c r="N318" i="1"/>
  <c r="J318" i="1"/>
  <c r="J313" i="1"/>
  <c r="J311" i="1"/>
  <c r="J309" i="1"/>
  <c r="N293" i="1"/>
  <c r="J293" i="1"/>
  <c r="J292" i="1"/>
  <c r="N284" i="1"/>
  <c r="N283" i="1"/>
  <c r="J283" i="1"/>
  <c r="J262" i="1"/>
  <c r="J251" i="1"/>
  <c r="J250" i="1"/>
  <c r="J249" i="1"/>
  <c r="J248" i="1"/>
  <c r="J247" i="1"/>
  <c r="J246" i="1"/>
  <c r="J245" i="1"/>
  <c r="J244" i="1"/>
  <c r="J243" i="1"/>
  <c r="J242" i="1"/>
  <c r="J240" i="1"/>
  <c r="J239" i="1"/>
  <c r="J238" i="1"/>
  <c r="J237" i="1"/>
  <c r="J236" i="1"/>
  <c r="N228" i="1"/>
  <c r="J228" i="1"/>
  <c r="N225" i="1"/>
  <c r="J225" i="1"/>
  <c r="N223" i="1"/>
  <c r="J223" i="1"/>
  <c r="J222" i="1"/>
  <c r="R222" i="1" s="1"/>
  <c r="N220" i="1"/>
  <c r="R220" i="1" s="1"/>
  <c r="N215" i="1"/>
  <c r="J215" i="1"/>
  <c r="Q212" i="1"/>
  <c r="L212" i="1"/>
  <c r="K212" i="1"/>
  <c r="N211" i="1"/>
  <c r="J211" i="1"/>
  <c r="J210" i="1"/>
  <c r="R210" i="1" s="1"/>
  <c r="N209" i="1"/>
  <c r="Q207" i="1"/>
  <c r="Q205" i="1" s="1"/>
  <c r="P207" i="1"/>
  <c r="P205" i="1" s="1"/>
  <c r="O207" i="1"/>
  <c r="O205" i="1" s="1"/>
  <c r="L207" i="1"/>
  <c r="N206" i="1"/>
  <c r="J206" i="1"/>
  <c r="J204" i="1"/>
  <c r="N202" i="1"/>
  <c r="J202" i="1"/>
  <c r="Q200" i="1"/>
  <c r="Q198" i="1" s="1"/>
  <c r="M200" i="1"/>
  <c r="M198" i="1" s="1"/>
  <c r="L200" i="1"/>
  <c r="L198" i="1" s="1"/>
  <c r="N199" i="1"/>
  <c r="J199" i="1"/>
  <c r="P198" i="1"/>
  <c r="N185" i="1"/>
  <c r="J185" i="1"/>
  <c r="Q183" i="1"/>
  <c r="Q181" i="1" s="1"/>
  <c r="P183" i="1"/>
  <c r="P181" i="1" s="1"/>
  <c r="O183" i="1"/>
  <c r="O181" i="1" s="1"/>
  <c r="M183" i="1"/>
  <c r="M181" i="1" s="1"/>
  <c r="L183" i="1"/>
  <c r="L181" i="1" s="1"/>
  <c r="J180" i="1"/>
  <c r="N179" i="1"/>
  <c r="J171" i="1"/>
  <c r="N134" i="1"/>
  <c r="J134" i="1"/>
  <c r="Q112" i="1"/>
  <c r="Q111" i="1" s="1"/>
  <c r="P112" i="1"/>
  <c r="P111" i="1" s="1"/>
  <c r="O112" i="1"/>
  <c r="O111" i="1" s="1"/>
  <c r="N117" i="1"/>
  <c r="J117" i="1"/>
  <c r="N116" i="1"/>
  <c r="J116" i="1"/>
  <c r="N115" i="1"/>
  <c r="J115" i="1"/>
  <c r="N110" i="1"/>
  <c r="J110" i="1"/>
  <c r="N96" i="1"/>
  <c r="J96" i="1"/>
  <c r="N90" i="1"/>
  <c r="J90" i="1"/>
  <c r="N89" i="1"/>
  <c r="J89" i="1"/>
  <c r="N88" i="1"/>
  <c r="K57" i="1"/>
  <c r="N68" i="1"/>
  <c r="J68" i="1"/>
  <c r="N61" i="1"/>
  <c r="J61" i="1"/>
  <c r="N59" i="1"/>
  <c r="J59" i="1"/>
  <c r="P57" i="1"/>
  <c r="P55" i="1" s="1"/>
  <c r="O57" i="1"/>
  <c r="O55" i="1" s="1"/>
  <c r="N56" i="1"/>
  <c r="J56" i="1"/>
  <c r="J54" i="1"/>
  <c r="N49" i="1"/>
  <c r="J49" i="1"/>
  <c r="N46" i="1"/>
  <c r="J46" i="1"/>
  <c r="N45" i="1"/>
  <c r="J45" i="1"/>
  <c r="N44" i="1"/>
  <c r="J44" i="1"/>
  <c r="N43" i="1"/>
  <c r="J43" i="1"/>
  <c r="N42" i="1"/>
  <c r="J42" i="1"/>
  <c r="J36" i="1"/>
  <c r="J35" i="1"/>
  <c r="J34" i="1"/>
  <c r="J33" i="1"/>
  <c r="J32" i="1"/>
  <c r="R32" i="1" s="1"/>
  <c r="N31" i="1"/>
  <c r="J31" i="1"/>
  <c r="J28" i="1"/>
  <c r="J26" i="1"/>
  <c r="J24" i="1"/>
  <c r="N22" i="1"/>
  <c r="J22" i="1"/>
  <c r="T205" i="1" l="1"/>
  <c r="L205" i="1"/>
  <c r="U205" i="1"/>
  <c r="V198" i="1"/>
  <c r="S198" i="1" s="1"/>
  <c r="S200" i="1"/>
  <c r="J319" i="1"/>
  <c r="V109" i="1"/>
  <c r="P109" i="1"/>
  <c r="U109" i="1"/>
  <c r="U326" i="1"/>
  <c r="U324" i="1" s="1"/>
  <c r="M109" i="1"/>
  <c r="L109" i="1"/>
  <c r="W46" i="1"/>
  <c r="K55" i="1"/>
  <c r="R44" i="1"/>
  <c r="R46" i="1"/>
  <c r="N276" i="1"/>
  <c r="R61" i="1"/>
  <c r="R144" i="1"/>
  <c r="R166" i="1"/>
  <c r="J184" i="1"/>
  <c r="J327" i="1"/>
  <c r="T57" i="1"/>
  <c r="T55" i="1" s="1"/>
  <c r="V57" i="1"/>
  <c r="V55" i="1" s="1"/>
  <c r="S276" i="1"/>
  <c r="N133" i="1"/>
  <c r="S306" i="1"/>
  <c r="S319" i="1"/>
  <c r="L20" i="1"/>
  <c r="J41" i="1"/>
  <c r="Q57" i="1"/>
  <c r="Q55" i="1" s="1"/>
  <c r="J112" i="1"/>
  <c r="R180" i="1"/>
  <c r="J208" i="1"/>
  <c r="R211" i="1"/>
  <c r="R215" i="1"/>
  <c r="N227" i="1"/>
  <c r="W115" i="1"/>
  <c r="W166" i="1"/>
  <c r="L335" i="1"/>
  <c r="J335" i="1" s="1"/>
  <c r="R26" i="1"/>
  <c r="W26" i="1"/>
  <c r="K109" i="1"/>
  <c r="R251" i="1"/>
  <c r="W251" i="1"/>
  <c r="W284" i="1"/>
  <c r="J88" i="1"/>
  <c r="R88" i="1" s="1"/>
  <c r="Q109" i="1"/>
  <c r="R116" i="1"/>
  <c r="J133" i="1"/>
  <c r="K207" i="1"/>
  <c r="K205" i="1" s="1"/>
  <c r="R236" i="1"/>
  <c r="W236" i="1"/>
  <c r="R240" i="1"/>
  <c r="W240" i="1"/>
  <c r="R244" i="1"/>
  <c r="W244" i="1"/>
  <c r="R248" i="1"/>
  <c r="W248" i="1"/>
  <c r="R262" i="1"/>
  <c r="W262" i="1"/>
  <c r="R284" i="1"/>
  <c r="R309" i="1"/>
  <c r="W309" i="1"/>
  <c r="N319" i="1"/>
  <c r="W171" i="1"/>
  <c r="W210" i="1"/>
  <c r="W222" i="1"/>
  <c r="T326" i="1"/>
  <c r="T324" i="1" s="1"/>
  <c r="R243" i="1"/>
  <c r="W243" i="1"/>
  <c r="W28" i="1"/>
  <c r="R28" i="1"/>
  <c r="M20" i="1"/>
  <c r="O109" i="1"/>
  <c r="R145" i="1"/>
  <c r="R171" i="1"/>
  <c r="R237" i="1"/>
  <c r="W237" i="1"/>
  <c r="R245" i="1"/>
  <c r="W245" i="1"/>
  <c r="W249" i="1"/>
  <c r="R249" i="1"/>
  <c r="W311" i="1"/>
  <c r="R311" i="1"/>
  <c r="W44" i="1"/>
  <c r="W61" i="1"/>
  <c r="W116" i="1"/>
  <c r="W144" i="1"/>
  <c r="S207" i="1"/>
  <c r="W215" i="1"/>
  <c r="R54" i="1"/>
  <c r="W54" i="1"/>
  <c r="N207" i="1"/>
  <c r="R239" i="1"/>
  <c r="W239" i="1"/>
  <c r="R247" i="1"/>
  <c r="W247" i="1"/>
  <c r="N21" i="1"/>
  <c r="R24" i="1"/>
  <c r="W24" i="1"/>
  <c r="R115" i="1"/>
  <c r="K200" i="1"/>
  <c r="N201" i="1"/>
  <c r="R204" i="1"/>
  <c r="W204" i="1"/>
  <c r="N208" i="1"/>
  <c r="W238" i="1"/>
  <c r="R238" i="1"/>
  <c r="W242" i="1"/>
  <c r="R242" i="1"/>
  <c r="W246" i="1"/>
  <c r="R246" i="1"/>
  <c r="W250" i="1"/>
  <c r="R250" i="1"/>
  <c r="R313" i="1"/>
  <c r="W313" i="1"/>
  <c r="S88" i="1"/>
  <c r="W117" i="1"/>
  <c r="W145" i="1"/>
  <c r="W180" i="1"/>
  <c r="W211" i="1"/>
  <c r="S227" i="1"/>
  <c r="R36" i="1"/>
  <c r="W36" i="1"/>
  <c r="R35" i="1"/>
  <c r="W35" i="1"/>
  <c r="R34" i="1"/>
  <c r="W34" i="1"/>
  <c r="R33" i="1"/>
  <c r="W33" i="1"/>
  <c r="W32" i="1"/>
  <c r="J213" i="1"/>
  <c r="J212" i="1"/>
  <c r="R223" i="1"/>
  <c r="W223" i="1"/>
  <c r="O326" i="1"/>
  <c r="Q326" i="1"/>
  <c r="Q324" i="1" s="1"/>
  <c r="V326" i="1"/>
  <c r="V324" i="1" s="1"/>
  <c r="S212" i="1"/>
  <c r="S213" i="1"/>
  <c r="S208" i="1"/>
  <c r="S133" i="1"/>
  <c r="W96" i="1"/>
  <c r="R96" i="1"/>
  <c r="W201" i="1"/>
  <c r="N213" i="1"/>
  <c r="N212" i="1"/>
  <c r="N41" i="1"/>
  <c r="S21" i="1"/>
  <c r="O200" i="1"/>
  <c r="P20" i="1"/>
  <c r="P18" i="1" s="1"/>
  <c r="Q20" i="1"/>
  <c r="Q18" i="1" s="1"/>
  <c r="S41" i="1"/>
  <c r="K183" i="1"/>
  <c r="S181" i="1"/>
  <c r="S183" i="1"/>
  <c r="S184" i="1"/>
  <c r="N181" i="1"/>
  <c r="N183" i="1"/>
  <c r="N184" i="1"/>
  <c r="J58" i="1"/>
  <c r="N55" i="1"/>
  <c r="N58" i="1"/>
  <c r="S58" i="1"/>
  <c r="S338" i="1"/>
  <c r="S337" i="1"/>
  <c r="J21" i="1"/>
  <c r="U20" i="1"/>
  <c r="S20" i="1" s="1"/>
  <c r="T335" i="1"/>
  <c r="S335" i="1" s="1"/>
  <c r="U57" i="1"/>
  <c r="U55" i="1" s="1"/>
  <c r="K20" i="1"/>
  <c r="J20" i="1" s="1"/>
  <c r="O20" i="1"/>
  <c r="O18" i="1" s="1"/>
  <c r="N18" i="1" l="1"/>
  <c r="R208" i="1"/>
  <c r="N57" i="1"/>
  <c r="R184" i="1"/>
  <c r="W208" i="1"/>
  <c r="J109" i="1"/>
  <c r="W88" i="1"/>
  <c r="N109" i="1"/>
  <c r="S111" i="1"/>
  <c r="K326" i="1"/>
  <c r="K324" i="1" s="1"/>
  <c r="J324" i="1" s="1"/>
  <c r="J111" i="1"/>
  <c r="W111" i="1" s="1"/>
  <c r="W58" i="1"/>
  <c r="J55" i="1"/>
  <c r="R55" i="1" s="1"/>
  <c r="T109" i="1"/>
  <c r="S109" i="1" s="1"/>
  <c r="R212" i="1"/>
  <c r="W184" i="1"/>
  <c r="W41" i="1"/>
  <c r="R41" i="1"/>
  <c r="W319" i="1"/>
  <c r="W306" i="1"/>
  <c r="N226" i="1"/>
  <c r="R201" i="1"/>
  <c r="W276" i="1"/>
  <c r="S112" i="1"/>
  <c r="W112" i="1" s="1"/>
  <c r="R133" i="1"/>
  <c r="S324" i="1"/>
  <c r="R213" i="1"/>
  <c r="W213" i="1"/>
  <c r="N20" i="1"/>
  <c r="J57" i="1"/>
  <c r="R276" i="1"/>
  <c r="S327" i="1"/>
  <c r="W327" i="1" s="1"/>
  <c r="R58" i="1"/>
  <c r="R306" i="1"/>
  <c r="K198" i="1"/>
  <c r="J198" i="1" s="1"/>
  <c r="W198" i="1" s="1"/>
  <c r="J200" i="1"/>
  <c r="W200" i="1" s="1"/>
  <c r="S226" i="1"/>
  <c r="J205" i="1"/>
  <c r="J207" i="1"/>
  <c r="W207" i="1" s="1"/>
  <c r="N112" i="1"/>
  <c r="R112" i="1" s="1"/>
  <c r="S205" i="1"/>
  <c r="N111" i="1"/>
  <c r="W133" i="1"/>
  <c r="W212" i="1"/>
  <c r="W21" i="1"/>
  <c r="R21" i="1"/>
  <c r="N327" i="1"/>
  <c r="R327" i="1" s="1"/>
  <c r="S326" i="1"/>
  <c r="N200" i="1"/>
  <c r="O198" i="1"/>
  <c r="J183" i="1"/>
  <c r="R183" i="1" s="1"/>
  <c r="K181" i="1"/>
  <c r="J181" i="1" s="1"/>
  <c r="W181" i="1" s="1"/>
  <c r="S57" i="1"/>
  <c r="S55" i="1"/>
  <c r="N326" i="1"/>
  <c r="O324" i="1"/>
  <c r="N324" i="1" s="1"/>
  <c r="R111" i="1" l="1"/>
  <c r="R57" i="1"/>
  <c r="J326" i="1"/>
  <c r="R326" i="1" s="1"/>
  <c r="R109" i="1"/>
  <c r="W109" i="1"/>
  <c r="R324" i="1"/>
  <c r="N224" i="1"/>
  <c r="R200" i="1"/>
  <c r="W55" i="1"/>
  <c r="W324" i="1"/>
  <c r="N205" i="1"/>
  <c r="R205" i="1" s="1"/>
  <c r="R20" i="1"/>
  <c r="W57" i="1"/>
  <c r="W205" i="1"/>
  <c r="W183" i="1"/>
  <c r="R181" i="1"/>
  <c r="W20" i="1"/>
  <c r="R207" i="1"/>
  <c r="N198" i="1"/>
  <c r="R198" i="1" s="1"/>
  <c r="O10" i="1"/>
  <c r="S224" i="1"/>
  <c r="W326" i="1" l="1"/>
  <c r="U18" i="1"/>
  <c r="L18" i="1"/>
  <c r="K18" i="1"/>
  <c r="M18" i="1" l="1"/>
  <c r="T18" i="1"/>
  <c r="V18" i="1" l="1"/>
  <c r="W338" i="1" l="1"/>
  <c r="W337" i="1"/>
  <c r="Q14" i="1" l="1"/>
  <c r="Q10" i="1"/>
  <c r="Q15" i="1" l="1"/>
  <c r="P15" i="1"/>
  <c r="Q11" i="1"/>
  <c r="Q7" i="1"/>
  <c r="Q9" i="1"/>
  <c r="O17" i="1"/>
  <c r="P17" i="1"/>
  <c r="Q17" i="1"/>
  <c r="P12" i="1" l="1"/>
  <c r="Q12" i="1"/>
  <c r="Q8" i="1"/>
  <c r="Q5" i="1" s="1"/>
  <c r="P10" i="1"/>
  <c r="P11" i="1"/>
  <c r="Q13" i="1"/>
  <c r="O12" i="1"/>
  <c r="O9" i="1"/>
  <c r="P14" i="1" l="1"/>
  <c r="P8" i="1"/>
  <c r="P9" i="1"/>
  <c r="O11" i="1"/>
  <c r="O8" i="1"/>
  <c r="O7" i="1"/>
  <c r="P13" i="1" l="1"/>
  <c r="P7" i="1"/>
  <c r="P5" i="1" s="1"/>
  <c r="N14" i="1"/>
  <c r="O14" i="1"/>
  <c r="O13" i="1"/>
  <c r="U14" i="1" l="1"/>
  <c r="V10" i="1"/>
  <c r="U10" i="1"/>
  <c r="T10" i="1"/>
  <c r="U11" i="1"/>
  <c r="T11" i="1"/>
  <c r="U8" i="1" l="1"/>
  <c r="T15" i="1"/>
  <c r="T12" i="1"/>
  <c r="U15" i="1"/>
  <c r="T9" i="1"/>
  <c r="T8" i="1"/>
  <c r="V15" i="1"/>
  <c r="T14" i="1"/>
  <c r="V9" i="1"/>
  <c r="V12" i="1"/>
  <c r="V11" i="1"/>
  <c r="U9" i="1"/>
  <c r="V8" i="1"/>
  <c r="T13" i="1" l="1"/>
  <c r="S15" i="1"/>
  <c r="T7" i="1"/>
  <c r="T5" i="1" s="1"/>
  <c r="U7" i="1"/>
  <c r="U13" i="1"/>
  <c r="U12" i="1"/>
  <c r="S10" i="1"/>
  <c r="S11" i="1"/>
  <c r="V7" i="1"/>
  <c r="S8" i="1"/>
  <c r="N17" i="1"/>
  <c r="L14" i="1"/>
  <c r="M14" i="1"/>
  <c r="K14" i="1"/>
  <c r="L10" i="1"/>
  <c r="M10" i="1"/>
  <c r="K10" i="1"/>
  <c r="U5" i="1" l="1"/>
  <c r="M12" i="1"/>
  <c r="M15" i="1"/>
  <c r="K15" i="1"/>
  <c r="L15" i="1"/>
  <c r="V13" i="1"/>
  <c r="S13" i="1"/>
  <c r="S18" i="1"/>
  <c r="S12" i="1"/>
  <c r="S9" i="1"/>
  <c r="N7" i="1"/>
  <c r="S7" i="1" l="1"/>
  <c r="M8" i="1"/>
  <c r="M13" i="1"/>
  <c r="K8" i="1"/>
  <c r="M11" i="1"/>
  <c r="K11" i="1"/>
  <c r="J10" i="1"/>
  <c r="W10" i="1" s="1"/>
  <c r="N10" i="1"/>
  <c r="N11" i="1"/>
  <c r="N9" i="1"/>
  <c r="J15" i="1"/>
  <c r="W15" i="1" s="1"/>
  <c r="W335" i="1"/>
  <c r="N13" i="1"/>
  <c r="N12" i="1"/>
  <c r="J14" i="1"/>
  <c r="R14" i="1" s="1"/>
  <c r="V14" i="1"/>
  <c r="V5" i="1" s="1"/>
  <c r="S5" i="1" s="1"/>
  <c r="K9" i="1"/>
  <c r="M9" i="1"/>
  <c r="K13" i="1"/>
  <c r="R10" i="1" l="1"/>
  <c r="K7" i="1"/>
  <c r="N8" i="1"/>
  <c r="S14" i="1"/>
  <c r="W14" i="1" s="1"/>
  <c r="L8" i="1" l="1"/>
  <c r="J8" i="1" l="1"/>
  <c r="L12" i="1"/>
  <c r="W8" i="1" l="1"/>
  <c r="R8" i="1"/>
  <c r="L11" i="1"/>
  <c r="K12" i="1"/>
  <c r="K5" i="1" s="1"/>
  <c r="L9" i="1"/>
  <c r="M7" i="1" l="1"/>
  <c r="M5" i="1" s="1"/>
  <c r="J9" i="1"/>
  <c r="J11" i="1"/>
  <c r="J12" i="1"/>
  <c r="W11" i="1" l="1"/>
  <c r="R11" i="1"/>
  <c r="W9" i="1"/>
  <c r="R9" i="1"/>
  <c r="W12" i="1"/>
  <c r="R12" i="1"/>
  <c r="J18" i="1"/>
  <c r="R18" i="1" s="1"/>
  <c r="L7" i="1"/>
  <c r="W18" i="1" l="1"/>
  <c r="J7" i="1"/>
  <c r="R7" i="1" l="1"/>
  <c r="W7" i="1"/>
  <c r="O337" i="1" l="1"/>
  <c r="N337" i="1" l="1"/>
  <c r="R337" i="1" s="1"/>
  <c r="O335" i="1"/>
  <c r="N338" i="1"/>
  <c r="R338" i="1" s="1"/>
  <c r="O15" i="1" l="1"/>
  <c r="O5" i="1" s="1"/>
  <c r="N5" i="1" s="1"/>
  <c r="N335" i="1"/>
  <c r="N15" i="1" l="1"/>
  <c r="R335" i="1"/>
  <c r="R15" i="1" l="1"/>
  <c r="J227" i="1"/>
  <c r="R227" i="1" s="1"/>
  <c r="J233" i="1"/>
  <c r="J226" i="1" l="1"/>
  <c r="R226" i="1" s="1"/>
  <c r="W227" i="1"/>
  <c r="W226" i="1" l="1"/>
  <c r="L13" i="1" l="1"/>
  <c r="L5" i="1" s="1"/>
  <c r="J5" i="1" s="1"/>
  <c r="J224" i="1"/>
  <c r="R224" i="1" l="1"/>
  <c r="W224" i="1"/>
  <c r="J13" i="1"/>
  <c r="R13" i="1" l="1"/>
  <c r="W13" i="1"/>
  <c r="R5" i="1" l="1"/>
  <c r="W5" i="1"/>
</calcChain>
</file>

<file path=xl/sharedStrings.xml><?xml version="1.0" encoding="utf-8"?>
<sst xmlns="http://schemas.openxmlformats.org/spreadsheetml/2006/main" count="513" uniqueCount="367">
  <si>
    <t>Наименование отраслей, государственных 
заказчиков и объектов</t>
  </si>
  <si>
    <t>Годовой лимит финансирования, тыс. рублей</t>
  </si>
  <si>
    <t xml:space="preserve">% 
выпол-ненных работ от годового лимита 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</si>
  <si>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</si>
  <si>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</si>
  <si>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</si>
  <si>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</si>
  <si>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</si>
  <si>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</si>
  <si>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</si>
  <si>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</si>
  <si>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</si>
  <si>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</si>
  <si>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</si>
  <si>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</si>
  <si>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</si>
  <si>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</si>
  <si>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</si>
  <si>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</si>
  <si>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Чебоксары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</si>
  <si>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</si>
  <si>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</si>
  <si>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</si>
  <si>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Подпрограмма "Развитие культуры в Чувашской Республике"</t>
  </si>
  <si>
    <t>ЗДРАВООХРАНЕНИЕ, всего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</si>
  <si>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</si>
  <si>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</si>
  <si>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</si>
  <si>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</si>
  <si>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</si>
  <si>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</si>
  <si>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сельское хозяйство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</si>
  <si>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</si>
  <si>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</si>
  <si>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</si>
  <si>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Государственная программа Чувашской Республики "Развитие здравоохранения"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</si>
  <si>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</si>
  <si>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</si>
  <si>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</si>
  <si>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</si>
  <si>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</si>
  <si>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</si>
  <si>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</si>
  <si>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</si>
  <si>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администрация Чебоксарского района</t>
  </si>
  <si>
    <t>Министерство культуры, по делам национальностей и архивного дела Чувашской Республики</t>
  </si>
  <si>
    <t>администрация Козловского района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</si>
  <si>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</si>
  <si>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в том числе в:</t>
  </si>
  <si>
    <t>Министерство физической культуры и спорта Чувашской Республики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</si>
  <si>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</si>
  <si>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</si>
  <si>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Государственная программа Чувашской Республики "Модернизация и развитие сферы жилищно-коммунального хозяйства"</t>
  </si>
  <si>
    <t>Министерство сельского хозяйства Чувашской Республики</t>
  </si>
  <si>
    <t>жилищное строительство</t>
  </si>
  <si>
    <t>администрация Порецкого района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</si>
  <si>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</si>
  <si>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Министерство природных ресурсов и экологии Чувашской Республики</t>
  </si>
  <si>
    <t>ЗАО "Институт "Чувашгипроводхоз", ИНН 2128014850, г. Чебоксары, пр. И.Яковлева, д. 19, Алексеев Иван Алексеевич (№ 3213017503718000005)</t>
  </si>
  <si>
    <t>Сметная стоимость объекта капитального строительства по проектно-сметной документации (в базовых ценах/в текущих ценах (с указанием квартала и года), тыс. рублей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</si>
  <si>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</si>
  <si>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</si>
  <si>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Цена государственного (муниципального) контракта, тыс. рублей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</si>
  <si>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</si>
  <si>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</si>
  <si>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</si>
  <si>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«Техпроект», 428000, ЧР, г. Чебоксары, Лапсарский проезд, д. 57, пом.4, ИНН: 2130019550, Гасанов Вагиф Али оглы</t>
  </si>
  <si>
    <t>от 30.04.19г. № 236-2019, 2212500844019000037</t>
  </si>
  <si>
    <t xml:space="preserve">ООО "Строительная компания - Волга" Стрельникова Н.В.  </t>
  </si>
  <si>
    <t>от 16.07.2019 № 1613/21</t>
  </si>
  <si>
    <t>Подпрограмма "Развитие систем коммунальной инфраструктуры и объектов, используемых для очистки сточных вод"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</si>
  <si>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</si>
  <si>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>АО   "Чувашгражданпроект", ИНН 2130066768; 428000,г.Чебоксары, Московский пр. д. 3, Генеральный директор Арсентьев Е.З.</t>
  </si>
  <si>
    <t>МК №0115200001119001304-151571 от 01.07.2019</t>
  </si>
  <si>
    <t xml:space="preserve"> 03.10.2019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</si>
  <si>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</si>
  <si>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r>
      <t>Реквизиты государственного (муниципального)  контракта  (</t>
    </r>
    <r>
      <rPr>
        <b/>
        <u/>
        <sz val="12"/>
        <color theme="1"/>
        <rFont val="Arial"/>
        <family val="2"/>
        <charset val="204"/>
      </rPr>
      <t xml:space="preserve">реестровый номер </t>
    </r>
    <r>
      <rPr>
        <b/>
        <sz val="12"/>
        <color theme="1"/>
        <rFont val="Arial"/>
        <family val="2"/>
        <charset val="204"/>
      </rPr>
      <t xml:space="preserve">в единой информационной системе в сфере закупок, </t>
    </r>
    <r>
      <rPr>
        <b/>
        <u/>
        <sz val="12"/>
        <color theme="1"/>
        <rFont val="Arial"/>
        <family val="2"/>
        <charset val="204"/>
      </rPr>
      <t>дата, номер контракта</t>
    </r>
    <r>
      <rPr>
        <sz val="12"/>
        <color theme="1"/>
        <rFont val="Arial"/>
        <family val="2"/>
        <charset val="204"/>
      </rPr>
      <t>)</t>
    </r>
  </si>
  <si>
    <t>строительство объекта "Дошкольное образовательное учреждение на 240 мест в с. Аликово Аликовского района"</t>
  </si>
  <si>
    <t>строительство объекта "Дошкольное образовательное учреждение на 160 мест в г. Козловке Козловского района"</t>
  </si>
  <si>
    <t>строительство объекта "Дошкольное образовательное учреждение на 240 мест в г. Цивильск Цивильского района"</t>
  </si>
  <si>
    <t>строительство пристроя на 120 мест к зданию МБОУ "Шыгырданская СОШ № 1" в с. Шыгырдан Батыревского района Чувашской Республики</t>
  </si>
  <si>
    <t>администрация Моргаушского района</t>
  </si>
  <si>
    <t>строительство объекта "Основная общеобразовательная школа на 108 ученических мест в д. Кашмаши Моргаушского района Чувашской Республики"</t>
  </si>
  <si>
    <t>строительство блочно-модульной котельной филиала " Красноармейская центральная районная больница" бюджетного учреждения Чувашской Республики "Больница скорой медицинской помощи" Министерства здравоохранения Чувашской Республики, Красноармейский район, с. Красноармейское, ул. 30 лет Победы, д. 7</t>
  </si>
  <si>
    <t>ЭКОЛОГИЯ, всего</t>
  </si>
  <si>
    <t>экология</t>
  </si>
  <si>
    <t>администрация г. Новочебоксарска</t>
  </si>
  <si>
    <t>строительство общеобразовательной школы поз. 37 в мкр. 3 района "Садовый" г. Чебоксары Чувашской Республики</t>
  </si>
  <si>
    <t>Государственная программа Чувашской Республики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</si>
  <si>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</t>
  </si>
  <si>
    <t>Подпрограмма "Безопасные и качественные автмобильные дороги"</t>
  </si>
  <si>
    <t>Подпрограмма "Модернизация коммунальной инфраструктуры на территории Чувашской Республики"</t>
  </si>
  <si>
    <t>администарция Мариинско-Посадского района</t>
  </si>
  <si>
    <t>Подпрограмма "Газификация Чувашской Республики"</t>
  </si>
  <si>
    <t>Государственная программа Чувашской Республики "Комплексное развитие сельских территорий  Чувашской Республики"</t>
  </si>
  <si>
    <t>Подпрограмма "Создание и развитие инфраструктуры на сельских территорийях"</t>
  </si>
  <si>
    <t>Национальный проект</t>
  </si>
  <si>
    <t>Региональный проект "Чистая вода" национального проекта "Экология"</t>
  </si>
  <si>
    <t>Региональный проект "Содействие занятости женщин-доступность дошкольного образования для детей" национального проекта "Демография"</t>
  </si>
  <si>
    <t>Региональный проект "Дорожная сеть" национального проекта "Безопасные и качественные автомобильные дороги"</t>
  </si>
  <si>
    <t>ООО "Спецстрой", ИНН 7841394540, г.Санкт-Петербург, ул.Набережная Обводного канала, д.191, лит.А, офис 12;   ООО СПК "Возрождение" г.Новочебоксарск</t>
  </si>
  <si>
    <t>ООО "Проектно-сметное бюро", ИНН 2130123462, г.Чебоксары, пер.Бабушкина, д.8, Директор-Михайлов Валерий Петрович</t>
  </si>
  <si>
    <t>ООО "Архитектурное бюро "ГрафиТ", ИНН 2130126054</t>
  </si>
  <si>
    <t>"АО "ГПИ "Чувашгражданпроект", ИНН 2130066768</t>
  </si>
  <si>
    <t>ООО "Полиспроект", ИНН 2130180407</t>
  </si>
  <si>
    <t>ООО "Аркост", ИНН 2130117780</t>
  </si>
  <si>
    <t>ООО "Проект-Холдинг", ИНН 2130201544</t>
  </si>
  <si>
    <t>ООО "Чувашстройпроект", ИНН 2130182281</t>
  </si>
  <si>
    <t>ООО "Пожстройконсультант"</t>
  </si>
  <si>
    <t xml:space="preserve">ООО «Первая Проектная Компания»
ИНН </t>
  </si>
  <si>
    <t>ПК «Медведевская ПМК»</t>
  </si>
  <si>
    <t>от 12.05.2020 №016
(реестровый №3213017503720000013)</t>
  </si>
  <si>
    <t>до 30.06.2021 г.</t>
  </si>
  <si>
    <t>ООО «Трест-11»
ИНН 2127323870</t>
  </si>
  <si>
    <t>20.05.2020 №017 (реестровый №3213017503720000014)</t>
  </si>
  <si>
    <t xml:space="preserve">ООО "Булат" 
ИНН </t>
  </si>
  <si>
    <t>ООО «Градпроипроект», 428024, ЧР, г. Чебоксары, пр. Мира, д. 88Б, офис 4, ИНН: 2130020178, директор Сенокаева Елена Евгеньевна</t>
  </si>
  <si>
    <r>
      <t>Кассовый расход (включая авансирование),</t>
    </r>
    <r>
      <rPr>
        <sz val="12"/>
        <color theme="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
тыс. рублей</t>
    </r>
  </si>
  <si>
    <t>Контракт № 0115200000219000006 17.12.2019 (ИКЗ № 192212805429021300100100270304120000); Контракт №0115200001120000716 от 21.05.2020 (ИКЗ № 202212805429021300100100210010000000);</t>
  </si>
  <si>
    <t>Министерство экономического развития и имущественных отношений Чувашской Республики</t>
  </si>
  <si>
    <t>«Реконструкция Московской набережной у Свято - Троицкого монастыря».</t>
  </si>
  <si>
    <t>в ценах                                                               1 кв. 2019г.:                                         109 428,34 тыс.рублей</t>
  </si>
  <si>
    <t>АО «Институ по проектированию объектов дорожно-                                      го хозяйства Республики Татарстан»,                                  ИНН: 1660059080, ОГРН: 1031621022168,                                     42088, РТ, г. Казань, ул. Академка Губкина, д.31</t>
  </si>
  <si>
    <t>ООО «АВТОДОР», ИНН: 2130184458, директор С.Н. Кузнецов</t>
  </si>
  <si>
    <t>№ 011520000111                               9001536_83507                                                                                 от 08.07.2019г.</t>
  </si>
  <si>
    <t>2019 - 2020 гг.</t>
  </si>
  <si>
    <t>«Реконструкция чебоксарского залива и Красной площади в рамках создания кластера «Чувашия – сердце Волги».</t>
  </si>
  <si>
    <t>в ценах                                                                                          4 кварт. 2018г.:                                                      1 167 752,18 тыс. рублей, с НДС</t>
  </si>
  <si>
    <t>ООО «Головной проектно- изыска- тельский институт «Чувашгражданпроект», ИНН: 2130066768, ОГРН: 1092130014085,      428018, ЧР,                                         г. Чебоксары, пр-кт Московский, д.3</t>
  </si>
  <si>
    <t>ПАО «Дорисс», Ген.дир.: Рощин Всеволод Игоревич, ИНН: 2127008364, ОКПО: 01309886</t>
  </si>
  <si>
    <t>№ 011520000111                               9001305_83507                                                                                 от 17.06.2019г.</t>
  </si>
  <si>
    <t>2019 - 2021 гг.</t>
  </si>
  <si>
    <t>«Реконструкция чебоксарского залива и Красной площади в рамках создания кластера «Чувашия – сердце Волги».                                                                                                                                                          ЛИВНЁВАЯ КАНАЛИЗАЦИЯ.</t>
  </si>
  <si>
    <t xml:space="preserve">в ценах 2кв. 2019г. -                                       229 577,42                                                           тыс. рублей </t>
  </si>
  <si>
    <t>ООО «Головной проектно- изыска- тельский институт «Чувашгражданпроект»,                                  ИНН: 2130066768, ОГРН: 1092130014085,  428018, ЧР,  г. Чебоксары, пр-кт Московский, д.4</t>
  </si>
  <si>
    <t>№ 01152000011                                     20000643 от 27.04.2020г.</t>
  </si>
  <si>
    <t>2020 -                                                                          2021 гг.</t>
  </si>
  <si>
    <t>«Строительство инженерной инфраструктуры грязелечебницы «АО Санаторий Чувашиякурорт».</t>
  </si>
  <si>
    <t>в ценах 3 кв. 2019г. :                                               76 759,34 тыс.руб.</t>
  </si>
  <si>
    <t>ООО «ПСК-Проект»,                                  ИНН: 2130114309,                                                 428000, ЧР,  г. Чебоксары,                                           ул. Гражданская, д.5, пом.11.                                                 ООО «СтройЛидер»,                                  ИНН: 7731549945,                    наружный газопровод</t>
  </si>
  <si>
    <t>Торги не проведены.</t>
  </si>
  <si>
    <t>2022 год</t>
  </si>
  <si>
    <t>«Защитные сооружения на р. Волга в районе базы отдыха в районе 116 квартала Сосновского участкового лестничества КУ «Чебоксарское лестничество»</t>
  </si>
  <si>
    <t>в ценах 4 кв. 2016г. :                                           72 278,59 тыс.руб.</t>
  </si>
  <si>
    <t xml:space="preserve">ООО «УПТР «Гидроспецстрой»,                                  ИНН: 1657008791, ОГРН: 1021603463584,                       420108, РТ, г. Казань, ул. Мехощиков, д. 86. </t>
  </si>
  <si>
    <t>2021 -                                                            2022 гг.</t>
  </si>
  <si>
    <t>«Реконструкция Московской                                              набережной 5 этап».</t>
  </si>
  <si>
    <t>в ценах 1 кв.2019 г.                              168 154,99 тыс. рублей</t>
  </si>
  <si>
    <t xml:space="preserve">ООО «СКИМ»,                                  ИНН: 2130093271, ОГРН: 1112130012356,                       428009, ЧР, г.Чебоксары,                                                    ул. Н. Сверчкова,  д. 6Б, оф.4. </t>
  </si>
  <si>
    <t>Региональный проект "Дорожная сеть" национального проекта "Безопасные и качественные автомобильные дороги" (комплексного развития транспортной инфроструктуры Чебоксарской агломерации)</t>
  </si>
  <si>
    <t>ООО "Модуль"</t>
  </si>
  <si>
    <t>от 17.08.2020 № 0115200001120001349  241147</t>
  </si>
  <si>
    <t>ООО "Союзстройинвест"</t>
  </si>
  <si>
    <t>до 15.07.2022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</si>
  <si>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</si>
  <si>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II этап строительства водопровода в с. Порецкое Порецкого района 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</si>
  <si>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</si>
  <si>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240 мест мкр. "Благовещенский" г.Чебоксары</t>
  </si>
  <si>
    <t>строительство объекта "Дошкольное образовательное учреждение на 160 мест мкр. "Альгешево" г.Чебоксары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</si>
  <si>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г.Чебоксары"</t>
  </si>
  <si>
    <t xml:space="preserve">8736,94/64434,01(III кв. 2016 ) </t>
  </si>
  <si>
    <t>01.07.2020-30.10.2020</t>
  </si>
  <si>
    <t xml:space="preserve"> ООО "СТМ"</t>
  </si>
  <si>
    <t>26.05.2020 г.</t>
  </si>
  <si>
    <t xml:space="preserve"> </t>
  </si>
  <si>
    <t>от 28.09.2020 №029</t>
  </si>
  <si>
    <t>от 27.03.2020 №24, от 14.09.2020 №51</t>
  </si>
  <si>
    <t>от 29.05.2020 №46 Гс, от 27.03.2020 №26, от 30.07.2020 №50</t>
  </si>
  <si>
    <t>от 27.04.2020 №32Гс, от 27.03.2020 №25,  от 19.08.2020 №27</t>
  </si>
  <si>
    <t>ООО "Комплекспроект" ИНН 6165186005  г. Ростов на Дону</t>
  </si>
  <si>
    <t>№131 от 27.08.2020</t>
  </si>
  <si>
    <t xml:space="preserve">4667,92                 (1 квартал 2020 г.) </t>
  </si>
  <si>
    <t xml:space="preserve">АО "Чувашгражданпроект", ИНН 2130066768, г.Чебоксары, пр. Московскаий , д.3 </t>
  </si>
  <si>
    <t>ООО «Геолог», ИНН 2123006172, Чувашская Республика, г. Канаш, ул. Полевая, д. 8, директор - Елисеев Сергей Николаевич</t>
  </si>
  <si>
    <t>202213013525021300100100070014120414, контракт от 10.06.2020 № 34</t>
  </si>
  <si>
    <t xml:space="preserve">4667,92                         (1 квартал 2020 г.) </t>
  </si>
  <si>
    <t>ООО "СКАТ21", ИНН 2130209039, Чувашская Республика, г. Чебоксары, Ядринское шоссе, дом 3, помещение/офис 2/402, директор - Капизов Алексей Тюлегенович</t>
  </si>
  <si>
    <t>202213013525021300100100080014120414, контракт от 16.06.2020 № 35</t>
  </si>
  <si>
    <t xml:space="preserve">4667,92                           (1 квартал 2020 г.) </t>
  </si>
  <si>
    <t>202213013525021300100100090014120414, контракт от 10.06.2020 № 32</t>
  </si>
  <si>
    <t xml:space="preserve">4667,92                             (1 квартал 2020 г.) </t>
  </si>
  <si>
    <t>ООО «Вятка-Сервис», ИНН 2130128661, Чувашская Республика, г.Чебоксары,  Лапсарский проезд, д.53, оф. 2, директор - Семенов Алексей Георгиевич</t>
  </si>
  <si>
    <t>202213013525021300100100100014120414, контракт от 16.06.2020 № 37</t>
  </si>
  <si>
    <t xml:space="preserve">4667,92                               (1 квартал 2020 г.) </t>
  </si>
  <si>
    <t>строительство нового больничного комплекса БУ "Республиканская клиническая больница" Минздрава Чувашии, (1 очередь)</t>
  </si>
  <si>
    <t>администрация Батыревского  района</t>
  </si>
  <si>
    <t>в том числе на проектно-изыскательские работы</t>
  </si>
  <si>
    <t>администрация Шумерлинского района</t>
  </si>
  <si>
    <t>в том числе: проектно-изыскательские работы</t>
  </si>
  <si>
    <t>строительство инфекционного корпуса БУ "Республиканская клиническая больница" Минздрава Чувашии</t>
  </si>
  <si>
    <t>обеспечение мероприятий по модернизации систем коммунальной инфраструктуры за счет средств государственной корпорации- Фонда содействия реформированию жилищно-коммунального хозяйства</t>
  </si>
  <si>
    <t>обеспечение мероприятий по модернизации систем коммунальной инфраструктуры за счет средств республиканского бюджета Чувашской Республики</t>
  </si>
  <si>
    <t xml:space="preserve">строительство группового водовода Шемуршинского, Батыревского, Комсомольского районов Чувашской Республики (I пусковой комплекс) </t>
  </si>
  <si>
    <t>в том числе: на проектно-изыскательские  работы</t>
  </si>
  <si>
    <t xml:space="preserve">строительство группового водовода Шемуршинского, Батыревского, Комсомольского районов Чувашской Республики (III пусковой комплекс) </t>
  </si>
  <si>
    <t xml:space="preserve">строительство группового водовода Шемуршинского, Батыревского, Комсомольского районов Чувашской Республики (IV пусковой комплекс) </t>
  </si>
  <si>
    <t>строительство объекта "Котлы наружного размещения детского сада МБДОУ "Абашевский детский сад "Хевел" по адресу:ул. Верхняя, д. 34, с. Абашево Чебоксарского района Чувашской Республики"</t>
  </si>
  <si>
    <t>строительство объекта "Дошкольное образовательное учреждение на 250 мест поз. 27 в микрорайоне "Университетский-2" г.Чебоксары (II очередь) СЗР г. Чебоксары</t>
  </si>
  <si>
    <t>КУ ЧР Служба единого заказчика (заказчик)</t>
  </si>
  <si>
    <t>строительство детского сада на 50 мест в с. Тугаево Комсомольского района</t>
  </si>
  <si>
    <t>строительство пристроя на 500 мест к зданию МБОУ "Цивильская СОШ № 2" в г. Цивильск, ул. Рогожкина, д. 59</t>
  </si>
  <si>
    <t>реконструкция здания структурного подразделения МБОУ "Шумерлинская СОШ" под основную общеобразовательную школу с пристроем учебного корпуса на 60 учащихся, расположенного по адресу: Шумерлинский район, с. Нижняя Кумашка, ул. Луговая, д. 30</t>
  </si>
  <si>
    <t>Реконструкция объекта "МАУ ДО "Аликовская ДШИ"</t>
  </si>
  <si>
    <t>Реконструкция объекта "МАУ ДО "Батыревская ДШИ" Батыревского района Чувашской Республики</t>
  </si>
  <si>
    <t>реконструкция сельского дома культуры в с. Первомайское Батыревского района Чувашской Республики</t>
  </si>
  <si>
    <t>строительство многофункционального центра культуры и досуга в Заволжье г. Чебоксары</t>
  </si>
  <si>
    <t>строительство нового здания архива БУ "Госархив современной истории Чувашской Республики" Минкультуры Чувашии</t>
  </si>
  <si>
    <t>строительство сельского дома культуры в д. Ямбай Урмарского района Чувашской Республики</t>
  </si>
  <si>
    <t>строительство сельского дома культуры на 150 мест в с. Новое Чурашево Ибресинского района Чувашской Республики</t>
  </si>
  <si>
    <t>строительство сельского дома культуры на 100 посадочных мест по адресу: Чувашская Республика, Красноармейский район, д. Яманаки,  ул. Центральная, д. 1</t>
  </si>
  <si>
    <t>строительство сельского дома культуры на 100 мест по адресу: Чувашская Республика, Моргаушский район, д. Рыкакасы, ул. Озерная, д. 22а</t>
  </si>
  <si>
    <t>строительство объекта "Многофункциональный центр культурного развития в г. Мариинский Посад</t>
  </si>
  <si>
    <t>строительство сельского дома культуры на 100 мест по ул. М. Трубиной в с. Байгулово Козловского района</t>
  </si>
  <si>
    <t>строительство сельского дома культуры на 150 мест по ул. Молодежная, 16 в д. Ярабайкасы Моргаушского района Чувашской Республики</t>
  </si>
  <si>
    <t>Подпрограмма "Туризм" государственной программы Чувашской Республики "Развитие культры и туризма"</t>
  </si>
  <si>
    <t>строительство набережной р. Волга с причальной стенкой и благоустройство  прилегающей территории в г. Мариинский Посад</t>
  </si>
  <si>
    <t>строительство набережной р. Волга с причальной стенкой и благоустройство  прилегающей территории в г. Козловка</t>
  </si>
  <si>
    <t>строительство объекта "Блочно-модульная котельная мощностью 3,77 МВт для теплоснабжения корпусов бюджетного учреждения Чувашской Республики "Чебоксарская районная больница" Министерства здравоохранения Чувашской Республики, расположенная по адресу: Чувашская Республика, Чебоксарский район, пгт Кугеси, ул. Школьная, д. 13"</t>
  </si>
  <si>
    <t>строительство объекта "Блочно-модульная котельная мощностью 1,84 МВт для теплоснабжения корпусов БУ "Республиканская клиническая офтальмологическая больница" Министерства здравоохранения Чувашской Республики, расположенная по адресу: ЧР, г. Чебоксары, ул. Ашмарина, д. 85"</t>
  </si>
  <si>
    <t>строительство здания поликлиники бюджетного учреждения Чувашской Республики "Моргаушская центральная районная больница" Министерства здравоохранения Чувашской Республики, Моргаушский район, с. Моргауши</t>
  </si>
  <si>
    <t>строительство здания поликлиники БУ "Первая Чебоксарская ГБ им. П.Н. Осипова" Минздрава Чувашии, г. Чебоксары пр. Московский</t>
  </si>
  <si>
    <t>строительство здания поликлиники бюджетного учреждения Чувашской Республики "Городской клинический центр" Министерства здравоохранения Чувашской Республики, г. Чебоксары, ул. Гражданская</t>
  </si>
  <si>
    <t>реконструкция здания поликлиники БУ "Больница скорой медицинской помощи" Минздрава Чувашии, г. Чебоксары, ул Университетская, 24</t>
  </si>
  <si>
    <t>реконструкция здания поликлиники БУ "Городская клиническая больница № 1" Минздрава Чувашии, г. Чебоксары, ул. Трактростроителей, д. 46</t>
  </si>
  <si>
    <t>п. Первомайский Алатырского района</t>
  </si>
  <si>
    <t>с. Тенеево Аликовского района</t>
  </si>
  <si>
    <t>д. Малое Батырево Батыревского района</t>
  </si>
  <si>
    <t>с. Туруново Батыревского района</t>
  </si>
  <si>
    <t>д. Нимичкасы Красноармейского района</t>
  </si>
  <si>
    <t>д. Полайкасы Красноармейского района</t>
  </si>
  <si>
    <t>д. Кюмель-Ямаши Вурнарского района</t>
  </si>
  <si>
    <t>д. Шинеры Вурнарского района</t>
  </si>
  <si>
    <t>д. Вудоялы Ибресинского района</t>
  </si>
  <si>
    <t>д. Новые Ачакасы Канашского района</t>
  </si>
  <si>
    <t>. Сиделево Канашского района</t>
  </si>
  <si>
    <t>с. Янгличи Канашского района</t>
  </si>
  <si>
    <t>с. Байгулово Козловского района</t>
  </si>
  <si>
    <t>д. Альбусь-Сюрбеево Комсомольского района</t>
  </si>
  <si>
    <t>д. Татарские Шуруты Комсомольского района</t>
  </si>
  <si>
    <t>с. Пандиково Красночетайского района</t>
  </si>
  <si>
    <t>с. Тогаево Мариинско-Посадского района</t>
  </si>
  <si>
    <t>д. Шанары Мариинско-Посадского района</t>
  </si>
  <si>
    <t>высел. Первое Мая Моргаушского района</t>
  </si>
  <si>
    <t>д. Хорной Моргаушского района</t>
  </si>
  <si>
    <t>с. Анастасово Порецкий района</t>
  </si>
  <si>
    <t>с. Сиява Порецкий района</t>
  </si>
  <si>
    <t>д. Шибулаты Урмарского района</t>
  </si>
  <si>
    <t>д. Елюккасы Цивильского района</t>
  </si>
  <si>
    <t>д. Аркасы Чебоксарского района</t>
  </si>
  <si>
    <t>с. Икково Чебоксарского района</t>
  </si>
  <si>
    <t>д. Хурнылых Чебоксарского района</t>
  </si>
  <si>
    <t>д. Шинерпоси Чебоксарского района</t>
  </si>
  <si>
    <t>д. Ырашпулах Чебоксарского района</t>
  </si>
  <si>
    <t>д. Малое Буяново Шемуршинского района</t>
  </si>
  <si>
    <t>д. Старые Чукалы Шемуршинского района</t>
  </si>
  <si>
    <t>д. Яндаши Шумерлинский района</t>
  </si>
  <si>
    <t>с. Чиганары Ядринского района</t>
  </si>
  <si>
    <t>д. Беляево Янтиковского района</t>
  </si>
  <si>
    <t>д. Нижарово Янтиковского района</t>
  </si>
  <si>
    <t>д. Уразлино Янтиковского района</t>
  </si>
  <si>
    <t>пос. Киря Алатырского района</t>
  </si>
  <si>
    <t>с. Шыгырдан Батыревского района</t>
  </si>
  <si>
    <t>с. Сугуты Батыревского района</t>
  </si>
  <si>
    <t>д. Ермошкино Вурнарского района</t>
  </si>
  <si>
    <t>с. Юваново Ядринского района</t>
  </si>
  <si>
    <t>с. Шимкусы Янтиковского района</t>
  </si>
  <si>
    <t>г. Канаш</t>
  </si>
  <si>
    <t>строительство фельдшерско-акушерских пунктов в районах Чувашской Республики  ( 36 шт)</t>
  </si>
  <si>
    <t>строительство врачебных амбулаторий и отделений общеврачебных практик в районах и городах Чувашской Республики (7 шт.)</t>
  </si>
  <si>
    <t>Реконструкция здания бюджетного учреждения Чувашской Республики "Республиканское бюро судебно-медицинской экспертизы" Министерства здравоохранения Чувашской Республики, расположенного по адресу: г. Чебоксары, ул. Пирогова, д. 24</t>
  </si>
  <si>
    <t>Реконструкция АУ Чувашской Республики ДОД "СДЮСШОР № 3" Минспорта Чувашии</t>
  </si>
  <si>
    <t>Реконструкция здания БПОУ "Чебоксарское УОР имени В.М. Краснова" Минспорта Чувашии (ПИР)</t>
  </si>
  <si>
    <t>Реконструкция стадиона "Волга" города Чебоксары, ул. Коллективная, д. 3</t>
  </si>
  <si>
    <t>Строительство плоскостного стадиона, расположенного на территории МБОУ "СОШ № 8" г. Новочебоксарска Чувашской Республики</t>
  </si>
  <si>
    <t>Строительство объекта "Физкультурно-оздоровительный комплекс в с. Ишлеи Чебоксарского района Чувашской Республики"</t>
  </si>
  <si>
    <t xml:space="preserve">Строительство физкультурно-оздоровительного комплекса с плавательным бассейном АУ Чувашии "ФОЦ "Росинка" Минспорта Чувашии по адресу: Чувашская Республика, г. Чебоксары, Заволжье </t>
  </si>
  <si>
    <t xml:space="preserve">Проектирование и строительство инженерной инфраструктуры для жилищного строительства в Чувашской Республике </t>
  </si>
  <si>
    <t>строительство и реконструкция автомобильных дорог общего пользования местного значения в границах городского округа (приложение 2)</t>
  </si>
  <si>
    <t>строительство ретьего транспортного полукольца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</si>
  <si>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5)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</si>
  <si>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3)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</si>
  <si>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(приложение 4)</t>
  </si>
  <si>
    <t>администрацияКрасночетайского района</t>
  </si>
  <si>
    <t>Модернизация котельных и сетей теплоснабжения в с. Красные Четаи Красночетайского района Чувашской Республики</t>
  </si>
  <si>
    <t>Администрация Красночетайского района</t>
  </si>
  <si>
    <t xml:space="preserve">Реконструкция очистных сооружений площадью 18547 кв. м, находящихся по адресу: Чувашская Республика, Красночетайский район, д. Черепаново, ул. Заводская, д. 53а  </t>
  </si>
  <si>
    <t>Строительство очистных сооружений хозяйственно-бытовых стоков Мариинско-Посадского городского поселения производительностью 50 куб. м/сут</t>
  </si>
  <si>
    <t xml:space="preserve">Строительство очистных сооружений хозяйственно-бытовых стоков Мариинско-Посадского городского поселения производительностью 750 куб. м/сут  </t>
  </si>
  <si>
    <t>Администрация Ядринского района</t>
  </si>
  <si>
    <t>Строительство биологических очистных сооружений в г. Ядрин Чувашской Республики на 2400 куб. м/сут</t>
  </si>
  <si>
    <t>администрация  г. Новочебоксарск</t>
  </si>
  <si>
    <t>Строительство сети водоотведения в микрорайоне "Липовский" г. Новочебоксарска – 1 этап</t>
  </si>
  <si>
    <t>Строительство сети водоотведения в микрорайоне "Липовский" г. Новочебоксарска – 2 этап</t>
  </si>
  <si>
    <t>Строительство сети водоотведения в микрорайоне "Липовский" г. Новочебоксарска – 3 этап</t>
  </si>
  <si>
    <t>КУ ЧР Служба единого заказчика</t>
  </si>
  <si>
    <t xml:space="preserve">II очередь строительства очистных сооружений биологической очистки сточных вод в г. Цивильск производительностью 4200 куб. м/сут  </t>
  </si>
  <si>
    <t>администрация  Красночетайского района</t>
  </si>
  <si>
    <t xml:space="preserve">Реконструкция сетей водоснабжения в с. Красные Четаи Красночетайского района Чувашской Республики </t>
  </si>
  <si>
    <t>администрация  Мариинско-Посадского района</t>
  </si>
  <si>
    <t>Реконструкция существующей сети водоснабжения нижней части города Мариинский Посад по улицам Красная, Ленинская, Калининская, Николаева, Бондарева, Малинина, Московская, Волжская, Казанская, Ленинская общей протяженностью 2800 м</t>
  </si>
  <si>
    <t>администрация г. Новочебоксарск</t>
  </si>
  <si>
    <t>Строительство сети водоснабжения в микрорайоне "Липовский" г. Новочебоксарска</t>
  </si>
  <si>
    <t>администрация  г. Чебоксары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</si>
  <si>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</si>
  <si>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ул. Санаторная</t>
  </si>
  <si>
    <t>Строительство внутрипоселковых газораспределительных сетей в пос. 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</si>
  <si>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мкр. 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</si>
  <si>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мкр. Первомайский</t>
  </si>
  <si>
    <t>Строительство внутрипоселковых газораспределительных сетей в пос. Сосновка</t>
  </si>
  <si>
    <t>администрация  Аликовского  района</t>
  </si>
  <si>
    <t>Реконструкция канализационной системы с. Аликово Аликовского сельского поселения Аликовского района Чувашской Республики</t>
  </si>
  <si>
    <t>администрация  Чебоксарского района</t>
  </si>
  <si>
    <t>Государственная программа Чувашской Республики "Экономическое развитие Чувашской Республики"</t>
  </si>
  <si>
    <t>Подпрограмма "Инвестиционный климат" государственной программы Чувашской Республики "Экономическое развитие Чувашской Республики"</t>
  </si>
  <si>
    <t>администрация  г. Канаш</t>
  </si>
  <si>
    <t>Реконструкция канализационных очистных сооружений производительностью 15000 куб. м/сут в г. Канаше Чувашской Республики</t>
  </si>
  <si>
    <t>администрация Красночетайского района</t>
  </si>
  <si>
    <t xml:space="preserve">строительство сетей электроснабжения с. Красные Четаи
</t>
  </si>
  <si>
    <t>строительство сетей газоснабжения в с. Красные Четаи</t>
  </si>
  <si>
    <t>строительство сетей водоснабжения в с. Красные Четаи</t>
  </si>
  <si>
    <t>Подпрограмма "Строительство и реконструкция (модернизация) очистных сооружений централизованных систем во-доотведения"</t>
  </si>
  <si>
    <t xml:space="preserve">Строительство ливневых очистных сооружений в мкр. "Волжский-1, -2" г. Чебоксары </t>
  </si>
  <si>
    <t>Строительство ливневых очистных сооружений в районе Калининского микрорайона "Грязевская стрелка" г. Чебоксары</t>
  </si>
  <si>
    <t>Реконструкция очистных сооружений АУ "ФОЦ "Белые камни" Минспорта Чувашии</t>
  </si>
  <si>
    <t>ПРОЧЕЕ, всего</t>
  </si>
  <si>
    <t xml:space="preserve">Создание государственного технопарка "Красная горка" в Цивильском районе, агропромышленного парка в Батыревском районе и экотехнопарка "Таса сывлаш" в г. Новочебоксарске, "greenfield"  </t>
  </si>
  <si>
    <t xml:space="preserve">Содействие развитию промышленного производства и повышение инвестиционной привлекательности </t>
  </si>
  <si>
    <t>Реконструкция и развитие объектов водоснабжения города Новочебоксарск (с модернизацией оборудования)</t>
  </si>
  <si>
    <t xml:space="preserve">Строительство группового водовода Шемуршинского, Батыревского, Комсомольского районов Чувашской Республики (VI пусковой комплекс) 
</t>
  </si>
  <si>
    <t xml:space="preserve">Строительство группового водовода Шемуршинского, Батыревского, Комсомольского районов Чувашской Республики (VII пусковой комплекс)
</t>
  </si>
  <si>
    <t xml:space="preserve">Cтроительство блочно-модульной котельной установленной тепловой мощностью 12,0 МВт по ул. Кирова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</si>
  <si>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8,0 МВт в мкр. Стрелка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</si>
  <si>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 установленной тепловой мощностью 3,12 МВт по ул. Чкалова в г. Шумерля Чувашской Республики с тепловыми сетями </t>
  </si>
  <si>
    <t xml:space="preserve">Cтроительство блочно-модульной котельной установленной тепловой мощностью 1,0 МВт по ул. Черняховского в г. Шумерля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</si>
  <si>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2,08 МВт по ул. Котовского в г. Шумерля Чувашской Республики с тепловыми сетями </t>
  </si>
  <si>
    <t xml:space="preserve">Cтроительство блочно-модульной котельной  установленной тепловой мощностью 2,08 МВт в пос. Лесной г. Шумерля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</si>
  <si>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15,0 МВт по ул. Юбилейная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</si>
  <si>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 установленной тепловой мощностью 10,0 МВт по ул. III Интернационала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</si>
  <si>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9,15 МВт по ул. МОПРа в г. Шумерля Чувашской Республики с тепловыми сетями и сетями горячего водоснабжения </t>
  </si>
  <si>
    <t xml:space="preserve">Строительство группового водовода Шемуршинского, Батыревского, Комсомольского районов Чувашской Республики (V пусковой комплекс) 
</t>
  </si>
  <si>
    <t xml:space="preserve">Строительство группового водовода Шемуршинского, Батыревского, Комсомольского районов Чувашской Республики (VIII пусковой комплекс) 
</t>
  </si>
  <si>
    <t xml:space="preserve">Cтроительство блочно-модульной котельной  установленной тепловой мощностью 5,1 МВт по Банковскому переулку в г. Шумерля Чувашской Республики с тепловыми сетями и сетями горячего водоснабжения  </t>
  </si>
  <si>
    <t xml:space="preserve">Строительство трассы маунтинбайка в г. Чебоксары (2 этап строительства центра развития маунтинбайка в г. Чебоксары) при БУ "СШОР № 7 имени В. Ярды" Минспорта Чувашии </t>
  </si>
  <si>
    <t>прочее</t>
  </si>
  <si>
    <t>Национальный проект "Культура" Основное мереприятие "Реализация мереприятий регионального проекта "Культурная среда"</t>
  </si>
  <si>
    <t xml:space="preserve">Национального проекта "Образование"  региональный проект "Современная школа" </t>
  </si>
  <si>
    <t xml:space="preserve"> Национального проекта "Образование" региональный проект "Современная школа" </t>
  </si>
  <si>
    <t xml:space="preserve"> 30.06.2021 </t>
  </si>
  <si>
    <t>Региональный проект "Оздоровление Волги" национального проекта "Экология"</t>
  </si>
  <si>
    <t>Региональный проект "Спорт-норма жизни" национального проекта "Демография"</t>
  </si>
  <si>
    <t>Национальный  проект</t>
  </si>
  <si>
    <t>Развитие водоснабжения в сельской местности  в рамках обеспечения комплексного развития сельских территорий (водоснабжение улиц Тенгеси, Заовражная, Заречная с. Янгильдино Чебоксарского района)</t>
  </si>
  <si>
    <t>Обустройство объектами инженерной инфраструктуры и благоустройство площадок расположенных на  сельских террироиях, под компактную жилищную застройку</t>
  </si>
  <si>
    <t>«Реконструкция Московской                                              набережной 5 этап»</t>
  </si>
  <si>
    <t>«Защитные сооружения на р. Волга в районе базы отдыха в районе 116 квартала Сосновского участкового лесничества КУ «Чебоксарское лесничество»</t>
  </si>
  <si>
    <t>«Реконструкция Чебоксарского залива и Красной площади в рамках создания кластера «Чувашия - сердце Волги».</t>
  </si>
  <si>
    <t>«Реконструкция Чебоксарского залива и Красной площади в рамках создания кластера «Чувашия - сердце Волги». Ливнёвая канализация»</t>
  </si>
  <si>
    <t>Автономное учреждение Чувашской Республики
«Центр экспертизы и ценообразования в строительстве Чувашской Республики»
Министерства строительства, архитектуры и жилищно-коммунального хозяйства
Чувашской Республики.
ИНН: 2130076879.
ОГРН: 1102130009277.
Код причины постановки на учет: 213001001.
Место нахождения и адрес: 428003, Чувашская Республика, город Чебоксары,
улица Ю. Гагарина, дом 2.
Адрес электронной почты: rccs97@mail.ru.</t>
  </si>
  <si>
    <t>ООО "ЦентрЖилСтрой" (ИНН 2130162292, г. Чебоксары, ул. Калинина, 105, офис 2, Кадеев Рудик Геннадьевич</t>
  </si>
  <si>
    <t>Контракт № 0815300003220000468_83507 от 29.06.2020</t>
  </si>
  <si>
    <t>2020-2021</t>
  </si>
  <si>
    <t xml:space="preserve">ООО АБ "Классика", Дорофеева Вера Александровна, ИНН 2129046647
</t>
  </si>
  <si>
    <t xml:space="preserve">ООО «СЗ «СК «Старатель»
Владимиров Анатолий Юрьевич, ИНН 2129046654
</t>
  </si>
  <si>
    <t xml:space="preserve">№ 1-к/20 от 26.10.2020 г. </t>
  </si>
  <si>
    <t>с момента заключения Контракта до 31.12.2021 г.</t>
  </si>
  <si>
    <t>ООО "Проект-Приуралье" г. Чебоксары, 
ул. Кочубея, 1А
ИНН/КПП:2130099971/213001001 ОГРН 1122130002510. Директор - Николаев Александр Петрович</t>
  </si>
  <si>
    <t>Информация о финансировании строительства объектов республиканской адресной инвестиционной программы за счет бюджетных средств за январь-февраль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</si>
</sst>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3"/>
      <name val="Calibri"/>
      <family val="2"/>
      <charset val="204"/>
    </font>
    <font>
      <sz val="13"/>
      <color theme="1"/>
      <name val="Calibri"/>
      <family val="2"/>
      <charset val="204"/>
    </font>
    <font>
      <sz val="13"/>
      <color theme="1"/>
      <name val="Times New Roman"/>
      <family val="1"/>
      <charset val="204"/>
    </font>
    <font>
      <sz val="12"/>
      <color rgb="FFC00000"/>
      <name val="Arial"/>
      <family val="2"/>
      <charset val="204"/>
    </font>
    <font>
      <b/>
      <sz val="2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3"/>
      <color rgb="FF000000"/>
      <name val="Arial"/>
      <family val="2"/>
      <charset val="204"/>
    </font>
    <font>
      <b/>
      <i/>
      <sz val="13"/>
      <color theme="1"/>
      <name val="Arial"/>
      <family val="2"/>
      <charset val="204"/>
    </font>
    <font>
      <i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5A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" fontId="37" fillId="27" borderId="15">
      <alignment horizontal="right" shrinkToFit="1"/>
    </xf>
  </cellStyleXfs>
  <cellXfs count="458">
    <xf numFmtId="0" fontId="0" fillId="0" borderId="0" xfId="0"/>
    <xf numFmtId="0" fontId="4" fillId="0" borderId="0" xfId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right" vertical="top" wrapTex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4" fontId="22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24" fillId="25" borderId="0" xfId="0" applyFont="1" applyFill="1"/>
    <xf numFmtId="0" fontId="23" fillId="0" borderId="0" xfId="0" applyFont="1" applyFill="1"/>
    <xf numFmtId="4" fontId="4" fillId="0" borderId="0" xfId="1" applyNumberFormat="1" applyFont="1" applyFill="1" applyBorder="1" applyAlignment="1">
      <alignment vertical="top" wrapText="1"/>
    </xf>
    <xf numFmtId="4" fontId="22" fillId="0" borderId="0" xfId="0" applyNumberFormat="1" applyFont="1" applyFill="1" applyAlignment="1">
      <alignment vertical="top" wrapText="1"/>
    </xf>
    <xf numFmtId="14" fontId="4" fillId="0" borderId="0" xfId="1" applyNumberFormat="1" applyFont="1" applyFill="1" applyBorder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6" fillId="0" borderId="10" xfId="1" applyFont="1" applyFill="1" applyBorder="1" applyAlignment="1">
      <alignment vertical="top" wrapText="1"/>
    </xf>
    <xf numFmtId="0" fontId="29" fillId="25" borderId="10" xfId="1" applyFont="1" applyFill="1" applyBorder="1" applyAlignment="1">
      <alignment vertical="top" wrapText="1"/>
    </xf>
    <xf numFmtId="4" fontId="29" fillId="25" borderId="10" xfId="1" applyNumberFormat="1" applyFont="1" applyFill="1" applyBorder="1" applyAlignment="1">
      <alignment vertical="top" wrapText="1"/>
    </xf>
    <xf numFmtId="14" fontId="29" fillId="25" borderId="10" xfId="1" applyNumberFormat="1" applyFont="1" applyFill="1" applyBorder="1" applyAlignment="1">
      <alignment vertical="top" wrapText="1"/>
    </xf>
    <xf numFmtId="164" fontId="29" fillId="25" borderId="10" xfId="1" applyNumberFormat="1" applyFont="1" applyFill="1" applyBorder="1" applyAlignment="1">
      <alignment horizontal="right" vertical="top" wrapText="1"/>
    </xf>
    <xf numFmtId="4" fontId="26" fillId="0" borderId="10" xfId="1" applyNumberFormat="1" applyFont="1" applyFill="1" applyBorder="1" applyAlignment="1">
      <alignment vertical="top" wrapText="1"/>
    </xf>
    <xf numFmtId="14" fontId="26" fillId="0" borderId="10" xfId="1" applyNumberFormat="1" applyFont="1" applyFill="1" applyBorder="1" applyAlignment="1">
      <alignment vertical="top" wrapText="1"/>
    </xf>
    <xf numFmtId="164" fontId="26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vertical="top" wrapText="1"/>
    </xf>
    <xf numFmtId="4" fontId="30" fillId="0" borderId="10" xfId="1" applyNumberFormat="1" applyFont="1" applyFill="1" applyBorder="1" applyAlignment="1">
      <alignment vertical="top" wrapText="1"/>
    </xf>
    <xf numFmtId="14" fontId="30" fillId="0" borderId="10" xfId="1" applyNumberFormat="1" applyFont="1" applyFill="1" applyBorder="1" applyAlignment="1">
      <alignment vertical="top" wrapText="1"/>
    </xf>
    <xf numFmtId="164" fontId="30" fillId="0" borderId="10" xfId="1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164" fontId="27" fillId="0" borderId="0" xfId="0" applyNumberFormat="1" applyFont="1" applyFill="1" applyAlignment="1">
      <alignment horizontal="right" vertical="top" wrapText="1"/>
    </xf>
    <xf numFmtId="164" fontId="4" fillId="0" borderId="10" xfId="1" applyNumberFormat="1" applyFont="1" applyFill="1" applyBorder="1" applyAlignment="1">
      <alignment vertical="top" wrapText="1"/>
    </xf>
    <xf numFmtId="164" fontId="26" fillId="24" borderId="10" xfId="1" applyNumberFormat="1" applyFont="1" applyFill="1" applyBorder="1" applyAlignment="1">
      <alignment horizontal="right" vertical="top" wrapText="1"/>
    </xf>
    <xf numFmtId="164" fontId="30" fillId="24" borderId="10" xfId="1" applyNumberFormat="1" applyFont="1" applyFill="1" applyBorder="1" applyAlignment="1">
      <alignment horizontal="right" vertical="top" wrapText="1"/>
    </xf>
    <xf numFmtId="164" fontId="4" fillId="24" borderId="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center" vertical="top" wrapText="1"/>
    </xf>
    <xf numFmtId="164" fontId="27" fillId="24" borderId="0" xfId="0" applyNumberFormat="1" applyFont="1" applyFill="1" applyAlignment="1">
      <alignment horizontal="right" vertical="top" wrapText="1"/>
    </xf>
    <xf numFmtId="164" fontId="22" fillId="24" borderId="0" xfId="0" applyNumberFormat="1" applyFont="1" applyFill="1" applyAlignment="1">
      <alignment horizontal="right" vertical="top" wrapText="1"/>
    </xf>
    <xf numFmtId="164" fontId="26" fillId="24" borderId="0" xfId="0" applyNumberFormat="1" applyFont="1" applyFill="1" applyAlignment="1">
      <alignment horizontal="right" vertical="top" wrapText="1"/>
    </xf>
    <xf numFmtId="164" fontId="4" fillId="24" borderId="0" xfId="0" applyNumberFormat="1" applyFont="1" applyFill="1" applyAlignment="1">
      <alignment horizontal="right" vertical="top" wrapText="1"/>
    </xf>
    <xf numFmtId="0" fontId="26" fillId="0" borderId="10" xfId="1" applyFont="1" applyFill="1" applyBorder="1" applyAlignment="1">
      <alignment vertical="top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29" fillId="25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5" fillId="25" borderId="10" xfId="1" applyFont="1" applyFill="1" applyBorder="1" applyAlignment="1">
      <alignment horizontal="center" vertical="center" wrapText="1"/>
    </xf>
    <xf numFmtId="0" fontId="36" fillId="0" borderId="10" xfId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" fontId="26" fillId="24" borderId="10" xfId="1" applyNumberFormat="1" applyFont="1" applyFill="1" applyBorder="1" applyAlignment="1">
      <alignment vertical="top" wrapText="1"/>
    </xf>
    <xf numFmtId="164" fontId="29" fillId="24" borderId="10" xfId="1" applyNumberFormat="1" applyFont="1" applyFill="1" applyBorder="1" applyAlignment="1">
      <alignment horizontal="right" vertical="top" wrapText="1"/>
    </xf>
    <xf numFmtId="0" fontId="4" fillId="24" borderId="10" xfId="1" applyFont="1" applyFill="1" applyBorder="1" applyAlignment="1">
      <alignment horizontal="center" vertical="center" wrapText="1"/>
    </xf>
    <xf numFmtId="0" fontId="4" fillId="24" borderId="0" xfId="0" applyFont="1" applyFill="1"/>
    <xf numFmtId="0" fontId="22" fillId="24" borderId="0" xfId="0" applyFont="1" applyFill="1"/>
    <xf numFmtId="0" fontId="26" fillId="24" borderId="10" xfId="1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center" vertical="center" wrapText="1"/>
    </xf>
    <xf numFmtId="14" fontId="26" fillId="24" borderId="10" xfId="1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164" fontId="27" fillId="0" borderId="0" xfId="0" applyNumberFormat="1" applyFont="1" applyFill="1" applyBorder="1" applyAlignment="1">
      <alignment horizontal="right" vertical="top" wrapText="1"/>
    </xf>
    <xf numFmtId="164" fontId="27" fillId="24" borderId="0" xfId="0" applyNumberFormat="1" applyFont="1" applyFill="1" applyBorder="1" applyAlignment="1">
      <alignment horizontal="right" vertical="top" wrapText="1"/>
    </xf>
    <xf numFmtId="164" fontId="26" fillId="24" borderId="0" xfId="0" applyNumberFormat="1" applyFont="1" applyFill="1" applyBorder="1" applyAlignment="1">
      <alignment horizontal="right" vertical="top" wrapText="1"/>
    </xf>
    <xf numFmtId="164" fontId="30" fillId="28" borderId="10" xfId="1" applyNumberFormat="1" applyFont="1" applyFill="1" applyBorder="1" applyAlignment="1">
      <alignment horizontal="right" vertical="top" wrapText="1"/>
    </xf>
    <xf numFmtId="164" fontId="29" fillId="28" borderId="10" xfId="1" applyNumberFormat="1" applyFont="1" applyFill="1" applyBorder="1" applyAlignment="1">
      <alignment horizontal="right" vertical="top" wrapText="1"/>
    </xf>
    <xf numFmtId="0" fontId="23" fillId="28" borderId="0" xfId="0" applyFont="1" applyFill="1"/>
    <xf numFmtId="4" fontId="30" fillId="28" borderId="10" xfId="1" applyNumberFormat="1" applyFont="1" applyFill="1" applyBorder="1" applyAlignment="1">
      <alignment vertical="top" wrapText="1"/>
    </xf>
    <xf numFmtId="0" fontId="31" fillId="28" borderId="10" xfId="0" applyFont="1" applyFill="1" applyBorder="1" applyAlignment="1">
      <alignment vertical="top" wrapText="1"/>
    </xf>
    <xf numFmtId="14" fontId="31" fillId="28" borderId="10" xfId="0" applyNumberFormat="1" applyFont="1" applyFill="1" applyBorder="1" applyAlignment="1">
      <alignment vertical="top" wrapText="1"/>
    </xf>
    <xf numFmtId="0" fontId="36" fillId="24" borderId="10" xfId="1" applyFont="1" applyFill="1" applyBorder="1" applyAlignment="1">
      <alignment horizontal="center" vertical="center" wrapText="1"/>
    </xf>
    <xf numFmtId="0" fontId="23" fillId="24" borderId="0" xfId="0" applyFont="1" applyFill="1"/>
    <xf numFmtId="0" fontId="4" fillId="24" borderId="10" xfId="1" applyFont="1" applyFill="1" applyBorder="1" applyAlignment="1">
      <alignment vertical="top" wrapText="1"/>
    </xf>
    <xf numFmtId="4" fontId="4" fillId="24" borderId="10" xfId="1" applyNumberFormat="1" applyFont="1" applyFill="1" applyBorder="1" applyAlignment="1">
      <alignment vertical="top" wrapText="1"/>
    </xf>
    <xf numFmtId="0" fontId="30" fillId="28" borderId="10" xfId="1" applyFont="1" applyFill="1" applyBorder="1" applyAlignment="1">
      <alignment horizontal="center" vertical="center" wrapText="1"/>
    </xf>
    <xf numFmtId="0" fontId="36" fillId="28" borderId="10" xfId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14" fontId="27" fillId="24" borderId="0" xfId="0" applyNumberFormat="1" applyFont="1" applyFill="1" applyBorder="1" applyAlignment="1">
      <alignment vertical="top" wrapText="1"/>
    </xf>
    <xf numFmtId="164" fontId="30" fillId="24" borderId="0" xfId="1" applyNumberFormat="1" applyFont="1" applyFill="1" applyBorder="1" applyAlignment="1">
      <alignment horizontal="right" vertical="top" wrapText="1"/>
    </xf>
    <xf numFmtId="14" fontId="27" fillId="24" borderId="0" xfId="0" applyNumberFormat="1" applyFont="1" applyFill="1" applyAlignment="1">
      <alignment vertical="top" wrapText="1"/>
    </xf>
    <xf numFmtId="164" fontId="28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4" fontId="27" fillId="0" borderId="0" xfId="0" applyNumberFormat="1" applyFont="1" applyFill="1" applyBorder="1" applyAlignment="1">
      <alignment vertical="top" wrapText="1"/>
    </xf>
    <xf numFmtId="164" fontId="26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top" wrapText="1"/>
    </xf>
    <xf numFmtId="14" fontId="22" fillId="0" borderId="0" xfId="0" applyNumberFormat="1" applyFont="1" applyFill="1" applyBorder="1" applyAlignment="1">
      <alignment vertical="top" wrapText="1"/>
    </xf>
    <xf numFmtId="164" fontId="22" fillId="0" borderId="0" xfId="0" applyNumberFormat="1" applyFont="1" applyFill="1" applyBorder="1" applyAlignment="1">
      <alignment horizontal="right" vertical="top" wrapText="1"/>
    </xf>
    <xf numFmtId="164" fontId="22" fillId="24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4" fillId="24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/>
    <xf numFmtId="164" fontId="29" fillId="30" borderId="10" xfId="1" applyNumberFormat="1" applyFont="1" applyFill="1" applyBorder="1" applyAlignment="1">
      <alignment horizontal="right" vertical="top" wrapText="1"/>
    </xf>
    <xf numFmtId="0" fontId="27" fillId="0" borderId="0" xfId="0" applyFont="1" applyFill="1"/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vertical="top" wrapText="1"/>
    </xf>
    <xf numFmtId="4" fontId="27" fillId="0" borderId="0" xfId="0" applyNumberFormat="1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4" fontId="22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center" vertical="top" wrapText="1"/>
    </xf>
    <xf numFmtId="164" fontId="4" fillId="24" borderId="10" xfId="1" applyNumberFormat="1" applyFont="1" applyFill="1" applyBorder="1" applyAlignment="1">
      <alignment horizontal="right" vertical="top" wrapText="1"/>
    </xf>
    <xf numFmtId="164" fontId="35" fillId="24" borderId="10" xfId="1" applyNumberFormat="1" applyFont="1" applyFill="1" applyBorder="1" applyAlignment="1">
      <alignment horizontal="right" vertical="top" wrapText="1"/>
    </xf>
    <xf numFmtId="4" fontId="22" fillId="0" borderId="10" xfId="0" applyNumberFormat="1" applyFont="1" applyBorder="1" applyAlignment="1">
      <alignment horizontal="center" vertical="top"/>
    </xf>
    <xf numFmtId="164" fontId="26" fillId="0" borderId="10" xfId="1" applyNumberFormat="1" applyFont="1" applyFill="1" applyBorder="1" applyAlignment="1">
      <alignment vertical="top" wrapText="1"/>
    </xf>
    <xf numFmtId="164" fontId="29" fillId="0" borderId="10" xfId="1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22" fillId="31" borderId="0" xfId="0" applyFont="1" applyFill="1"/>
    <xf numFmtId="0" fontId="4" fillId="0" borderId="10" xfId="1" applyFont="1" applyFill="1" applyBorder="1" applyAlignment="1">
      <alignment vertical="top" wrapText="1"/>
    </xf>
    <xf numFmtId="4" fontId="4" fillId="0" borderId="10" xfId="1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top" wrapText="1"/>
    </xf>
    <xf numFmtId="14" fontId="22" fillId="24" borderId="10" xfId="0" applyNumberFormat="1" applyFont="1" applyFill="1" applyBorder="1" applyAlignment="1">
      <alignment vertical="top" wrapText="1"/>
    </xf>
    <xf numFmtId="164" fontId="4" fillId="24" borderId="10" xfId="0" applyNumberFormat="1" applyFont="1" applyFill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horizontal="center" vertical="top"/>
    </xf>
    <xf numFmtId="0" fontId="36" fillId="0" borderId="10" xfId="1" applyFont="1" applyFill="1" applyBorder="1" applyAlignment="1">
      <alignment vertical="top" wrapText="1"/>
    </xf>
    <xf numFmtId="4" fontId="36" fillId="24" borderId="10" xfId="1" applyNumberFormat="1" applyFont="1" applyFill="1" applyBorder="1" applyAlignment="1">
      <alignment vertical="top" wrapText="1"/>
    </xf>
    <xf numFmtId="4" fontId="22" fillId="24" borderId="10" xfId="0" applyNumberFormat="1" applyFont="1" applyFill="1" applyBorder="1" applyAlignment="1">
      <alignment horizontal="center" vertical="center"/>
    </xf>
    <xf numFmtId="2" fontId="4" fillId="0" borderId="10" xfId="1" applyNumberFormat="1" applyFont="1" applyFill="1" applyBorder="1" applyAlignment="1">
      <alignment vertical="top" wrapText="1"/>
    </xf>
    <xf numFmtId="14" fontId="4" fillId="0" borderId="10" xfId="1" applyNumberFormat="1" applyFont="1" applyFill="1" applyBorder="1" applyAlignment="1">
      <alignment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14" fontId="22" fillId="0" borderId="10" xfId="0" applyNumberFormat="1" applyFont="1" applyFill="1" applyBorder="1" applyAlignment="1">
      <alignment vertical="top" wrapText="1"/>
    </xf>
    <xf numFmtId="164" fontId="4" fillId="0" borderId="10" xfId="1" applyNumberFormat="1" applyFont="1" applyFill="1" applyBorder="1" applyAlignment="1">
      <alignment horizontal="right" vertical="top" wrapText="1"/>
    </xf>
    <xf numFmtId="164" fontId="35" fillId="0" borderId="10" xfId="1" applyNumberFormat="1" applyFont="1" applyFill="1" applyBorder="1" applyAlignment="1">
      <alignment horizontal="right" vertical="top" wrapText="1"/>
    </xf>
    <xf numFmtId="164" fontId="35" fillId="25" borderId="10" xfId="1" applyNumberFormat="1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vertical="top" wrapText="1"/>
    </xf>
    <xf numFmtId="4" fontId="36" fillId="0" borderId="10" xfId="1" applyNumberFormat="1" applyFont="1" applyFill="1" applyBorder="1" applyAlignment="1">
      <alignment vertical="top" wrapText="1"/>
    </xf>
    <xf numFmtId="164" fontId="35" fillId="30" borderId="10" xfId="1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wrapText="1"/>
    </xf>
    <xf numFmtId="2" fontId="4" fillId="0" borderId="10" xfId="1" applyNumberFormat="1" applyFont="1" applyFill="1" applyBorder="1" applyAlignment="1">
      <alignment horizontal="left" vertical="top" wrapText="1"/>
    </xf>
    <xf numFmtId="14" fontId="4" fillId="0" borderId="10" xfId="1" applyNumberFormat="1" applyFont="1" applyFill="1" applyBorder="1" applyAlignment="1">
      <alignment horizontal="center" vertical="top" wrapText="1"/>
    </xf>
    <xf numFmtId="14" fontId="4" fillId="24" borderId="10" xfId="1" applyNumberFormat="1" applyFont="1" applyFill="1" applyBorder="1" applyAlignment="1">
      <alignment vertical="top" wrapText="1"/>
    </xf>
    <xf numFmtId="0" fontId="23" fillId="24" borderId="10" xfId="0" applyFont="1" applyFill="1" applyBorder="1" applyAlignment="1">
      <alignment vertical="top" wrapText="1"/>
    </xf>
    <xf numFmtId="164" fontId="4" fillId="29" borderId="10" xfId="1" applyNumberFormat="1" applyFont="1" applyFill="1" applyBorder="1" applyAlignment="1">
      <alignment horizontal="right" vertical="top" wrapText="1"/>
    </xf>
    <xf numFmtId="14" fontId="22" fillId="0" borderId="10" xfId="0" applyNumberFormat="1" applyFont="1" applyFill="1" applyBorder="1" applyAlignment="1">
      <alignment horizontal="right" vertical="top" wrapText="1"/>
    </xf>
    <xf numFmtId="2" fontId="22" fillId="24" borderId="10" xfId="0" applyNumberFormat="1" applyFont="1" applyFill="1" applyBorder="1" applyAlignment="1">
      <alignment vertical="top" wrapText="1"/>
    </xf>
    <xf numFmtId="4" fontId="35" fillId="25" borderId="10" xfId="1" applyNumberFormat="1" applyFont="1" applyFill="1" applyBorder="1" applyAlignment="1">
      <alignment vertical="top" wrapText="1"/>
    </xf>
    <xf numFmtId="0" fontId="24" fillId="25" borderId="10" xfId="0" applyFont="1" applyFill="1" applyBorder="1" applyAlignment="1">
      <alignment vertical="top" wrapText="1"/>
    </xf>
    <xf numFmtId="14" fontId="24" fillId="25" borderId="10" xfId="0" applyNumberFormat="1" applyFont="1" applyFill="1" applyBorder="1" applyAlignment="1">
      <alignment vertical="top" wrapText="1"/>
    </xf>
    <xf numFmtId="164" fontId="24" fillId="25" borderId="10" xfId="0" applyNumberFormat="1" applyFont="1" applyFill="1" applyBorder="1" applyAlignment="1">
      <alignment horizontal="right" vertical="top" wrapText="1"/>
    </xf>
    <xf numFmtId="4" fontId="36" fillId="28" borderId="10" xfId="1" applyNumberFormat="1" applyFont="1" applyFill="1" applyBorder="1" applyAlignment="1">
      <alignment vertical="top" wrapText="1"/>
    </xf>
    <xf numFmtId="0" fontId="23" fillId="28" borderId="10" xfId="0" applyFont="1" applyFill="1" applyBorder="1" applyAlignment="1">
      <alignment vertical="top" wrapText="1"/>
    </xf>
    <xf numFmtId="164" fontId="35" fillId="28" borderId="10" xfId="1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vertical="top" wrapText="1"/>
    </xf>
    <xf numFmtId="4" fontId="22" fillId="24" borderId="10" xfId="0" applyNumberFormat="1" applyFont="1" applyFill="1" applyBorder="1" applyAlignment="1">
      <alignment vertical="top" wrapText="1"/>
    </xf>
    <xf numFmtId="0" fontId="35" fillId="25" borderId="10" xfId="1" applyFont="1" applyFill="1" applyBorder="1" applyAlignment="1">
      <alignment vertical="top" wrapText="1"/>
    </xf>
    <xf numFmtId="14" fontId="35" fillId="25" borderId="10" xfId="1" applyNumberFormat="1" applyFont="1" applyFill="1" applyBorder="1" applyAlignment="1">
      <alignment vertical="top" wrapText="1"/>
    </xf>
    <xf numFmtId="14" fontId="4" fillId="24" borderId="10" xfId="0" applyNumberFormat="1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vertical="top" wrapText="1"/>
    </xf>
    <xf numFmtId="0" fontId="36" fillId="24" borderId="10" xfId="1" applyFont="1" applyFill="1" applyBorder="1" applyAlignment="1">
      <alignment horizontal="center" vertical="top" wrapText="1"/>
    </xf>
    <xf numFmtId="0" fontId="36" fillId="24" borderId="10" xfId="1" applyFont="1" applyFill="1" applyBorder="1" applyAlignment="1">
      <alignment vertical="top" wrapText="1"/>
    </xf>
    <xf numFmtId="164" fontId="4" fillId="28" borderId="10" xfId="1" applyNumberFormat="1" applyFont="1" applyFill="1" applyBorder="1" applyAlignment="1">
      <alignment horizontal="right" vertical="top" wrapText="1"/>
    </xf>
    <xf numFmtId="0" fontId="22" fillId="28" borderId="10" xfId="0" applyFont="1" applyFill="1" applyBorder="1" applyAlignment="1">
      <alignment vertical="top" wrapText="1"/>
    </xf>
    <xf numFmtId="14" fontId="22" fillId="28" borderId="10" xfId="0" applyNumberFormat="1" applyFont="1" applyFill="1" applyBorder="1" applyAlignment="1">
      <alignment vertical="top" wrapText="1"/>
    </xf>
    <xf numFmtId="164" fontId="22" fillId="28" borderId="10" xfId="0" applyNumberFormat="1" applyFont="1" applyFill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vertical="top" wrapText="1"/>
    </xf>
    <xf numFmtId="4" fontId="24" fillId="25" borderId="10" xfId="0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164" fontId="24" fillId="0" borderId="10" xfId="0" applyNumberFormat="1" applyFont="1" applyFill="1" applyBorder="1" applyAlignment="1">
      <alignment horizontal="right" vertical="top" wrapText="1"/>
    </xf>
    <xf numFmtId="164" fontId="24" fillId="24" borderId="10" xfId="0" applyNumberFormat="1" applyFont="1" applyFill="1" applyBorder="1" applyAlignment="1">
      <alignment horizontal="right" vertical="top" wrapText="1"/>
    </xf>
    <xf numFmtId="164" fontId="4" fillId="26" borderId="10" xfId="1" applyNumberFormat="1" applyFont="1" applyFill="1" applyBorder="1" applyAlignment="1">
      <alignment horizontal="right" vertical="top" wrapText="1"/>
    </xf>
    <xf numFmtId="165" fontId="4" fillId="24" borderId="10" xfId="1" applyNumberFormat="1" applyFont="1" applyFill="1" applyBorder="1" applyAlignment="1">
      <alignment vertical="top" wrapText="1"/>
    </xf>
    <xf numFmtId="164" fontId="41" fillId="24" borderId="10" xfId="1" applyNumberFormat="1" applyFont="1" applyFill="1" applyBorder="1" applyAlignment="1">
      <alignment horizontal="right" vertical="top" wrapText="1"/>
    </xf>
    <xf numFmtId="0" fontId="23" fillId="32" borderId="0" xfId="0" applyFont="1" applyFill="1"/>
    <xf numFmtId="14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4" fontId="22" fillId="0" borderId="12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/>
    <xf numFmtId="49" fontId="22" fillId="0" borderId="10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30" fillId="30" borderId="10" xfId="1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vertical="top" wrapText="1"/>
    </xf>
    <xf numFmtId="14" fontId="22" fillId="30" borderId="10" xfId="0" applyNumberFormat="1" applyFont="1" applyFill="1" applyBorder="1" applyAlignment="1">
      <alignment vertical="top" wrapText="1"/>
    </xf>
    <xf numFmtId="164" fontId="4" fillId="30" borderId="10" xfId="1" applyNumberFormat="1" applyFont="1" applyFill="1" applyBorder="1" applyAlignment="1">
      <alignment horizontal="right" vertical="top" wrapText="1"/>
    </xf>
    <xf numFmtId="164" fontId="22" fillId="30" borderId="10" xfId="0" applyNumberFormat="1" applyFont="1" applyFill="1" applyBorder="1" applyAlignment="1">
      <alignment horizontal="right" vertical="top" wrapText="1"/>
    </xf>
    <xf numFmtId="0" fontId="22" fillId="30" borderId="0" xfId="0" applyFont="1" applyFill="1"/>
    <xf numFmtId="0" fontId="36" fillId="30" borderId="10" xfId="1" applyFont="1" applyFill="1" applyBorder="1" applyAlignment="1">
      <alignment horizontal="center" vertical="center" wrapText="1"/>
    </xf>
    <xf numFmtId="4" fontId="36" fillId="30" borderId="10" xfId="1" applyNumberFormat="1" applyFont="1" applyFill="1" applyBorder="1" applyAlignment="1">
      <alignment vertical="top" wrapText="1"/>
    </xf>
    <xf numFmtId="0" fontId="23" fillId="30" borderId="10" xfId="0" applyFont="1" applyFill="1" applyBorder="1" applyAlignment="1">
      <alignment vertical="top" wrapText="1"/>
    </xf>
    <xf numFmtId="0" fontId="23" fillId="30" borderId="0" xfId="0" applyFont="1" applyFill="1"/>
    <xf numFmtId="0" fontId="4" fillId="30" borderId="10" xfId="1" applyFont="1" applyFill="1" applyBorder="1" applyAlignment="1">
      <alignment horizontal="center" vertical="center" wrapText="1"/>
    </xf>
    <xf numFmtId="4" fontId="4" fillId="30" borderId="10" xfId="1" applyNumberFormat="1" applyFont="1" applyFill="1" applyBorder="1" applyAlignment="1">
      <alignment vertical="top" wrapText="1"/>
    </xf>
    <xf numFmtId="0" fontId="4" fillId="30" borderId="10" xfId="1" applyFont="1" applyFill="1" applyBorder="1" applyAlignment="1">
      <alignment vertical="top" wrapText="1"/>
    </xf>
    <xf numFmtId="14" fontId="4" fillId="30" borderId="10" xfId="1" applyNumberFormat="1" applyFont="1" applyFill="1" applyBorder="1" applyAlignment="1">
      <alignment vertical="top" wrapText="1"/>
    </xf>
    <xf numFmtId="4" fontId="30" fillId="30" borderId="10" xfId="1" applyNumberFormat="1" applyFont="1" applyFill="1" applyBorder="1" applyAlignment="1">
      <alignment vertical="top" wrapText="1"/>
    </xf>
    <xf numFmtId="0" fontId="31" fillId="30" borderId="10" xfId="0" applyFont="1" applyFill="1" applyBorder="1" applyAlignment="1">
      <alignment vertical="top" wrapText="1"/>
    </xf>
    <xf numFmtId="164" fontId="30" fillId="30" borderId="10" xfId="1" applyNumberFormat="1" applyFont="1" applyFill="1" applyBorder="1" applyAlignment="1">
      <alignment horizontal="right" vertical="top" wrapText="1"/>
    </xf>
    <xf numFmtId="4" fontId="37" fillId="32" borderId="15" xfId="183" applyNumberFormat="1" applyFill="1" applyProtection="1">
      <alignment horizontal="right" shrinkToFit="1"/>
    </xf>
    <xf numFmtId="164" fontId="41" fillId="0" borderId="10" xfId="1" applyNumberFormat="1" applyFont="1" applyFill="1" applyBorder="1" applyAlignment="1">
      <alignment horizontal="right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center" wrapText="1"/>
    </xf>
    <xf numFmtId="14" fontId="22" fillId="24" borderId="10" xfId="0" applyNumberFormat="1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center" wrapText="1"/>
    </xf>
    <xf numFmtId="0" fontId="23" fillId="24" borderId="10" xfId="0" applyFont="1" applyFill="1" applyBorder="1"/>
    <xf numFmtId="49" fontId="22" fillId="24" borderId="10" xfId="0" applyNumberFormat="1" applyFont="1" applyFill="1" applyBorder="1" applyAlignment="1">
      <alignment horizontal="center" vertical="top" wrapText="1"/>
    </xf>
    <xf numFmtId="14" fontId="23" fillId="30" borderId="10" xfId="0" applyNumberFormat="1" applyFont="1" applyFill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wrapText="1"/>
    </xf>
    <xf numFmtId="2" fontId="4" fillId="24" borderId="10" xfId="0" applyNumberFormat="1" applyFont="1" applyFill="1" applyBorder="1" applyAlignment="1">
      <alignment vertical="top" wrapText="1"/>
    </xf>
    <xf numFmtId="14" fontId="22" fillId="24" borderId="10" xfId="0" applyNumberFormat="1" applyFont="1" applyFill="1" applyBorder="1" applyAlignment="1">
      <alignment horizontal="right" vertical="top" wrapText="1"/>
    </xf>
    <xf numFmtId="0" fontId="4" fillId="24" borderId="10" xfId="0" applyFont="1" applyFill="1" applyBorder="1" applyAlignment="1">
      <alignment wrapText="1" shrinkToFit="1"/>
    </xf>
    <xf numFmtId="2" fontId="4" fillId="24" borderId="10" xfId="0" applyNumberFormat="1" applyFont="1" applyFill="1" applyBorder="1" applyAlignment="1">
      <alignment horizontal="right" vertical="top"/>
    </xf>
    <xf numFmtId="0" fontId="22" fillId="24" borderId="10" xfId="0" applyNumberFormat="1" applyFont="1" applyFill="1" applyBorder="1" applyAlignment="1">
      <alignment horizontal="center" vertical="center"/>
    </xf>
    <xf numFmtId="0" fontId="4" fillId="33" borderId="10" xfId="1" applyFont="1" applyFill="1" applyBorder="1" applyAlignment="1">
      <alignment horizontal="center" vertical="center" wrapText="1"/>
    </xf>
    <xf numFmtId="4" fontId="4" fillId="33" borderId="10" xfId="1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14" fontId="22" fillId="33" borderId="10" xfId="0" applyNumberFormat="1" applyFont="1" applyFill="1" applyBorder="1" applyAlignment="1">
      <alignment vertical="top" wrapText="1"/>
    </xf>
    <xf numFmtId="164" fontId="4" fillId="33" borderId="10" xfId="1" applyNumberFormat="1" applyFont="1" applyFill="1" applyBorder="1" applyAlignment="1">
      <alignment horizontal="right" vertical="top" wrapText="1"/>
    </xf>
    <xf numFmtId="164" fontId="22" fillId="33" borderId="10" xfId="0" applyNumberFormat="1" applyFont="1" applyFill="1" applyBorder="1" applyAlignment="1">
      <alignment horizontal="right" vertical="top" wrapText="1"/>
    </xf>
    <xf numFmtId="164" fontId="4" fillId="33" borderId="10" xfId="0" applyNumberFormat="1" applyFont="1" applyFill="1" applyBorder="1" applyAlignment="1">
      <alignment horizontal="right" vertical="top" wrapText="1"/>
    </xf>
    <xf numFmtId="164" fontId="35" fillId="33" borderId="10" xfId="1" applyNumberFormat="1" applyFont="1" applyFill="1" applyBorder="1" applyAlignment="1">
      <alignment horizontal="right" vertical="top" wrapText="1"/>
    </xf>
    <xf numFmtId="0" fontId="22" fillId="33" borderId="0" xfId="0" applyFont="1" applyFill="1"/>
    <xf numFmtId="0" fontId="45" fillId="33" borderId="0" xfId="0" applyFont="1" applyFill="1" applyAlignment="1">
      <alignment vertical="top" wrapText="1"/>
    </xf>
    <xf numFmtId="0" fontId="4" fillId="34" borderId="10" xfId="1" applyFont="1" applyFill="1" applyBorder="1" applyAlignment="1">
      <alignment horizontal="center" vertical="center" wrapText="1"/>
    </xf>
    <xf numFmtId="4" fontId="4" fillId="34" borderId="10" xfId="1" applyNumberFormat="1" applyFont="1" applyFill="1" applyBorder="1" applyAlignment="1">
      <alignment vertical="top" wrapText="1"/>
    </xf>
    <xf numFmtId="0" fontId="22" fillId="34" borderId="10" xfId="0" applyFont="1" applyFill="1" applyBorder="1" applyAlignment="1">
      <alignment vertical="top" wrapText="1"/>
    </xf>
    <xf numFmtId="4" fontId="22" fillId="34" borderId="10" xfId="0" applyNumberFormat="1" applyFont="1" applyFill="1" applyBorder="1" applyAlignment="1">
      <alignment vertical="top" wrapText="1"/>
    </xf>
    <xf numFmtId="14" fontId="22" fillId="34" borderId="10" xfId="0" applyNumberFormat="1" applyFont="1" applyFill="1" applyBorder="1" applyAlignment="1">
      <alignment vertical="top" wrapText="1"/>
    </xf>
    <xf numFmtId="164" fontId="4" fillId="34" borderId="10" xfId="1" applyNumberFormat="1" applyFont="1" applyFill="1" applyBorder="1" applyAlignment="1">
      <alignment horizontal="right" vertical="top" wrapText="1"/>
    </xf>
    <xf numFmtId="164" fontId="22" fillId="34" borderId="10" xfId="0" applyNumberFormat="1" applyFont="1" applyFill="1" applyBorder="1" applyAlignment="1">
      <alignment horizontal="right" vertical="top" wrapText="1"/>
    </xf>
    <xf numFmtId="164" fontId="35" fillId="34" borderId="10" xfId="1" applyNumberFormat="1" applyFont="1" applyFill="1" applyBorder="1" applyAlignment="1">
      <alignment horizontal="right" vertical="top" wrapText="1"/>
    </xf>
    <xf numFmtId="164" fontId="4" fillId="34" borderId="10" xfId="0" applyNumberFormat="1" applyFont="1" applyFill="1" applyBorder="1" applyAlignment="1">
      <alignment horizontal="right" vertical="top" wrapText="1"/>
    </xf>
    <xf numFmtId="0" fontId="22" fillId="34" borderId="0" xfId="0" applyFont="1" applyFill="1"/>
    <xf numFmtId="0" fontId="24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4" fontId="24" fillId="0" borderId="10" xfId="0" applyNumberFormat="1" applyFont="1" applyFill="1" applyBorder="1" applyAlignment="1">
      <alignment vertical="top" wrapText="1"/>
    </xf>
    <xf numFmtId="0" fontId="24" fillId="0" borderId="0" xfId="0" applyFont="1" applyFill="1"/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vertical="top" wrapText="1"/>
    </xf>
    <xf numFmtId="0" fontId="22" fillId="25" borderId="10" xfId="0" applyFont="1" applyFill="1" applyBorder="1" applyAlignment="1">
      <alignment horizontal="center" vertical="center" wrapText="1"/>
    </xf>
    <xf numFmtId="4" fontId="22" fillId="25" borderId="10" xfId="0" applyNumberFormat="1" applyFont="1" applyFill="1" applyBorder="1" applyAlignment="1">
      <alignment vertical="top" wrapText="1"/>
    </xf>
    <xf numFmtId="0" fontId="22" fillId="25" borderId="10" xfId="0" applyFont="1" applyFill="1" applyBorder="1" applyAlignment="1">
      <alignment vertical="top" wrapText="1"/>
    </xf>
    <xf numFmtId="14" fontId="22" fillId="25" borderId="10" xfId="0" applyNumberFormat="1" applyFont="1" applyFill="1" applyBorder="1" applyAlignment="1">
      <alignment vertical="top" wrapText="1"/>
    </xf>
    <xf numFmtId="164" fontId="4" fillId="25" borderId="10" xfId="1" applyNumberFormat="1" applyFont="1" applyFill="1" applyBorder="1" applyAlignment="1">
      <alignment horizontal="right" vertical="top" wrapText="1"/>
    </xf>
    <xf numFmtId="164" fontId="22" fillId="25" borderId="10" xfId="0" applyNumberFormat="1" applyFont="1" applyFill="1" applyBorder="1" applyAlignment="1">
      <alignment horizontal="right" vertical="top" wrapText="1"/>
    </xf>
    <xf numFmtId="164" fontId="4" fillId="25" borderId="10" xfId="0" applyNumberFormat="1" applyFont="1" applyFill="1" applyBorder="1" applyAlignment="1">
      <alignment horizontal="right" vertical="top" wrapText="1"/>
    </xf>
    <xf numFmtId="0" fontId="22" fillId="25" borderId="0" xfId="0" applyFont="1" applyFill="1"/>
    <xf numFmtId="0" fontId="22" fillId="34" borderId="10" xfId="0" applyFont="1" applyFill="1" applyBorder="1" applyAlignment="1">
      <alignment horizontal="center" vertical="center" wrapText="1"/>
    </xf>
    <xf numFmtId="164" fontId="24" fillId="34" borderId="10" xfId="0" applyNumberFormat="1" applyFont="1" applyFill="1" applyBorder="1" applyAlignment="1">
      <alignment horizontal="right" vertical="top" wrapText="1"/>
    </xf>
    <xf numFmtId="0" fontId="22" fillId="33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vertical="top" wrapText="1"/>
    </xf>
    <xf numFmtId="164" fontId="24" fillId="33" borderId="10" xfId="0" applyNumberFormat="1" applyFont="1" applyFill="1" applyBorder="1" applyAlignment="1">
      <alignment horizontal="right" vertical="top" wrapText="1"/>
    </xf>
    <xf numFmtId="0" fontId="36" fillId="34" borderId="10" xfId="1" applyFont="1" applyFill="1" applyBorder="1" applyAlignment="1">
      <alignment horizontal="center" vertical="center" wrapText="1"/>
    </xf>
    <xf numFmtId="4" fontId="36" fillId="34" borderId="10" xfId="1" applyNumberFormat="1" applyFont="1" applyFill="1" applyBorder="1" applyAlignment="1">
      <alignment vertical="top" wrapText="1"/>
    </xf>
    <xf numFmtId="0" fontId="23" fillId="34" borderId="10" xfId="0" applyFont="1" applyFill="1" applyBorder="1" applyAlignment="1">
      <alignment vertical="top" wrapText="1"/>
    </xf>
    <xf numFmtId="0" fontId="23" fillId="34" borderId="0" xfId="0" applyFont="1" applyFill="1"/>
    <xf numFmtId="0" fontId="36" fillId="33" borderId="10" xfId="1" applyFont="1" applyFill="1" applyBorder="1" applyAlignment="1">
      <alignment horizontal="center" vertical="center" wrapText="1"/>
    </xf>
    <xf numFmtId="4" fontId="36" fillId="33" borderId="10" xfId="1" applyNumberFormat="1" applyFont="1" applyFill="1" applyBorder="1" applyAlignment="1">
      <alignment vertical="top" wrapText="1"/>
    </xf>
    <xf numFmtId="0" fontId="23" fillId="33" borderId="10" xfId="0" applyFont="1" applyFill="1" applyBorder="1" applyAlignment="1">
      <alignment vertical="top" wrapText="1"/>
    </xf>
    <xf numFmtId="0" fontId="23" fillId="33" borderId="0" xfId="0" applyFont="1" applyFill="1"/>
    <xf numFmtId="0" fontId="44" fillId="0" borderId="0" xfId="0" applyFont="1" applyFill="1" applyAlignment="1">
      <alignment vertical="top" wrapText="1"/>
    </xf>
    <xf numFmtId="0" fontId="4" fillId="34" borderId="10" xfId="1" applyFont="1" applyFill="1" applyBorder="1" applyAlignment="1">
      <alignment vertical="top" wrapText="1"/>
    </xf>
    <xf numFmtId="14" fontId="4" fillId="34" borderId="10" xfId="1" applyNumberFormat="1" applyFont="1" applyFill="1" applyBorder="1" applyAlignment="1">
      <alignment vertical="top" wrapText="1"/>
    </xf>
    <xf numFmtId="0" fontId="30" fillId="0" borderId="16" xfId="1" applyFont="1" applyFill="1" applyBorder="1" applyAlignment="1">
      <alignment horizontal="center" vertical="center" wrapText="1"/>
    </xf>
    <xf numFmtId="0" fontId="26" fillId="24" borderId="16" xfId="1" applyFont="1" applyFill="1" applyBorder="1" applyAlignment="1">
      <alignment vertical="top" wrapText="1"/>
    </xf>
    <xf numFmtId="0" fontId="26" fillId="0" borderId="16" xfId="1" applyFont="1" applyFill="1" applyBorder="1" applyAlignment="1">
      <alignment vertical="top" wrapText="1"/>
    </xf>
    <xf numFmtId="0" fontId="30" fillId="0" borderId="16" xfId="1" applyFont="1" applyFill="1" applyBorder="1" applyAlignment="1">
      <alignment horizontal="center" vertical="top" wrapText="1"/>
    </xf>
    <xf numFmtId="0" fontId="27" fillId="24" borderId="16" xfId="0" applyFont="1" applyFill="1" applyBorder="1" applyAlignment="1">
      <alignment vertical="top" wrapText="1"/>
    </xf>
    <xf numFmtId="0" fontId="30" fillId="30" borderId="16" xfId="1" applyFont="1" applyFill="1" applyBorder="1" applyAlignment="1">
      <alignment horizontal="center" vertical="center" wrapText="1"/>
    </xf>
    <xf numFmtId="0" fontId="30" fillId="24" borderId="16" xfId="1" applyFont="1" applyFill="1" applyBorder="1" applyAlignment="1">
      <alignment vertical="top" wrapText="1"/>
    </xf>
    <xf numFmtId="0" fontId="29" fillId="25" borderId="16" xfId="1" applyFont="1" applyFill="1" applyBorder="1" applyAlignment="1">
      <alignment horizontal="left" vertical="top" wrapText="1" indent="2"/>
    </xf>
    <xf numFmtId="0" fontId="30" fillId="0" borderId="16" xfId="1" applyFont="1" applyFill="1" applyBorder="1" applyAlignment="1">
      <alignment vertical="top" wrapText="1"/>
    </xf>
    <xf numFmtId="0" fontId="30" fillId="28" borderId="16" xfId="1" applyFont="1" applyFill="1" applyBorder="1" applyAlignment="1">
      <alignment horizontal="center" vertical="center" wrapText="1"/>
    </xf>
    <xf numFmtId="0" fontId="30" fillId="24" borderId="16" xfId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vertical="top" wrapText="1"/>
    </xf>
    <xf numFmtId="0" fontId="30" fillId="33" borderId="16" xfId="1" applyFont="1" applyFill="1" applyBorder="1" applyAlignment="1">
      <alignment horizontal="center" vertical="center" wrapText="1"/>
    </xf>
    <xf numFmtId="0" fontId="26" fillId="0" borderId="16" xfId="1" applyFont="1" applyFill="1" applyBorder="1" applyAlignment="1">
      <alignment horizontal="left" vertical="top" wrapText="1" indent="2"/>
    </xf>
    <xf numFmtId="0" fontId="27" fillId="0" borderId="16" xfId="0" applyFont="1" applyFill="1" applyBorder="1" applyAlignment="1">
      <alignment horizontal="left" vertical="top" wrapText="1"/>
    </xf>
    <xf numFmtId="0" fontId="40" fillId="0" borderId="16" xfId="0" applyFont="1" applyFill="1" applyBorder="1" applyAlignment="1">
      <alignment horizontal="center" vertical="top" wrapText="1"/>
    </xf>
    <xf numFmtId="0" fontId="29" fillId="25" borderId="16" xfId="1" applyFont="1" applyFill="1" applyBorder="1" applyAlignment="1">
      <alignment vertical="top" wrapText="1"/>
    </xf>
    <xf numFmtId="0" fontId="26" fillId="0" borderId="16" xfId="1" applyFont="1" applyFill="1" applyBorder="1" applyAlignment="1">
      <alignment horizontal="left" vertical="top" wrapText="1"/>
    </xf>
    <xf numFmtId="0" fontId="26" fillId="24" borderId="16" xfId="1" applyFont="1" applyFill="1" applyBorder="1" applyAlignment="1">
      <alignment horizontal="left" vertical="top" wrapText="1"/>
    </xf>
    <xf numFmtId="0" fontId="27" fillId="0" borderId="16" xfId="122" applyNumberFormat="1" applyFont="1" applyFill="1" applyBorder="1" applyAlignment="1">
      <alignment horizontal="left" vertical="top" wrapText="1"/>
    </xf>
    <xf numFmtId="0" fontId="30" fillId="0" borderId="16" xfId="1" applyFont="1" applyFill="1" applyBorder="1" applyAlignment="1">
      <alignment horizontal="left" vertical="top" wrapText="1" indent="2"/>
    </xf>
    <xf numFmtId="0" fontId="30" fillId="34" borderId="16" xfId="1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left" vertical="top" wrapText="1"/>
    </xf>
    <xf numFmtId="0" fontId="30" fillId="0" borderId="16" xfId="1" applyFont="1" applyFill="1" applyBorder="1" applyAlignment="1">
      <alignment vertical="center" wrapText="1"/>
    </xf>
    <xf numFmtId="0" fontId="26" fillId="0" borderId="16" xfId="1" applyFont="1" applyFill="1" applyBorder="1" applyAlignment="1">
      <alignment vertical="center" wrapText="1"/>
    </xf>
    <xf numFmtId="0" fontId="26" fillId="0" borderId="16" xfId="1" applyFont="1" applyFill="1" applyBorder="1" applyAlignment="1">
      <alignment horizontal="center" vertical="center" wrapText="1"/>
    </xf>
    <xf numFmtId="0" fontId="26" fillId="24" borderId="16" xfId="1" applyFont="1" applyFill="1" applyBorder="1" applyAlignment="1">
      <alignment horizontal="left" vertical="center" wrapText="1"/>
    </xf>
    <xf numFmtId="0" fontId="30" fillId="24" borderId="16" xfId="1" applyFont="1" applyFill="1" applyBorder="1" applyAlignment="1">
      <alignment horizontal="left" vertical="top" wrapText="1"/>
    </xf>
    <xf numFmtId="0" fontId="31" fillId="0" borderId="16" xfId="122" applyNumberFormat="1" applyFont="1" applyFill="1" applyBorder="1" applyAlignment="1">
      <alignment horizontal="left" vertical="top" wrapText="1" indent="5"/>
    </xf>
    <xf numFmtId="0" fontId="27" fillId="24" borderId="16" xfId="0" applyFont="1" applyFill="1" applyBorder="1" applyAlignment="1">
      <alignment horizontal="left" vertical="center" wrapText="1"/>
    </xf>
    <xf numFmtId="0" fontId="27" fillId="24" borderId="16" xfId="0" applyFont="1" applyFill="1" applyBorder="1" applyAlignment="1">
      <alignment horizontal="left" vertical="top" wrapText="1"/>
    </xf>
    <xf numFmtId="0" fontId="30" fillId="0" borderId="16" xfId="1" applyFont="1" applyFill="1" applyBorder="1" applyAlignment="1">
      <alignment horizontal="left" vertical="top" wrapText="1"/>
    </xf>
    <xf numFmtId="0" fontId="46" fillId="0" borderId="16" xfId="122" applyNumberFormat="1" applyFont="1" applyFill="1" applyBorder="1" applyAlignment="1">
      <alignment horizontal="left" vertical="top" wrapText="1" indent="5"/>
    </xf>
    <xf numFmtId="0" fontId="28" fillId="25" borderId="16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vertical="top" wrapText="1"/>
    </xf>
    <xf numFmtId="0" fontId="27" fillId="0" borderId="16" xfId="0" applyFont="1" applyBorder="1" applyAlignment="1">
      <alignment wrapText="1"/>
    </xf>
    <xf numFmtId="0" fontId="26" fillId="0" borderId="16" xfId="122" applyNumberFormat="1" applyFont="1" applyFill="1" applyBorder="1" applyAlignment="1">
      <alignment horizontal="left" vertical="top" wrapText="1"/>
    </xf>
    <xf numFmtId="0" fontId="31" fillId="0" borderId="16" xfId="0" applyFont="1" applyFill="1" applyBorder="1" applyAlignment="1">
      <alignment vertical="top" wrapText="1"/>
    </xf>
    <xf numFmtId="0" fontId="26" fillId="0" borderId="16" xfId="0" applyFont="1" applyFill="1" applyBorder="1" applyAlignment="1" applyProtection="1">
      <alignment horizontal="left" vertical="top" wrapText="1"/>
      <protection locked="0"/>
    </xf>
    <xf numFmtId="0" fontId="28" fillId="25" borderId="16" xfId="0" applyFont="1" applyFill="1" applyBorder="1" applyAlignment="1">
      <alignment horizontal="left" vertical="center" wrapText="1"/>
    </xf>
    <xf numFmtId="0" fontId="45" fillId="34" borderId="16" xfId="0" applyFont="1" applyFill="1" applyBorder="1" applyAlignment="1">
      <alignment vertical="top" wrapText="1"/>
    </xf>
    <xf numFmtId="0" fontId="45" fillId="33" borderId="16" xfId="0" applyFont="1" applyFill="1" applyBorder="1" applyAlignment="1">
      <alignment vertical="top" wrapText="1"/>
    </xf>
    <xf numFmtId="0" fontId="27" fillId="35" borderId="16" xfId="0" applyFont="1" applyFill="1" applyBorder="1" applyAlignment="1">
      <alignment vertical="top" wrapText="1"/>
    </xf>
    <xf numFmtId="0" fontId="4" fillId="35" borderId="10" xfId="1" applyFont="1" applyFill="1" applyBorder="1" applyAlignment="1">
      <alignment horizontal="center" vertical="center" wrapText="1"/>
    </xf>
    <xf numFmtId="4" fontId="4" fillId="35" borderId="10" xfId="1" applyNumberFormat="1" applyFont="1" applyFill="1" applyBorder="1" applyAlignment="1">
      <alignment vertical="top" wrapText="1"/>
    </xf>
    <xf numFmtId="0" fontId="4" fillId="35" borderId="10" xfId="1" applyFont="1" applyFill="1" applyBorder="1" applyAlignment="1">
      <alignment vertical="top" wrapText="1"/>
    </xf>
    <xf numFmtId="0" fontId="22" fillId="35" borderId="10" xfId="0" applyFont="1" applyFill="1" applyBorder="1" applyAlignment="1">
      <alignment horizontal="center" vertical="center" wrapText="1"/>
    </xf>
    <xf numFmtId="4" fontId="22" fillId="35" borderId="10" xfId="0" applyNumberFormat="1" applyFont="1" applyFill="1" applyBorder="1" applyAlignment="1">
      <alignment horizontal="center" vertical="center"/>
    </xf>
    <xf numFmtId="0" fontId="22" fillId="35" borderId="10" xfId="0" applyNumberFormat="1" applyFont="1" applyFill="1" applyBorder="1" applyAlignment="1">
      <alignment horizontal="center" vertical="center"/>
    </xf>
    <xf numFmtId="164" fontId="4" fillId="35" borderId="10" xfId="1" applyNumberFormat="1" applyFont="1" applyFill="1" applyBorder="1" applyAlignment="1">
      <alignment horizontal="right" vertical="top" wrapText="1"/>
    </xf>
    <xf numFmtId="164" fontId="4" fillId="35" borderId="10" xfId="0" applyNumberFormat="1" applyFont="1" applyFill="1" applyBorder="1" applyAlignment="1">
      <alignment horizontal="right" vertical="top" wrapText="1"/>
    </xf>
    <xf numFmtId="164" fontId="22" fillId="35" borderId="10" xfId="0" applyNumberFormat="1" applyFont="1" applyFill="1" applyBorder="1" applyAlignment="1">
      <alignment horizontal="right" vertical="top" wrapText="1"/>
    </xf>
    <xf numFmtId="164" fontId="35" fillId="35" borderId="10" xfId="1" applyNumberFormat="1" applyFont="1" applyFill="1" applyBorder="1" applyAlignment="1">
      <alignment horizontal="right" vertical="top" wrapText="1"/>
    </xf>
    <xf numFmtId="0" fontId="22" fillId="35" borderId="0" xfId="0" applyFont="1" applyFill="1"/>
    <xf numFmtId="0" fontId="27" fillId="28" borderId="16" xfId="0" applyFont="1" applyFill="1" applyBorder="1" applyAlignment="1">
      <alignment horizontal="justify" vertical="top" wrapText="1"/>
    </xf>
    <xf numFmtId="0" fontId="4" fillId="28" borderId="10" xfId="1" applyFont="1" applyFill="1" applyBorder="1" applyAlignment="1">
      <alignment horizontal="center" vertical="center" wrapText="1"/>
    </xf>
    <xf numFmtId="4" fontId="4" fillId="28" borderId="10" xfId="1" applyNumberFormat="1" applyFont="1" applyFill="1" applyBorder="1" applyAlignment="1">
      <alignment vertical="top" wrapText="1"/>
    </xf>
    <xf numFmtId="164" fontId="4" fillId="28" borderId="10" xfId="0" applyNumberFormat="1" applyFont="1" applyFill="1" applyBorder="1" applyAlignment="1">
      <alignment horizontal="right" vertical="top" wrapText="1"/>
    </xf>
    <xf numFmtId="0" fontId="22" fillId="28" borderId="0" xfId="0" applyFont="1" applyFill="1"/>
    <xf numFmtId="0" fontId="27" fillId="28" borderId="16" xfId="0" applyFont="1" applyFill="1" applyBorder="1" applyAlignment="1">
      <alignment vertical="top" wrapText="1"/>
    </xf>
    <xf numFmtId="4" fontId="22" fillId="28" borderId="10" xfId="0" applyNumberFormat="1" applyFont="1" applyFill="1" applyBorder="1" applyAlignment="1">
      <alignment horizontal="center" vertical="top" wrapText="1"/>
    </xf>
    <xf numFmtId="0" fontId="22" fillId="28" borderId="10" xfId="0" applyFont="1" applyFill="1" applyBorder="1" applyAlignment="1">
      <alignment horizontal="left" vertical="top" wrapText="1"/>
    </xf>
    <xf numFmtId="49" fontId="22" fillId="28" borderId="10" xfId="0" applyNumberFormat="1" applyFont="1" applyFill="1" applyBorder="1" applyAlignment="1">
      <alignment horizontal="left" vertical="top" wrapText="1"/>
    </xf>
    <xf numFmtId="4" fontId="22" fillId="28" borderId="10" xfId="0" applyNumberFormat="1" applyFont="1" applyFill="1" applyBorder="1" applyAlignment="1">
      <alignment horizontal="center" vertical="top"/>
    </xf>
    <xf numFmtId="0" fontId="22" fillId="28" borderId="10" xfId="0" applyNumberFormat="1" applyFont="1" applyFill="1" applyBorder="1" applyAlignment="1">
      <alignment horizontal="center" vertical="top" wrapText="1"/>
    </xf>
    <xf numFmtId="0" fontId="4" fillId="28" borderId="10" xfId="0" applyFont="1" applyFill="1" applyBorder="1" applyAlignment="1">
      <alignment horizontal="left" vertical="top" wrapText="1"/>
    </xf>
    <xf numFmtId="0" fontId="27" fillId="28" borderId="16" xfId="122" applyNumberFormat="1" applyFont="1" applyFill="1" applyBorder="1" applyAlignment="1">
      <alignment horizontal="left" vertical="top" wrapText="1"/>
    </xf>
    <xf numFmtId="164" fontId="43" fillId="28" borderId="10" xfId="0" applyNumberFormat="1" applyFont="1" applyFill="1" applyBorder="1" applyAlignment="1">
      <alignment horizontal="right" vertical="top"/>
    </xf>
    <xf numFmtId="4" fontId="36" fillId="35" borderId="10" xfId="1" applyNumberFormat="1" applyFont="1" applyFill="1" applyBorder="1" applyAlignment="1">
      <alignment vertical="top" wrapText="1"/>
    </xf>
    <xf numFmtId="4" fontId="22" fillId="35" borderId="10" xfId="0" applyNumberFormat="1" applyFont="1" applyFill="1" applyBorder="1" applyAlignment="1">
      <alignment horizontal="center" vertical="top" wrapText="1"/>
    </xf>
    <xf numFmtId="0" fontId="36" fillId="35" borderId="10" xfId="1" applyFont="1" applyFill="1" applyBorder="1" applyAlignment="1">
      <alignment horizontal="center" vertical="top" wrapText="1"/>
    </xf>
    <xf numFmtId="0" fontId="36" fillId="35" borderId="10" xfId="1" applyFont="1" applyFill="1" applyBorder="1" applyAlignment="1">
      <alignment vertical="top" wrapText="1"/>
    </xf>
    <xf numFmtId="165" fontId="4" fillId="35" borderId="10" xfId="1" applyNumberFormat="1" applyFont="1" applyFill="1" applyBorder="1" applyAlignment="1">
      <alignment vertical="top" wrapText="1"/>
    </xf>
    <xf numFmtId="14" fontId="4" fillId="35" borderId="10" xfId="1" applyNumberFormat="1" applyFont="1" applyFill="1" applyBorder="1" applyAlignment="1">
      <alignment vertical="top" wrapText="1"/>
    </xf>
    <xf numFmtId="164" fontId="41" fillId="35" borderId="10" xfId="1" applyNumberFormat="1" applyFont="1" applyFill="1" applyBorder="1" applyAlignment="1">
      <alignment horizontal="right" vertical="top" wrapText="1"/>
    </xf>
    <xf numFmtId="0" fontId="23" fillId="35" borderId="0" xfId="0" applyFont="1" applyFill="1"/>
    <xf numFmtId="0" fontId="22" fillId="35" borderId="10" xfId="0" applyFont="1" applyFill="1" applyBorder="1" applyAlignment="1">
      <alignment vertical="top" wrapText="1"/>
    </xf>
    <xf numFmtId="14" fontId="22" fillId="35" borderId="10" xfId="0" applyNumberFormat="1" applyFont="1" applyFill="1" applyBorder="1" applyAlignment="1">
      <alignment vertical="top" wrapText="1"/>
    </xf>
    <xf numFmtId="0" fontId="30" fillId="35" borderId="16" xfId="1" applyFont="1" applyFill="1" applyBorder="1" applyAlignment="1">
      <alignment horizontal="center" vertical="center" wrapText="1"/>
    </xf>
    <xf numFmtId="4" fontId="26" fillId="35" borderId="10" xfId="1" applyNumberFormat="1" applyFont="1" applyFill="1" applyBorder="1" applyAlignment="1">
      <alignment vertical="top" wrapText="1"/>
    </xf>
    <xf numFmtId="0" fontId="27" fillId="35" borderId="10" xfId="0" applyFont="1" applyFill="1" applyBorder="1" applyAlignment="1">
      <alignment vertical="top" wrapText="1"/>
    </xf>
    <xf numFmtId="14" fontId="27" fillId="35" borderId="10" xfId="0" applyNumberFormat="1" applyFont="1" applyFill="1" applyBorder="1" applyAlignment="1">
      <alignment vertical="top" wrapText="1"/>
    </xf>
    <xf numFmtId="164" fontId="30" fillId="35" borderId="10" xfId="1" applyNumberFormat="1" applyFont="1" applyFill="1" applyBorder="1" applyAlignment="1">
      <alignment horizontal="right" vertical="top" wrapText="1"/>
    </xf>
    <xf numFmtId="164" fontId="27" fillId="35" borderId="10" xfId="0" applyNumberFormat="1" applyFont="1" applyFill="1" applyBorder="1" applyAlignment="1">
      <alignment horizontal="right" vertical="top" wrapText="1"/>
    </xf>
    <xf numFmtId="164" fontId="29" fillId="35" borderId="10" xfId="1" applyNumberFormat="1" applyFont="1" applyFill="1" applyBorder="1" applyAlignment="1">
      <alignment horizontal="right" vertical="top" wrapText="1"/>
    </xf>
    <xf numFmtId="164" fontId="26" fillId="35" borderId="10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2" fontId="4" fillId="35" borderId="10" xfId="1" applyNumberFormat="1" applyFont="1" applyFill="1" applyBorder="1" applyAlignment="1">
      <alignment horizontal="left" vertical="top" wrapText="1"/>
    </xf>
    <xf numFmtId="14" fontId="4" fillId="35" borderId="10" xfId="1" applyNumberFormat="1" applyFont="1" applyFill="1" applyBorder="1" applyAlignment="1">
      <alignment horizontal="center" vertical="top" wrapText="1"/>
    </xf>
    <xf numFmtId="0" fontId="4" fillId="35" borderId="10" xfId="1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top"/>
    </xf>
    <xf numFmtId="49" fontId="22" fillId="35" borderId="10" xfId="0" applyNumberFormat="1" applyFont="1" applyFill="1" applyBorder="1" applyAlignment="1">
      <alignment horizontal="center" vertical="top" wrapText="1"/>
    </xf>
    <xf numFmtId="0" fontId="22" fillId="35" borderId="0" xfId="0" applyFont="1" applyFill="1" applyAlignment="1">
      <alignment vertical="top"/>
    </xf>
    <xf numFmtId="2" fontId="22" fillId="35" borderId="10" xfId="0" applyNumberFormat="1" applyFont="1" applyFill="1" applyBorder="1" applyAlignment="1">
      <alignment vertical="top" wrapText="1"/>
    </xf>
    <xf numFmtId="0" fontId="4" fillId="35" borderId="10" xfId="1" applyNumberFormat="1" applyFont="1" applyFill="1" applyBorder="1" applyAlignment="1">
      <alignment vertical="top" wrapText="1"/>
    </xf>
    <xf numFmtId="4" fontId="22" fillId="35" borderId="10" xfId="0" applyNumberFormat="1" applyFont="1" applyFill="1" applyBorder="1" applyAlignment="1">
      <alignment vertical="top" wrapText="1"/>
    </xf>
    <xf numFmtId="0" fontId="27" fillId="35" borderId="0" xfId="0" applyFont="1" applyFill="1" applyAlignment="1">
      <alignment vertical="top" wrapText="1"/>
    </xf>
    <xf numFmtId="0" fontId="36" fillId="35" borderId="10" xfId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top" wrapText="1"/>
    </xf>
    <xf numFmtId="0" fontId="31" fillId="35" borderId="16" xfId="122" applyNumberFormat="1" applyFont="1" applyFill="1" applyBorder="1" applyAlignment="1">
      <alignment horizontal="left" vertical="top" wrapText="1" indent="5"/>
    </xf>
    <xf numFmtId="4" fontId="22" fillId="35" borderId="10" xfId="0" applyNumberFormat="1" applyFont="1" applyFill="1" applyBorder="1" applyAlignment="1">
      <alignment horizontal="center" vertical="top"/>
    </xf>
    <xf numFmtId="0" fontId="22" fillId="35" borderId="10" xfId="0" applyNumberFormat="1" applyFont="1" applyFill="1" applyBorder="1" applyAlignment="1">
      <alignment horizontal="center" vertical="top" wrapText="1"/>
    </xf>
    <xf numFmtId="0" fontId="31" fillId="35" borderId="16" xfId="0" applyFont="1" applyFill="1" applyBorder="1" applyAlignment="1">
      <alignment horizontal="center" vertical="center" wrapText="1"/>
    </xf>
    <xf numFmtId="164" fontId="24" fillId="35" borderId="10" xfId="0" applyNumberFormat="1" applyFont="1" applyFill="1" applyBorder="1" applyAlignment="1">
      <alignment horizontal="right" vertical="top" wrapText="1"/>
    </xf>
    <xf numFmtId="4" fontId="22" fillId="35" borderId="10" xfId="0" applyNumberFormat="1" applyFont="1" applyFill="1" applyBorder="1" applyAlignment="1">
      <alignment horizontal="right" vertical="top" wrapText="1"/>
    </xf>
    <xf numFmtId="0" fontId="27" fillId="0" borderId="16" xfId="0" applyNumberFormat="1" applyFont="1" applyFill="1" applyBorder="1" applyAlignment="1" applyProtection="1">
      <alignment horizontal="left" vertical="top" wrapText="1"/>
    </xf>
    <xf numFmtId="0" fontId="30" fillId="35" borderId="16" xfId="1" applyFont="1" applyFill="1" applyBorder="1" applyAlignment="1">
      <alignment horizontal="center" vertical="top" wrapText="1"/>
    </xf>
    <xf numFmtId="0" fontId="31" fillId="36" borderId="16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4" fontId="22" fillId="36" borderId="10" xfId="0" applyNumberFormat="1" applyFont="1" applyFill="1" applyBorder="1" applyAlignment="1">
      <alignment vertical="top" wrapText="1"/>
    </xf>
    <xf numFmtId="0" fontId="22" fillId="36" borderId="10" xfId="0" applyFont="1" applyFill="1" applyBorder="1" applyAlignment="1">
      <alignment vertical="top" wrapText="1"/>
    </xf>
    <xf numFmtId="14" fontId="22" fillId="36" borderId="10" xfId="0" applyNumberFormat="1" applyFont="1" applyFill="1" applyBorder="1" applyAlignment="1">
      <alignment vertical="top" wrapText="1"/>
    </xf>
    <xf numFmtId="164" fontId="4" fillId="36" borderId="10" xfId="1" applyNumberFormat="1" applyFont="1" applyFill="1" applyBorder="1" applyAlignment="1">
      <alignment horizontal="right" vertical="top" wrapText="1"/>
    </xf>
    <xf numFmtId="164" fontId="22" fillId="36" borderId="10" xfId="0" applyNumberFormat="1" applyFont="1" applyFill="1" applyBorder="1" applyAlignment="1">
      <alignment horizontal="right" vertical="top" wrapText="1"/>
    </xf>
    <xf numFmtId="164" fontId="35" fillId="36" borderId="10" xfId="1" applyNumberFormat="1" applyFont="1" applyFill="1" applyBorder="1" applyAlignment="1">
      <alignment horizontal="right" vertical="top" wrapText="1"/>
    </xf>
    <xf numFmtId="164" fontId="4" fillId="36" borderId="10" xfId="0" applyNumberFormat="1" applyFont="1" applyFill="1" applyBorder="1" applyAlignment="1">
      <alignment horizontal="right" vertical="top" wrapText="1"/>
    </xf>
    <xf numFmtId="0" fontId="22" fillId="36" borderId="0" xfId="0" applyFont="1" applyFill="1"/>
    <xf numFmtId="4" fontId="26" fillId="24" borderId="10" xfId="0" applyNumberFormat="1" applyFont="1" applyFill="1" applyBorder="1" applyAlignment="1">
      <alignment horizontal="left" vertical="top"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26" fillId="28" borderId="16" xfId="1" applyFont="1" applyFill="1" applyBorder="1" applyAlignment="1">
      <alignment vertical="top" wrapText="1"/>
    </xf>
    <xf numFmtId="0" fontId="4" fillId="28" borderId="0" xfId="0" applyFont="1" applyFill="1"/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166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top" wrapText="1"/>
    </xf>
    <xf numFmtId="164" fontId="35" fillId="24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" fontId="48" fillId="36" borderId="10" xfId="0" applyNumberFormat="1" applyFont="1" applyFill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/>
    </xf>
    <xf numFmtId="0" fontId="30" fillId="37" borderId="16" xfId="1" applyFont="1" applyFill="1" applyBorder="1" applyAlignment="1">
      <alignment horizontal="center" vertical="center" wrapText="1"/>
    </xf>
    <xf numFmtId="0" fontId="4" fillId="37" borderId="10" xfId="1" applyFont="1" applyFill="1" applyBorder="1" applyAlignment="1">
      <alignment horizontal="center" vertical="center" wrapText="1"/>
    </xf>
    <xf numFmtId="4" fontId="4" fillId="37" borderId="10" xfId="1" applyNumberFormat="1" applyFont="1" applyFill="1" applyBorder="1" applyAlignment="1">
      <alignment vertical="top" wrapText="1"/>
    </xf>
    <xf numFmtId="0" fontId="22" fillId="37" borderId="10" xfId="0" applyFont="1" applyFill="1" applyBorder="1" applyAlignment="1">
      <alignment vertical="top" wrapText="1"/>
    </xf>
    <xf numFmtId="14" fontId="22" fillId="37" borderId="10" xfId="0" applyNumberFormat="1" applyFont="1" applyFill="1" applyBorder="1" applyAlignment="1">
      <alignment vertical="top" wrapText="1"/>
    </xf>
    <xf numFmtId="164" fontId="4" fillId="37" borderId="10" xfId="1" applyNumberFormat="1" applyFont="1" applyFill="1" applyBorder="1" applyAlignment="1">
      <alignment horizontal="right" vertical="top" wrapText="1"/>
    </xf>
    <xf numFmtId="164" fontId="22" fillId="37" borderId="10" xfId="0" applyNumberFormat="1" applyFont="1" applyFill="1" applyBorder="1" applyAlignment="1">
      <alignment horizontal="right" vertical="top" wrapText="1"/>
    </xf>
    <xf numFmtId="164" fontId="35" fillId="37" borderId="10" xfId="1" applyNumberFormat="1" applyFont="1" applyFill="1" applyBorder="1" applyAlignment="1">
      <alignment horizontal="right" vertical="top" wrapText="1"/>
    </xf>
    <xf numFmtId="0" fontId="22" fillId="37" borderId="0" xfId="0" applyFont="1" applyFill="1"/>
    <xf numFmtId="4" fontId="22" fillId="0" borderId="11" xfId="0" applyNumberFormat="1" applyFont="1" applyFill="1" applyBorder="1" applyAlignment="1">
      <alignment horizontal="center" vertical="top" wrapText="1"/>
    </xf>
    <xf numFmtId="4" fontId="22" fillId="0" borderId="12" xfId="0" applyNumberFormat="1" applyFont="1" applyFill="1" applyBorder="1" applyAlignment="1">
      <alignment horizontal="center" vertical="top" wrapText="1"/>
    </xf>
    <xf numFmtId="2" fontId="22" fillId="0" borderId="11" xfId="0" applyNumberFormat="1" applyFont="1" applyFill="1" applyBorder="1" applyAlignment="1">
      <alignment horizontal="center" vertical="top" wrapText="1"/>
    </xf>
    <xf numFmtId="2" fontId="22" fillId="0" borderId="12" xfId="0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center" vertical="top" wrapText="1"/>
    </xf>
    <xf numFmtId="164" fontId="4" fillId="0" borderId="12" xfId="1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38" fillId="0" borderId="0" xfId="1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22" fillId="0" borderId="11" xfId="0" applyNumberFormat="1" applyFont="1" applyFill="1" applyBorder="1" applyAlignment="1">
      <alignment horizontal="center" vertical="top" wrapText="1"/>
    </xf>
    <xf numFmtId="0" fontId="22" fillId="0" borderId="12" xfId="0" applyNumberFormat="1" applyFont="1" applyFill="1" applyBorder="1" applyAlignment="1">
      <alignment horizontal="center" vertical="top" wrapText="1"/>
    </xf>
    <xf numFmtId="164" fontId="27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34" fillId="0" borderId="12" xfId="0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4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24" fillId="25" borderId="0" xfId="0" applyFont="1" applyFill="1" applyAlignment="1">
      <alignment horizontal="center" vertical="top"/>
    </xf>
    <xf numFmtId="0" fontId="4" fillId="24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23" fillId="28" borderId="0" xfId="0" applyFont="1" applyFill="1" applyAlignment="1">
      <alignment horizontal="center" vertical="top"/>
    </xf>
    <xf numFmtId="0" fontId="23" fillId="30" borderId="0" xfId="0" applyFont="1" applyFill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22" fillId="30" borderId="10" xfId="0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center" vertical="top"/>
    </xf>
    <xf numFmtId="0" fontId="24" fillId="25" borderId="10" xfId="0" applyFont="1" applyFill="1" applyBorder="1" applyAlignment="1">
      <alignment horizontal="center" vertical="top"/>
    </xf>
    <xf numFmtId="0" fontId="23" fillId="28" borderId="10" xfId="0" applyFont="1" applyFill="1" applyBorder="1" applyAlignment="1">
      <alignment horizontal="center" vertical="top"/>
    </xf>
    <xf numFmtId="0" fontId="23" fillId="30" borderId="10" xfId="0" applyFont="1" applyFill="1" applyBorder="1" applyAlignment="1">
      <alignment horizontal="center" vertical="top"/>
    </xf>
    <xf numFmtId="0" fontId="23" fillId="33" borderId="10" xfId="0" applyFont="1" applyFill="1" applyBorder="1" applyAlignment="1">
      <alignment horizontal="center" vertical="top"/>
    </xf>
    <xf numFmtId="0" fontId="4" fillId="28" borderId="10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23" fillId="35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22" fillId="28" borderId="10" xfId="0" applyFont="1" applyFill="1" applyBorder="1" applyAlignment="1">
      <alignment horizontal="center" vertical="top"/>
    </xf>
    <xf numFmtId="0" fontId="23" fillId="34" borderId="10" xfId="0" applyFont="1" applyFill="1" applyBorder="1" applyAlignment="1">
      <alignment horizontal="center" vertical="top"/>
    </xf>
    <xf numFmtId="0" fontId="22" fillId="37" borderId="10" xfId="0" applyFont="1" applyFill="1" applyBorder="1" applyAlignment="1">
      <alignment horizontal="center" vertical="top"/>
    </xf>
    <xf numFmtId="0" fontId="22" fillId="34" borderId="10" xfId="0" applyFont="1" applyFill="1" applyBorder="1" applyAlignment="1">
      <alignment horizontal="center" vertical="top"/>
    </xf>
    <xf numFmtId="0" fontId="22" fillId="33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/>
    </xf>
    <xf numFmtId="0" fontId="22" fillId="25" borderId="1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</cellXfs>
  <cellStyles count="184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ex58" xfId="18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7"/>
  <sheetViews>
    <sheetView showZeros="0" tabSelected="1" view="pageBreakPreview" topLeftCell="C1" zoomScale="56" zoomScaleNormal="70" zoomScaleSheetLayoutView="56" workbookViewId="0">
      <pane ySplit="5" topLeftCell="A6" activePane="bottomLeft" state="frozen"/>
      <selection pane="bottomLeft" activeCell="B364" sqref="B364:D364"/>
    </sheetView>
  </sheetViews>
  <sheetFormatPr defaultColWidth="9.109375" defaultRowHeight="15" x14ac:dyDescent="0.25"/>
  <cols>
    <col min="1" max="1" width="5.88671875" style="430" customWidth="1"/>
    <col min="2" max="2" width="51.5546875" style="4" customWidth="1"/>
    <col min="3" max="3" width="24.5546875" style="45" customWidth="1"/>
    <col min="4" max="4" width="17.44140625" style="10" customWidth="1"/>
    <col min="5" max="5" width="13.33203125" style="4" customWidth="1"/>
    <col min="6" max="6" width="19.109375" style="4" customWidth="1"/>
    <col min="7" max="7" width="14" style="4" customWidth="1"/>
    <col min="8" max="8" width="13.5546875" style="4" customWidth="1"/>
    <col min="9" max="9" width="13.6640625" style="12" customWidth="1"/>
    <col min="10" max="11" width="18.44140625" style="5" customWidth="1"/>
    <col min="12" max="12" width="18.44140625" style="33" customWidth="1"/>
    <col min="13" max="13" width="17.109375" style="5" customWidth="1"/>
    <col min="14" max="14" width="17.109375" style="6" customWidth="1"/>
    <col min="15" max="15" width="16.33203125" style="6" customWidth="1"/>
    <col min="16" max="16" width="17.109375" style="6" customWidth="1"/>
    <col min="17" max="17" width="15.33203125" style="6" customWidth="1"/>
    <col min="18" max="18" width="15.88671875" style="5" customWidth="1"/>
    <col min="19" max="19" width="16.109375" style="5" customWidth="1"/>
    <col min="20" max="20" width="17.44140625" style="5" customWidth="1"/>
    <col min="21" max="21" width="15.33203125" style="35" customWidth="1"/>
    <col min="22" max="22" width="15.109375" style="5" customWidth="1"/>
    <col min="23" max="23" width="10.33203125" style="5" customWidth="1"/>
    <col min="24" max="24" width="9.109375" style="3" customWidth="1"/>
    <col min="25" max="16384" width="9.109375" style="3"/>
  </cols>
  <sheetData>
    <row r="1" spans="1:23" x14ac:dyDescent="0.25">
      <c r="B1" s="409" t="s">
        <v>366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</row>
    <row r="2" spans="1:23" x14ac:dyDescent="0.25">
      <c r="B2" s="1"/>
      <c r="C2" s="40"/>
      <c r="D2" s="9"/>
      <c r="E2" s="1"/>
      <c r="F2" s="1"/>
      <c r="G2" s="1"/>
      <c r="H2" s="1"/>
      <c r="I2" s="11"/>
      <c r="J2" s="2"/>
      <c r="K2" s="2"/>
      <c r="L2" s="30"/>
      <c r="M2" s="2"/>
      <c r="N2" s="2"/>
      <c r="O2" s="2"/>
      <c r="P2" s="2"/>
      <c r="Q2" s="2"/>
      <c r="R2" s="2"/>
      <c r="S2" s="2"/>
      <c r="T2" s="414"/>
      <c r="U2" s="414"/>
      <c r="V2" s="414"/>
      <c r="W2" s="414"/>
    </row>
    <row r="3" spans="1:23" ht="69.75" customHeight="1" x14ac:dyDescent="0.25">
      <c r="B3" s="412" t="s">
        <v>0</v>
      </c>
      <c r="C3" s="412" t="s">
        <v>96</v>
      </c>
      <c r="D3" s="410" t="s">
        <v>59</v>
      </c>
      <c r="E3" s="410" t="s">
        <v>60</v>
      </c>
      <c r="F3" s="410" t="s">
        <v>61</v>
      </c>
      <c r="G3" s="410" t="s">
        <v>76</v>
      </c>
      <c r="H3" s="410" t="s">
        <v>62</v>
      </c>
      <c r="I3" s="410" t="s">
        <v>63</v>
      </c>
      <c r="J3" s="411" t="s">
        <v>1</v>
      </c>
      <c r="K3" s="411"/>
      <c r="L3" s="411"/>
      <c r="M3" s="411"/>
      <c r="N3" s="411" t="s">
        <v>64</v>
      </c>
      <c r="O3" s="411"/>
      <c r="P3" s="411"/>
      <c r="Q3" s="411"/>
      <c r="R3" s="411"/>
      <c r="S3" s="411" t="s">
        <v>117</v>
      </c>
      <c r="T3" s="411"/>
      <c r="U3" s="411"/>
      <c r="V3" s="411"/>
      <c r="W3" s="415" t="s">
        <v>3</v>
      </c>
    </row>
    <row r="4" spans="1:23" ht="228.6" customHeight="1" x14ac:dyDescent="0.25">
      <c r="B4" s="413"/>
      <c r="C4" s="427"/>
      <c r="D4" s="410"/>
      <c r="E4" s="410"/>
      <c r="F4" s="410"/>
      <c r="G4" s="410"/>
      <c r="H4" s="410"/>
      <c r="I4" s="410"/>
      <c r="J4" s="37" t="s">
        <v>4</v>
      </c>
      <c r="K4" s="37" t="s">
        <v>5</v>
      </c>
      <c r="L4" s="31" t="s">
        <v>6</v>
      </c>
      <c r="M4" s="37" t="s">
        <v>7</v>
      </c>
      <c r="N4" s="27" t="s">
        <v>65</v>
      </c>
      <c r="O4" s="37" t="s">
        <v>5</v>
      </c>
      <c r="P4" s="37" t="s">
        <v>6</v>
      </c>
      <c r="Q4" s="37" t="s">
        <v>7</v>
      </c>
      <c r="R4" s="27" t="s">
        <v>2</v>
      </c>
      <c r="S4" s="37" t="s">
        <v>4</v>
      </c>
      <c r="T4" s="37" t="s">
        <v>8</v>
      </c>
      <c r="U4" s="31" t="s">
        <v>9</v>
      </c>
      <c r="V4" s="37" t="s">
        <v>7</v>
      </c>
      <c r="W4" s="416"/>
    </row>
    <row r="5" spans="1:23" s="7" customFormat="1" ht="36" customHeight="1" x14ac:dyDescent="0.3">
      <c r="A5" s="431"/>
      <c r="B5" s="14" t="s">
        <v>10</v>
      </c>
      <c r="C5" s="41"/>
      <c r="D5" s="15"/>
      <c r="E5" s="14"/>
      <c r="F5" s="14"/>
      <c r="G5" s="14"/>
      <c r="H5" s="14"/>
      <c r="I5" s="16"/>
      <c r="J5" s="17">
        <f>K5+L5+M5</f>
        <v>7037804.798076679</v>
      </c>
      <c r="K5" s="17">
        <f>K7+K8+K9+K10+K11+K12+K13+K14+K15+K16</f>
        <v>3876261.8</v>
      </c>
      <c r="L5" s="17">
        <f>L7+L8+L9+L10+L11+L12+L13+L14+L15+L16</f>
        <v>3150789.0999999996</v>
      </c>
      <c r="M5" s="17">
        <f>M7+M8+M9+M10+M11+M12+M13+M14+M15+M16</f>
        <v>10753.89807668</v>
      </c>
      <c r="N5" s="17">
        <f>O5+P5+Q5</f>
        <v>39959.719999999987</v>
      </c>
      <c r="O5" s="17">
        <f>O7+O8+O9+O10+O11+O12+O13+O14+O15+O16</f>
        <v>38141.739999999991</v>
      </c>
      <c r="P5" s="17">
        <f t="shared" ref="P5:Q5" si="0">P7+P8+P9+P10+P11+P12+P13+P14+P15+P16</f>
        <v>1625.3400000000001</v>
      </c>
      <c r="Q5" s="17">
        <f t="shared" si="0"/>
        <v>192.64</v>
      </c>
      <c r="R5" s="17">
        <f>N5/J5*100</f>
        <v>0.56778670546418597</v>
      </c>
      <c r="S5" s="17">
        <f>T5+U5+V5</f>
        <v>39960.619999999988</v>
      </c>
      <c r="T5" s="17">
        <f>T7+T8+T9+T10+T11+T12+T13+T14+T15+T16</f>
        <v>38141.739999999991</v>
      </c>
      <c r="U5" s="17">
        <f t="shared" ref="U5:V5" si="1">U7+U8+U9+U10+U11+U12+U13+U14+U15+U16</f>
        <v>1626.2400000000002</v>
      </c>
      <c r="V5" s="17">
        <f t="shared" si="1"/>
        <v>192.64</v>
      </c>
      <c r="W5" s="17">
        <f>S5/J5*100</f>
        <v>0.56779949354265402</v>
      </c>
    </row>
    <row r="6" spans="1:23" ht="18.75" customHeight="1" x14ac:dyDescent="0.25">
      <c r="B6" s="13" t="s">
        <v>11</v>
      </c>
      <c r="C6" s="39"/>
      <c r="D6" s="18"/>
      <c r="E6" s="13"/>
      <c r="F6" s="13"/>
      <c r="G6" s="13"/>
      <c r="H6" s="13"/>
      <c r="I6" s="19"/>
      <c r="J6" s="20"/>
      <c r="K6" s="20"/>
      <c r="L6" s="28"/>
      <c r="M6" s="20"/>
      <c r="N6" s="20"/>
      <c r="O6" s="20"/>
      <c r="P6" s="20"/>
      <c r="Q6" s="20"/>
      <c r="R6" s="47"/>
      <c r="S6" s="20"/>
      <c r="T6" s="20"/>
      <c r="U6" s="28"/>
      <c r="V6" s="20"/>
      <c r="W6" s="47"/>
    </row>
    <row r="7" spans="1:23" ht="29.25" customHeight="1" x14ac:dyDescent="0.25">
      <c r="B7" s="36" t="s">
        <v>12</v>
      </c>
      <c r="C7" s="39"/>
      <c r="D7" s="18"/>
      <c r="E7" s="36"/>
      <c r="F7" s="36"/>
      <c r="G7" s="100"/>
      <c r="H7" s="100"/>
      <c r="I7" s="19"/>
      <c r="J7" s="20">
        <f>J18</f>
        <v>1744946.7000000002</v>
      </c>
      <c r="K7" s="20">
        <f t="shared" ref="K7:L7" si="2">K18</f>
        <v>1622969.6</v>
      </c>
      <c r="L7" s="20">
        <f t="shared" si="2"/>
        <v>120527.99999999999</v>
      </c>
      <c r="M7" s="20">
        <f t="shared" ref="M7:N7" si="3">M18</f>
        <v>1449.1</v>
      </c>
      <c r="N7" s="20">
        <f t="shared" si="3"/>
        <v>38527.01999999999</v>
      </c>
      <c r="O7" s="20">
        <f t="shared" ref="O7:Q7" si="4">O18</f>
        <v>38141.739999999991</v>
      </c>
      <c r="P7" s="20">
        <f t="shared" si="4"/>
        <v>192.64</v>
      </c>
      <c r="Q7" s="20">
        <f t="shared" si="4"/>
        <v>192.64</v>
      </c>
      <c r="R7" s="101">
        <f t="shared" ref="R7:R61" si="5">N7/J7*100</f>
        <v>2.2079195886040521</v>
      </c>
      <c r="S7" s="20">
        <f>S18</f>
        <v>38527.01999999999</v>
      </c>
      <c r="T7" s="20">
        <f t="shared" ref="T7:V7" si="6">T18</f>
        <v>38141.739999999991</v>
      </c>
      <c r="U7" s="20">
        <f>U18</f>
        <v>192.64</v>
      </c>
      <c r="V7" s="20">
        <f t="shared" si="6"/>
        <v>192.64</v>
      </c>
      <c r="W7" s="101">
        <f t="shared" ref="W7:W61" si="7">S7/J7*100</f>
        <v>2.2079195886040521</v>
      </c>
    </row>
    <row r="8" spans="1:23" ht="27.75" customHeight="1" x14ac:dyDescent="0.25">
      <c r="B8" s="36" t="s">
        <v>13</v>
      </c>
      <c r="C8" s="39"/>
      <c r="D8" s="18"/>
      <c r="E8" s="36"/>
      <c r="F8" s="36"/>
      <c r="G8" s="100"/>
      <c r="H8" s="100"/>
      <c r="I8" s="19"/>
      <c r="J8" s="20">
        <f t="shared" ref="J8:L8" si="8">J55</f>
        <v>864600.99807668</v>
      </c>
      <c r="K8" s="20">
        <f t="shared" si="8"/>
        <v>761814.7</v>
      </c>
      <c r="L8" s="20">
        <f t="shared" si="8"/>
        <v>93481.5</v>
      </c>
      <c r="M8" s="20">
        <f t="shared" ref="M8:N8" si="9">M55</f>
        <v>9304.7980766799992</v>
      </c>
      <c r="N8" s="20">
        <f t="shared" si="9"/>
        <v>0</v>
      </c>
      <c r="O8" s="20">
        <f t="shared" ref="O8:Q8" si="10">O55</f>
        <v>0</v>
      </c>
      <c r="P8" s="20">
        <f t="shared" si="10"/>
        <v>0</v>
      </c>
      <c r="Q8" s="20">
        <f t="shared" si="10"/>
        <v>0</v>
      </c>
      <c r="R8" s="101">
        <f t="shared" si="5"/>
        <v>0</v>
      </c>
      <c r="S8" s="20">
        <f t="shared" ref="S8:V8" si="11">S55</f>
        <v>0</v>
      </c>
      <c r="T8" s="20">
        <f t="shared" si="11"/>
        <v>0</v>
      </c>
      <c r="U8" s="20">
        <f t="shared" si="11"/>
        <v>0</v>
      </c>
      <c r="V8" s="20">
        <f t="shared" si="11"/>
        <v>0</v>
      </c>
      <c r="W8" s="101">
        <f t="shared" si="7"/>
        <v>0</v>
      </c>
    </row>
    <row r="9" spans="1:23" ht="24" customHeight="1" x14ac:dyDescent="0.25">
      <c r="B9" s="36" t="s">
        <v>14</v>
      </c>
      <c r="C9" s="39"/>
      <c r="D9" s="18"/>
      <c r="E9" s="36"/>
      <c r="F9" s="36"/>
      <c r="G9" s="100"/>
      <c r="H9" s="100"/>
      <c r="I9" s="19"/>
      <c r="J9" s="20">
        <f>J109</f>
        <v>163463.6</v>
      </c>
      <c r="K9" s="20">
        <f t="shared" ref="K9:L9" si="12">K109</f>
        <v>0</v>
      </c>
      <c r="L9" s="20">
        <f t="shared" si="12"/>
        <v>163463.6</v>
      </c>
      <c r="M9" s="20">
        <f t="shared" ref="M9:N9" si="13">M109</f>
        <v>0</v>
      </c>
      <c r="N9" s="20">
        <f t="shared" si="13"/>
        <v>0</v>
      </c>
      <c r="O9" s="20">
        <f t="shared" ref="O9:Q9" si="14">O109</f>
        <v>0</v>
      </c>
      <c r="P9" s="20">
        <f t="shared" si="14"/>
        <v>0</v>
      </c>
      <c r="Q9" s="20">
        <f t="shared" si="14"/>
        <v>0</v>
      </c>
      <c r="R9" s="101">
        <f t="shared" si="5"/>
        <v>0</v>
      </c>
      <c r="S9" s="20">
        <f>S109</f>
        <v>0</v>
      </c>
      <c r="T9" s="20">
        <f t="shared" ref="T9:V9" si="15">T109</f>
        <v>0</v>
      </c>
      <c r="U9" s="20">
        <f t="shared" si="15"/>
        <v>0</v>
      </c>
      <c r="V9" s="20">
        <f t="shared" si="15"/>
        <v>0</v>
      </c>
      <c r="W9" s="101">
        <f t="shared" si="7"/>
        <v>0</v>
      </c>
    </row>
    <row r="10" spans="1:23" ht="27" customHeight="1" x14ac:dyDescent="0.25">
      <c r="B10" s="36" t="s">
        <v>54</v>
      </c>
      <c r="C10" s="39"/>
      <c r="D10" s="18"/>
      <c r="E10" s="36"/>
      <c r="F10" s="36"/>
      <c r="G10" s="100"/>
      <c r="H10" s="100"/>
      <c r="I10" s="19"/>
      <c r="J10" s="20">
        <f>J198</f>
        <v>202020.2</v>
      </c>
      <c r="K10" s="20">
        <f t="shared" ref="K10:L10" si="16">K198</f>
        <v>200000</v>
      </c>
      <c r="L10" s="20">
        <f t="shared" si="16"/>
        <v>2020.2</v>
      </c>
      <c r="M10" s="20">
        <f t="shared" ref="M10:N10" si="17">M198</f>
        <v>0</v>
      </c>
      <c r="N10" s="20">
        <f t="shared" si="17"/>
        <v>0</v>
      </c>
      <c r="O10" s="20">
        <f>O198</f>
        <v>0</v>
      </c>
      <c r="P10" s="20">
        <f t="shared" ref="P10:Q10" si="18">P198</f>
        <v>0</v>
      </c>
      <c r="Q10" s="20">
        <f t="shared" si="18"/>
        <v>0</v>
      </c>
      <c r="R10" s="101">
        <f t="shared" si="5"/>
        <v>0</v>
      </c>
      <c r="S10" s="20">
        <f>S198</f>
        <v>0</v>
      </c>
      <c r="T10" s="20">
        <f t="shared" ref="T10:V10" si="19">T198</f>
        <v>0</v>
      </c>
      <c r="U10" s="20">
        <f t="shared" si="19"/>
        <v>0</v>
      </c>
      <c r="V10" s="20">
        <f t="shared" si="19"/>
        <v>0</v>
      </c>
      <c r="W10" s="101">
        <f t="shared" si="7"/>
        <v>0</v>
      </c>
    </row>
    <row r="11" spans="1:23" ht="29.25" customHeight="1" x14ac:dyDescent="0.25">
      <c r="B11" s="36" t="s">
        <v>15</v>
      </c>
      <c r="C11" s="39"/>
      <c r="D11" s="18"/>
      <c r="E11" s="36"/>
      <c r="F11" s="36"/>
      <c r="G11" s="100"/>
      <c r="H11" s="100"/>
      <c r="I11" s="19"/>
      <c r="J11" s="20">
        <f>J181</f>
        <v>573183.6</v>
      </c>
      <c r="K11" s="20">
        <f t="shared" ref="K11:L11" si="20">K181</f>
        <v>358412.4</v>
      </c>
      <c r="L11" s="20">
        <f t="shared" si="20"/>
        <v>214771.19999999998</v>
      </c>
      <c r="M11" s="20">
        <f t="shared" ref="M11:N11" si="21">M181</f>
        <v>0</v>
      </c>
      <c r="N11" s="20">
        <f t="shared" si="21"/>
        <v>0</v>
      </c>
      <c r="O11" s="20">
        <f t="shared" ref="O11:Q11" si="22">O181</f>
        <v>0</v>
      </c>
      <c r="P11" s="20">
        <f t="shared" si="22"/>
        <v>0</v>
      </c>
      <c r="Q11" s="20">
        <f t="shared" si="22"/>
        <v>0</v>
      </c>
      <c r="R11" s="101">
        <f t="shared" si="5"/>
        <v>0</v>
      </c>
      <c r="S11" s="20">
        <f>S181</f>
        <v>0</v>
      </c>
      <c r="T11" s="20">
        <f t="shared" ref="T11:V11" si="23">T181</f>
        <v>0</v>
      </c>
      <c r="U11" s="20">
        <f t="shared" si="23"/>
        <v>0</v>
      </c>
      <c r="V11" s="20">
        <f t="shared" si="23"/>
        <v>0</v>
      </c>
      <c r="W11" s="101">
        <f t="shared" si="7"/>
        <v>0</v>
      </c>
    </row>
    <row r="12" spans="1:23" ht="27" customHeight="1" x14ac:dyDescent="0.25">
      <c r="B12" s="36" t="s">
        <v>16</v>
      </c>
      <c r="C12" s="39"/>
      <c r="D12" s="18"/>
      <c r="E12" s="36"/>
      <c r="F12" s="36"/>
      <c r="G12" s="100"/>
      <c r="H12" s="100"/>
      <c r="I12" s="19"/>
      <c r="J12" s="20">
        <f>J205</f>
        <v>971763.5</v>
      </c>
      <c r="K12" s="20">
        <f t="shared" ref="K12:L12" si="24">K205</f>
        <v>107610</v>
      </c>
      <c r="L12" s="20">
        <f t="shared" si="24"/>
        <v>864153.5</v>
      </c>
      <c r="M12" s="20">
        <f t="shared" ref="M12:N12" si="25">M205</f>
        <v>0</v>
      </c>
      <c r="N12" s="20">
        <f t="shared" si="25"/>
        <v>1432.7</v>
      </c>
      <c r="O12" s="20">
        <f t="shared" ref="O12:Q12" si="26">O205</f>
        <v>0</v>
      </c>
      <c r="P12" s="20">
        <f t="shared" si="26"/>
        <v>1432.7</v>
      </c>
      <c r="Q12" s="20">
        <f t="shared" si="26"/>
        <v>0</v>
      </c>
      <c r="R12" s="101">
        <f t="shared" si="5"/>
        <v>0.14743299166926932</v>
      </c>
      <c r="S12" s="20">
        <f>S205</f>
        <v>1433.6000000000001</v>
      </c>
      <c r="T12" s="20">
        <f t="shared" ref="T12:V12" si="27">T205</f>
        <v>0</v>
      </c>
      <c r="U12" s="20">
        <f t="shared" si="27"/>
        <v>1433.6000000000001</v>
      </c>
      <c r="V12" s="20">
        <f t="shared" si="27"/>
        <v>0</v>
      </c>
      <c r="W12" s="101">
        <f t="shared" si="7"/>
        <v>0.14752560679630386</v>
      </c>
    </row>
    <row r="13" spans="1:23" ht="29.25" customHeight="1" x14ac:dyDescent="0.25">
      <c r="B13" s="36" t="s">
        <v>17</v>
      </c>
      <c r="C13" s="39"/>
      <c r="D13" s="18"/>
      <c r="E13" s="36"/>
      <c r="F13" s="36"/>
      <c r="G13" s="100"/>
      <c r="H13" s="100"/>
      <c r="I13" s="19"/>
      <c r="J13" s="20">
        <f>J224</f>
        <v>1168839.1000000001</v>
      </c>
      <c r="K13" s="20">
        <f t="shared" ref="K13:L13" si="28">K224</f>
        <v>544198.6</v>
      </c>
      <c r="L13" s="20">
        <f t="shared" si="28"/>
        <v>624640.5</v>
      </c>
      <c r="M13" s="20">
        <f t="shared" ref="M13:N13" si="29">M224</f>
        <v>0</v>
      </c>
      <c r="N13" s="20">
        <f t="shared" si="29"/>
        <v>0</v>
      </c>
      <c r="O13" s="20">
        <f t="shared" ref="O13:Q13" si="30">O224</f>
        <v>0</v>
      </c>
      <c r="P13" s="20">
        <f t="shared" si="30"/>
        <v>0</v>
      </c>
      <c r="Q13" s="20">
        <f t="shared" si="30"/>
        <v>0</v>
      </c>
      <c r="R13" s="101">
        <f t="shared" si="5"/>
        <v>0</v>
      </c>
      <c r="S13" s="20">
        <f>S224</f>
        <v>0</v>
      </c>
      <c r="T13" s="20">
        <f t="shared" ref="T13:V13" si="31">T224</f>
        <v>0</v>
      </c>
      <c r="U13" s="20">
        <f t="shared" si="31"/>
        <v>0</v>
      </c>
      <c r="V13" s="20">
        <f t="shared" si="31"/>
        <v>0</v>
      </c>
      <c r="W13" s="101">
        <f t="shared" si="7"/>
        <v>0</v>
      </c>
    </row>
    <row r="14" spans="1:23" ht="29.25" customHeight="1" x14ac:dyDescent="0.25">
      <c r="B14" s="36" t="s">
        <v>31</v>
      </c>
      <c r="C14" s="39"/>
      <c r="D14" s="18"/>
      <c r="E14" s="36"/>
      <c r="F14" s="36"/>
      <c r="G14" s="100"/>
      <c r="H14" s="100"/>
      <c r="I14" s="19"/>
      <c r="J14" s="20">
        <f>J324</f>
        <v>20658.7</v>
      </c>
      <c r="K14" s="20">
        <f t="shared" ref="K14:L14" si="32">K324</f>
        <v>13607.400000000001</v>
      </c>
      <c r="L14" s="20">
        <f t="shared" si="32"/>
        <v>7051.3</v>
      </c>
      <c r="M14" s="20">
        <f t="shared" ref="M14" si="33">M324</f>
        <v>0</v>
      </c>
      <c r="N14" s="20">
        <f>N324</f>
        <v>0</v>
      </c>
      <c r="O14" s="20">
        <f t="shared" ref="O14:Q14" si="34">O324</f>
        <v>0</v>
      </c>
      <c r="P14" s="20">
        <f t="shared" si="34"/>
        <v>0</v>
      </c>
      <c r="Q14" s="20">
        <f t="shared" si="34"/>
        <v>0</v>
      </c>
      <c r="R14" s="101">
        <f t="shared" si="5"/>
        <v>0</v>
      </c>
      <c r="S14" s="20">
        <f>S324</f>
        <v>0</v>
      </c>
      <c r="T14" s="20">
        <f t="shared" ref="T14:V14" si="35">T324</f>
        <v>0</v>
      </c>
      <c r="U14" s="20">
        <f t="shared" si="35"/>
        <v>0</v>
      </c>
      <c r="V14" s="20">
        <f t="shared" si="35"/>
        <v>0</v>
      </c>
      <c r="W14" s="101">
        <f t="shared" si="7"/>
        <v>0</v>
      </c>
    </row>
    <row r="15" spans="1:23" s="49" customFormat="1" ht="27" customHeight="1" x14ac:dyDescent="0.25">
      <c r="A15" s="432"/>
      <c r="B15" s="51" t="s">
        <v>85</v>
      </c>
      <c r="C15" s="48"/>
      <c r="D15" s="46"/>
      <c r="E15" s="51"/>
      <c r="F15" s="51"/>
      <c r="G15" s="51"/>
      <c r="H15" s="51"/>
      <c r="I15" s="53"/>
      <c r="J15" s="28">
        <f>J335</f>
        <v>269854</v>
      </c>
      <c r="K15" s="28">
        <f t="shared" ref="K15:L15" si="36">K335</f>
        <v>267649.09999999998</v>
      </c>
      <c r="L15" s="28">
        <f t="shared" si="36"/>
        <v>2204.9</v>
      </c>
      <c r="M15" s="28">
        <f t="shared" ref="M15:N15" si="37">M335</f>
        <v>0</v>
      </c>
      <c r="N15" s="28">
        <f t="shared" si="37"/>
        <v>0</v>
      </c>
      <c r="O15" s="28">
        <f t="shared" ref="O15:Q15" si="38">O335</f>
        <v>0</v>
      </c>
      <c r="P15" s="28">
        <f t="shared" si="38"/>
        <v>0</v>
      </c>
      <c r="Q15" s="28">
        <f t="shared" si="38"/>
        <v>0</v>
      </c>
      <c r="R15" s="47">
        <f t="shared" si="5"/>
        <v>0</v>
      </c>
      <c r="S15" s="28">
        <f>S335</f>
        <v>0</v>
      </c>
      <c r="T15" s="28">
        <f t="shared" ref="T15:V15" si="39">T335</f>
        <v>0</v>
      </c>
      <c r="U15" s="28">
        <f t="shared" si="39"/>
        <v>0</v>
      </c>
      <c r="V15" s="28">
        <f t="shared" si="39"/>
        <v>0</v>
      </c>
      <c r="W15" s="47">
        <f t="shared" si="7"/>
        <v>0</v>
      </c>
    </row>
    <row r="16" spans="1:23" s="49" customFormat="1" ht="27" customHeight="1" x14ac:dyDescent="0.25">
      <c r="A16" s="432"/>
      <c r="B16" s="51" t="s">
        <v>343</v>
      </c>
      <c r="C16" s="48"/>
      <c r="D16" s="46"/>
      <c r="E16" s="51"/>
      <c r="F16" s="51"/>
      <c r="G16" s="51"/>
      <c r="H16" s="51"/>
      <c r="I16" s="53"/>
      <c r="J16" s="28">
        <f>K16+L16+M16</f>
        <v>1058474.3999999999</v>
      </c>
      <c r="K16" s="28">
        <f>K346</f>
        <v>0</v>
      </c>
      <c r="L16" s="28">
        <f>L346</f>
        <v>1058474.3999999999</v>
      </c>
      <c r="M16" s="28">
        <f>M346</f>
        <v>0</v>
      </c>
      <c r="N16" s="28"/>
      <c r="O16" s="28"/>
      <c r="P16" s="28"/>
      <c r="Q16" s="28"/>
      <c r="R16" s="47">
        <f t="shared" si="5"/>
        <v>0</v>
      </c>
      <c r="S16" s="28"/>
      <c r="T16" s="28"/>
      <c r="U16" s="28"/>
      <c r="V16" s="28"/>
      <c r="W16" s="47"/>
    </row>
    <row r="17" spans="1:23" ht="22.5" customHeight="1" x14ac:dyDescent="0.25">
      <c r="B17" s="13" t="s">
        <v>11</v>
      </c>
      <c r="C17" s="39"/>
      <c r="D17" s="18"/>
      <c r="E17" s="13"/>
      <c r="F17" s="13"/>
      <c r="G17" s="13"/>
      <c r="H17" s="13"/>
      <c r="I17" s="19"/>
      <c r="J17" s="20"/>
      <c r="K17" s="20"/>
      <c r="L17" s="28"/>
      <c r="M17" s="20"/>
      <c r="N17" s="20">
        <f t="shared" ref="N17" si="40">S17</f>
        <v>0</v>
      </c>
      <c r="O17" s="20">
        <f t="shared" ref="O17" si="41">T17</f>
        <v>0</v>
      </c>
      <c r="P17" s="20">
        <f t="shared" ref="P17" si="42">U17</f>
        <v>0</v>
      </c>
      <c r="Q17" s="20">
        <f t="shared" ref="Q17" si="43">V17</f>
        <v>0</v>
      </c>
      <c r="R17" s="47"/>
      <c r="S17" s="20"/>
      <c r="T17" s="20"/>
      <c r="U17" s="28"/>
      <c r="V17" s="20"/>
      <c r="W17" s="47"/>
    </row>
    <row r="18" spans="1:23" s="7" customFormat="1" ht="29.25" customHeight="1" x14ac:dyDescent="0.3">
      <c r="A18" s="431"/>
      <c r="B18" s="38" t="s">
        <v>18</v>
      </c>
      <c r="C18" s="41">
        <v>11</v>
      </c>
      <c r="D18" s="15"/>
      <c r="E18" s="14"/>
      <c r="F18" s="14"/>
      <c r="G18" s="14"/>
      <c r="H18" s="14"/>
      <c r="I18" s="16"/>
      <c r="J18" s="17">
        <f>K18+L18+M18</f>
        <v>1744946.7000000002</v>
      </c>
      <c r="K18" s="17">
        <f>K20</f>
        <v>1622969.6</v>
      </c>
      <c r="L18" s="17">
        <f t="shared" ref="L18:M18" si="44">L20</f>
        <v>120527.99999999999</v>
      </c>
      <c r="M18" s="17">
        <f t="shared" si="44"/>
        <v>1449.1</v>
      </c>
      <c r="N18" s="17">
        <f>O18+P18+Q18</f>
        <v>38527.01999999999</v>
      </c>
      <c r="O18" s="17">
        <f>O20</f>
        <v>38141.739999999991</v>
      </c>
      <c r="P18" s="17">
        <f>P20</f>
        <v>192.64</v>
      </c>
      <c r="Q18" s="17">
        <f>Q20</f>
        <v>192.64</v>
      </c>
      <c r="R18" s="17">
        <f t="shared" si="5"/>
        <v>2.2079195886040521</v>
      </c>
      <c r="S18" s="17">
        <f>T18+U18+V18</f>
        <v>38527.01999999999</v>
      </c>
      <c r="T18" s="17">
        <f t="shared" ref="T18:V18" si="45">T20</f>
        <v>38141.739999999991</v>
      </c>
      <c r="U18" s="17">
        <f t="shared" si="45"/>
        <v>192.64</v>
      </c>
      <c r="V18" s="17">
        <f t="shared" si="45"/>
        <v>192.64</v>
      </c>
      <c r="W18" s="17">
        <f t="shared" si="7"/>
        <v>2.2079195886040521</v>
      </c>
    </row>
    <row r="19" spans="1:23" s="8" customFormat="1" ht="25.5" customHeight="1" x14ac:dyDescent="0.3">
      <c r="A19" s="433"/>
      <c r="B19" s="21" t="s">
        <v>20</v>
      </c>
      <c r="C19" s="42"/>
      <c r="D19" s="22"/>
      <c r="E19" s="21"/>
      <c r="F19" s="21"/>
      <c r="G19" s="21"/>
      <c r="H19" s="21"/>
      <c r="I19" s="23"/>
      <c r="J19" s="24"/>
      <c r="K19" s="24"/>
      <c r="L19" s="29"/>
      <c r="M19" s="24"/>
      <c r="N19" s="24"/>
      <c r="O19" s="24"/>
      <c r="P19" s="24"/>
      <c r="Q19" s="24"/>
      <c r="R19" s="47"/>
      <c r="S19" s="24"/>
      <c r="T19" s="24"/>
      <c r="U19" s="29"/>
      <c r="V19" s="24"/>
      <c r="W19" s="47"/>
    </row>
    <row r="20" spans="1:23" s="60" customFormat="1" ht="69.75" customHeight="1" x14ac:dyDescent="0.3">
      <c r="A20" s="434"/>
      <c r="B20" s="68" t="s">
        <v>40</v>
      </c>
      <c r="C20" s="69"/>
      <c r="D20" s="61"/>
      <c r="E20" s="62"/>
      <c r="F20" s="62"/>
      <c r="G20" s="62"/>
      <c r="H20" s="62"/>
      <c r="I20" s="63"/>
      <c r="J20" s="58">
        <f>K20+L20+M20</f>
        <v>1744946.7000000002</v>
      </c>
      <c r="K20" s="58">
        <f>K21+K41</f>
        <v>1622969.6</v>
      </c>
      <c r="L20" s="58">
        <f>L21+L41</f>
        <v>120527.99999999999</v>
      </c>
      <c r="M20" s="58">
        <f>M21+M41</f>
        <v>1449.1</v>
      </c>
      <c r="N20" s="58">
        <f>O20+P20+Q20</f>
        <v>38527.01999999999</v>
      </c>
      <c r="O20" s="58">
        <f>O21+O41</f>
        <v>38141.739999999991</v>
      </c>
      <c r="P20" s="58">
        <f>P21+P41</f>
        <v>192.64</v>
      </c>
      <c r="Q20" s="58">
        <f>Q21+Q41</f>
        <v>192.64</v>
      </c>
      <c r="R20" s="59">
        <f t="shared" si="5"/>
        <v>2.2079195886040521</v>
      </c>
      <c r="S20" s="58">
        <f>T20+U20+V20</f>
        <v>38527.01999999999</v>
      </c>
      <c r="T20" s="58">
        <f>T21+T41</f>
        <v>38141.739999999991</v>
      </c>
      <c r="U20" s="58">
        <f>U21+U41</f>
        <v>192.64</v>
      </c>
      <c r="V20" s="58">
        <f>V21+V41</f>
        <v>192.64</v>
      </c>
      <c r="W20" s="59">
        <f t="shared" si="7"/>
        <v>2.2079195886040521</v>
      </c>
    </row>
    <row r="21" spans="1:23" s="185" customFormat="1" ht="69.75" customHeight="1" x14ac:dyDescent="0.3">
      <c r="A21" s="435"/>
      <c r="B21" s="176" t="s">
        <v>42</v>
      </c>
      <c r="C21" s="182">
        <v>8</v>
      </c>
      <c r="D21" s="190"/>
      <c r="E21" s="191"/>
      <c r="F21" s="191"/>
      <c r="G21" s="191"/>
      <c r="H21" s="191"/>
      <c r="I21" s="201"/>
      <c r="J21" s="192">
        <f>K21+L21+M21</f>
        <v>1014143.4</v>
      </c>
      <c r="K21" s="192">
        <f>K24+K26+K28+K30+K32+K33+K34+K35+K36+K39</f>
        <v>1002946.4</v>
      </c>
      <c r="L21" s="192">
        <f t="shared" ref="L21:M21" si="46">L24+L26+L28+L30+L32+L33+L34+L35+L36+L39</f>
        <v>9747.9</v>
      </c>
      <c r="M21" s="192">
        <f t="shared" si="46"/>
        <v>1449.1</v>
      </c>
      <c r="N21" s="192">
        <f>O21+P21+Q21</f>
        <v>38527.01999999999</v>
      </c>
      <c r="O21" s="192">
        <f>O24+O26+O28+O30+O32+O33+O34+O35+O36+O39</f>
        <v>38141.739999999991</v>
      </c>
      <c r="P21" s="192">
        <f t="shared" ref="P21:Q21" si="47">P24+P26+P28+P30+P32+P33+P34+P35+P36+P39</f>
        <v>192.64</v>
      </c>
      <c r="Q21" s="192">
        <f t="shared" si="47"/>
        <v>192.64</v>
      </c>
      <c r="R21" s="87">
        <f t="shared" si="5"/>
        <v>3.7989716247228933</v>
      </c>
      <c r="S21" s="192">
        <f>T21+U21+V21</f>
        <v>38527.01999999999</v>
      </c>
      <c r="T21" s="192">
        <f>T24+T26+T28+T30+T32+T33+T34+T35+T36+T39</f>
        <v>38141.739999999991</v>
      </c>
      <c r="U21" s="192">
        <f>U24+U26+U28+O30+U32+U33+U34+U35+U36+O39</f>
        <v>192.64</v>
      </c>
      <c r="V21" s="192">
        <f>V24+V26+V28+P30+V32+V33+V34+V35+V36+P39</f>
        <v>192.64</v>
      </c>
      <c r="W21" s="87">
        <f t="shared" si="7"/>
        <v>3.7989716247228933</v>
      </c>
    </row>
    <row r="22" spans="1:23" s="314" customFormat="1" ht="69.75" customHeight="1" x14ac:dyDescent="0.25">
      <c r="A22" s="352"/>
      <c r="B22" s="339" t="s">
        <v>32</v>
      </c>
      <c r="C22" s="304"/>
      <c r="D22" s="340"/>
      <c r="E22" s="341"/>
      <c r="F22" s="341"/>
      <c r="G22" s="341"/>
      <c r="H22" s="341"/>
      <c r="I22" s="342"/>
      <c r="J22" s="343">
        <f t="shared" ref="J22:J96" si="48">K22+L22+M22</f>
        <v>0</v>
      </c>
      <c r="K22" s="344"/>
      <c r="L22" s="344"/>
      <c r="M22" s="344"/>
      <c r="N22" s="343">
        <f t="shared" ref="N22:N96" si="49">O22+P22+Q22</f>
        <v>0</v>
      </c>
      <c r="O22" s="344"/>
      <c r="P22" s="344"/>
      <c r="Q22" s="344"/>
      <c r="R22" s="345"/>
      <c r="S22" s="343">
        <f t="shared" ref="S22:S31" si="50">T22+U22+V22</f>
        <v>0</v>
      </c>
      <c r="T22" s="344"/>
      <c r="U22" s="346"/>
      <c r="V22" s="344"/>
      <c r="W22" s="345"/>
    </row>
    <row r="23" spans="1:23" ht="29.25" customHeight="1" x14ac:dyDescent="0.25">
      <c r="A23" s="436"/>
      <c r="B23" s="261" t="s">
        <v>34</v>
      </c>
      <c r="C23" s="39"/>
      <c r="D23" s="105"/>
      <c r="E23" s="89"/>
      <c r="F23" s="89"/>
      <c r="G23" s="89"/>
      <c r="H23" s="89"/>
      <c r="I23" s="120"/>
      <c r="J23" s="121"/>
      <c r="K23" s="108"/>
      <c r="L23" s="108"/>
      <c r="M23" s="108"/>
      <c r="N23" s="121"/>
      <c r="O23" s="108"/>
      <c r="P23" s="108"/>
      <c r="Q23" s="108"/>
      <c r="R23" s="122"/>
      <c r="S23" s="121"/>
      <c r="T23" s="108"/>
      <c r="U23" s="124"/>
      <c r="V23" s="108"/>
      <c r="W23" s="122"/>
    </row>
    <row r="24" spans="1:23" s="50" customFormat="1" ht="114.75" customHeight="1" x14ac:dyDescent="0.25">
      <c r="A24" s="437">
        <v>1</v>
      </c>
      <c r="B24" s="262" t="s">
        <v>77</v>
      </c>
      <c r="C24" s="39" t="s">
        <v>98</v>
      </c>
      <c r="D24" s="67">
        <v>218666.2</v>
      </c>
      <c r="E24" s="71" t="s">
        <v>102</v>
      </c>
      <c r="F24" s="71"/>
      <c r="G24" s="71"/>
      <c r="H24" s="71"/>
      <c r="I24" s="111"/>
      <c r="J24" s="97">
        <f>K24+L24+M24</f>
        <v>150540.1</v>
      </c>
      <c r="K24" s="119">
        <v>149783.6</v>
      </c>
      <c r="L24" s="119">
        <v>756.5</v>
      </c>
      <c r="M24" s="112">
        <v>0</v>
      </c>
      <c r="N24" s="97"/>
      <c r="O24" s="119"/>
      <c r="P24" s="119"/>
      <c r="Q24" s="119"/>
      <c r="R24" s="98">
        <f t="shared" si="5"/>
        <v>0</v>
      </c>
      <c r="S24" s="97"/>
      <c r="T24" s="119"/>
      <c r="U24" s="112"/>
      <c r="V24" s="119"/>
      <c r="W24" s="98">
        <f t="shared" si="7"/>
        <v>0</v>
      </c>
    </row>
    <row r="25" spans="1:23" ht="30.75" customHeight="1" x14ac:dyDescent="0.25">
      <c r="A25" s="436"/>
      <c r="B25" s="261" t="s">
        <v>46</v>
      </c>
      <c r="C25" s="39"/>
      <c r="D25" s="105"/>
      <c r="E25" s="89"/>
      <c r="F25" s="89"/>
      <c r="G25" s="89"/>
      <c r="H25" s="89"/>
      <c r="I25" s="120"/>
      <c r="J25" s="121"/>
      <c r="K25" s="108"/>
      <c r="L25" s="108"/>
      <c r="M25" s="124"/>
      <c r="N25" s="121"/>
      <c r="O25" s="108"/>
      <c r="P25" s="108"/>
      <c r="Q25" s="108"/>
      <c r="R25" s="122"/>
      <c r="S25" s="121"/>
      <c r="T25" s="108"/>
      <c r="U25" s="124"/>
      <c r="V25" s="108"/>
      <c r="W25" s="122"/>
    </row>
    <row r="26" spans="1:23" ht="110.25" customHeight="1" x14ac:dyDescent="0.25">
      <c r="A26" s="436">
        <v>2</v>
      </c>
      <c r="B26" s="263" t="s">
        <v>78</v>
      </c>
      <c r="C26" s="39" t="s">
        <v>98</v>
      </c>
      <c r="D26" s="105">
        <v>159596</v>
      </c>
      <c r="E26" s="89" t="s">
        <v>101</v>
      </c>
      <c r="F26" s="89"/>
      <c r="G26" s="89"/>
      <c r="H26" s="89"/>
      <c r="I26" s="120"/>
      <c r="J26" s="121">
        <f>K26+L26+M26</f>
        <v>102141.4</v>
      </c>
      <c r="K26" s="108">
        <v>101120</v>
      </c>
      <c r="L26" s="108">
        <v>510.7</v>
      </c>
      <c r="M26" s="124">
        <v>510.7</v>
      </c>
      <c r="N26" s="121">
        <f>SUM(O26:Q26)</f>
        <v>20127.969999999998</v>
      </c>
      <c r="O26" s="108">
        <v>19926.689999999999</v>
      </c>
      <c r="P26" s="124">
        <v>100.64</v>
      </c>
      <c r="Q26" s="108">
        <v>100.64</v>
      </c>
      <c r="R26" s="122">
        <f t="shared" si="5"/>
        <v>19.705986015464834</v>
      </c>
      <c r="S26" s="121">
        <f>T26+U26+V26</f>
        <v>20127.969999999998</v>
      </c>
      <c r="T26" s="108">
        <v>19926.689999999999</v>
      </c>
      <c r="U26" s="124">
        <v>100.64</v>
      </c>
      <c r="V26" s="108">
        <v>100.64</v>
      </c>
      <c r="W26" s="122">
        <f t="shared" si="7"/>
        <v>19.705986015464834</v>
      </c>
    </row>
    <row r="27" spans="1:23" ht="29.25" customHeight="1" x14ac:dyDescent="0.25">
      <c r="A27" s="436"/>
      <c r="B27" s="261" t="s">
        <v>30</v>
      </c>
      <c r="C27" s="39"/>
      <c r="D27" s="105"/>
      <c r="E27" s="89"/>
      <c r="F27" s="89"/>
      <c r="G27" s="89"/>
      <c r="H27" s="89"/>
      <c r="I27" s="120"/>
      <c r="J27" s="121"/>
      <c r="K27" s="108"/>
      <c r="L27" s="108"/>
      <c r="M27" s="124"/>
      <c r="N27" s="121"/>
      <c r="O27" s="108"/>
      <c r="P27" s="108"/>
      <c r="Q27" s="108"/>
      <c r="R27" s="122"/>
      <c r="S27" s="121"/>
      <c r="T27" s="108"/>
      <c r="U27" s="124"/>
      <c r="V27" s="108"/>
      <c r="W27" s="122"/>
    </row>
    <row r="28" spans="1:23" s="50" customFormat="1" ht="104.25" customHeight="1" x14ac:dyDescent="0.25">
      <c r="A28" s="437">
        <v>3</v>
      </c>
      <c r="B28" s="262" t="s">
        <v>79</v>
      </c>
      <c r="C28" s="39" t="s">
        <v>98</v>
      </c>
      <c r="D28" s="67">
        <v>218666.6</v>
      </c>
      <c r="E28" s="52" t="s">
        <v>109</v>
      </c>
      <c r="F28" s="71"/>
      <c r="G28" s="71"/>
      <c r="H28" s="71"/>
      <c r="I28" s="111"/>
      <c r="J28" s="97">
        <f>K28+L28+M28</f>
        <v>150540.29999999999</v>
      </c>
      <c r="K28" s="119">
        <v>149783.79999999999</v>
      </c>
      <c r="L28" s="119">
        <v>756.5</v>
      </c>
      <c r="M28" s="112">
        <v>0</v>
      </c>
      <c r="N28" s="97"/>
      <c r="O28" s="119"/>
      <c r="P28" s="119"/>
      <c r="Q28" s="119"/>
      <c r="R28" s="98">
        <f t="shared" si="5"/>
        <v>0</v>
      </c>
      <c r="S28" s="97"/>
      <c r="T28" s="119"/>
      <c r="U28" s="112"/>
      <c r="V28" s="119"/>
      <c r="W28" s="98">
        <f t="shared" si="7"/>
        <v>0</v>
      </c>
    </row>
    <row r="29" spans="1:23" ht="40.5" customHeight="1" x14ac:dyDescent="0.25">
      <c r="A29" s="436"/>
      <c r="B29" s="261" t="s">
        <v>44</v>
      </c>
      <c r="C29" s="39"/>
      <c r="D29" s="105"/>
      <c r="E29" s="89"/>
      <c r="F29" s="89"/>
      <c r="G29" s="89"/>
      <c r="H29" s="89"/>
      <c r="I29" s="120"/>
      <c r="J29" s="121"/>
      <c r="K29" s="108"/>
      <c r="L29" s="108"/>
      <c r="M29" s="124"/>
      <c r="N29" s="121"/>
      <c r="O29" s="108"/>
      <c r="P29" s="108"/>
      <c r="Q29" s="108"/>
      <c r="R29" s="122"/>
      <c r="S29" s="121"/>
      <c r="T29" s="108"/>
      <c r="U29" s="124"/>
      <c r="V29" s="108"/>
      <c r="W29" s="122"/>
    </row>
    <row r="30" spans="1:23" ht="105.75" customHeight="1" x14ac:dyDescent="0.25">
      <c r="A30" s="436">
        <v>4</v>
      </c>
      <c r="B30" s="202" t="s">
        <v>196</v>
      </c>
      <c r="C30" s="48"/>
      <c r="D30" s="105"/>
      <c r="E30" s="89"/>
      <c r="F30" s="89"/>
      <c r="G30" s="89"/>
      <c r="H30" s="89"/>
      <c r="I30" s="120"/>
      <c r="J30" s="121">
        <f>SUM(K30:M30)</f>
        <v>2708.5</v>
      </c>
      <c r="K30" s="108"/>
      <c r="L30" s="108">
        <v>2708.5</v>
      </c>
      <c r="M30" s="195">
        <v>0</v>
      </c>
      <c r="N30" s="121"/>
      <c r="O30" s="108"/>
      <c r="P30" s="108"/>
      <c r="Q30" s="108"/>
      <c r="R30" s="122"/>
      <c r="S30" s="121">
        <f>SUM(T30:V30)</f>
        <v>0</v>
      </c>
      <c r="T30" s="108"/>
      <c r="U30" s="112"/>
      <c r="V30" s="195"/>
      <c r="W30" s="122">
        <f t="shared" ref="W30" si="51">S30/J30*100</f>
        <v>0</v>
      </c>
    </row>
    <row r="31" spans="1:23" s="8" customFormat="1" ht="28.5" customHeight="1" x14ac:dyDescent="0.3">
      <c r="A31" s="438"/>
      <c r="B31" s="264" t="s">
        <v>19</v>
      </c>
      <c r="C31" s="42"/>
      <c r="D31" s="126"/>
      <c r="E31" s="114"/>
      <c r="F31" s="114"/>
      <c r="G31" s="114"/>
      <c r="H31" s="104"/>
      <c r="I31" s="118"/>
      <c r="J31" s="121">
        <f t="shared" si="48"/>
        <v>0</v>
      </c>
      <c r="K31" s="121"/>
      <c r="L31" s="121"/>
      <c r="M31" s="121"/>
      <c r="N31" s="121">
        <f t="shared" si="49"/>
        <v>0</v>
      </c>
      <c r="O31" s="121"/>
      <c r="P31" s="121"/>
      <c r="Q31" s="121"/>
      <c r="R31" s="122"/>
      <c r="S31" s="121">
        <f t="shared" si="50"/>
        <v>0</v>
      </c>
      <c r="T31" s="121"/>
      <c r="U31" s="121"/>
      <c r="V31" s="121"/>
      <c r="W31" s="122"/>
    </row>
    <row r="32" spans="1:23" ht="90" customHeight="1" x14ac:dyDescent="0.25">
      <c r="A32" s="436">
        <v>6</v>
      </c>
      <c r="B32" s="263" t="s">
        <v>156</v>
      </c>
      <c r="C32" s="39" t="s">
        <v>98</v>
      </c>
      <c r="D32" s="105">
        <v>249145.42</v>
      </c>
      <c r="E32" s="104" t="s">
        <v>103</v>
      </c>
      <c r="F32" s="43" t="s">
        <v>110</v>
      </c>
      <c r="G32" s="43" t="s">
        <v>111</v>
      </c>
      <c r="H32" s="109">
        <v>222566</v>
      </c>
      <c r="I32" s="165" t="s">
        <v>347</v>
      </c>
      <c r="J32" s="121">
        <f t="shared" si="48"/>
        <v>159975.69999999998</v>
      </c>
      <c r="K32" s="124">
        <v>158408.1</v>
      </c>
      <c r="L32" s="124">
        <v>783.8</v>
      </c>
      <c r="M32" s="124">
        <v>783.8</v>
      </c>
      <c r="N32" s="121">
        <f>SUM(O32:Q32)</f>
        <v>17953.64</v>
      </c>
      <c r="O32" s="108">
        <v>17774.099999999999</v>
      </c>
      <c r="P32" s="124">
        <v>89.77</v>
      </c>
      <c r="Q32" s="108">
        <v>89.77</v>
      </c>
      <c r="R32" s="122">
        <f>N32/J32*100</f>
        <v>11.22272945203553</v>
      </c>
      <c r="S32" s="121">
        <f>SUM(T32:V32)</f>
        <v>17953.64</v>
      </c>
      <c r="T32" s="108">
        <v>17774.099999999999</v>
      </c>
      <c r="U32" s="124">
        <v>89.77</v>
      </c>
      <c r="V32" s="108">
        <v>89.77</v>
      </c>
      <c r="W32" s="122">
        <f t="shared" si="7"/>
        <v>11.22272945203553</v>
      </c>
    </row>
    <row r="33" spans="1:23" s="50" customFormat="1" ht="114" customHeight="1" x14ac:dyDescent="0.25">
      <c r="A33" s="437">
        <v>7</v>
      </c>
      <c r="B33" s="262" t="s">
        <v>197</v>
      </c>
      <c r="C33" s="39" t="s">
        <v>98</v>
      </c>
      <c r="D33" s="67">
        <v>218350.6</v>
      </c>
      <c r="E33" s="66"/>
      <c r="F33" s="71" t="s">
        <v>164</v>
      </c>
      <c r="G33" s="207" t="s">
        <v>165</v>
      </c>
      <c r="H33" s="208"/>
      <c r="I33" s="206"/>
      <c r="J33" s="97">
        <f t="shared" si="48"/>
        <v>122091.29999999999</v>
      </c>
      <c r="K33" s="112">
        <v>121467.9</v>
      </c>
      <c r="L33" s="112">
        <v>623.4</v>
      </c>
      <c r="M33" s="112">
        <v>0</v>
      </c>
      <c r="N33" s="97"/>
      <c r="O33" s="119"/>
      <c r="P33" s="119"/>
      <c r="Q33" s="119"/>
      <c r="R33" s="98">
        <f t="shared" si="5"/>
        <v>0</v>
      </c>
      <c r="S33" s="97"/>
      <c r="T33" s="119"/>
      <c r="U33" s="112"/>
      <c r="V33" s="119"/>
      <c r="W33" s="98">
        <f t="shared" si="7"/>
        <v>0</v>
      </c>
    </row>
    <row r="34" spans="1:23" s="50" customFormat="1" ht="100.5" customHeight="1" x14ac:dyDescent="0.25">
      <c r="A34" s="437">
        <v>8</v>
      </c>
      <c r="B34" s="262" t="s">
        <v>157</v>
      </c>
      <c r="C34" s="39" t="s">
        <v>98</v>
      </c>
      <c r="D34" s="67">
        <v>200000.1</v>
      </c>
      <c r="E34" s="66"/>
      <c r="F34" s="71"/>
      <c r="G34" s="207" t="s">
        <v>166</v>
      </c>
      <c r="H34" s="208"/>
      <c r="I34" s="206"/>
      <c r="J34" s="97">
        <f t="shared" si="48"/>
        <v>157434.90000000002</v>
      </c>
      <c r="K34" s="112">
        <v>156642.20000000001</v>
      </c>
      <c r="L34" s="112">
        <v>792.7</v>
      </c>
      <c r="M34" s="112">
        <v>0</v>
      </c>
      <c r="N34" s="97"/>
      <c r="O34" s="119"/>
      <c r="P34" s="119"/>
      <c r="Q34" s="119"/>
      <c r="R34" s="98">
        <f t="shared" si="5"/>
        <v>0</v>
      </c>
      <c r="S34" s="97"/>
      <c r="T34" s="119"/>
      <c r="U34" s="112"/>
      <c r="V34" s="119"/>
      <c r="W34" s="98">
        <f t="shared" si="7"/>
        <v>0</v>
      </c>
    </row>
    <row r="35" spans="1:23" s="50" customFormat="1" ht="103.5" customHeight="1" x14ac:dyDescent="0.25">
      <c r="A35" s="437">
        <v>9</v>
      </c>
      <c r="B35" s="262" t="s">
        <v>158</v>
      </c>
      <c r="C35" s="39" t="s">
        <v>98</v>
      </c>
      <c r="D35" s="67">
        <v>140010</v>
      </c>
      <c r="E35" s="66"/>
      <c r="F35" s="71"/>
      <c r="G35" s="207" t="s">
        <v>167</v>
      </c>
      <c r="H35" s="208"/>
      <c r="I35" s="206"/>
      <c r="J35" s="97">
        <f t="shared" si="48"/>
        <v>136751.90000000002</v>
      </c>
      <c r="K35" s="112">
        <v>136064.70000000001</v>
      </c>
      <c r="L35" s="112">
        <v>687.2</v>
      </c>
      <c r="M35" s="112">
        <v>0</v>
      </c>
      <c r="N35" s="97"/>
      <c r="O35" s="119"/>
      <c r="P35" s="119"/>
      <c r="Q35" s="119"/>
      <c r="R35" s="98">
        <f t="shared" si="5"/>
        <v>0</v>
      </c>
      <c r="S35" s="97"/>
      <c r="T35" s="119"/>
      <c r="U35" s="112"/>
      <c r="V35" s="119"/>
      <c r="W35" s="98">
        <f t="shared" si="7"/>
        <v>0</v>
      </c>
    </row>
    <row r="36" spans="1:23" s="50" customFormat="1" ht="102" customHeight="1" x14ac:dyDescent="0.25">
      <c r="A36" s="437">
        <v>10</v>
      </c>
      <c r="B36" s="262" t="s">
        <v>159</v>
      </c>
      <c r="C36" s="48" t="s">
        <v>98</v>
      </c>
      <c r="D36" s="67">
        <v>93981.53</v>
      </c>
      <c r="E36" s="66" t="s">
        <v>104</v>
      </c>
      <c r="F36" s="52" t="s">
        <v>113</v>
      </c>
      <c r="G36" s="52" t="s">
        <v>114</v>
      </c>
      <c r="H36" s="116">
        <v>80233.259999999995</v>
      </c>
      <c r="I36" s="209" t="s">
        <v>112</v>
      </c>
      <c r="J36" s="97">
        <f t="shared" si="48"/>
        <v>29985.299999999996</v>
      </c>
      <c r="K36" s="112">
        <v>29676.1</v>
      </c>
      <c r="L36" s="112">
        <v>154.6</v>
      </c>
      <c r="M36" s="112">
        <v>154.6</v>
      </c>
      <c r="N36" s="97">
        <f>SUM(O36:Q36)</f>
        <v>445.41</v>
      </c>
      <c r="O36" s="119">
        <v>440.95</v>
      </c>
      <c r="P36" s="112">
        <v>2.23</v>
      </c>
      <c r="Q36" s="119">
        <v>2.23</v>
      </c>
      <c r="R36" s="98">
        <f t="shared" si="5"/>
        <v>1.4854278596512294</v>
      </c>
      <c r="S36" s="97">
        <f>SUM(T36:V36)</f>
        <v>445.41</v>
      </c>
      <c r="T36" s="119">
        <v>440.95</v>
      </c>
      <c r="U36" s="112">
        <v>2.23</v>
      </c>
      <c r="V36" s="119">
        <v>2.23</v>
      </c>
      <c r="W36" s="98">
        <f t="shared" si="7"/>
        <v>1.4854278596512294</v>
      </c>
    </row>
    <row r="37" spans="1:23" s="314" customFormat="1" ht="51" customHeight="1" x14ac:dyDescent="0.25">
      <c r="A37" s="352"/>
      <c r="B37" s="303" t="s">
        <v>28</v>
      </c>
      <c r="C37" s="304"/>
      <c r="D37" s="305"/>
      <c r="E37" s="306"/>
      <c r="F37" s="307"/>
      <c r="G37" s="307"/>
      <c r="H37" s="308"/>
      <c r="I37" s="309"/>
      <c r="J37" s="310"/>
      <c r="K37" s="311"/>
      <c r="L37" s="311"/>
      <c r="M37" s="311"/>
      <c r="N37" s="310"/>
      <c r="O37" s="312"/>
      <c r="P37" s="311"/>
      <c r="Q37" s="312"/>
      <c r="R37" s="313"/>
      <c r="S37" s="310"/>
      <c r="T37" s="312"/>
      <c r="U37" s="311"/>
      <c r="V37" s="312"/>
      <c r="W37" s="313"/>
    </row>
    <row r="38" spans="1:23" s="314" customFormat="1" ht="40.5" customHeight="1" x14ac:dyDescent="0.25">
      <c r="A38" s="352"/>
      <c r="B38" s="303" t="s">
        <v>198</v>
      </c>
      <c r="C38" s="304"/>
      <c r="D38" s="305"/>
      <c r="E38" s="306"/>
      <c r="F38" s="307"/>
      <c r="G38" s="307"/>
      <c r="H38" s="308"/>
      <c r="I38" s="309"/>
      <c r="J38" s="310"/>
      <c r="K38" s="311"/>
      <c r="L38" s="311"/>
      <c r="M38" s="311"/>
      <c r="N38" s="310"/>
      <c r="O38" s="312"/>
      <c r="P38" s="311"/>
      <c r="Q38" s="312"/>
      <c r="R38" s="313"/>
      <c r="S38" s="310"/>
      <c r="T38" s="312"/>
      <c r="U38" s="311"/>
      <c r="V38" s="312"/>
      <c r="W38" s="313"/>
    </row>
    <row r="39" spans="1:23" s="50" customFormat="1" ht="106.5" customHeight="1" x14ac:dyDescent="0.25">
      <c r="A39" s="437">
        <v>11</v>
      </c>
      <c r="B39" s="265" t="s">
        <v>199</v>
      </c>
      <c r="C39" s="48"/>
      <c r="D39" s="67"/>
      <c r="E39" s="66"/>
      <c r="F39" s="52"/>
      <c r="G39" s="52"/>
      <c r="H39" s="116"/>
      <c r="I39" s="209"/>
      <c r="J39" s="97">
        <f>K39+L39+M39</f>
        <v>1974</v>
      </c>
      <c r="K39" s="112"/>
      <c r="L39" s="112">
        <v>1974</v>
      </c>
      <c r="M39" s="112"/>
      <c r="N39" s="97"/>
      <c r="O39" s="119"/>
      <c r="P39" s="112"/>
      <c r="Q39" s="119"/>
      <c r="R39" s="98"/>
      <c r="S39" s="97"/>
      <c r="T39" s="119"/>
      <c r="U39" s="112"/>
      <c r="V39" s="119"/>
      <c r="W39" s="98"/>
    </row>
    <row r="40" spans="1:23" ht="37.5" customHeight="1" x14ac:dyDescent="0.25">
      <c r="A40" s="436"/>
      <c r="B40" s="263" t="s">
        <v>186</v>
      </c>
      <c r="C40" s="39"/>
      <c r="D40" s="105"/>
      <c r="E40" s="104"/>
      <c r="F40" s="43"/>
      <c r="G40" s="43"/>
      <c r="H40" s="109"/>
      <c r="I40" s="165"/>
      <c r="J40" s="121">
        <f>K40+L40+M40</f>
        <v>1974</v>
      </c>
      <c r="K40" s="124"/>
      <c r="L40" s="124">
        <v>1974</v>
      </c>
      <c r="M40" s="124"/>
      <c r="N40" s="121"/>
      <c r="O40" s="108"/>
      <c r="P40" s="124"/>
      <c r="Q40" s="108"/>
      <c r="R40" s="122"/>
      <c r="S40" s="121"/>
      <c r="T40" s="119"/>
      <c r="U40" s="112"/>
      <c r="V40" s="108"/>
      <c r="W40" s="122"/>
    </row>
    <row r="41" spans="1:23" s="181" customFormat="1" ht="100.5" customHeight="1" x14ac:dyDescent="0.25">
      <c r="A41" s="439"/>
      <c r="B41" s="266" t="s">
        <v>75</v>
      </c>
      <c r="C41" s="186">
        <v>3</v>
      </c>
      <c r="D41" s="187"/>
      <c r="E41" s="188"/>
      <c r="F41" s="177"/>
      <c r="G41" s="177"/>
      <c r="H41" s="177"/>
      <c r="I41" s="178"/>
      <c r="J41" s="179">
        <f t="shared" si="48"/>
        <v>730803.29999999993</v>
      </c>
      <c r="K41" s="180">
        <f>K44+K46+K48+K51+K54</f>
        <v>620023.19999999995</v>
      </c>
      <c r="L41" s="180">
        <f>L44+L46+L48+L51+L54</f>
        <v>110780.09999999999</v>
      </c>
      <c r="M41" s="180">
        <f>M44+M46+M48+M51+M54</f>
        <v>0</v>
      </c>
      <c r="N41" s="179">
        <f>O41+P41+Q41</f>
        <v>0</v>
      </c>
      <c r="O41" s="180">
        <f>O44+O46+O48+O51+O54</f>
        <v>0</v>
      </c>
      <c r="P41" s="180">
        <f>P44+P46+P48+P51+P54</f>
        <v>0</v>
      </c>
      <c r="Q41" s="180">
        <f>Q44+Q46+Q48+Q51+Q54</f>
        <v>0</v>
      </c>
      <c r="R41" s="127">
        <f t="shared" si="5"/>
        <v>0</v>
      </c>
      <c r="S41" s="179">
        <f>T41+U41+V41</f>
        <v>0</v>
      </c>
      <c r="T41" s="180">
        <f>T44+T46+T48+T51+T54</f>
        <v>0</v>
      </c>
      <c r="U41" s="180">
        <f>U44+U46+O48+U51+U54</f>
        <v>0</v>
      </c>
      <c r="V41" s="180">
        <f>V44+V46+V48+V51+V54</f>
        <v>0</v>
      </c>
      <c r="W41" s="127">
        <f t="shared" si="7"/>
        <v>0</v>
      </c>
    </row>
    <row r="42" spans="1:23" s="314" customFormat="1" ht="69.75" customHeight="1" x14ac:dyDescent="0.25">
      <c r="A42" s="352"/>
      <c r="B42" s="339" t="s">
        <v>32</v>
      </c>
      <c r="C42" s="304"/>
      <c r="D42" s="305"/>
      <c r="E42" s="347"/>
      <c r="F42" s="347"/>
      <c r="G42" s="348"/>
      <c r="H42" s="348"/>
      <c r="I42" s="349"/>
      <c r="J42" s="310">
        <f t="shared" si="48"/>
        <v>0</v>
      </c>
      <c r="K42" s="312"/>
      <c r="L42" s="312"/>
      <c r="M42" s="312">
        <f>M44+M46+M48+M51+M54</f>
        <v>0</v>
      </c>
      <c r="N42" s="310">
        <f t="shared" si="49"/>
        <v>0</v>
      </c>
      <c r="O42" s="312"/>
      <c r="P42" s="312"/>
      <c r="Q42" s="312"/>
      <c r="R42" s="313"/>
      <c r="S42" s="310">
        <f t="shared" ref="S42:S59" si="52">T42+U42+V42</f>
        <v>0</v>
      </c>
      <c r="T42" s="312"/>
      <c r="U42" s="311"/>
      <c r="V42" s="312"/>
      <c r="W42" s="313"/>
    </row>
    <row r="43" spans="1:23" ht="29.25" customHeight="1" x14ac:dyDescent="0.25">
      <c r="A43" s="436"/>
      <c r="B43" s="261" t="s">
        <v>29</v>
      </c>
      <c r="C43" s="39"/>
      <c r="D43" s="105"/>
      <c r="E43" s="128"/>
      <c r="F43" s="128"/>
      <c r="G43" s="129"/>
      <c r="H43" s="129"/>
      <c r="I43" s="130"/>
      <c r="J43" s="121">
        <f t="shared" si="48"/>
        <v>0</v>
      </c>
      <c r="K43" s="108"/>
      <c r="L43" s="108"/>
      <c r="M43" s="108"/>
      <c r="N43" s="121">
        <f t="shared" si="49"/>
        <v>0</v>
      </c>
      <c r="O43" s="108"/>
      <c r="P43" s="108"/>
      <c r="Q43" s="108"/>
      <c r="R43" s="122"/>
      <c r="S43" s="121">
        <f t="shared" si="52"/>
        <v>0</v>
      </c>
      <c r="T43" s="108"/>
      <c r="U43" s="108"/>
      <c r="V43" s="108"/>
      <c r="W43" s="122"/>
    </row>
    <row r="44" spans="1:23" ht="96" customHeight="1" x14ac:dyDescent="0.25">
      <c r="A44" s="436">
        <v>12</v>
      </c>
      <c r="B44" s="263" t="s">
        <v>80</v>
      </c>
      <c r="C44" s="39" t="s">
        <v>345</v>
      </c>
      <c r="D44" s="105">
        <v>115846.52</v>
      </c>
      <c r="E44" s="104" t="s">
        <v>105</v>
      </c>
      <c r="F44" s="43" t="s">
        <v>115</v>
      </c>
      <c r="G44" s="104"/>
      <c r="H44" s="117">
        <v>108855.63</v>
      </c>
      <c r="I44" s="118"/>
      <c r="J44" s="121">
        <f t="shared" si="48"/>
        <v>60679.4</v>
      </c>
      <c r="K44" s="121">
        <v>35948.300000000003</v>
      </c>
      <c r="L44" s="121">
        <v>24731.1</v>
      </c>
      <c r="M44" s="121"/>
      <c r="N44" s="121">
        <f t="shared" si="49"/>
        <v>0</v>
      </c>
      <c r="O44" s="121">
        <v>0</v>
      </c>
      <c r="P44" s="121">
        <v>0</v>
      </c>
      <c r="Q44" s="121">
        <v>0</v>
      </c>
      <c r="R44" s="122">
        <f t="shared" si="5"/>
        <v>0</v>
      </c>
      <c r="S44" s="121">
        <f t="shared" si="52"/>
        <v>0</v>
      </c>
      <c r="T44" s="97"/>
      <c r="U44" s="97"/>
      <c r="V44" s="121"/>
      <c r="W44" s="122">
        <f t="shared" si="7"/>
        <v>0</v>
      </c>
    </row>
    <row r="45" spans="1:23" s="8" customFormat="1" ht="27" customHeight="1" x14ac:dyDescent="0.3">
      <c r="A45" s="438"/>
      <c r="B45" s="261" t="s">
        <v>81</v>
      </c>
      <c r="C45" s="42"/>
      <c r="D45" s="126"/>
      <c r="E45" s="143"/>
      <c r="F45" s="143"/>
      <c r="G45" s="143"/>
      <c r="H45" s="89"/>
      <c r="I45" s="120"/>
      <c r="J45" s="121">
        <f t="shared" si="48"/>
        <v>0</v>
      </c>
      <c r="K45" s="108"/>
      <c r="L45" s="108"/>
      <c r="M45" s="124"/>
      <c r="N45" s="121">
        <f t="shared" si="49"/>
        <v>0</v>
      </c>
      <c r="O45" s="108"/>
      <c r="P45" s="108"/>
      <c r="Q45" s="108"/>
      <c r="R45" s="122"/>
      <c r="S45" s="121">
        <f t="shared" si="52"/>
        <v>0</v>
      </c>
      <c r="T45" s="119"/>
      <c r="U45" s="119"/>
      <c r="V45" s="108"/>
      <c r="W45" s="122"/>
    </row>
    <row r="46" spans="1:23" s="50" customFormat="1" ht="87" customHeight="1" x14ac:dyDescent="0.25">
      <c r="A46" s="437">
        <v>13</v>
      </c>
      <c r="B46" s="262" t="s">
        <v>82</v>
      </c>
      <c r="C46" s="39" t="s">
        <v>345</v>
      </c>
      <c r="D46" s="67">
        <v>211000.5</v>
      </c>
      <c r="E46" s="71" t="s">
        <v>106</v>
      </c>
      <c r="F46" s="71" t="s">
        <v>150</v>
      </c>
      <c r="G46" s="71" t="s">
        <v>151</v>
      </c>
      <c r="H46" s="71">
        <v>136917.174</v>
      </c>
      <c r="I46" s="111">
        <v>44440</v>
      </c>
      <c r="J46" s="97">
        <f t="shared" si="48"/>
        <v>131575.9</v>
      </c>
      <c r="K46" s="119">
        <v>66761.2</v>
      </c>
      <c r="L46" s="119">
        <v>64814.7</v>
      </c>
      <c r="M46" s="112">
        <v>0</v>
      </c>
      <c r="N46" s="97">
        <f t="shared" si="49"/>
        <v>0</v>
      </c>
      <c r="O46" s="119">
        <v>0</v>
      </c>
      <c r="P46" s="119">
        <v>0</v>
      </c>
      <c r="Q46" s="119">
        <v>0</v>
      </c>
      <c r="R46" s="98">
        <f t="shared" si="5"/>
        <v>0</v>
      </c>
      <c r="S46" s="97">
        <f t="shared" si="52"/>
        <v>0</v>
      </c>
      <c r="T46" s="119">
        <v>0</v>
      </c>
      <c r="U46" s="112">
        <v>0</v>
      </c>
      <c r="V46" s="119"/>
      <c r="W46" s="98">
        <f t="shared" si="7"/>
        <v>0</v>
      </c>
    </row>
    <row r="47" spans="1:23" s="50" customFormat="1" ht="29.25" customHeight="1" x14ac:dyDescent="0.25">
      <c r="A47" s="437"/>
      <c r="B47" s="267" t="s">
        <v>30</v>
      </c>
      <c r="C47" s="48"/>
      <c r="D47" s="67"/>
      <c r="E47" s="71"/>
      <c r="F47" s="71"/>
      <c r="G47" s="71"/>
      <c r="H47" s="71"/>
      <c r="I47" s="111"/>
      <c r="J47" s="97"/>
      <c r="K47" s="119"/>
      <c r="L47" s="119"/>
      <c r="M47" s="112"/>
      <c r="N47" s="97"/>
      <c r="O47" s="119"/>
      <c r="P47" s="119"/>
      <c r="Q47" s="119"/>
      <c r="R47" s="98"/>
      <c r="S47" s="97"/>
      <c r="T47" s="119"/>
      <c r="U47" s="112"/>
      <c r="V47" s="119"/>
      <c r="W47" s="98"/>
    </row>
    <row r="48" spans="1:23" s="50" customFormat="1" ht="87" customHeight="1" x14ac:dyDescent="0.25">
      <c r="A48" s="437">
        <v>14</v>
      </c>
      <c r="B48" s="265" t="s">
        <v>200</v>
      </c>
      <c r="C48" s="48"/>
      <c r="D48" s="67"/>
      <c r="E48" s="71"/>
      <c r="F48" s="71"/>
      <c r="G48" s="71"/>
      <c r="H48" s="71"/>
      <c r="I48" s="111"/>
      <c r="J48" s="97">
        <f>K48+L48+M48</f>
        <v>16560</v>
      </c>
      <c r="K48" s="119">
        <v>0</v>
      </c>
      <c r="L48" s="119">
        <v>16560</v>
      </c>
      <c r="M48" s="112"/>
      <c r="N48" s="97"/>
      <c r="O48" s="119"/>
      <c r="P48" s="119"/>
      <c r="Q48" s="119"/>
      <c r="R48" s="98"/>
      <c r="S48" s="97"/>
      <c r="T48" s="119"/>
      <c r="U48" s="112"/>
      <c r="V48" s="119"/>
      <c r="W48" s="98"/>
    </row>
    <row r="49" spans="1:23" s="65" customFormat="1" ht="35.25" customHeight="1" x14ac:dyDescent="0.3">
      <c r="A49" s="440"/>
      <c r="B49" s="262" t="s">
        <v>186</v>
      </c>
      <c r="C49" s="64"/>
      <c r="D49" s="115"/>
      <c r="E49" s="132"/>
      <c r="F49" s="132"/>
      <c r="G49" s="132"/>
      <c r="H49" s="71"/>
      <c r="I49" s="111"/>
      <c r="J49" s="97">
        <f t="shared" si="48"/>
        <v>16560</v>
      </c>
      <c r="K49" s="119"/>
      <c r="L49" s="119">
        <v>16560</v>
      </c>
      <c r="M49" s="112"/>
      <c r="N49" s="97">
        <f t="shared" si="49"/>
        <v>0</v>
      </c>
      <c r="O49" s="119"/>
      <c r="P49" s="119"/>
      <c r="Q49" s="119"/>
      <c r="R49" s="98"/>
      <c r="S49" s="97">
        <f t="shared" si="52"/>
        <v>0</v>
      </c>
      <c r="T49" s="119"/>
      <c r="U49" s="119"/>
      <c r="V49" s="119"/>
      <c r="W49" s="98"/>
    </row>
    <row r="50" spans="1:23" s="50" customFormat="1" ht="34.5" customHeight="1" x14ac:dyDescent="0.25">
      <c r="A50" s="437"/>
      <c r="B50" s="267" t="s">
        <v>187</v>
      </c>
      <c r="C50" s="48"/>
      <c r="D50" s="67"/>
      <c r="E50" s="71"/>
      <c r="F50" s="71"/>
      <c r="G50" s="71"/>
      <c r="H50" s="205"/>
      <c r="I50" s="206"/>
      <c r="J50" s="97"/>
      <c r="K50" s="119"/>
      <c r="L50" s="119"/>
      <c r="M50" s="112"/>
      <c r="N50" s="97"/>
      <c r="O50" s="119"/>
      <c r="P50" s="112"/>
      <c r="Q50" s="119"/>
      <c r="R50" s="98"/>
      <c r="S50" s="97"/>
      <c r="T50" s="119"/>
      <c r="U50" s="119"/>
      <c r="V50" s="119"/>
      <c r="W50" s="98"/>
    </row>
    <row r="51" spans="1:23" ht="132.75" customHeight="1" x14ac:dyDescent="0.3">
      <c r="A51" s="436">
        <v>15</v>
      </c>
      <c r="B51" s="204" t="s">
        <v>201</v>
      </c>
      <c r="C51" s="39"/>
      <c r="D51" s="105"/>
      <c r="E51" s="89"/>
      <c r="F51" s="89"/>
      <c r="G51" s="89"/>
      <c r="H51" s="125"/>
      <c r="I51" s="134"/>
      <c r="J51" s="121">
        <f>K51+L51+M51</f>
        <v>494</v>
      </c>
      <c r="K51" s="108"/>
      <c r="L51" s="108">
        <v>494</v>
      </c>
      <c r="M51" s="124">
        <v>0</v>
      </c>
      <c r="N51" s="121"/>
      <c r="O51" s="108"/>
      <c r="P51" s="124"/>
      <c r="Q51" s="108"/>
      <c r="R51" s="122"/>
      <c r="S51" s="121"/>
      <c r="T51" s="119"/>
      <c r="U51" s="119"/>
      <c r="V51" s="108"/>
      <c r="W51" s="122"/>
    </row>
    <row r="52" spans="1:23" ht="34.5" customHeight="1" x14ac:dyDescent="0.25">
      <c r="A52" s="436"/>
      <c r="B52" s="263" t="s">
        <v>186</v>
      </c>
      <c r="C52" s="39"/>
      <c r="D52" s="105"/>
      <c r="E52" s="89"/>
      <c r="F52" s="89"/>
      <c r="G52" s="89"/>
      <c r="H52" s="125"/>
      <c r="I52" s="134"/>
      <c r="J52" s="121">
        <f>K52+L52+M52</f>
        <v>494</v>
      </c>
      <c r="K52" s="108"/>
      <c r="L52" s="108">
        <v>494</v>
      </c>
      <c r="M52" s="124"/>
      <c r="N52" s="121"/>
      <c r="O52" s="108"/>
      <c r="P52" s="124"/>
      <c r="Q52" s="108"/>
      <c r="R52" s="122"/>
      <c r="S52" s="121"/>
      <c r="T52" s="119"/>
      <c r="U52" s="119"/>
      <c r="V52" s="108"/>
      <c r="W52" s="122"/>
    </row>
    <row r="53" spans="1:23" s="50" customFormat="1" ht="24" customHeight="1" x14ac:dyDescent="0.25">
      <c r="A53" s="437"/>
      <c r="B53" s="267" t="s">
        <v>19</v>
      </c>
      <c r="C53" s="48"/>
      <c r="D53" s="67"/>
      <c r="E53" s="71"/>
      <c r="F53" s="71"/>
      <c r="G53" s="71"/>
      <c r="H53" s="205"/>
      <c r="I53" s="206"/>
      <c r="J53" s="97"/>
      <c r="K53" s="119"/>
      <c r="L53" s="119"/>
      <c r="M53" s="112"/>
      <c r="N53" s="97"/>
      <c r="O53" s="119"/>
      <c r="P53" s="112"/>
      <c r="Q53" s="119"/>
      <c r="R53" s="98"/>
      <c r="S53" s="97"/>
      <c r="T53" s="119"/>
      <c r="U53" s="119"/>
      <c r="V53" s="119"/>
      <c r="W53" s="98"/>
    </row>
    <row r="54" spans="1:23" ht="83.25" customHeight="1" x14ac:dyDescent="0.25">
      <c r="A54" s="436">
        <v>16</v>
      </c>
      <c r="B54" s="263" t="s">
        <v>87</v>
      </c>
      <c r="C54" s="39" t="s">
        <v>346</v>
      </c>
      <c r="D54" s="105">
        <v>1269091.6000000001</v>
      </c>
      <c r="E54" s="89" t="s">
        <v>107</v>
      </c>
      <c r="F54" s="89" t="s">
        <v>152</v>
      </c>
      <c r="G54" s="89" t="s">
        <v>168</v>
      </c>
      <c r="H54" s="148">
        <v>1092347.43</v>
      </c>
      <c r="I54" s="164" t="s">
        <v>153</v>
      </c>
      <c r="J54" s="121">
        <f t="shared" si="48"/>
        <v>521494</v>
      </c>
      <c r="K54" s="108">
        <v>517313.7</v>
      </c>
      <c r="L54" s="108">
        <v>4180.3</v>
      </c>
      <c r="M54" s="124">
        <v>0</v>
      </c>
      <c r="N54" s="121"/>
      <c r="O54" s="108"/>
      <c r="P54" s="108"/>
      <c r="Q54" s="108"/>
      <c r="R54" s="122">
        <f t="shared" si="5"/>
        <v>0</v>
      </c>
      <c r="S54" s="121">
        <f>T54+U54+V54</f>
        <v>0</v>
      </c>
      <c r="T54" s="108"/>
      <c r="U54" s="119">
        <v>0</v>
      </c>
      <c r="V54" s="108"/>
      <c r="W54" s="122">
        <f t="shared" si="7"/>
        <v>0</v>
      </c>
    </row>
    <row r="55" spans="1:23" s="7" customFormat="1" ht="21.75" customHeight="1" x14ac:dyDescent="0.3">
      <c r="A55" s="441"/>
      <c r="B55" s="268" t="s">
        <v>22</v>
      </c>
      <c r="C55" s="41">
        <v>13</v>
      </c>
      <c r="D55" s="136"/>
      <c r="E55" s="137"/>
      <c r="F55" s="137"/>
      <c r="G55" s="137"/>
      <c r="H55" s="137"/>
      <c r="I55" s="138"/>
      <c r="J55" s="123">
        <f>K55+L55+M55</f>
        <v>864600.99807668</v>
      </c>
      <c r="K55" s="139">
        <f>K57</f>
        <v>761814.7</v>
      </c>
      <c r="L55" s="139">
        <f t="shared" ref="L55:M55" si="53">L57</f>
        <v>93481.5</v>
      </c>
      <c r="M55" s="139">
        <f t="shared" si="53"/>
        <v>9304.7980766799992</v>
      </c>
      <c r="N55" s="123">
        <f>O55+P55+Q55</f>
        <v>0</v>
      </c>
      <c r="O55" s="139">
        <f>O57</f>
        <v>0</v>
      </c>
      <c r="P55" s="139">
        <f>P57</f>
        <v>0</v>
      </c>
      <c r="Q55" s="139">
        <f>Q57</f>
        <v>0</v>
      </c>
      <c r="R55" s="123">
        <f t="shared" si="5"/>
        <v>0</v>
      </c>
      <c r="S55" s="123">
        <f t="shared" si="52"/>
        <v>0</v>
      </c>
      <c r="T55" s="139">
        <f>T57</f>
        <v>0</v>
      </c>
      <c r="U55" s="139">
        <f>U57</f>
        <v>0</v>
      </c>
      <c r="V55" s="139">
        <f>V57</f>
        <v>0</v>
      </c>
      <c r="W55" s="123">
        <f t="shared" si="7"/>
        <v>0</v>
      </c>
    </row>
    <row r="56" spans="1:23" ht="22.5" customHeight="1" x14ac:dyDescent="0.25">
      <c r="A56" s="436"/>
      <c r="B56" s="269" t="s">
        <v>20</v>
      </c>
      <c r="C56" s="39"/>
      <c r="D56" s="105"/>
      <c r="E56" s="89"/>
      <c r="F56" s="89"/>
      <c r="G56" s="89"/>
      <c r="H56" s="89"/>
      <c r="I56" s="120"/>
      <c r="J56" s="160">
        <f t="shared" si="48"/>
        <v>0</v>
      </c>
      <c r="K56" s="108"/>
      <c r="L56" s="119"/>
      <c r="M56" s="108"/>
      <c r="N56" s="160">
        <f t="shared" si="49"/>
        <v>0</v>
      </c>
      <c r="O56" s="108"/>
      <c r="P56" s="108"/>
      <c r="Q56" s="108"/>
      <c r="R56" s="98"/>
      <c r="S56" s="160">
        <f t="shared" si="52"/>
        <v>0</v>
      </c>
      <c r="T56" s="108"/>
      <c r="U56" s="112"/>
      <c r="V56" s="108"/>
      <c r="W56" s="98"/>
    </row>
    <row r="57" spans="1:23" s="60" customFormat="1" ht="69.75" customHeight="1" x14ac:dyDescent="0.3">
      <c r="A57" s="442"/>
      <c r="B57" s="270" t="s">
        <v>33</v>
      </c>
      <c r="C57" s="69"/>
      <c r="D57" s="140"/>
      <c r="E57" s="141"/>
      <c r="F57" s="141"/>
      <c r="G57" s="141"/>
      <c r="H57" s="152"/>
      <c r="I57" s="153"/>
      <c r="J57" s="151">
        <f t="shared" si="48"/>
        <v>864600.99807668</v>
      </c>
      <c r="K57" s="154">
        <f>K58+K88</f>
        <v>761814.7</v>
      </c>
      <c r="L57" s="154">
        <f t="shared" ref="L57:M57" si="54">L58+L88</f>
        <v>93481.5</v>
      </c>
      <c r="M57" s="154">
        <f t="shared" si="54"/>
        <v>9304.7980766799992</v>
      </c>
      <c r="N57" s="151">
        <f t="shared" si="49"/>
        <v>0</v>
      </c>
      <c r="O57" s="154">
        <f>O58+O88</f>
        <v>0</v>
      </c>
      <c r="P57" s="154">
        <f>P58+P88</f>
        <v>0</v>
      </c>
      <c r="Q57" s="154">
        <f>Q58+Q88</f>
        <v>0</v>
      </c>
      <c r="R57" s="142">
        <f t="shared" si="5"/>
        <v>0</v>
      </c>
      <c r="S57" s="151">
        <f t="shared" si="52"/>
        <v>0</v>
      </c>
      <c r="T57" s="154">
        <f>T58+T88</f>
        <v>0</v>
      </c>
      <c r="U57" s="154">
        <f>U58+U88</f>
        <v>0</v>
      </c>
      <c r="V57" s="154">
        <f>V58+V88</f>
        <v>0</v>
      </c>
      <c r="W57" s="142">
        <f t="shared" si="7"/>
        <v>0</v>
      </c>
    </row>
    <row r="58" spans="1:23" s="185" customFormat="1" ht="69.75" customHeight="1" x14ac:dyDescent="0.3">
      <c r="A58" s="443"/>
      <c r="B58" s="266" t="s">
        <v>23</v>
      </c>
      <c r="C58" s="182">
        <v>9</v>
      </c>
      <c r="D58" s="183"/>
      <c r="E58" s="184"/>
      <c r="F58" s="184"/>
      <c r="G58" s="184"/>
      <c r="H58" s="177"/>
      <c r="I58" s="178"/>
      <c r="J58" s="179">
        <f t="shared" si="48"/>
        <v>51787.199999999997</v>
      </c>
      <c r="K58" s="180">
        <f>K61+K64+K66+K69+K73+K75+K77+K79+K81+K83+K85+K86</f>
        <v>33020.699999999997</v>
      </c>
      <c r="L58" s="180">
        <f t="shared" ref="L58:M58" si="55">L61+L64+L66+L69+L73+L75+L77+L79+L81+L83+L85+L86</f>
        <v>18766.5</v>
      </c>
      <c r="M58" s="180">
        <f t="shared" si="55"/>
        <v>0</v>
      </c>
      <c r="N58" s="179">
        <f t="shared" si="49"/>
        <v>0</v>
      </c>
      <c r="O58" s="180">
        <f>O61+O64+O66+O69+O73+O75+O77+O79+O81+O83+O85+O86</f>
        <v>0</v>
      </c>
      <c r="P58" s="180">
        <f>P61+P64+P66+P69+P73+P75+P77+P79+P81+P83+P85+P86</f>
        <v>0</v>
      </c>
      <c r="Q58" s="180">
        <f>Q61+Q64+Q66+Q69+Q73+Q75+Q77+Q79+Q81+Q83+Q85+Q86</f>
        <v>0</v>
      </c>
      <c r="R58" s="127">
        <f t="shared" si="5"/>
        <v>0</v>
      </c>
      <c r="S58" s="179">
        <f t="shared" si="52"/>
        <v>0</v>
      </c>
      <c r="T58" s="180">
        <f>T61+T64+T66+T69+T73+T75+T77+T79+T81+T83+T85+T86</f>
        <v>0</v>
      </c>
      <c r="U58" s="180">
        <f>U61+U64+U66+U69+U73+U75+U77+U79+U81+U83+U85+U86</f>
        <v>0</v>
      </c>
      <c r="V58" s="180">
        <f>V61+V64+V66+V69+V73+V75+V77+V79+V81+V83+V85+V86</f>
        <v>0</v>
      </c>
      <c r="W58" s="127">
        <f t="shared" si="7"/>
        <v>0</v>
      </c>
    </row>
    <row r="59" spans="1:23" s="314" customFormat="1" ht="69.75" customHeight="1" x14ac:dyDescent="0.25">
      <c r="A59" s="352"/>
      <c r="B59" s="339" t="s">
        <v>45</v>
      </c>
      <c r="C59" s="304"/>
      <c r="D59" s="305"/>
      <c r="E59" s="337"/>
      <c r="F59" s="337"/>
      <c r="G59" s="337"/>
      <c r="H59" s="337"/>
      <c r="I59" s="338"/>
      <c r="J59" s="310">
        <f t="shared" si="48"/>
        <v>0</v>
      </c>
      <c r="K59" s="312"/>
      <c r="L59" s="312"/>
      <c r="M59" s="312"/>
      <c r="N59" s="310">
        <f t="shared" si="49"/>
        <v>0</v>
      </c>
      <c r="O59" s="312"/>
      <c r="P59" s="312"/>
      <c r="Q59" s="312"/>
      <c r="R59" s="313"/>
      <c r="S59" s="310">
        <f t="shared" si="52"/>
        <v>0</v>
      </c>
      <c r="T59" s="312"/>
      <c r="U59" s="311"/>
      <c r="V59" s="312"/>
      <c r="W59" s="313"/>
    </row>
    <row r="60" spans="1:23" s="50" customFormat="1" ht="29.25" customHeight="1" x14ac:dyDescent="0.25">
      <c r="A60" s="437"/>
      <c r="B60" s="267" t="s">
        <v>34</v>
      </c>
      <c r="C60" s="48"/>
      <c r="D60" s="67"/>
      <c r="E60" s="71"/>
      <c r="F60" s="71"/>
      <c r="G60" s="71"/>
      <c r="H60" s="71"/>
      <c r="I60" s="111"/>
      <c r="J60" s="97"/>
      <c r="K60" s="119"/>
      <c r="L60" s="119"/>
      <c r="M60" s="119"/>
      <c r="N60" s="133"/>
      <c r="O60" s="119"/>
      <c r="P60" s="119"/>
      <c r="Q60" s="119"/>
      <c r="R60" s="98"/>
      <c r="S60" s="97"/>
      <c r="T60" s="119"/>
      <c r="U60" s="112"/>
      <c r="V60" s="119"/>
      <c r="W60" s="98"/>
    </row>
    <row r="61" spans="1:23" ht="42" customHeight="1" x14ac:dyDescent="0.25">
      <c r="A61" s="436">
        <v>17</v>
      </c>
      <c r="B61" s="263" t="s">
        <v>202</v>
      </c>
      <c r="C61" s="39" t="s">
        <v>344</v>
      </c>
      <c r="D61" s="105">
        <v>382092.04</v>
      </c>
      <c r="E61" s="89" t="s">
        <v>72</v>
      </c>
      <c r="F61" s="89" t="s">
        <v>100</v>
      </c>
      <c r="G61" s="102" t="s">
        <v>118</v>
      </c>
      <c r="H61" s="148">
        <v>149500</v>
      </c>
      <c r="I61" s="164"/>
      <c r="J61" s="121">
        <f t="shared" si="48"/>
        <v>1900</v>
      </c>
      <c r="K61" s="108">
        <v>0</v>
      </c>
      <c r="L61" s="108">
        <v>1900</v>
      </c>
      <c r="M61" s="108"/>
      <c r="N61" s="121">
        <f t="shared" si="49"/>
        <v>0</v>
      </c>
      <c r="O61" s="108"/>
      <c r="P61" s="108"/>
      <c r="Q61" s="108"/>
      <c r="R61" s="122">
        <f t="shared" si="5"/>
        <v>0</v>
      </c>
      <c r="S61" s="121">
        <f>SUM(T61:V61)</f>
        <v>0</v>
      </c>
      <c r="T61" s="108"/>
      <c r="U61" s="108"/>
      <c r="V61" s="108"/>
      <c r="W61" s="122">
        <f t="shared" si="7"/>
        <v>0</v>
      </c>
    </row>
    <row r="62" spans="1:23" ht="42" customHeight="1" x14ac:dyDescent="0.25">
      <c r="A62" s="436"/>
      <c r="B62" s="263" t="s">
        <v>186</v>
      </c>
      <c r="C62" s="39"/>
      <c r="D62" s="105"/>
      <c r="E62" s="89"/>
      <c r="F62" s="89"/>
      <c r="G62" s="102"/>
      <c r="H62" s="148"/>
      <c r="I62" s="164"/>
      <c r="J62" s="121">
        <f t="shared" si="48"/>
        <v>1900</v>
      </c>
      <c r="K62" s="108"/>
      <c r="L62" s="108">
        <v>1900</v>
      </c>
      <c r="M62" s="108"/>
      <c r="N62" s="121"/>
      <c r="O62" s="108"/>
      <c r="P62" s="108"/>
      <c r="Q62" s="108"/>
      <c r="R62" s="122"/>
      <c r="S62" s="121"/>
      <c r="T62" s="108"/>
      <c r="U62" s="108"/>
      <c r="V62" s="108"/>
      <c r="W62" s="122"/>
    </row>
    <row r="63" spans="1:23" ht="24" customHeight="1" x14ac:dyDescent="0.25">
      <c r="A63" s="436"/>
      <c r="B63" s="263" t="s">
        <v>185</v>
      </c>
      <c r="C63" s="39"/>
      <c r="D63" s="105"/>
      <c r="E63" s="89"/>
      <c r="F63" s="89"/>
      <c r="G63" s="102"/>
      <c r="H63" s="148"/>
      <c r="I63" s="164"/>
      <c r="J63" s="121"/>
      <c r="K63" s="108"/>
      <c r="L63" s="108"/>
      <c r="M63" s="108"/>
      <c r="N63" s="121"/>
      <c r="O63" s="108"/>
      <c r="P63" s="108"/>
      <c r="Q63" s="108"/>
      <c r="R63" s="122"/>
      <c r="S63" s="121"/>
      <c r="T63" s="108"/>
      <c r="U63" s="108"/>
      <c r="V63" s="108"/>
      <c r="W63" s="122"/>
    </row>
    <row r="64" spans="1:23" s="50" customFormat="1" ht="79.5" customHeight="1" x14ac:dyDescent="0.25">
      <c r="A64" s="437">
        <v>18</v>
      </c>
      <c r="B64" s="262" t="s">
        <v>203</v>
      </c>
      <c r="C64" s="39" t="s">
        <v>344</v>
      </c>
      <c r="D64" s="67"/>
      <c r="E64" s="71"/>
      <c r="F64" s="71"/>
      <c r="G64" s="196"/>
      <c r="H64" s="135"/>
      <c r="I64" s="197"/>
      <c r="J64" s="97">
        <f xml:space="preserve"> SUM(K64:M64)</f>
        <v>2350</v>
      </c>
      <c r="K64" s="119"/>
      <c r="L64" s="119">
        <v>2350</v>
      </c>
      <c r="M64" s="119"/>
      <c r="N64" s="97"/>
      <c r="O64" s="119"/>
      <c r="P64" s="119"/>
      <c r="Q64" s="119"/>
      <c r="R64" s="98"/>
      <c r="S64" s="97"/>
      <c r="T64" s="119"/>
      <c r="U64" s="119"/>
      <c r="V64" s="119"/>
      <c r="W64" s="98"/>
    </row>
    <row r="65" spans="1:23" ht="33.75" customHeight="1" x14ac:dyDescent="0.25">
      <c r="A65" s="436"/>
      <c r="B65" s="263" t="s">
        <v>186</v>
      </c>
      <c r="C65" s="39"/>
      <c r="D65" s="105"/>
      <c r="E65" s="89"/>
      <c r="F65" s="89"/>
      <c r="G65" s="102"/>
      <c r="H65" s="148"/>
      <c r="I65" s="164"/>
      <c r="J65" s="121">
        <f>SUM(K65:M65)</f>
        <v>2350</v>
      </c>
      <c r="K65" s="108"/>
      <c r="L65" s="108">
        <v>2350</v>
      </c>
      <c r="M65" s="108"/>
      <c r="N65" s="121"/>
      <c r="O65" s="108"/>
      <c r="P65" s="108"/>
      <c r="Q65" s="108"/>
      <c r="R65" s="122"/>
      <c r="S65" s="121"/>
      <c r="T65" s="108"/>
      <c r="U65" s="108"/>
      <c r="V65" s="108"/>
      <c r="W65" s="122"/>
    </row>
    <row r="66" spans="1:23" ht="64.5" customHeight="1" x14ac:dyDescent="0.3">
      <c r="A66" s="436">
        <v>19</v>
      </c>
      <c r="B66" s="204" t="s">
        <v>204</v>
      </c>
      <c r="C66" s="39"/>
      <c r="D66" s="105"/>
      <c r="E66" s="89"/>
      <c r="F66" s="89"/>
      <c r="G66" s="102"/>
      <c r="H66" s="148"/>
      <c r="I66" s="164"/>
      <c r="J66" s="121">
        <f>K66+L66+M66</f>
        <v>940</v>
      </c>
      <c r="K66" s="108"/>
      <c r="L66" s="108">
        <v>940</v>
      </c>
      <c r="M66" s="108"/>
      <c r="N66" s="121"/>
      <c r="O66" s="108"/>
      <c r="P66" s="108"/>
      <c r="Q66" s="108"/>
      <c r="R66" s="122"/>
      <c r="S66" s="121"/>
      <c r="T66" s="108"/>
      <c r="U66" s="108"/>
      <c r="V66" s="108"/>
      <c r="W66" s="122"/>
    </row>
    <row r="67" spans="1:23" ht="33.75" customHeight="1" x14ac:dyDescent="0.25">
      <c r="A67" s="436"/>
      <c r="B67" s="263" t="s">
        <v>186</v>
      </c>
      <c r="C67" s="39"/>
      <c r="D67" s="105"/>
      <c r="E67" s="89"/>
      <c r="F67" s="89"/>
      <c r="G67" s="102"/>
      <c r="H67" s="148"/>
      <c r="I67" s="164"/>
      <c r="J67" s="121">
        <f>K67+L67+M67</f>
        <v>940</v>
      </c>
      <c r="K67" s="108"/>
      <c r="L67" s="108">
        <v>940</v>
      </c>
      <c r="M67" s="108"/>
      <c r="N67" s="121"/>
      <c r="O67" s="108"/>
      <c r="P67" s="108"/>
      <c r="Q67" s="108"/>
      <c r="R67" s="122"/>
      <c r="S67" s="121"/>
      <c r="T67" s="108"/>
      <c r="U67" s="108"/>
      <c r="V67" s="108"/>
      <c r="W67" s="122"/>
    </row>
    <row r="68" spans="1:23" s="50" customFormat="1" ht="32.25" customHeight="1" x14ac:dyDescent="0.25">
      <c r="A68" s="437"/>
      <c r="B68" s="271" t="s">
        <v>19</v>
      </c>
      <c r="C68" s="48"/>
      <c r="D68" s="67"/>
      <c r="E68" s="71"/>
      <c r="F68" s="71"/>
      <c r="G68" s="71"/>
      <c r="H68" s="71"/>
      <c r="I68" s="111"/>
      <c r="J68" s="97">
        <f>K68+L68+M68</f>
        <v>0</v>
      </c>
      <c r="K68" s="119"/>
      <c r="L68" s="119"/>
      <c r="M68" s="119"/>
      <c r="N68" s="133">
        <f>O68+P68+Q68</f>
        <v>0</v>
      </c>
      <c r="O68" s="119"/>
      <c r="P68" s="119"/>
      <c r="Q68" s="119"/>
      <c r="R68" s="98"/>
      <c r="S68" s="97">
        <f t="shared" ref="S68:S96" si="56">T68+U68+V68</f>
        <v>0</v>
      </c>
      <c r="T68" s="119"/>
      <c r="U68" s="119"/>
      <c r="V68" s="119"/>
      <c r="W68" s="98"/>
    </row>
    <row r="69" spans="1:23" ht="66" customHeight="1" x14ac:dyDescent="0.25">
      <c r="A69" s="436">
        <v>20</v>
      </c>
      <c r="B69" s="203" t="s">
        <v>205</v>
      </c>
      <c r="C69" s="39"/>
      <c r="D69" s="105"/>
      <c r="E69" s="43"/>
      <c r="F69" s="43"/>
      <c r="G69" s="43"/>
      <c r="H69" s="109"/>
      <c r="I69" s="107"/>
      <c r="J69" s="121">
        <f>K69+L69+M69</f>
        <v>5000</v>
      </c>
      <c r="K69" s="108"/>
      <c r="L69" s="108">
        <v>5000</v>
      </c>
      <c r="M69" s="108">
        <v>0</v>
      </c>
      <c r="N69" s="121"/>
      <c r="O69" s="108"/>
      <c r="P69" s="108"/>
      <c r="Q69" s="108"/>
      <c r="R69" s="122"/>
      <c r="S69" s="121"/>
      <c r="T69" s="108"/>
      <c r="U69" s="108"/>
      <c r="V69" s="108"/>
      <c r="W69" s="122"/>
    </row>
    <row r="70" spans="1:23" ht="41.25" customHeight="1" x14ac:dyDescent="0.25">
      <c r="A70" s="436"/>
      <c r="B70" s="263" t="s">
        <v>186</v>
      </c>
      <c r="C70" s="39"/>
      <c r="D70" s="105"/>
      <c r="E70" s="89"/>
      <c r="F70" s="89"/>
      <c r="G70" s="89"/>
      <c r="H70" s="89"/>
      <c r="I70" s="120"/>
      <c r="J70" s="121">
        <f>K70+L70+M70</f>
        <v>5000</v>
      </c>
      <c r="K70" s="108"/>
      <c r="L70" s="108">
        <v>5000</v>
      </c>
      <c r="M70" s="108"/>
      <c r="N70" s="121"/>
      <c r="O70" s="108"/>
      <c r="P70" s="108"/>
      <c r="Q70" s="108"/>
      <c r="R70" s="122"/>
      <c r="S70" s="121"/>
      <c r="T70" s="108"/>
      <c r="U70" s="108"/>
      <c r="V70" s="108"/>
      <c r="W70" s="122"/>
    </row>
    <row r="71" spans="1:23" s="354" customFormat="1" ht="69.75" customHeight="1" x14ac:dyDescent="0.3">
      <c r="A71" s="352"/>
      <c r="B71" s="303" t="s">
        <v>28</v>
      </c>
      <c r="C71" s="350"/>
      <c r="D71" s="305"/>
      <c r="E71" s="351"/>
      <c r="F71" s="351"/>
      <c r="G71" s="351"/>
      <c r="H71" s="352"/>
      <c r="I71" s="353"/>
      <c r="J71" s="310"/>
      <c r="K71" s="312"/>
      <c r="L71" s="312"/>
      <c r="M71" s="312"/>
      <c r="N71" s="310"/>
      <c r="O71" s="312"/>
      <c r="P71" s="312"/>
      <c r="Q71" s="312"/>
      <c r="R71" s="313"/>
      <c r="S71" s="310"/>
      <c r="T71" s="312"/>
      <c r="U71" s="312"/>
      <c r="V71" s="312"/>
      <c r="W71" s="313"/>
    </row>
    <row r="72" spans="1:23" s="314" customFormat="1" ht="39.75" customHeight="1" x14ac:dyDescent="0.25">
      <c r="A72" s="352"/>
      <c r="B72" s="303" t="s">
        <v>198</v>
      </c>
      <c r="C72" s="304"/>
      <c r="D72" s="305"/>
      <c r="E72" s="337"/>
      <c r="F72" s="337"/>
      <c r="G72" s="337"/>
      <c r="H72" s="355"/>
      <c r="I72" s="356"/>
      <c r="J72" s="310"/>
      <c r="K72" s="312"/>
      <c r="L72" s="312"/>
      <c r="M72" s="312"/>
      <c r="N72" s="310"/>
      <c r="O72" s="312"/>
      <c r="P72" s="312"/>
      <c r="Q72" s="312"/>
      <c r="R72" s="313"/>
      <c r="S72" s="310"/>
      <c r="T72" s="312"/>
      <c r="U72" s="312"/>
      <c r="V72" s="312"/>
      <c r="W72" s="313"/>
    </row>
    <row r="73" spans="1:23" s="50" customFormat="1" ht="67.5" customHeight="1" x14ac:dyDescent="0.25">
      <c r="A73" s="437">
        <v>21</v>
      </c>
      <c r="B73" s="203" t="s">
        <v>206</v>
      </c>
      <c r="C73" s="48"/>
      <c r="D73" s="67"/>
      <c r="E73" s="71"/>
      <c r="F73" s="71"/>
      <c r="G73" s="71"/>
      <c r="H73" s="135"/>
      <c r="I73" s="200"/>
      <c r="J73" s="97">
        <f t="shared" ref="J73:J80" si="57">K73+L73+M73</f>
        <v>1743</v>
      </c>
      <c r="K73" s="119"/>
      <c r="L73" s="119">
        <v>1743</v>
      </c>
      <c r="M73" s="119"/>
      <c r="N73" s="97"/>
      <c r="O73" s="119"/>
      <c r="P73" s="119"/>
      <c r="Q73" s="119"/>
      <c r="R73" s="98"/>
      <c r="S73" s="97"/>
      <c r="T73" s="119"/>
      <c r="U73" s="119"/>
      <c r="V73" s="119"/>
      <c r="W73" s="98"/>
    </row>
    <row r="74" spans="1:23" ht="33" customHeight="1" x14ac:dyDescent="0.25">
      <c r="A74" s="436"/>
      <c r="B74" s="263" t="s">
        <v>186</v>
      </c>
      <c r="C74" s="39"/>
      <c r="D74" s="105"/>
      <c r="E74" s="89"/>
      <c r="F74" s="89"/>
      <c r="G74" s="89"/>
      <c r="H74" s="148"/>
      <c r="I74" s="107"/>
      <c r="J74" s="97">
        <f t="shared" si="57"/>
        <v>1743</v>
      </c>
      <c r="K74" s="108"/>
      <c r="L74" s="119">
        <v>1743</v>
      </c>
      <c r="M74" s="108"/>
      <c r="N74" s="121"/>
      <c r="O74" s="108"/>
      <c r="P74" s="108"/>
      <c r="Q74" s="108"/>
      <c r="R74" s="122"/>
      <c r="S74" s="121"/>
      <c r="T74" s="108"/>
      <c r="U74" s="108"/>
      <c r="V74" s="108"/>
      <c r="W74" s="122"/>
    </row>
    <row r="75" spans="1:23" s="103" customFormat="1" ht="52.5" customHeight="1" x14ac:dyDescent="0.25">
      <c r="A75" s="437">
        <v>22</v>
      </c>
      <c r="B75" s="272" t="s">
        <v>207</v>
      </c>
      <c r="C75" s="39" t="s">
        <v>344</v>
      </c>
      <c r="D75" s="105"/>
      <c r="E75" s="43"/>
      <c r="F75" s="43"/>
      <c r="G75" s="43"/>
      <c r="H75" s="89"/>
      <c r="I75" s="107"/>
      <c r="J75" s="97">
        <f t="shared" si="57"/>
        <v>1000</v>
      </c>
      <c r="K75" s="108"/>
      <c r="L75" s="108">
        <v>1000</v>
      </c>
      <c r="M75" s="108"/>
      <c r="N75" s="121"/>
      <c r="O75" s="108"/>
      <c r="P75" s="108"/>
      <c r="Q75" s="108"/>
      <c r="R75" s="122"/>
      <c r="S75" s="121"/>
      <c r="T75" s="108"/>
      <c r="U75" s="108"/>
      <c r="V75" s="108"/>
      <c r="W75" s="122"/>
    </row>
    <row r="76" spans="1:23" ht="34.5" customHeight="1" x14ac:dyDescent="0.25">
      <c r="A76" s="436"/>
      <c r="B76" s="263" t="s">
        <v>186</v>
      </c>
      <c r="C76" s="39"/>
      <c r="D76" s="105"/>
      <c r="E76" s="43"/>
      <c r="F76" s="43"/>
      <c r="G76" s="43"/>
      <c r="H76" s="89"/>
      <c r="I76" s="107"/>
      <c r="J76" s="97">
        <f t="shared" si="57"/>
        <v>1000</v>
      </c>
      <c r="K76" s="108"/>
      <c r="L76" s="108">
        <v>1000</v>
      </c>
      <c r="M76" s="108"/>
      <c r="N76" s="121"/>
      <c r="O76" s="108"/>
      <c r="P76" s="108"/>
      <c r="Q76" s="108"/>
      <c r="R76" s="122"/>
      <c r="S76" s="121"/>
      <c r="T76" s="108"/>
      <c r="U76" s="108"/>
      <c r="V76" s="108"/>
      <c r="W76" s="122"/>
    </row>
    <row r="77" spans="1:23" ht="72" customHeight="1" x14ac:dyDescent="0.25">
      <c r="A77" s="436">
        <v>23</v>
      </c>
      <c r="B77" s="203" t="s">
        <v>208</v>
      </c>
      <c r="C77" s="39" t="s">
        <v>344</v>
      </c>
      <c r="D77" s="105"/>
      <c r="E77" s="43"/>
      <c r="F77" s="43"/>
      <c r="G77" s="43"/>
      <c r="H77" s="89"/>
      <c r="I77" s="107"/>
      <c r="J77" s="97">
        <f t="shared" si="57"/>
        <v>1500</v>
      </c>
      <c r="K77" s="108"/>
      <c r="L77" s="108">
        <v>1500</v>
      </c>
      <c r="M77" s="108"/>
      <c r="N77" s="121"/>
      <c r="O77" s="108"/>
      <c r="P77" s="108"/>
      <c r="Q77" s="108"/>
      <c r="R77" s="122"/>
      <c r="S77" s="121"/>
      <c r="T77" s="108"/>
      <c r="U77" s="108"/>
      <c r="V77" s="108"/>
      <c r="W77" s="122"/>
    </row>
    <row r="78" spans="1:23" ht="34.5" customHeight="1" x14ac:dyDescent="0.25">
      <c r="A78" s="436"/>
      <c r="B78" s="263" t="s">
        <v>186</v>
      </c>
      <c r="C78" s="39"/>
      <c r="D78" s="105"/>
      <c r="E78" s="43"/>
      <c r="F78" s="43"/>
      <c r="G78" s="43"/>
      <c r="H78" s="89"/>
      <c r="I78" s="107"/>
      <c r="J78" s="97">
        <f t="shared" si="57"/>
        <v>1500</v>
      </c>
      <c r="K78" s="108"/>
      <c r="L78" s="108">
        <v>1500</v>
      </c>
      <c r="M78" s="108"/>
      <c r="N78" s="121"/>
      <c r="O78" s="108"/>
      <c r="P78" s="108"/>
      <c r="Q78" s="108"/>
      <c r="R78" s="122"/>
      <c r="S78" s="121"/>
      <c r="T78" s="108"/>
      <c r="U78" s="108"/>
      <c r="V78" s="108"/>
      <c r="W78" s="122"/>
    </row>
    <row r="79" spans="1:23" ht="85.5" customHeight="1" x14ac:dyDescent="0.25">
      <c r="A79" s="436">
        <v>24</v>
      </c>
      <c r="B79" s="203" t="s">
        <v>209</v>
      </c>
      <c r="C79" s="39" t="s">
        <v>344</v>
      </c>
      <c r="D79" s="105"/>
      <c r="E79" s="43"/>
      <c r="F79" s="43"/>
      <c r="G79" s="43"/>
      <c r="H79" s="89"/>
      <c r="I79" s="107"/>
      <c r="J79" s="97">
        <f t="shared" si="57"/>
        <v>1000</v>
      </c>
      <c r="K79" s="108"/>
      <c r="L79" s="108">
        <v>1000</v>
      </c>
      <c r="M79" s="108"/>
      <c r="N79" s="121"/>
      <c r="O79" s="108"/>
      <c r="P79" s="108"/>
      <c r="Q79" s="108"/>
      <c r="R79" s="122"/>
      <c r="S79" s="121"/>
      <c r="T79" s="108"/>
      <c r="U79" s="108"/>
      <c r="V79" s="108"/>
      <c r="W79" s="122"/>
    </row>
    <row r="80" spans="1:23" ht="34.5" customHeight="1" x14ac:dyDescent="0.25">
      <c r="A80" s="436"/>
      <c r="B80" s="263" t="s">
        <v>186</v>
      </c>
      <c r="C80" s="39"/>
      <c r="D80" s="105"/>
      <c r="E80" s="43"/>
      <c r="F80" s="43"/>
      <c r="G80" s="43"/>
      <c r="H80" s="89"/>
      <c r="I80" s="107"/>
      <c r="J80" s="97">
        <f t="shared" si="57"/>
        <v>1000</v>
      </c>
      <c r="K80" s="108"/>
      <c r="L80" s="108">
        <v>1000</v>
      </c>
      <c r="M80" s="108"/>
      <c r="N80" s="121"/>
      <c r="O80" s="108"/>
      <c r="P80" s="108"/>
      <c r="Q80" s="108"/>
      <c r="R80" s="122"/>
      <c r="S80" s="121"/>
      <c r="T80" s="108"/>
      <c r="U80" s="108"/>
      <c r="V80" s="108"/>
      <c r="W80" s="122"/>
    </row>
    <row r="81" spans="1:23" ht="69.75" customHeight="1" x14ac:dyDescent="0.25">
      <c r="A81" s="436">
        <v>25</v>
      </c>
      <c r="B81" s="203" t="s">
        <v>210</v>
      </c>
      <c r="C81" s="39" t="s">
        <v>344</v>
      </c>
      <c r="D81" s="105"/>
      <c r="E81" s="43"/>
      <c r="F81" s="43"/>
      <c r="G81" s="43"/>
      <c r="H81" s="89"/>
      <c r="I81" s="107"/>
      <c r="J81" s="97">
        <f t="shared" ref="J81:J87" si="58">K81+L81+M81</f>
        <v>1000</v>
      </c>
      <c r="K81" s="108"/>
      <c r="L81" s="108">
        <v>1000</v>
      </c>
      <c r="M81" s="108"/>
      <c r="N81" s="121"/>
      <c r="O81" s="108"/>
      <c r="P81" s="108"/>
      <c r="Q81" s="108"/>
      <c r="R81" s="122"/>
      <c r="S81" s="121"/>
      <c r="T81" s="108"/>
      <c r="U81" s="108"/>
      <c r="V81" s="108"/>
      <c r="W81" s="122"/>
    </row>
    <row r="82" spans="1:23" s="50" customFormat="1" ht="33" customHeight="1" x14ac:dyDescent="0.25">
      <c r="A82" s="437"/>
      <c r="B82" s="263" t="s">
        <v>186</v>
      </c>
      <c r="C82" s="48"/>
      <c r="D82" s="67"/>
      <c r="E82" s="52"/>
      <c r="F82" s="52"/>
      <c r="G82" s="52"/>
      <c r="H82" s="71"/>
      <c r="I82" s="200"/>
      <c r="J82" s="97">
        <f t="shared" si="58"/>
        <v>1000</v>
      </c>
      <c r="K82" s="119"/>
      <c r="L82" s="108">
        <v>1000</v>
      </c>
      <c r="M82" s="119"/>
      <c r="N82" s="97"/>
      <c r="O82" s="119"/>
      <c r="P82" s="119"/>
      <c r="Q82" s="119"/>
      <c r="R82" s="98"/>
      <c r="S82" s="97"/>
      <c r="T82" s="119"/>
      <c r="U82" s="119"/>
      <c r="V82" s="119"/>
      <c r="W82" s="98"/>
    </row>
    <row r="83" spans="1:23" s="50" customFormat="1" ht="74.25" customHeight="1" x14ac:dyDescent="0.3">
      <c r="A83" s="437">
        <v>26</v>
      </c>
      <c r="B83" s="204" t="s">
        <v>211</v>
      </c>
      <c r="C83" s="39" t="s">
        <v>344</v>
      </c>
      <c r="D83" s="67"/>
      <c r="E83" s="52"/>
      <c r="F83" s="52"/>
      <c r="G83" s="52"/>
      <c r="H83" s="71"/>
      <c r="I83" s="200"/>
      <c r="J83" s="97">
        <f t="shared" si="58"/>
        <v>1000</v>
      </c>
      <c r="K83" s="119"/>
      <c r="L83" s="108">
        <v>1000</v>
      </c>
      <c r="M83" s="119"/>
      <c r="N83" s="97"/>
      <c r="O83" s="119"/>
      <c r="P83" s="119"/>
      <c r="Q83" s="119"/>
      <c r="R83" s="98"/>
      <c r="S83" s="97"/>
      <c r="T83" s="119"/>
      <c r="U83" s="119"/>
      <c r="V83" s="119"/>
      <c r="W83" s="98"/>
    </row>
    <row r="84" spans="1:23" s="50" customFormat="1" ht="34.5" customHeight="1" x14ac:dyDescent="0.25">
      <c r="A84" s="437"/>
      <c r="B84" s="263" t="s">
        <v>186</v>
      </c>
      <c r="C84" s="48"/>
      <c r="D84" s="67"/>
      <c r="E84" s="52"/>
      <c r="F84" s="52"/>
      <c r="G84" s="52"/>
      <c r="H84" s="71"/>
      <c r="I84" s="200"/>
      <c r="J84" s="97">
        <f t="shared" si="58"/>
        <v>1000</v>
      </c>
      <c r="K84" s="119"/>
      <c r="L84" s="108">
        <v>1000</v>
      </c>
      <c r="M84" s="119"/>
      <c r="N84" s="97"/>
      <c r="O84" s="119"/>
      <c r="P84" s="119"/>
      <c r="Q84" s="119"/>
      <c r="R84" s="98"/>
      <c r="S84" s="97"/>
      <c r="T84" s="119"/>
      <c r="U84" s="119"/>
      <c r="V84" s="119"/>
      <c r="W84" s="98"/>
    </row>
    <row r="85" spans="1:23" s="50" customFormat="1" ht="120" x14ac:dyDescent="0.25">
      <c r="A85" s="437">
        <v>27</v>
      </c>
      <c r="B85" s="272" t="s">
        <v>213</v>
      </c>
      <c r="C85" s="39" t="s">
        <v>344</v>
      </c>
      <c r="D85" s="67"/>
      <c r="E85" s="52"/>
      <c r="F85" s="52"/>
      <c r="G85" s="52"/>
      <c r="H85" s="71"/>
      <c r="I85" s="200"/>
      <c r="J85" s="97">
        <f t="shared" si="58"/>
        <v>33354.199999999997</v>
      </c>
      <c r="K85" s="119">
        <v>33020.699999999997</v>
      </c>
      <c r="L85" s="108">
        <v>333.5</v>
      </c>
      <c r="M85" s="119"/>
      <c r="N85" s="97"/>
      <c r="O85" s="119"/>
      <c r="P85" s="119"/>
      <c r="Q85" s="119"/>
      <c r="R85" s="98"/>
      <c r="S85" s="97"/>
      <c r="T85" s="119"/>
      <c r="U85" s="119"/>
      <c r="V85" s="119"/>
      <c r="W85" s="98"/>
    </row>
    <row r="86" spans="1:23" s="50" customFormat="1" ht="74.25" customHeight="1" x14ac:dyDescent="0.25">
      <c r="A86" s="437">
        <v>28</v>
      </c>
      <c r="B86" s="272" t="s">
        <v>212</v>
      </c>
      <c r="C86" s="39" t="s">
        <v>344</v>
      </c>
      <c r="D86" s="67"/>
      <c r="E86" s="52"/>
      <c r="F86" s="52"/>
      <c r="G86" s="52"/>
      <c r="H86" s="71"/>
      <c r="I86" s="200"/>
      <c r="J86" s="97">
        <f t="shared" si="58"/>
        <v>1000</v>
      </c>
      <c r="K86" s="119"/>
      <c r="L86" s="108">
        <v>1000</v>
      </c>
      <c r="M86" s="119"/>
      <c r="N86" s="97"/>
      <c r="O86" s="119"/>
      <c r="P86" s="119"/>
      <c r="Q86" s="119"/>
      <c r="R86" s="98"/>
      <c r="S86" s="97"/>
      <c r="T86" s="119"/>
      <c r="U86" s="119"/>
      <c r="V86" s="119"/>
      <c r="W86" s="98"/>
    </row>
    <row r="87" spans="1:23" s="50" customFormat="1" ht="45" customHeight="1" x14ac:dyDescent="0.25">
      <c r="A87" s="437"/>
      <c r="B87" s="263" t="s">
        <v>186</v>
      </c>
      <c r="C87" s="48"/>
      <c r="D87" s="67"/>
      <c r="E87" s="52"/>
      <c r="F87" s="52"/>
      <c r="G87" s="52"/>
      <c r="H87" s="71"/>
      <c r="I87" s="200"/>
      <c r="J87" s="97">
        <f t="shared" si="58"/>
        <v>1000</v>
      </c>
      <c r="K87" s="119"/>
      <c r="L87" s="108">
        <v>1000</v>
      </c>
      <c r="M87" s="119"/>
      <c r="N87" s="97"/>
      <c r="O87" s="119"/>
      <c r="P87" s="119"/>
      <c r="Q87" s="119"/>
      <c r="R87" s="98"/>
      <c r="S87" s="97"/>
      <c r="T87" s="119"/>
      <c r="U87" s="119"/>
      <c r="V87" s="119"/>
      <c r="W87" s="98"/>
    </row>
    <row r="88" spans="1:23" s="257" customFormat="1" ht="69.75" customHeight="1" x14ac:dyDescent="0.3">
      <c r="A88" s="444"/>
      <c r="B88" s="273" t="s">
        <v>214</v>
      </c>
      <c r="C88" s="254">
        <v>4</v>
      </c>
      <c r="D88" s="255"/>
      <c r="E88" s="256"/>
      <c r="F88" s="256"/>
      <c r="G88" s="256"/>
      <c r="H88" s="212"/>
      <c r="I88" s="213"/>
      <c r="J88" s="214">
        <f t="shared" si="48"/>
        <v>812813.79807668005</v>
      </c>
      <c r="K88" s="215">
        <f>K89</f>
        <v>728794</v>
      </c>
      <c r="L88" s="215">
        <f>L91+L93+L96</f>
        <v>74715</v>
      </c>
      <c r="M88" s="215">
        <f>M91+M93+M96</f>
        <v>9304.7980766799992</v>
      </c>
      <c r="N88" s="214">
        <f t="shared" si="49"/>
        <v>0</v>
      </c>
      <c r="O88" s="215"/>
      <c r="P88" s="215"/>
      <c r="Q88" s="215"/>
      <c r="R88" s="217">
        <f t="shared" ref="R88:R184" si="59">N88/J88*100</f>
        <v>0</v>
      </c>
      <c r="S88" s="214">
        <f t="shared" si="56"/>
        <v>0</v>
      </c>
      <c r="T88" s="215">
        <f>T96</f>
        <v>0</v>
      </c>
      <c r="U88" s="215">
        <f t="shared" ref="U88:V88" si="60">U96</f>
        <v>0</v>
      </c>
      <c r="V88" s="215">
        <f t="shared" si="60"/>
        <v>0</v>
      </c>
      <c r="W88" s="217">
        <f t="shared" ref="W88:W184" si="61">S88/J88*100</f>
        <v>0</v>
      </c>
    </row>
    <row r="89" spans="1:23" s="314" customFormat="1" ht="69.75" customHeight="1" x14ac:dyDescent="0.25">
      <c r="A89" s="352"/>
      <c r="B89" s="303" t="s">
        <v>28</v>
      </c>
      <c r="C89" s="304"/>
      <c r="D89" s="305"/>
      <c r="E89" s="337"/>
      <c r="F89" s="337"/>
      <c r="G89" s="337"/>
      <c r="H89" s="337"/>
      <c r="I89" s="338"/>
      <c r="J89" s="310">
        <f t="shared" si="48"/>
        <v>812813.79807668005</v>
      </c>
      <c r="K89" s="312">
        <f>K91+K93+K96</f>
        <v>728794</v>
      </c>
      <c r="L89" s="312">
        <f t="shared" ref="L89:M89" si="62">L91+L93+L96</f>
        <v>74715</v>
      </c>
      <c r="M89" s="312">
        <f t="shared" si="62"/>
        <v>9304.7980766799992</v>
      </c>
      <c r="N89" s="310">
        <f t="shared" si="49"/>
        <v>0</v>
      </c>
      <c r="O89" s="312"/>
      <c r="P89" s="312"/>
      <c r="Q89" s="312"/>
      <c r="R89" s="313"/>
      <c r="S89" s="310">
        <f t="shared" si="56"/>
        <v>0</v>
      </c>
      <c r="T89" s="312"/>
      <c r="U89" s="311"/>
      <c r="V89" s="312"/>
      <c r="W89" s="313"/>
    </row>
    <row r="90" spans="1:23" s="314" customFormat="1" ht="42.75" customHeight="1" x14ac:dyDescent="0.25">
      <c r="A90" s="352"/>
      <c r="B90" s="303" t="s">
        <v>198</v>
      </c>
      <c r="C90" s="307"/>
      <c r="D90" s="357"/>
      <c r="E90" s="337"/>
      <c r="F90" s="337"/>
      <c r="G90" s="337"/>
      <c r="H90" s="337"/>
      <c r="I90" s="338"/>
      <c r="J90" s="310">
        <f t="shared" si="48"/>
        <v>0</v>
      </c>
      <c r="K90" s="312"/>
      <c r="L90" s="312"/>
      <c r="M90" s="312"/>
      <c r="N90" s="310">
        <f t="shared" si="49"/>
        <v>0</v>
      </c>
      <c r="O90" s="312"/>
      <c r="P90" s="312"/>
      <c r="Q90" s="312"/>
      <c r="R90" s="313"/>
      <c r="S90" s="310">
        <f t="shared" si="56"/>
        <v>0</v>
      </c>
      <c r="T90" s="312"/>
      <c r="U90" s="312"/>
      <c r="V90" s="312"/>
      <c r="W90" s="313"/>
    </row>
    <row r="91" spans="1:23" ht="74.25" customHeight="1" x14ac:dyDescent="0.25">
      <c r="A91" s="436">
        <v>29</v>
      </c>
      <c r="B91" s="203" t="s">
        <v>215</v>
      </c>
      <c r="C91" s="52"/>
      <c r="D91" s="144"/>
      <c r="E91" s="89"/>
      <c r="F91" s="89"/>
      <c r="G91" s="89"/>
      <c r="H91" s="89"/>
      <c r="I91" s="120"/>
      <c r="J91" s="97">
        <f>K91+L91+M91</f>
        <v>19500</v>
      </c>
      <c r="K91" s="108">
        <v>0</v>
      </c>
      <c r="L91" s="119">
        <v>19500</v>
      </c>
      <c r="M91" s="108"/>
      <c r="N91" s="133"/>
      <c r="O91" s="108"/>
      <c r="P91" s="108"/>
      <c r="Q91" s="108"/>
      <c r="R91" s="98"/>
      <c r="S91" s="97"/>
      <c r="T91" s="119"/>
      <c r="U91" s="119"/>
      <c r="V91" s="119"/>
      <c r="W91" s="98"/>
    </row>
    <row r="92" spans="1:23" ht="38.25" customHeight="1" x14ac:dyDescent="0.25">
      <c r="A92" s="436"/>
      <c r="B92" s="263" t="s">
        <v>186</v>
      </c>
      <c r="C92" s="52"/>
      <c r="D92" s="144"/>
      <c r="E92" s="89"/>
      <c r="F92" s="89"/>
      <c r="G92" s="89"/>
      <c r="H92" s="89"/>
      <c r="I92" s="120"/>
      <c r="J92" s="97">
        <f>K92+L92+M92</f>
        <v>19500</v>
      </c>
      <c r="K92" s="108"/>
      <c r="L92" s="119">
        <v>19500</v>
      </c>
      <c r="M92" s="108"/>
      <c r="N92" s="133"/>
      <c r="O92" s="108"/>
      <c r="P92" s="108"/>
      <c r="Q92" s="108"/>
      <c r="R92" s="98"/>
      <c r="S92" s="97"/>
      <c r="T92" s="119"/>
      <c r="U92" s="119"/>
      <c r="V92" s="119"/>
      <c r="W92" s="98"/>
    </row>
    <row r="93" spans="1:23" ht="71.25" customHeight="1" x14ac:dyDescent="0.25">
      <c r="A93" s="436">
        <v>30</v>
      </c>
      <c r="B93" s="203" t="s">
        <v>216</v>
      </c>
      <c r="C93" s="52"/>
      <c r="D93" s="144"/>
      <c r="E93" s="89"/>
      <c r="F93" s="89"/>
      <c r="G93" s="89"/>
      <c r="H93" s="89"/>
      <c r="I93" s="120"/>
      <c r="J93" s="97">
        <f>K93+L93+M93</f>
        <v>18000</v>
      </c>
      <c r="K93" s="108"/>
      <c r="L93" s="119">
        <v>18000</v>
      </c>
      <c r="M93" s="108"/>
      <c r="N93" s="133"/>
      <c r="O93" s="108"/>
      <c r="P93" s="108"/>
      <c r="Q93" s="108"/>
      <c r="R93" s="98"/>
      <c r="S93" s="97"/>
      <c r="T93" s="119"/>
      <c r="U93" s="119"/>
      <c r="V93" s="119"/>
      <c r="W93" s="98"/>
    </row>
    <row r="94" spans="1:23" ht="38.25" customHeight="1" x14ac:dyDescent="0.25">
      <c r="A94" s="436"/>
      <c r="B94" s="263" t="s">
        <v>186</v>
      </c>
      <c r="C94" s="52"/>
      <c r="D94" s="144"/>
      <c r="E94" s="89"/>
      <c r="F94" s="89"/>
      <c r="G94" s="89"/>
      <c r="H94" s="89"/>
      <c r="I94" s="120"/>
      <c r="J94" s="97">
        <f>K94+L94+M94</f>
        <v>18000</v>
      </c>
      <c r="K94" s="108"/>
      <c r="L94" s="119">
        <v>18000</v>
      </c>
      <c r="M94" s="108"/>
      <c r="N94" s="133"/>
      <c r="O94" s="108"/>
      <c r="P94" s="108"/>
      <c r="Q94" s="108"/>
      <c r="R94" s="98"/>
      <c r="S94" s="97"/>
      <c r="T94" s="119"/>
      <c r="U94" s="119"/>
      <c r="V94" s="119"/>
      <c r="W94" s="98"/>
    </row>
    <row r="95" spans="1:23" s="314" customFormat="1" ht="60" customHeight="1" x14ac:dyDescent="0.25">
      <c r="A95" s="352"/>
      <c r="B95" s="358" t="s">
        <v>119</v>
      </c>
      <c r="C95" s="307">
        <v>4</v>
      </c>
      <c r="D95" s="357"/>
      <c r="E95" s="337"/>
      <c r="F95" s="337"/>
      <c r="G95" s="337"/>
      <c r="H95" s="337"/>
      <c r="I95" s="338"/>
      <c r="J95" s="310"/>
      <c r="K95" s="312"/>
      <c r="L95" s="312"/>
      <c r="M95" s="312"/>
      <c r="N95" s="310"/>
      <c r="O95" s="312"/>
      <c r="P95" s="312"/>
      <c r="Q95" s="312"/>
      <c r="R95" s="313"/>
      <c r="S95" s="310"/>
      <c r="T95" s="312"/>
      <c r="U95" s="312"/>
      <c r="V95" s="312"/>
      <c r="W95" s="313"/>
    </row>
    <row r="96" spans="1:23" s="382" customFormat="1" ht="114" customHeight="1" x14ac:dyDescent="0.25">
      <c r="A96" s="445"/>
      <c r="B96" s="381" t="s">
        <v>154</v>
      </c>
      <c r="C96" s="316" t="s">
        <v>350</v>
      </c>
      <c r="D96" s="317">
        <v>361203.1</v>
      </c>
      <c r="E96" s="326"/>
      <c r="F96" s="326"/>
      <c r="G96" s="326"/>
      <c r="H96" s="326"/>
      <c r="I96" s="326"/>
      <c r="J96" s="151">
        <f t="shared" si="48"/>
        <v>775313.79807668005</v>
      </c>
      <c r="K96" s="318">
        <v>728794</v>
      </c>
      <c r="L96" s="318">
        <v>37215</v>
      </c>
      <c r="M96" s="318">
        <f>M105+M106+M107+M108</f>
        <v>9304.7980766799992</v>
      </c>
      <c r="N96" s="151">
        <f t="shared" si="49"/>
        <v>0</v>
      </c>
      <c r="O96" s="318"/>
      <c r="P96" s="318"/>
      <c r="Q96" s="318"/>
      <c r="R96" s="142">
        <f t="shared" si="59"/>
        <v>0</v>
      </c>
      <c r="S96" s="151">
        <f t="shared" si="56"/>
        <v>0</v>
      </c>
      <c r="T96" s="318"/>
      <c r="U96" s="318"/>
      <c r="V96" s="318"/>
      <c r="W96" s="142">
        <f t="shared" si="61"/>
        <v>0</v>
      </c>
    </row>
    <row r="97" spans="1:23" ht="25.5" customHeight="1" x14ac:dyDescent="0.25">
      <c r="A97" s="436"/>
      <c r="B97" s="274" t="s">
        <v>20</v>
      </c>
      <c r="C97" s="39"/>
      <c r="D97" s="105"/>
      <c r="E97" s="89"/>
      <c r="F97" s="89"/>
      <c r="G97" s="89"/>
      <c r="H97" s="89"/>
      <c r="I97" s="120"/>
      <c r="J97" s="121"/>
      <c r="K97" s="108"/>
      <c r="L97" s="108"/>
      <c r="M97" s="108"/>
      <c r="N97" s="121"/>
      <c r="O97" s="108"/>
      <c r="P97" s="108"/>
      <c r="Q97" s="108"/>
      <c r="R97" s="122"/>
      <c r="S97" s="121"/>
      <c r="T97" s="108"/>
      <c r="U97" s="124"/>
      <c r="V97" s="108"/>
      <c r="W97" s="122"/>
    </row>
    <row r="98" spans="1:23" s="88" customFormat="1" ht="3" customHeight="1" x14ac:dyDescent="0.3">
      <c r="A98" s="446"/>
      <c r="B98" s="275" t="s">
        <v>120</v>
      </c>
      <c r="C98" s="110"/>
      <c r="D98" s="110" t="s">
        <v>121</v>
      </c>
      <c r="E98" s="106" t="s">
        <v>122</v>
      </c>
      <c r="F98" s="106" t="s">
        <v>123</v>
      </c>
      <c r="G98" s="106" t="s">
        <v>124</v>
      </c>
      <c r="H98" s="110">
        <v>104515.67</v>
      </c>
      <c r="I98" s="157" t="s">
        <v>125</v>
      </c>
      <c r="J98" s="110">
        <f t="shared" ref="J98:J99" si="63">K98+L98+M98</f>
        <v>21032.902999999998</v>
      </c>
      <c r="K98" s="110">
        <f>8836+11273.123</f>
        <v>20109.123</v>
      </c>
      <c r="L98" s="110">
        <f>451.2+359.78</f>
        <v>810.98</v>
      </c>
      <c r="M98" s="110">
        <v>112.8</v>
      </c>
      <c r="N98" s="110">
        <f t="shared" ref="N98" si="64">O98+P98+Q98</f>
        <v>5427.33</v>
      </c>
      <c r="O98" s="110">
        <v>5154.33</v>
      </c>
      <c r="P98" s="110">
        <v>207.87</v>
      </c>
      <c r="Q98" s="110">
        <v>65.13</v>
      </c>
      <c r="R98" s="166">
        <f t="shared" ref="R98:R99" si="65">N98/J98*100</f>
        <v>25.80399862063739</v>
      </c>
      <c r="S98" s="110">
        <f t="shared" ref="S98:S99" si="66">T98+U98+V98</f>
        <v>5427.33</v>
      </c>
      <c r="T98" s="110">
        <v>5154.33</v>
      </c>
      <c r="U98" s="110">
        <v>207.87</v>
      </c>
      <c r="V98" s="110">
        <v>65.13</v>
      </c>
      <c r="W98" s="122">
        <f t="shared" si="61"/>
        <v>25.80399862063739</v>
      </c>
    </row>
    <row r="99" spans="1:23" s="88" customFormat="1" ht="69.75" hidden="1" customHeight="1" x14ac:dyDescent="0.3">
      <c r="A99" s="446"/>
      <c r="B99" s="428" t="s">
        <v>126</v>
      </c>
      <c r="C99" s="405"/>
      <c r="D99" s="405" t="s">
        <v>127</v>
      </c>
      <c r="E99" s="417" t="s">
        <v>128</v>
      </c>
      <c r="F99" s="417" t="s">
        <v>129</v>
      </c>
      <c r="G99" s="167" t="s">
        <v>130</v>
      </c>
      <c r="H99" s="168">
        <v>1283609.3600000001</v>
      </c>
      <c r="I99" s="423" t="s">
        <v>131</v>
      </c>
      <c r="J99" s="405">
        <f t="shared" si="63"/>
        <v>276600.54000000004</v>
      </c>
      <c r="K99" s="405">
        <v>260004.5</v>
      </c>
      <c r="L99" s="405">
        <v>13276.83</v>
      </c>
      <c r="M99" s="405">
        <v>3319.21</v>
      </c>
      <c r="N99" s="405">
        <f>SUM(O99:Q100)</f>
        <v>214604.41000000003</v>
      </c>
      <c r="O99" s="405">
        <v>201728.14</v>
      </c>
      <c r="P99" s="405">
        <v>10301.01</v>
      </c>
      <c r="Q99" s="405">
        <v>2575.2600000000002</v>
      </c>
      <c r="R99" s="407">
        <f t="shared" si="65"/>
        <v>77.5864031212665</v>
      </c>
      <c r="S99" s="405">
        <f t="shared" si="66"/>
        <v>214604.41000000003</v>
      </c>
      <c r="T99" s="405">
        <v>201728.14</v>
      </c>
      <c r="U99" s="405">
        <v>10301.01</v>
      </c>
      <c r="V99" s="405">
        <v>2575.2600000000002</v>
      </c>
      <c r="W99" s="407">
        <f>S99/J99*100</f>
        <v>77.5864031212665</v>
      </c>
    </row>
    <row r="100" spans="1:23" s="88" customFormat="1" ht="69.75" hidden="1" customHeight="1" x14ac:dyDescent="0.3">
      <c r="A100" s="446"/>
      <c r="B100" s="429"/>
      <c r="C100" s="406"/>
      <c r="D100" s="406"/>
      <c r="E100" s="418"/>
      <c r="F100" s="418"/>
      <c r="G100" s="169"/>
      <c r="H100" s="170"/>
      <c r="I100" s="424"/>
      <c r="J100" s="406"/>
      <c r="K100" s="406"/>
      <c r="L100" s="406"/>
      <c r="M100" s="406"/>
      <c r="N100" s="406"/>
      <c r="O100" s="406"/>
      <c r="P100" s="406"/>
      <c r="Q100" s="406"/>
      <c r="R100" s="408"/>
      <c r="S100" s="406"/>
      <c r="T100" s="406"/>
      <c r="U100" s="406"/>
      <c r="V100" s="406"/>
      <c r="W100" s="408"/>
    </row>
    <row r="101" spans="1:23" s="88" customFormat="1" ht="24" hidden="1" customHeight="1" x14ac:dyDescent="0.3">
      <c r="A101" s="446"/>
      <c r="B101" s="276" t="s">
        <v>132</v>
      </c>
      <c r="C101" s="106"/>
      <c r="D101" s="106" t="s">
        <v>133</v>
      </c>
      <c r="E101" s="106" t="s">
        <v>134</v>
      </c>
      <c r="F101" s="106" t="s">
        <v>123</v>
      </c>
      <c r="G101" s="106" t="s">
        <v>135</v>
      </c>
      <c r="H101" s="110">
        <v>201358.18100000001</v>
      </c>
      <c r="I101" s="106" t="s">
        <v>136</v>
      </c>
      <c r="J101" s="110">
        <f t="shared" ref="J101:J104" si="67">K101+L101+M101</f>
        <v>67815.429999999993</v>
      </c>
      <c r="K101" s="110">
        <v>63746.5</v>
      </c>
      <c r="L101" s="110">
        <v>3255.14</v>
      </c>
      <c r="M101" s="110">
        <v>813.79</v>
      </c>
      <c r="N101" s="110">
        <f t="shared" ref="N101:N104" si="68">O101+P101+Q101</f>
        <v>0</v>
      </c>
      <c r="O101" s="110"/>
      <c r="P101" s="110"/>
      <c r="Q101" s="110"/>
      <c r="R101" s="166">
        <f>N101/J101*100</f>
        <v>0</v>
      </c>
      <c r="S101" s="110">
        <f t="shared" ref="S101:S104" si="69">T101+U101+V101</f>
        <v>0</v>
      </c>
      <c r="T101" s="110"/>
      <c r="U101" s="110"/>
      <c r="V101" s="110"/>
      <c r="W101" s="166">
        <f t="shared" ref="W101" si="70">S101/J101*100</f>
        <v>0</v>
      </c>
    </row>
    <row r="102" spans="1:23" s="88" customFormat="1" ht="69.75" hidden="1" customHeight="1" x14ac:dyDescent="0.3">
      <c r="A102" s="446"/>
      <c r="B102" s="276" t="s">
        <v>137</v>
      </c>
      <c r="C102" s="106"/>
      <c r="D102" s="106" t="s">
        <v>138</v>
      </c>
      <c r="E102" s="106" t="s">
        <v>139</v>
      </c>
      <c r="F102" s="106"/>
      <c r="G102" s="106" t="s">
        <v>140</v>
      </c>
      <c r="H102" s="171">
        <v>81285106.379999995</v>
      </c>
      <c r="I102" s="106" t="s">
        <v>141</v>
      </c>
      <c r="J102" s="110">
        <f t="shared" si="67"/>
        <v>0</v>
      </c>
      <c r="K102" s="110"/>
      <c r="L102" s="110"/>
      <c r="M102" s="110"/>
      <c r="N102" s="110">
        <f t="shared" si="68"/>
        <v>0</v>
      </c>
      <c r="O102" s="110"/>
      <c r="P102" s="110"/>
      <c r="Q102" s="110"/>
      <c r="R102" s="166">
        <v>0</v>
      </c>
      <c r="S102" s="110">
        <f t="shared" si="69"/>
        <v>0</v>
      </c>
      <c r="T102" s="110"/>
      <c r="U102" s="110"/>
      <c r="V102" s="110"/>
      <c r="W102" s="166">
        <v>0</v>
      </c>
    </row>
    <row r="103" spans="1:23" s="88" customFormat="1" ht="69.75" hidden="1" customHeight="1" x14ac:dyDescent="0.3">
      <c r="A103" s="446"/>
      <c r="B103" s="276" t="s">
        <v>142</v>
      </c>
      <c r="C103" s="106"/>
      <c r="D103" s="106" t="s">
        <v>143</v>
      </c>
      <c r="E103" s="106" t="s">
        <v>144</v>
      </c>
      <c r="F103" s="106"/>
      <c r="G103" s="106" t="s">
        <v>140</v>
      </c>
      <c r="H103" s="171">
        <v>80624468.090000004</v>
      </c>
      <c r="I103" s="106" t="s">
        <v>145</v>
      </c>
      <c r="J103" s="110">
        <f t="shared" si="67"/>
        <v>0</v>
      </c>
      <c r="K103" s="110"/>
      <c r="L103" s="110"/>
      <c r="M103" s="110"/>
      <c r="N103" s="110">
        <f t="shared" si="68"/>
        <v>0</v>
      </c>
      <c r="O103" s="110"/>
      <c r="P103" s="110"/>
      <c r="Q103" s="110"/>
      <c r="R103" s="166">
        <v>0</v>
      </c>
      <c r="S103" s="110">
        <f t="shared" si="69"/>
        <v>0</v>
      </c>
      <c r="T103" s="110"/>
      <c r="U103" s="110"/>
      <c r="V103" s="110"/>
      <c r="W103" s="166">
        <v>0</v>
      </c>
    </row>
    <row r="104" spans="1:23" s="88" customFormat="1" ht="50.25" hidden="1" customHeight="1" x14ac:dyDescent="0.3">
      <c r="A104" s="446"/>
      <c r="B104" s="276" t="s">
        <v>146</v>
      </c>
      <c r="C104" s="106"/>
      <c r="D104" s="106" t="s">
        <v>147</v>
      </c>
      <c r="E104" s="106" t="s">
        <v>148</v>
      </c>
      <c r="F104" s="106"/>
      <c r="G104" s="106" t="s">
        <v>140</v>
      </c>
      <c r="H104" s="171">
        <v>179037234.03999999</v>
      </c>
      <c r="I104" s="106" t="s">
        <v>145</v>
      </c>
      <c r="J104" s="110">
        <f t="shared" si="67"/>
        <v>0</v>
      </c>
      <c r="K104" s="110"/>
      <c r="L104" s="110"/>
      <c r="M104" s="110"/>
      <c r="N104" s="110">
        <f t="shared" si="68"/>
        <v>0</v>
      </c>
      <c r="O104" s="110"/>
      <c r="P104" s="110"/>
      <c r="Q104" s="110"/>
      <c r="R104" s="166">
        <v>0</v>
      </c>
      <c r="S104" s="110">
        <f t="shared" si="69"/>
        <v>0</v>
      </c>
      <c r="T104" s="110"/>
      <c r="U104" s="110"/>
      <c r="V104" s="110"/>
      <c r="W104" s="166">
        <v>0</v>
      </c>
    </row>
    <row r="105" spans="1:23" s="88" customFormat="1" ht="40.5" customHeight="1" x14ac:dyDescent="0.3">
      <c r="A105" s="446">
        <v>31</v>
      </c>
      <c r="B105" s="379" t="s">
        <v>353</v>
      </c>
      <c r="C105" s="48" t="s">
        <v>350</v>
      </c>
      <c r="D105" s="106"/>
      <c r="E105" s="106"/>
      <c r="F105" s="106"/>
      <c r="G105" s="106"/>
      <c r="H105" s="171"/>
      <c r="I105" s="106"/>
      <c r="J105" s="110">
        <f>K105+L105+M105</f>
        <v>52949.389199999991</v>
      </c>
      <c r="K105" s="380">
        <f>56942.1*94/100-3754.12</f>
        <v>49771.453999999991</v>
      </c>
      <c r="L105" s="380">
        <v>2541.5100000000002</v>
      </c>
      <c r="M105" s="380">
        <f>56942.1*1.2/100-46.88</f>
        <v>636.4251999999999</v>
      </c>
      <c r="N105" s="110"/>
      <c r="O105" s="110"/>
      <c r="P105" s="110"/>
      <c r="Q105" s="110"/>
      <c r="R105" s="166"/>
      <c r="S105" s="110"/>
      <c r="T105" s="110"/>
      <c r="U105" s="110"/>
      <c r="V105" s="110"/>
      <c r="W105" s="166"/>
    </row>
    <row r="106" spans="1:23" s="88" customFormat="1" ht="89.25" customHeight="1" x14ac:dyDescent="0.3">
      <c r="A106" s="446">
        <v>32</v>
      </c>
      <c r="B106" s="379" t="s">
        <v>354</v>
      </c>
      <c r="C106" s="48" t="s">
        <v>350</v>
      </c>
      <c r="D106" s="106"/>
      <c r="E106" s="106"/>
      <c r="F106" s="106"/>
      <c r="G106" s="106"/>
      <c r="H106" s="171"/>
      <c r="I106" s="106"/>
      <c r="J106" s="110">
        <f>K106+L106+M106</f>
        <v>22404.3</v>
      </c>
      <c r="K106" s="380">
        <f>(22404.3*94/100)</f>
        <v>21060.041999999998</v>
      </c>
      <c r="L106" s="380">
        <f>(22404.3*4.8/100)</f>
        <v>1075.4064000000001</v>
      </c>
      <c r="M106" s="380">
        <f>(22404.3*1.2/100)</f>
        <v>268.85160000000002</v>
      </c>
      <c r="N106" s="110"/>
      <c r="O106" s="110"/>
      <c r="P106" s="110"/>
      <c r="Q106" s="110"/>
      <c r="R106" s="166"/>
      <c r="S106" s="110"/>
      <c r="T106" s="110"/>
      <c r="U106" s="110"/>
      <c r="V106" s="110"/>
      <c r="W106" s="166"/>
    </row>
    <row r="107" spans="1:23" s="88" customFormat="1" ht="62.25" customHeight="1" x14ac:dyDescent="0.3">
      <c r="A107" s="446">
        <v>33</v>
      </c>
      <c r="B107" s="379" t="s">
        <v>355</v>
      </c>
      <c r="C107" s="48" t="s">
        <v>350</v>
      </c>
      <c r="D107" s="106"/>
      <c r="E107" s="106"/>
      <c r="F107" s="106"/>
      <c r="G107" s="106"/>
      <c r="H107" s="171"/>
      <c r="I107" s="106"/>
      <c r="J107" s="110">
        <f>K107+L107+M107</f>
        <v>536423.40085111989</v>
      </c>
      <c r="K107" s="380">
        <v>504238</v>
      </c>
      <c r="L107" s="380">
        <v>25748.32</v>
      </c>
      <c r="M107" s="380">
        <v>6437.0808511200003</v>
      </c>
      <c r="N107" s="110"/>
      <c r="O107" s="110"/>
      <c r="P107" s="110"/>
      <c r="Q107" s="110"/>
      <c r="R107" s="166"/>
      <c r="S107" s="110"/>
      <c r="T107" s="110"/>
      <c r="U107" s="110"/>
      <c r="V107" s="110"/>
      <c r="W107" s="166"/>
    </row>
    <row r="108" spans="1:23" s="88" customFormat="1" ht="70.5" customHeight="1" x14ac:dyDescent="0.3">
      <c r="A108" s="446">
        <v>34</v>
      </c>
      <c r="B108" s="379" t="s">
        <v>356</v>
      </c>
      <c r="C108" s="48" t="s">
        <v>350</v>
      </c>
      <c r="D108" s="106"/>
      <c r="E108" s="106"/>
      <c r="F108" s="106"/>
      <c r="G108" s="106"/>
      <c r="H108" s="171"/>
      <c r="I108" s="106"/>
      <c r="J108" s="110">
        <f>K108+L108+M108</f>
        <v>163536.70212999999</v>
      </c>
      <c r="K108" s="380">
        <v>153724.50000219999</v>
      </c>
      <c r="L108" s="380">
        <v>7849.76170224</v>
      </c>
      <c r="M108" s="380">
        <v>1962.44042556</v>
      </c>
      <c r="N108" s="110"/>
      <c r="O108" s="110"/>
      <c r="P108" s="110"/>
      <c r="Q108" s="110"/>
      <c r="R108" s="166"/>
      <c r="S108" s="110"/>
      <c r="T108" s="110"/>
      <c r="U108" s="110"/>
      <c r="V108" s="110"/>
      <c r="W108" s="166"/>
    </row>
    <row r="109" spans="1:23" s="7" customFormat="1" ht="25.5" customHeight="1" x14ac:dyDescent="0.3">
      <c r="A109" s="441"/>
      <c r="B109" s="277" t="s">
        <v>24</v>
      </c>
      <c r="C109" s="41">
        <v>0</v>
      </c>
      <c r="D109" s="136"/>
      <c r="E109" s="145"/>
      <c r="F109" s="145"/>
      <c r="G109" s="145"/>
      <c r="H109" s="145"/>
      <c r="I109" s="146"/>
      <c r="J109" s="123">
        <f t="shared" ref="J109:J134" si="71">K109+L109+M109</f>
        <v>163463.6</v>
      </c>
      <c r="K109" s="123">
        <f>K111</f>
        <v>0</v>
      </c>
      <c r="L109" s="123">
        <f t="shared" ref="L109:M109" si="72">L111</f>
        <v>163463.6</v>
      </c>
      <c r="M109" s="123">
        <f t="shared" si="72"/>
        <v>0</v>
      </c>
      <c r="N109" s="123">
        <f>O109+P109+Q109</f>
        <v>0</v>
      </c>
      <c r="O109" s="123">
        <f t="shared" ref="O109:Q109" si="73">O111</f>
        <v>0</v>
      </c>
      <c r="P109" s="123">
        <f>P111</f>
        <v>0</v>
      </c>
      <c r="Q109" s="123">
        <f t="shared" si="73"/>
        <v>0</v>
      </c>
      <c r="R109" s="123">
        <f t="shared" si="59"/>
        <v>0</v>
      </c>
      <c r="S109" s="123">
        <f t="shared" ref="S109:S116" si="74">T109+U109+V109</f>
        <v>0</v>
      </c>
      <c r="T109" s="123">
        <f t="shared" ref="T109:V109" si="75">T111</f>
        <v>0</v>
      </c>
      <c r="U109" s="123">
        <f t="shared" si="75"/>
        <v>0</v>
      </c>
      <c r="V109" s="123">
        <f t="shared" si="75"/>
        <v>0</v>
      </c>
      <c r="W109" s="123">
        <f t="shared" si="61"/>
        <v>0</v>
      </c>
    </row>
    <row r="110" spans="1:23" ht="24" customHeight="1" x14ac:dyDescent="0.25">
      <c r="A110" s="436"/>
      <c r="B110" s="269" t="s">
        <v>20</v>
      </c>
      <c r="C110" s="39"/>
      <c r="D110" s="105"/>
      <c r="E110" s="104"/>
      <c r="F110" s="104"/>
      <c r="G110" s="104"/>
      <c r="H110" s="104"/>
      <c r="I110" s="118"/>
      <c r="J110" s="97">
        <f t="shared" si="71"/>
        <v>0</v>
      </c>
      <c r="K110" s="97"/>
      <c r="L110" s="97"/>
      <c r="M110" s="97"/>
      <c r="N110" s="97">
        <f t="shared" ref="N110:N179" si="76">O110+P110+Q110</f>
        <v>0</v>
      </c>
      <c r="O110" s="97"/>
      <c r="P110" s="97"/>
      <c r="Q110" s="97"/>
      <c r="R110" s="98"/>
      <c r="S110" s="97">
        <f t="shared" si="74"/>
        <v>0</v>
      </c>
      <c r="T110" s="121"/>
      <c r="U110" s="97"/>
      <c r="V110" s="121"/>
      <c r="W110" s="98"/>
    </row>
    <row r="111" spans="1:23" s="60" customFormat="1" ht="69.75" customHeight="1" x14ac:dyDescent="0.3">
      <c r="A111" s="442"/>
      <c r="B111" s="270" t="s">
        <v>35</v>
      </c>
      <c r="C111" s="69"/>
      <c r="D111" s="140"/>
      <c r="E111" s="141"/>
      <c r="F111" s="141"/>
      <c r="G111" s="141"/>
      <c r="H111" s="152"/>
      <c r="I111" s="153"/>
      <c r="J111" s="151">
        <f t="shared" si="71"/>
        <v>163463.6</v>
      </c>
      <c r="K111" s="154">
        <f>K112</f>
        <v>0</v>
      </c>
      <c r="L111" s="154">
        <f>L112</f>
        <v>163463.6</v>
      </c>
      <c r="M111" s="154">
        <f>M112</f>
        <v>0</v>
      </c>
      <c r="N111" s="151">
        <f t="shared" si="76"/>
        <v>0</v>
      </c>
      <c r="O111" s="154">
        <f>O112</f>
        <v>0</v>
      </c>
      <c r="P111" s="154">
        <f>P112</f>
        <v>0</v>
      </c>
      <c r="Q111" s="154">
        <f>Q112</f>
        <v>0</v>
      </c>
      <c r="R111" s="142">
        <f t="shared" si="59"/>
        <v>0</v>
      </c>
      <c r="S111" s="151">
        <f t="shared" si="74"/>
        <v>0</v>
      </c>
      <c r="T111" s="154">
        <f>T112</f>
        <v>0</v>
      </c>
      <c r="U111" s="154">
        <f>U112</f>
        <v>0</v>
      </c>
      <c r="V111" s="154">
        <f>V112</f>
        <v>0</v>
      </c>
      <c r="W111" s="142">
        <f t="shared" si="61"/>
        <v>0</v>
      </c>
    </row>
    <row r="112" spans="1:23" s="185" customFormat="1" ht="83.25" customHeight="1" x14ac:dyDescent="0.3">
      <c r="A112" s="443"/>
      <c r="B112" s="266" t="s">
        <v>47</v>
      </c>
      <c r="C112" s="182"/>
      <c r="D112" s="183"/>
      <c r="E112" s="184"/>
      <c r="F112" s="184"/>
      <c r="G112" s="184"/>
      <c r="H112" s="177"/>
      <c r="I112" s="178"/>
      <c r="J112" s="179">
        <f t="shared" si="71"/>
        <v>163463.6</v>
      </c>
      <c r="K112" s="180">
        <f>K115+K116+K118+K119+K121+K123+K125+K127+K129+K131+K133+K171+K180</f>
        <v>0</v>
      </c>
      <c r="L112" s="180">
        <f>L115+L116+L118+L119+L121+L123+L125+L127+L129+L131+L133+L171+L180</f>
        <v>163463.6</v>
      </c>
      <c r="M112" s="180">
        <f>M115+M116+M118+M119+M121+M123+M125+M127+M129+M131+M133+M171+M180</f>
        <v>0</v>
      </c>
      <c r="N112" s="179">
        <f t="shared" si="76"/>
        <v>0</v>
      </c>
      <c r="O112" s="180">
        <f>O115+O116+O118+O119+O121+O123+O125+O127+O129+O131+O133+O171+O180</f>
        <v>0</v>
      </c>
      <c r="P112" s="180">
        <f t="shared" ref="P112:Q112" si="77">P115+P116+P118+P119+P121+P123+P125+P127+P129+P131+P133+P171+P180</f>
        <v>0</v>
      </c>
      <c r="Q112" s="180">
        <f t="shared" si="77"/>
        <v>0</v>
      </c>
      <c r="R112" s="127">
        <f t="shared" si="59"/>
        <v>0</v>
      </c>
      <c r="S112" s="179">
        <f t="shared" si="74"/>
        <v>0</v>
      </c>
      <c r="T112" s="180">
        <f>T115+T116+T118+T119+T121+T123+T125+T127+T129+T131+T133+T171+T180</f>
        <v>0</v>
      </c>
      <c r="U112" s="180">
        <f t="shared" ref="U112:V112" si="78">U115+U116+U118+U119+U121+U123+U125+U127+U129+U131+U133+U171+U180</f>
        <v>0</v>
      </c>
      <c r="V112" s="180">
        <f t="shared" si="78"/>
        <v>0</v>
      </c>
      <c r="W112" s="127">
        <f t="shared" si="61"/>
        <v>0</v>
      </c>
    </row>
    <row r="113" spans="1:23" s="336" customFormat="1" ht="59.25" customHeight="1" x14ac:dyDescent="0.3">
      <c r="A113" s="447"/>
      <c r="B113" s="303" t="s">
        <v>28</v>
      </c>
      <c r="C113" s="359"/>
      <c r="D113" s="329"/>
      <c r="E113" s="360"/>
      <c r="F113" s="360"/>
      <c r="G113" s="360"/>
      <c r="H113" s="337"/>
      <c r="I113" s="338"/>
      <c r="J113" s="310"/>
      <c r="K113" s="312"/>
      <c r="L113" s="312"/>
      <c r="M113" s="312"/>
      <c r="N113" s="310"/>
      <c r="O113" s="312"/>
      <c r="P113" s="312"/>
      <c r="Q113" s="312"/>
      <c r="R113" s="313"/>
      <c r="S113" s="310"/>
      <c r="T113" s="312"/>
      <c r="U113" s="312"/>
      <c r="V113" s="312"/>
      <c r="W113" s="313"/>
    </row>
    <row r="114" spans="1:23" s="336" customFormat="1" ht="39" customHeight="1" x14ac:dyDescent="0.3">
      <c r="A114" s="447"/>
      <c r="B114" s="303" t="s">
        <v>198</v>
      </c>
      <c r="C114" s="359"/>
      <c r="D114" s="329"/>
      <c r="E114" s="360"/>
      <c r="F114" s="360"/>
      <c r="G114" s="360"/>
      <c r="H114" s="337"/>
      <c r="I114" s="338"/>
      <c r="J114" s="310"/>
      <c r="K114" s="312"/>
      <c r="L114" s="312"/>
      <c r="M114" s="312"/>
      <c r="N114" s="310"/>
      <c r="O114" s="312"/>
      <c r="P114" s="312"/>
      <c r="Q114" s="312"/>
      <c r="R114" s="313"/>
      <c r="S114" s="310"/>
      <c r="T114" s="312"/>
      <c r="U114" s="312"/>
      <c r="V114" s="312"/>
      <c r="W114" s="313"/>
    </row>
    <row r="115" spans="1:23" s="8" customFormat="1" ht="183.75" customHeight="1" x14ac:dyDescent="0.3">
      <c r="A115" s="438">
        <v>35</v>
      </c>
      <c r="B115" s="278" t="s">
        <v>83</v>
      </c>
      <c r="C115" s="42"/>
      <c r="D115" s="126"/>
      <c r="E115" s="172" t="s">
        <v>108</v>
      </c>
      <c r="F115" s="143"/>
      <c r="G115" s="143"/>
      <c r="H115" s="89"/>
      <c r="I115" s="120"/>
      <c r="J115" s="121">
        <f>K115+L115+M115</f>
        <v>34834.5</v>
      </c>
      <c r="K115" s="108"/>
      <c r="L115" s="108">
        <v>34834.5</v>
      </c>
      <c r="M115" s="108"/>
      <c r="N115" s="121">
        <f>SUM(O115:Q115)</f>
        <v>0</v>
      </c>
      <c r="O115" s="108"/>
      <c r="P115" s="108"/>
      <c r="Q115" s="108"/>
      <c r="R115" s="122">
        <f t="shared" si="59"/>
        <v>0</v>
      </c>
      <c r="S115" s="121">
        <f>T115+U115+V115</f>
        <v>0</v>
      </c>
      <c r="T115" s="124"/>
      <c r="U115" s="124">
        <v>0</v>
      </c>
      <c r="V115" s="108"/>
      <c r="W115" s="122">
        <f t="shared" si="61"/>
        <v>0</v>
      </c>
    </row>
    <row r="116" spans="1:23" ht="173.25" customHeight="1" x14ac:dyDescent="0.25">
      <c r="A116" s="436">
        <v>36</v>
      </c>
      <c r="B116" s="272" t="s">
        <v>217</v>
      </c>
      <c r="C116" s="39"/>
      <c r="D116" s="105">
        <v>19917</v>
      </c>
      <c r="E116" s="89" t="s">
        <v>66</v>
      </c>
      <c r="F116" s="89"/>
      <c r="G116" s="89" t="s">
        <v>67</v>
      </c>
      <c r="H116" s="89">
        <v>492.15</v>
      </c>
      <c r="I116" s="120"/>
      <c r="J116" s="121">
        <f t="shared" si="71"/>
        <v>2566.4</v>
      </c>
      <c r="K116" s="108">
        <v>0</v>
      </c>
      <c r="L116" s="108">
        <v>2566.4</v>
      </c>
      <c r="M116" s="108"/>
      <c r="N116" s="121">
        <f t="shared" si="76"/>
        <v>0</v>
      </c>
      <c r="O116" s="108"/>
      <c r="P116" s="108"/>
      <c r="Q116" s="108"/>
      <c r="R116" s="122">
        <f t="shared" si="59"/>
        <v>0</v>
      </c>
      <c r="S116" s="121">
        <f t="shared" si="74"/>
        <v>0</v>
      </c>
      <c r="T116" s="108"/>
      <c r="U116" s="108"/>
      <c r="V116" s="108"/>
      <c r="W116" s="122">
        <f t="shared" si="61"/>
        <v>0</v>
      </c>
    </row>
    <row r="117" spans="1:23" s="8" customFormat="1" ht="42.75" customHeight="1" x14ac:dyDescent="0.3">
      <c r="A117" s="438"/>
      <c r="B117" s="263" t="s">
        <v>186</v>
      </c>
      <c r="C117" s="42"/>
      <c r="D117" s="105">
        <v>21633.599999999999</v>
      </c>
      <c r="E117" s="89" t="s">
        <v>116</v>
      </c>
      <c r="F117" s="173"/>
      <c r="G117" s="89" t="s">
        <v>69</v>
      </c>
      <c r="H117" s="148">
        <v>554</v>
      </c>
      <c r="I117" s="120" t="s">
        <v>74</v>
      </c>
      <c r="J117" s="121">
        <f>K117+L117+M117</f>
        <v>2566.4</v>
      </c>
      <c r="K117" s="108"/>
      <c r="L117" s="108">
        <v>2566.4</v>
      </c>
      <c r="M117" s="108"/>
      <c r="N117" s="121">
        <f>O117+P117+Q117</f>
        <v>0</v>
      </c>
      <c r="O117" s="108"/>
      <c r="P117" s="124"/>
      <c r="Q117" s="108"/>
      <c r="R117" s="122"/>
      <c r="S117" s="121">
        <f>T117+U117+V117</f>
        <v>0</v>
      </c>
      <c r="T117" s="108"/>
      <c r="U117" s="108">
        <v>0</v>
      </c>
      <c r="V117" s="108"/>
      <c r="W117" s="122">
        <f t="shared" si="61"/>
        <v>0</v>
      </c>
    </row>
    <row r="118" spans="1:23" s="8" customFormat="1" ht="146.25" customHeight="1" x14ac:dyDescent="0.3">
      <c r="A118" s="438">
        <v>37</v>
      </c>
      <c r="B118" s="203" t="s">
        <v>218</v>
      </c>
      <c r="C118" s="42"/>
      <c r="D118" s="105"/>
      <c r="E118" s="89"/>
      <c r="F118" s="173"/>
      <c r="G118" s="89"/>
      <c r="H118" s="148"/>
      <c r="I118" s="120"/>
      <c r="J118" s="121">
        <f>SUM(K118:M118)</f>
        <v>20563.8</v>
      </c>
      <c r="K118" s="108"/>
      <c r="L118" s="124">
        <v>20563.8</v>
      </c>
      <c r="M118" s="108"/>
      <c r="N118" s="121"/>
      <c r="O118" s="108"/>
      <c r="P118" s="124"/>
      <c r="Q118" s="108"/>
      <c r="R118" s="122"/>
      <c r="S118" s="121"/>
      <c r="T118" s="108"/>
      <c r="U118" s="108"/>
      <c r="V118" s="108"/>
      <c r="W118" s="122"/>
    </row>
    <row r="119" spans="1:23" s="65" customFormat="1" ht="69.75" customHeight="1" x14ac:dyDescent="0.3">
      <c r="A119" s="440">
        <v>38</v>
      </c>
      <c r="B119" s="279" t="s">
        <v>184</v>
      </c>
      <c r="C119" s="64"/>
      <c r="D119" s="115"/>
      <c r="E119" s="132"/>
      <c r="F119" s="132"/>
      <c r="G119" s="132"/>
      <c r="H119" s="71"/>
      <c r="I119" s="111"/>
      <c r="J119" s="97">
        <f>K119+L119+M119</f>
        <v>14826.5</v>
      </c>
      <c r="K119" s="119"/>
      <c r="L119" s="119">
        <v>14826.5</v>
      </c>
      <c r="M119" s="119"/>
      <c r="N119" s="97">
        <f>SUM(O119:Q119)</f>
        <v>0</v>
      </c>
      <c r="O119" s="119"/>
      <c r="P119" s="119"/>
      <c r="Q119" s="119"/>
      <c r="R119" s="98"/>
      <c r="S119" s="97">
        <f>SUM(T119:V119)</f>
        <v>0</v>
      </c>
      <c r="T119" s="119"/>
      <c r="U119" s="112"/>
      <c r="V119" s="119"/>
      <c r="W119" s="98"/>
    </row>
    <row r="120" spans="1:23" s="65" customFormat="1" ht="32.25" customHeight="1" x14ac:dyDescent="0.3">
      <c r="A120" s="440"/>
      <c r="B120" s="279" t="s">
        <v>188</v>
      </c>
      <c r="C120" s="64"/>
      <c r="D120" s="115"/>
      <c r="E120" s="132"/>
      <c r="F120" s="132"/>
      <c r="G120" s="132"/>
      <c r="H120" s="71"/>
      <c r="I120" s="111"/>
      <c r="J120" s="97">
        <f>K120+L120+M120</f>
        <v>14826.5</v>
      </c>
      <c r="K120" s="119"/>
      <c r="L120" s="119">
        <v>14826.5</v>
      </c>
      <c r="M120" s="119"/>
      <c r="N120" s="97"/>
      <c r="O120" s="119"/>
      <c r="P120" s="119"/>
      <c r="Q120" s="119"/>
      <c r="R120" s="98"/>
      <c r="S120" s="97"/>
      <c r="T120" s="119"/>
      <c r="U120" s="112"/>
      <c r="V120" s="119"/>
      <c r="W120" s="98"/>
    </row>
    <row r="121" spans="1:23" s="65" customFormat="1" ht="69.75" customHeight="1" x14ac:dyDescent="0.3">
      <c r="A121" s="440">
        <v>39</v>
      </c>
      <c r="B121" s="262" t="s">
        <v>189</v>
      </c>
      <c r="C121" s="64"/>
      <c r="D121" s="67"/>
      <c r="E121" s="71"/>
      <c r="F121" s="199"/>
      <c r="G121" s="71"/>
      <c r="H121" s="135"/>
      <c r="I121" s="111"/>
      <c r="J121" s="97">
        <f t="shared" ref="J121:J130" si="79">SUM(K121:M121)</f>
        <v>7525.1</v>
      </c>
      <c r="K121" s="119"/>
      <c r="L121" s="112">
        <v>7525.1</v>
      </c>
      <c r="M121" s="119"/>
      <c r="N121" s="97"/>
      <c r="O121" s="119"/>
      <c r="P121" s="112"/>
      <c r="Q121" s="119"/>
      <c r="R121" s="98">
        <f t="shared" ref="R121" si="80">N121/J121*100</f>
        <v>0</v>
      </c>
      <c r="S121" s="97"/>
      <c r="T121" s="119"/>
      <c r="U121" s="112"/>
      <c r="V121" s="119"/>
      <c r="W121" s="98"/>
    </row>
    <row r="122" spans="1:23" s="65" customFormat="1" ht="36.75" customHeight="1" x14ac:dyDescent="0.3">
      <c r="A122" s="440"/>
      <c r="B122" s="279" t="s">
        <v>188</v>
      </c>
      <c r="C122" s="64"/>
      <c r="D122" s="67"/>
      <c r="E122" s="71"/>
      <c r="F122" s="199"/>
      <c r="G122" s="71"/>
      <c r="H122" s="135"/>
      <c r="I122" s="111"/>
      <c r="J122" s="97">
        <f t="shared" si="79"/>
        <v>7525.1</v>
      </c>
      <c r="K122" s="119"/>
      <c r="L122" s="112">
        <v>7525.1</v>
      </c>
      <c r="M122" s="119"/>
      <c r="N122" s="97"/>
      <c r="O122" s="119"/>
      <c r="P122" s="112"/>
      <c r="Q122" s="119"/>
      <c r="R122" s="98"/>
      <c r="S122" s="97"/>
      <c r="T122" s="119"/>
      <c r="U122" s="112"/>
      <c r="V122" s="119"/>
      <c r="W122" s="98"/>
    </row>
    <row r="123" spans="1:23" s="65" customFormat="1" ht="124.5" customHeight="1" x14ac:dyDescent="0.3">
      <c r="A123" s="440">
        <v>40</v>
      </c>
      <c r="B123" s="203" t="s">
        <v>219</v>
      </c>
      <c r="C123" s="64"/>
      <c r="D123" s="67"/>
      <c r="E123" s="71"/>
      <c r="F123" s="199"/>
      <c r="G123" s="71"/>
      <c r="H123" s="135"/>
      <c r="I123" s="111"/>
      <c r="J123" s="97">
        <f t="shared" si="79"/>
        <v>4000</v>
      </c>
      <c r="K123" s="119"/>
      <c r="L123" s="112">
        <v>4000</v>
      </c>
      <c r="M123" s="119"/>
      <c r="N123" s="97"/>
      <c r="O123" s="119"/>
      <c r="P123" s="112"/>
      <c r="Q123" s="119"/>
      <c r="R123" s="98"/>
      <c r="S123" s="97"/>
      <c r="T123" s="119"/>
      <c r="U123" s="112"/>
      <c r="V123" s="119"/>
      <c r="W123" s="98"/>
    </row>
    <row r="124" spans="1:23" s="8" customFormat="1" ht="38.25" customHeight="1" x14ac:dyDescent="0.3">
      <c r="A124" s="438"/>
      <c r="B124" s="278" t="s">
        <v>188</v>
      </c>
      <c r="C124" s="42"/>
      <c r="D124" s="105"/>
      <c r="E124" s="89"/>
      <c r="F124" s="173"/>
      <c r="G124" s="89"/>
      <c r="H124" s="148"/>
      <c r="I124" s="120"/>
      <c r="J124" s="121">
        <f t="shared" si="79"/>
        <v>4000</v>
      </c>
      <c r="K124" s="108"/>
      <c r="L124" s="112">
        <v>4000</v>
      </c>
      <c r="M124" s="108"/>
      <c r="N124" s="121"/>
      <c r="O124" s="108"/>
      <c r="P124" s="124"/>
      <c r="Q124" s="108"/>
      <c r="R124" s="122"/>
      <c r="S124" s="121"/>
      <c r="T124" s="108"/>
      <c r="U124" s="124"/>
      <c r="V124" s="108"/>
      <c r="W124" s="122"/>
    </row>
    <row r="125" spans="1:23" s="8" customFormat="1" ht="66.75" customHeight="1" x14ac:dyDescent="0.3">
      <c r="A125" s="438">
        <v>41</v>
      </c>
      <c r="B125" s="203" t="s">
        <v>220</v>
      </c>
      <c r="C125" s="42"/>
      <c r="D125" s="105"/>
      <c r="E125" s="89"/>
      <c r="F125" s="173"/>
      <c r="G125" s="89"/>
      <c r="H125" s="148"/>
      <c r="I125" s="120"/>
      <c r="J125" s="121">
        <f t="shared" si="79"/>
        <v>7000</v>
      </c>
      <c r="K125" s="108"/>
      <c r="L125" s="112">
        <v>7000</v>
      </c>
      <c r="M125" s="108"/>
      <c r="N125" s="121"/>
      <c r="O125" s="108"/>
      <c r="P125" s="124"/>
      <c r="Q125" s="108"/>
      <c r="R125" s="122"/>
      <c r="S125" s="121"/>
      <c r="T125" s="108"/>
      <c r="U125" s="124"/>
      <c r="V125" s="108"/>
      <c r="W125" s="122"/>
    </row>
    <row r="126" spans="1:23" s="8" customFormat="1" ht="38.25" customHeight="1" x14ac:dyDescent="0.3">
      <c r="A126" s="438"/>
      <c r="B126" s="278" t="s">
        <v>188</v>
      </c>
      <c r="C126" s="42"/>
      <c r="D126" s="105"/>
      <c r="E126" s="89"/>
      <c r="F126" s="173"/>
      <c r="G126" s="89"/>
      <c r="H126" s="148"/>
      <c r="I126" s="120"/>
      <c r="J126" s="121">
        <f t="shared" si="79"/>
        <v>7000</v>
      </c>
      <c r="K126" s="108"/>
      <c r="L126" s="112">
        <v>7000</v>
      </c>
      <c r="M126" s="108"/>
      <c r="N126" s="121"/>
      <c r="O126" s="108"/>
      <c r="P126" s="124"/>
      <c r="Q126" s="108"/>
      <c r="R126" s="122"/>
      <c r="S126" s="121"/>
      <c r="T126" s="108"/>
      <c r="U126" s="124"/>
      <c r="V126" s="108"/>
      <c r="W126" s="122"/>
    </row>
    <row r="127" spans="1:23" s="8" customFormat="1" ht="96" customHeight="1" x14ac:dyDescent="0.3">
      <c r="A127" s="438">
        <v>42</v>
      </c>
      <c r="B127" s="203" t="s">
        <v>221</v>
      </c>
      <c r="C127" s="42"/>
      <c r="D127" s="105"/>
      <c r="E127" s="89"/>
      <c r="F127" s="173"/>
      <c r="G127" s="89"/>
      <c r="H127" s="148"/>
      <c r="I127" s="120"/>
      <c r="J127" s="121">
        <f t="shared" si="79"/>
        <v>5000</v>
      </c>
      <c r="K127" s="108"/>
      <c r="L127" s="112">
        <v>5000</v>
      </c>
      <c r="M127" s="108"/>
      <c r="N127" s="121"/>
      <c r="O127" s="108"/>
      <c r="P127" s="124"/>
      <c r="Q127" s="108"/>
      <c r="R127" s="122"/>
      <c r="S127" s="121"/>
      <c r="T127" s="108"/>
      <c r="U127" s="124"/>
      <c r="V127" s="108"/>
      <c r="W127" s="122"/>
    </row>
    <row r="128" spans="1:23" s="8" customFormat="1" ht="38.25" customHeight="1" x14ac:dyDescent="0.3">
      <c r="A128" s="438"/>
      <c r="B128" s="278" t="s">
        <v>188</v>
      </c>
      <c r="C128" s="42"/>
      <c r="D128" s="105"/>
      <c r="E128" s="89"/>
      <c r="F128" s="173"/>
      <c r="G128" s="89"/>
      <c r="H128" s="148"/>
      <c r="I128" s="120"/>
      <c r="J128" s="121">
        <f t="shared" si="79"/>
        <v>5000</v>
      </c>
      <c r="K128" s="108"/>
      <c r="L128" s="112">
        <v>5000</v>
      </c>
      <c r="M128" s="108"/>
      <c r="N128" s="121"/>
      <c r="O128" s="108"/>
      <c r="P128" s="124"/>
      <c r="Q128" s="108"/>
      <c r="R128" s="122"/>
      <c r="S128" s="121"/>
      <c r="T128" s="108"/>
      <c r="U128" s="124"/>
      <c r="V128" s="108"/>
      <c r="W128" s="122"/>
    </row>
    <row r="129" spans="1:23" s="8" customFormat="1" ht="70.5" customHeight="1" x14ac:dyDescent="0.3">
      <c r="A129" s="438">
        <v>43</v>
      </c>
      <c r="B129" s="203" t="s">
        <v>222</v>
      </c>
      <c r="C129" s="42"/>
      <c r="D129" s="105"/>
      <c r="E129" s="89"/>
      <c r="F129" s="173"/>
      <c r="G129" s="89"/>
      <c r="H129" s="148"/>
      <c r="I129" s="120"/>
      <c r="J129" s="121">
        <f t="shared" si="79"/>
        <v>7000</v>
      </c>
      <c r="K129" s="108"/>
      <c r="L129" s="112">
        <v>7000</v>
      </c>
      <c r="M129" s="108"/>
      <c r="N129" s="121"/>
      <c r="O129" s="108"/>
      <c r="P129" s="124"/>
      <c r="Q129" s="108"/>
      <c r="R129" s="122"/>
      <c r="S129" s="121"/>
      <c r="T129" s="108"/>
      <c r="U129" s="124"/>
      <c r="V129" s="108"/>
      <c r="W129" s="122"/>
    </row>
    <row r="130" spans="1:23" s="8" customFormat="1" ht="38.25" customHeight="1" x14ac:dyDescent="0.3">
      <c r="A130" s="438"/>
      <c r="B130" s="278" t="s">
        <v>188</v>
      </c>
      <c r="C130" s="42"/>
      <c r="D130" s="105"/>
      <c r="E130" s="89"/>
      <c r="F130" s="173"/>
      <c r="G130" s="89"/>
      <c r="H130" s="148"/>
      <c r="I130" s="120"/>
      <c r="J130" s="121">
        <f t="shared" si="79"/>
        <v>7000</v>
      </c>
      <c r="K130" s="108"/>
      <c r="L130" s="112">
        <v>7000</v>
      </c>
      <c r="M130" s="108"/>
      <c r="N130" s="121"/>
      <c r="O130" s="108"/>
      <c r="P130" s="124"/>
      <c r="Q130" s="108"/>
      <c r="R130" s="122"/>
      <c r="S130" s="121"/>
      <c r="T130" s="108"/>
      <c r="U130" s="124"/>
      <c r="V130" s="108"/>
      <c r="W130" s="122"/>
    </row>
    <row r="131" spans="1:23" s="8" customFormat="1" ht="81" customHeight="1" x14ac:dyDescent="0.3">
      <c r="A131" s="438">
        <v>44</v>
      </c>
      <c r="B131" s="203" t="s">
        <v>223</v>
      </c>
      <c r="C131" s="42"/>
      <c r="D131" s="105"/>
      <c r="E131" s="89"/>
      <c r="F131" s="173"/>
      <c r="G131" s="89"/>
      <c r="H131" s="148"/>
      <c r="I131" s="120"/>
      <c r="J131" s="121">
        <f t="shared" ref="J131:J132" si="81">SUM(K131:M131)</f>
        <v>7000</v>
      </c>
      <c r="K131" s="108"/>
      <c r="L131" s="112">
        <v>7000</v>
      </c>
      <c r="M131" s="108"/>
      <c r="N131" s="121"/>
      <c r="O131" s="108"/>
      <c r="P131" s="124"/>
      <c r="Q131" s="108"/>
      <c r="R131" s="122"/>
      <c r="S131" s="121"/>
      <c r="T131" s="108"/>
      <c r="U131" s="124"/>
      <c r="V131" s="108"/>
      <c r="W131" s="122"/>
    </row>
    <row r="132" spans="1:23" s="8" customFormat="1" ht="38.25" customHeight="1" x14ac:dyDescent="0.3">
      <c r="A132" s="438"/>
      <c r="B132" s="278" t="s">
        <v>188</v>
      </c>
      <c r="C132" s="42"/>
      <c r="D132" s="105"/>
      <c r="E132" s="89"/>
      <c r="F132" s="173"/>
      <c r="G132" s="89"/>
      <c r="H132" s="148"/>
      <c r="I132" s="120"/>
      <c r="J132" s="121">
        <f t="shared" si="81"/>
        <v>7000</v>
      </c>
      <c r="K132" s="108"/>
      <c r="L132" s="112">
        <v>7000</v>
      </c>
      <c r="M132" s="108"/>
      <c r="N132" s="121"/>
      <c r="O132" s="108"/>
      <c r="P132" s="124"/>
      <c r="Q132" s="108"/>
      <c r="R132" s="122"/>
      <c r="S132" s="121"/>
      <c r="T132" s="108"/>
      <c r="U132" s="124"/>
      <c r="V132" s="108"/>
      <c r="W132" s="122"/>
    </row>
    <row r="133" spans="1:23" s="49" customFormat="1" ht="104.25" customHeight="1" x14ac:dyDescent="0.25">
      <c r="A133" s="448"/>
      <c r="B133" s="262" t="s">
        <v>267</v>
      </c>
      <c r="C133" s="48"/>
      <c r="D133" s="67"/>
      <c r="E133" s="72"/>
      <c r="F133" s="72"/>
      <c r="G133" s="72"/>
      <c r="H133" s="72">
        <v>13344</v>
      </c>
      <c r="I133" s="147"/>
      <c r="J133" s="97">
        <f>K133+L133+M133</f>
        <v>8713.1000000000022</v>
      </c>
      <c r="K133" s="112">
        <f>SUM(K135:K170)</f>
        <v>0</v>
      </c>
      <c r="L133" s="112">
        <f>SUM(L134:L170)</f>
        <v>8713.1000000000022</v>
      </c>
      <c r="M133" s="112">
        <f>SUM(M135:M170)</f>
        <v>0</v>
      </c>
      <c r="N133" s="97">
        <f t="shared" si="76"/>
        <v>0</v>
      </c>
      <c r="O133" s="112"/>
      <c r="P133" s="112"/>
      <c r="Q133" s="112"/>
      <c r="R133" s="98">
        <f t="shared" si="59"/>
        <v>0</v>
      </c>
      <c r="S133" s="97">
        <f t="shared" ref="S133:S179" si="82">T133+U133+V133</f>
        <v>0</v>
      </c>
      <c r="T133" s="112"/>
      <c r="U133" s="112"/>
      <c r="V133" s="112"/>
      <c r="W133" s="98">
        <f t="shared" si="61"/>
        <v>0</v>
      </c>
    </row>
    <row r="134" spans="1:23" s="50" customFormat="1" ht="29.25" customHeight="1" x14ac:dyDescent="0.25">
      <c r="A134" s="437"/>
      <c r="B134" s="267" t="s">
        <v>48</v>
      </c>
      <c r="C134" s="48"/>
      <c r="D134" s="67"/>
      <c r="E134" s="71"/>
      <c r="F134" s="71"/>
      <c r="G134" s="71"/>
      <c r="H134" s="71"/>
      <c r="I134" s="111"/>
      <c r="J134" s="97">
        <f t="shared" si="71"/>
        <v>0</v>
      </c>
      <c r="K134" s="119"/>
      <c r="L134" s="119"/>
      <c r="M134" s="119"/>
      <c r="N134" s="133">
        <f t="shared" si="76"/>
        <v>0</v>
      </c>
      <c r="O134" s="119"/>
      <c r="P134" s="119"/>
      <c r="Q134" s="119"/>
      <c r="R134" s="98"/>
      <c r="S134" s="97">
        <f t="shared" si="82"/>
        <v>0</v>
      </c>
      <c r="T134" s="119"/>
      <c r="U134" s="112"/>
      <c r="V134" s="119"/>
      <c r="W134" s="98"/>
    </row>
    <row r="135" spans="1:23" s="319" customFormat="1" ht="29.25" customHeight="1" x14ac:dyDescent="0.25">
      <c r="A135" s="449">
        <v>45</v>
      </c>
      <c r="B135" s="315" t="s">
        <v>224</v>
      </c>
      <c r="C135" s="316"/>
      <c r="D135" s="317"/>
      <c r="E135" s="152"/>
      <c r="F135" s="152"/>
      <c r="G135" s="152"/>
      <c r="H135" s="152"/>
      <c r="I135" s="153"/>
      <c r="J135" s="151">
        <f>K135+L135+M135</f>
        <v>242</v>
      </c>
      <c r="K135" s="154"/>
      <c r="L135" s="154">
        <v>242</v>
      </c>
      <c r="M135" s="154"/>
      <c r="N135" s="151"/>
      <c r="O135" s="154"/>
      <c r="P135" s="154"/>
      <c r="Q135" s="154"/>
      <c r="R135" s="142"/>
      <c r="S135" s="151"/>
      <c r="T135" s="154"/>
      <c r="U135" s="318"/>
      <c r="V135" s="154"/>
      <c r="W135" s="142"/>
    </row>
    <row r="136" spans="1:23" s="319" customFormat="1" ht="29.25" customHeight="1" x14ac:dyDescent="0.25">
      <c r="A136" s="449">
        <v>46</v>
      </c>
      <c r="B136" s="320" t="s">
        <v>225</v>
      </c>
      <c r="C136" s="316"/>
      <c r="D136" s="317"/>
      <c r="E136" s="152"/>
      <c r="F136" s="152"/>
      <c r="G136" s="152"/>
      <c r="H136" s="152"/>
      <c r="I136" s="153"/>
      <c r="J136" s="151">
        <f t="shared" ref="J136:J170" si="83">K136+L136+M136</f>
        <v>242</v>
      </c>
      <c r="K136" s="154"/>
      <c r="L136" s="154">
        <v>242</v>
      </c>
      <c r="M136" s="154"/>
      <c r="N136" s="151"/>
      <c r="O136" s="154"/>
      <c r="P136" s="154"/>
      <c r="Q136" s="154"/>
      <c r="R136" s="142"/>
      <c r="S136" s="151"/>
      <c r="T136" s="154"/>
      <c r="U136" s="318"/>
      <c r="V136" s="154"/>
      <c r="W136" s="142"/>
    </row>
    <row r="137" spans="1:23" s="319" customFormat="1" ht="37.5" customHeight="1" x14ac:dyDescent="0.25">
      <c r="A137" s="449">
        <v>47</v>
      </c>
      <c r="B137" s="320" t="s">
        <v>226</v>
      </c>
      <c r="C137" s="316"/>
      <c r="D137" s="317"/>
      <c r="E137" s="152"/>
      <c r="F137" s="152"/>
      <c r="G137" s="152"/>
      <c r="H137" s="152"/>
      <c r="I137" s="153"/>
      <c r="J137" s="151">
        <f t="shared" si="83"/>
        <v>242</v>
      </c>
      <c r="K137" s="154"/>
      <c r="L137" s="154">
        <v>242</v>
      </c>
      <c r="M137" s="154"/>
      <c r="N137" s="151"/>
      <c r="O137" s="154"/>
      <c r="P137" s="154"/>
      <c r="Q137" s="154"/>
      <c r="R137" s="142"/>
      <c r="S137" s="151"/>
      <c r="T137" s="154"/>
      <c r="U137" s="318"/>
      <c r="V137" s="154"/>
      <c r="W137" s="142"/>
    </row>
    <row r="138" spans="1:23" s="319" customFormat="1" ht="29.25" customHeight="1" x14ac:dyDescent="0.25">
      <c r="A138" s="449">
        <v>48</v>
      </c>
      <c r="B138" s="320" t="s">
        <v>227</v>
      </c>
      <c r="C138" s="316"/>
      <c r="D138" s="317"/>
      <c r="E138" s="152"/>
      <c r="F138" s="152"/>
      <c r="G138" s="152"/>
      <c r="H138" s="152"/>
      <c r="I138" s="153"/>
      <c r="J138" s="151">
        <f t="shared" si="83"/>
        <v>242</v>
      </c>
      <c r="K138" s="154"/>
      <c r="L138" s="154">
        <v>242</v>
      </c>
      <c r="M138" s="154"/>
      <c r="N138" s="151"/>
      <c r="O138" s="154"/>
      <c r="P138" s="154"/>
      <c r="Q138" s="154"/>
      <c r="R138" s="142"/>
      <c r="S138" s="151"/>
      <c r="T138" s="154"/>
      <c r="U138" s="318"/>
      <c r="V138" s="154"/>
      <c r="W138" s="142"/>
    </row>
    <row r="139" spans="1:23" s="319" customFormat="1" ht="34.5" customHeight="1" x14ac:dyDescent="0.25">
      <c r="A139" s="449">
        <v>49</v>
      </c>
      <c r="B139" s="320" t="s">
        <v>228</v>
      </c>
      <c r="C139" s="316"/>
      <c r="D139" s="317"/>
      <c r="E139" s="152"/>
      <c r="F139" s="152"/>
      <c r="G139" s="152"/>
      <c r="H139" s="152"/>
      <c r="I139" s="153"/>
      <c r="J139" s="151">
        <f t="shared" si="83"/>
        <v>242</v>
      </c>
      <c r="K139" s="154"/>
      <c r="L139" s="154">
        <v>242</v>
      </c>
      <c r="M139" s="154"/>
      <c r="N139" s="151"/>
      <c r="O139" s="154"/>
      <c r="P139" s="154"/>
      <c r="Q139" s="154"/>
      <c r="R139" s="142"/>
      <c r="S139" s="151"/>
      <c r="T139" s="154"/>
      <c r="U139" s="318"/>
      <c r="V139" s="154"/>
      <c r="W139" s="142"/>
    </row>
    <row r="140" spans="1:23" s="319" customFormat="1" ht="37.5" customHeight="1" x14ac:dyDescent="0.25">
      <c r="A140" s="449">
        <v>50</v>
      </c>
      <c r="B140" s="320" t="s">
        <v>229</v>
      </c>
      <c r="C140" s="316"/>
      <c r="D140" s="317"/>
      <c r="E140" s="152"/>
      <c r="F140" s="152"/>
      <c r="G140" s="152"/>
      <c r="H140" s="152"/>
      <c r="I140" s="153"/>
      <c r="J140" s="151">
        <f t="shared" si="83"/>
        <v>242</v>
      </c>
      <c r="K140" s="154"/>
      <c r="L140" s="154">
        <v>242</v>
      </c>
      <c r="M140" s="154"/>
      <c r="N140" s="151"/>
      <c r="O140" s="154"/>
      <c r="P140" s="154"/>
      <c r="Q140" s="154"/>
      <c r="R140" s="142"/>
      <c r="S140" s="151"/>
      <c r="T140" s="154"/>
      <c r="U140" s="318"/>
      <c r="V140" s="154"/>
      <c r="W140" s="142"/>
    </row>
    <row r="141" spans="1:23" s="319" customFormat="1" ht="29.25" customHeight="1" x14ac:dyDescent="0.25">
      <c r="A141" s="449">
        <v>51</v>
      </c>
      <c r="B141" s="320" t="s">
        <v>230</v>
      </c>
      <c r="C141" s="316"/>
      <c r="D141" s="317"/>
      <c r="E141" s="152"/>
      <c r="F141" s="152"/>
      <c r="G141" s="152"/>
      <c r="H141" s="152"/>
      <c r="I141" s="153"/>
      <c r="J141" s="151">
        <f t="shared" si="83"/>
        <v>242.1</v>
      </c>
      <c r="K141" s="154"/>
      <c r="L141" s="154">
        <v>242.1</v>
      </c>
      <c r="M141" s="154"/>
      <c r="N141" s="151"/>
      <c r="O141" s="154"/>
      <c r="P141" s="154"/>
      <c r="Q141" s="154"/>
      <c r="R141" s="142"/>
      <c r="S141" s="151"/>
      <c r="T141" s="154"/>
      <c r="U141" s="318"/>
      <c r="V141" s="154"/>
      <c r="W141" s="142"/>
    </row>
    <row r="142" spans="1:23" s="319" customFormat="1" ht="29.25" customHeight="1" x14ac:dyDescent="0.25">
      <c r="A142" s="449">
        <v>52</v>
      </c>
      <c r="B142" s="320" t="s">
        <v>231</v>
      </c>
      <c r="C142" s="316"/>
      <c r="D142" s="317"/>
      <c r="E142" s="152"/>
      <c r="F142" s="152"/>
      <c r="G142" s="152"/>
      <c r="H142" s="152"/>
      <c r="I142" s="153"/>
      <c r="J142" s="151">
        <f t="shared" si="83"/>
        <v>242.1</v>
      </c>
      <c r="K142" s="154"/>
      <c r="L142" s="154">
        <v>242.1</v>
      </c>
      <c r="M142" s="154"/>
      <c r="N142" s="151"/>
      <c r="O142" s="154"/>
      <c r="P142" s="154"/>
      <c r="Q142" s="154"/>
      <c r="R142" s="142"/>
      <c r="S142" s="151"/>
      <c r="T142" s="154"/>
      <c r="U142" s="318"/>
      <c r="V142" s="154"/>
      <c r="W142" s="142"/>
    </row>
    <row r="143" spans="1:23" s="319" customFormat="1" ht="30.75" customHeight="1" x14ac:dyDescent="0.25">
      <c r="A143" s="449">
        <v>53</v>
      </c>
      <c r="B143" s="320" t="s">
        <v>232</v>
      </c>
      <c r="C143" s="316"/>
      <c r="D143" s="317"/>
      <c r="E143" s="152"/>
      <c r="F143" s="152"/>
      <c r="G143" s="152"/>
      <c r="H143" s="152"/>
      <c r="I143" s="153"/>
      <c r="J143" s="151">
        <f t="shared" si="83"/>
        <v>242</v>
      </c>
      <c r="K143" s="154"/>
      <c r="L143" s="154">
        <v>242</v>
      </c>
      <c r="M143" s="154"/>
      <c r="N143" s="151"/>
      <c r="O143" s="154"/>
      <c r="P143" s="154"/>
      <c r="Q143" s="154"/>
      <c r="R143" s="142"/>
      <c r="S143" s="151"/>
      <c r="T143" s="154"/>
      <c r="U143" s="318"/>
      <c r="V143" s="154"/>
      <c r="W143" s="142"/>
    </row>
    <row r="144" spans="1:23" s="60" customFormat="1" ht="150" x14ac:dyDescent="0.3">
      <c r="A144" s="442">
        <v>54</v>
      </c>
      <c r="B144" s="320" t="s">
        <v>233</v>
      </c>
      <c r="C144" s="69"/>
      <c r="D144" s="321" t="s">
        <v>171</v>
      </c>
      <c r="E144" s="322" t="s">
        <v>172</v>
      </c>
      <c r="F144" s="322" t="s">
        <v>173</v>
      </c>
      <c r="G144" s="323" t="s">
        <v>174</v>
      </c>
      <c r="H144" s="324">
        <v>2986.66</v>
      </c>
      <c r="I144" s="325"/>
      <c r="J144" s="151">
        <f t="shared" si="83"/>
        <v>242</v>
      </c>
      <c r="K144" s="154">
        <v>0</v>
      </c>
      <c r="L144" s="154">
        <v>242</v>
      </c>
      <c r="M144" s="154"/>
      <c r="N144" s="151"/>
      <c r="O144" s="154"/>
      <c r="P144" s="154"/>
      <c r="Q144" s="154"/>
      <c r="R144" s="142">
        <f t="shared" si="59"/>
        <v>0</v>
      </c>
      <c r="S144" s="151">
        <f t="shared" si="82"/>
        <v>0</v>
      </c>
      <c r="T144" s="154"/>
      <c r="U144" s="154"/>
      <c r="V144" s="154"/>
      <c r="W144" s="142">
        <f t="shared" si="61"/>
        <v>0</v>
      </c>
    </row>
    <row r="145" spans="1:23" s="60" customFormat="1" ht="34.5" customHeight="1" x14ac:dyDescent="0.3">
      <c r="A145" s="442">
        <v>55</v>
      </c>
      <c r="B145" s="320" t="s">
        <v>234</v>
      </c>
      <c r="C145" s="69"/>
      <c r="D145" s="321" t="s">
        <v>175</v>
      </c>
      <c r="E145" s="322" t="s">
        <v>172</v>
      </c>
      <c r="F145" s="322" t="s">
        <v>176</v>
      </c>
      <c r="G145" s="323" t="s">
        <v>177</v>
      </c>
      <c r="H145" s="324">
        <v>3318.9</v>
      </c>
      <c r="I145" s="325"/>
      <c r="J145" s="151">
        <f t="shared" si="83"/>
        <v>242</v>
      </c>
      <c r="K145" s="154"/>
      <c r="L145" s="154">
        <v>242</v>
      </c>
      <c r="M145" s="154"/>
      <c r="N145" s="151"/>
      <c r="O145" s="154"/>
      <c r="P145" s="154"/>
      <c r="Q145" s="154"/>
      <c r="R145" s="142">
        <f t="shared" si="59"/>
        <v>0</v>
      </c>
      <c r="S145" s="151">
        <f t="shared" si="82"/>
        <v>0</v>
      </c>
      <c r="T145" s="154"/>
      <c r="U145" s="154"/>
      <c r="V145" s="154"/>
      <c r="W145" s="142">
        <f t="shared" si="61"/>
        <v>0</v>
      </c>
    </row>
    <row r="146" spans="1:23" s="60" customFormat="1" ht="34.5" customHeight="1" x14ac:dyDescent="0.3">
      <c r="A146" s="442">
        <v>56</v>
      </c>
      <c r="B146" s="327" t="s">
        <v>235</v>
      </c>
      <c r="C146" s="69"/>
      <c r="D146" s="321"/>
      <c r="E146" s="322"/>
      <c r="F146" s="322"/>
      <c r="G146" s="323"/>
      <c r="H146" s="324"/>
      <c r="I146" s="325"/>
      <c r="J146" s="151">
        <f t="shared" si="83"/>
        <v>242</v>
      </c>
      <c r="K146" s="154"/>
      <c r="L146" s="154">
        <v>242</v>
      </c>
      <c r="M146" s="154"/>
      <c r="N146" s="151"/>
      <c r="O146" s="154"/>
      <c r="P146" s="154"/>
      <c r="Q146" s="154"/>
      <c r="R146" s="142"/>
      <c r="S146" s="151"/>
      <c r="T146" s="154"/>
      <c r="U146" s="154"/>
      <c r="V146" s="154"/>
      <c r="W146" s="142"/>
    </row>
    <row r="147" spans="1:23" s="60" customFormat="1" ht="34.5" customHeight="1" x14ac:dyDescent="0.3">
      <c r="A147" s="442">
        <v>57</v>
      </c>
      <c r="B147" s="327" t="s">
        <v>236</v>
      </c>
      <c r="C147" s="69"/>
      <c r="D147" s="321"/>
      <c r="E147" s="322"/>
      <c r="F147" s="322"/>
      <c r="G147" s="323"/>
      <c r="H147" s="324"/>
      <c r="I147" s="325"/>
      <c r="J147" s="151">
        <f t="shared" si="83"/>
        <v>242</v>
      </c>
      <c r="K147" s="154"/>
      <c r="L147" s="154">
        <v>242</v>
      </c>
      <c r="M147" s="154"/>
      <c r="N147" s="151"/>
      <c r="O147" s="154"/>
      <c r="P147" s="154"/>
      <c r="Q147" s="154"/>
      <c r="R147" s="142"/>
      <c r="S147" s="151"/>
      <c r="T147" s="154"/>
      <c r="U147" s="154"/>
      <c r="V147" s="154"/>
      <c r="W147" s="142"/>
    </row>
    <row r="148" spans="1:23" s="60" customFormat="1" ht="42.75" customHeight="1" x14ac:dyDescent="0.3">
      <c r="A148" s="442">
        <v>58</v>
      </c>
      <c r="B148" s="327" t="s">
        <v>237</v>
      </c>
      <c r="C148" s="69"/>
      <c r="D148" s="321"/>
      <c r="E148" s="322"/>
      <c r="F148" s="322"/>
      <c r="G148" s="323"/>
      <c r="H148" s="324"/>
      <c r="I148" s="325"/>
      <c r="J148" s="151">
        <f t="shared" si="83"/>
        <v>242</v>
      </c>
      <c r="K148" s="154"/>
      <c r="L148" s="154">
        <v>242</v>
      </c>
      <c r="M148" s="154"/>
      <c r="N148" s="151"/>
      <c r="O148" s="154"/>
      <c r="P148" s="154"/>
      <c r="Q148" s="154"/>
      <c r="R148" s="142"/>
      <c r="S148" s="151"/>
      <c r="T148" s="154"/>
      <c r="U148" s="154"/>
      <c r="V148" s="154"/>
      <c r="W148" s="142"/>
    </row>
    <row r="149" spans="1:23" s="60" customFormat="1" ht="38.25" customHeight="1" x14ac:dyDescent="0.3">
      <c r="A149" s="442">
        <v>59</v>
      </c>
      <c r="B149" s="327" t="s">
        <v>238</v>
      </c>
      <c r="C149" s="69"/>
      <c r="D149" s="321"/>
      <c r="E149" s="322"/>
      <c r="F149" s="322"/>
      <c r="G149" s="323"/>
      <c r="H149" s="324"/>
      <c r="I149" s="325"/>
      <c r="J149" s="151">
        <f t="shared" si="83"/>
        <v>242</v>
      </c>
      <c r="K149" s="154"/>
      <c r="L149" s="154">
        <v>242</v>
      </c>
      <c r="M149" s="154"/>
      <c r="N149" s="151"/>
      <c r="O149" s="154"/>
      <c r="P149" s="154"/>
      <c r="Q149" s="154"/>
      <c r="R149" s="142"/>
      <c r="S149" s="151"/>
      <c r="T149" s="154"/>
      <c r="U149" s="154"/>
      <c r="V149" s="154"/>
      <c r="W149" s="142"/>
    </row>
    <row r="150" spans="1:23" s="60" customFormat="1" ht="44.25" customHeight="1" x14ac:dyDescent="0.3">
      <c r="A150" s="442">
        <v>60</v>
      </c>
      <c r="B150" s="327" t="s">
        <v>239</v>
      </c>
      <c r="C150" s="69"/>
      <c r="D150" s="321"/>
      <c r="E150" s="322"/>
      <c r="F150" s="322"/>
      <c r="G150" s="323"/>
      <c r="H150" s="324"/>
      <c r="I150" s="325"/>
      <c r="J150" s="151">
        <f t="shared" si="83"/>
        <v>242</v>
      </c>
      <c r="K150" s="154"/>
      <c r="L150" s="154">
        <v>242</v>
      </c>
      <c r="M150" s="154"/>
      <c r="N150" s="151"/>
      <c r="O150" s="154"/>
      <c r="P150" s="154"/>
      <c r="Q150" s="154"/>
      <c r="R150" s="142"/>
      <c r="S150" s="151"/>
      <c r="T150" s="154"/>
      <c r="U150" s="154"/>
      <c r="V150" s="154"/>
      <c r="W150" s="142"/>
    </row>
    <row r="151" spans="1:23" s="60" customFormat="1" ht="45" customHeight="1" x14ac:dyDescent="0.3">
      <c r="A151" s="442">
        <v>61</v>
      </c>
      <c r="B151" s="327" t="s">
        <v>240</v>
      </c>
      <c r="C151" s="69"/>
      <c r="D151" s="321"/>
      <c r="E151" s="322"/>
      <c r="F151" s="322"/>
      <c r="G151" s="323"/>
      <c r="H151" s="324"/>
      <c r="I151" s="325"/>
      <c r="J151" s="151">
        <f t="shared" si="83"/>
        <v>242</v>
      </c>
      <c r="K151" s="154"/>
      <c r="L151" s="154">
        <v>242</v>
      </c>
      <c r="M151" s="154"/>
      <c r="N151" s="151"/>
      <c r="O151" s="154"/>
      <c r="P151" s="154"/>
      <c r="Q151" s="154"/>
      <c r="R151" s="142"/>
      <c r="S151" s="151"/>
      <c r="T151" s="154"/>
      <c r="U151" s="154"/>
      <c r="V151" s="154"/>
      <c r="W151" s="142"/>
    </row>
    <row r="152" spans="1:23" s="60" customFormat="1" ht="41.25" customHeight="1" x14ac:dyDescent="0.3">
      <c r="A152" s="442">
        <v>62</v>
      </c>
      <c r="B152" s="327" t="s">
        <v>241</v>
      </c>
      <c r="C152" s="69"/>
      <c r="D152" s="321"/>
      <c r="E152" s="322"/>
      <c r="F152" s="322"/>
      <c r="G152" s="323"/>
      <c r="H152" s="324"/>
      <c r="I152" s="325"/>
      <c r="J152" s="151">
        <f t="shared" si="83"/>
        <v>242</v>
      </c>
      <c r="K152" s="154"/>
      <c r="L152" s="154">
        <v>242</v>
      </c>
      <c r="M152" s="154"/>
      <c r="N152" s="151"/>
      <c r="O152" s="154"/>
      <c r="P152" s="154"/>
      <c r="Q152" s="154"/>
      <c r="R152" s="142"/>
      <c r="S152" s="151"/>
      <c r="T152" s="154"/>
      <c r="U152" s="154"/>
      <c r="V152" s="154"/>
      <c r="W152" s="142"/>
    </row>
    <row r="153" spans="1:23" s="60" customFormat="1" ht="45" customHeight="1" x14ac:dyDescent="0.3">
      <c r="A153" s="442">
        <v>63</v>
      </c>
      <c r="B153" s="327" t="s">
        <v>242</v>
      </c>
      <c r="C153" s="69"/>
      <c r="D153" s="321"/>
      <c r="E153" s="322"/>
      <c r="F153" s="322"/>
      <c r="G153" s="323"/>
      <c r="H153" s="324"/>
      <c r="I153" s="325"/>
      <c r="J153" s="151">
        <f t="shared" si="83"/>
        <v>242.1</v>
      </c>
      <c r="K153" s="154"/>
      <c r="L153" s="154">
        <v>242.1</v>
      </c>
      <c r="M153" s="154"/>
      <c r="N153" s="151"/>
      <c r="O153" s="154"/>
      <c r="P153" s="154"/>
      <c r="Q153" s="154"/>
      <c r="R153" s="142"/>
      <c r="S153" s="151"/>
      <c r="T153" s="154"/>
      <c r="U153" s="154"/>
      <c r="V153" s="154"/>
      <c r="W153" s="142"/>
    </row>
    <row r="154" spans="1:23" s="60" customFormat="1" ht="34.5" customHeight="1" x14ac:dyDescent="0.3">
      <c r="A154" s="442">
        <v>64</v>
      </c>
      <c r="B154" s="327" t="s">
        <v>243</v>
      </c>
      <c r="C154" s="69"/>
      <c r="D154" s="321"/>
      <c r="E154" s="322"/>
      <c r="F154" s="322"/>
      <c r="G154" s="323"/>
      <c r="H154" s="324"/>
      <c r="I154" s="325"/>
      <c r="J154" s="151">
        <f t="shared" si="83"/>
        <v>242.1</v>
      </c>
      <c r="K154" s="154"/>
      <c r="L154" s="154">
        <v>242.1</v>
      </c>
      <c r="M154" s="154"/>
      <c r="N154" s="151"/>
      <c r="O154" s="154"/>
      <c r="P154" s="154"/>
      <c r="Q154" s="154"/>
      <c r="R154" s="142"/>
      <c r="S154" s="151"/>
      <c r="T154" s="154"/>
      <c r="U154" s="154"/>
      <c r="V154" s="154"/>
      <c r="W154" s="142"/>
    </row>
    <row r="155" spans="1:23" s="60" customFormat="1" ht="34.5" customHeight="1" x14ac:dyDescent="0.3">
      <c r="A155" s="442">
        <v>65</v>
      </c>
      <c r="B155" s="327" t="s">
        <v>244</v>
      </c>
      <c r="C155" s="69"/>
      <c r="D155" s="321"/>
      <c r="E155" s="322"/>
      <c r="F155" s="322"/>
      <c r="G155" s="323"/>
      <c r="H155" s="324"/>
      <c r="I155" s="325"/>
      <c r="J155" s="151">
        <f t="shared" si="83"/>
        <v>242</v>
      </c>
      <c r="K155" s="154"/>
      <c r="L155" s="154">
        <v>242</v>
      </c>
      <c r="M155" s="154"/>
      <c r="N155" s="151"/>
      <c r="O155" s="154"/>
      <c r="P155" s="154"/>
      <c r="Q155" s="154"/>
      <c r="R155" s="142"/>
      <c r="S155" s="151"/>
      <c r="T155" s="154"/>
      <c r="U155" s="154"/>
      <c r="V155" s="154"/>
      <c r="W155" s="142"/>
    </row>
    <row r="156" spans="1:23" s="60" customFormat="1" ht="34.5" customHeight="1" x14ac:dyDescent="0.3">
      <c r="A156" s="442">
        <v>66</v>
      </c>
      <c r="B156" s="327" t="s">
        <v>245</v>
      </c>
      <c r="C156" s="69"/>
      <c r="D156" s="321"/>
      <c r="E156" s="322"/>
      <c r="F156" s="322"/>
      <c r="G156" s="323"/>
      <c r="H156" s="324"/>
      <c r="I156" s="325"/>
      <c r="J156" s="151">
        <f t="shared" si="83"/>
        <v>242</v>
      </c>
      <c r="K156" s="154"/>
      <c r="L156" s="154">
        <v>242</v>
      </c>
      <c r="M156" s="154"/>
      <c r="N156" s="151"/>
      <c r="O156" s="154"/>
      <c r="P156" s="154"/>
      <c r="Q156" s="154"/>
      <c r="R156" s="142"/>
      <c r="S156" s="151"/>
      <c r="T156" s="154"/>
      <c r="U156" s="154"/>
      <c r="V156" s="154"/>
      <c r="W156" s="142"/>
    </row>
    <row r="157" spans="1:23" s="60" customFormat="1" ht="34.5" customHeight="1" x14ac:dyDescent="0.3">
      <c r="A157" s="442">
        <v>67</v>
      </c>
      <c r="B157" s="327" t="s">
        <v>246</v>
      </c>
      <c r="C157" s="69"/>
      <c r="D157" s="321"/>
      <c r="E157" s="322"/>
      <c r="F157" s="322"/>
      <c r="G157" s="323"/>
      <c r="H157" s="324"/>
      <c r="I157" s="325"/>
      <c r="J157" s="151">
        <f t="shared" si="83"/>
        <v>242.1</v>
      </c>
      <c r="K157" s="154"/>
      <c r="L157" s="154">
        <v>242.1</v>
      </c>
      <c r="M157" s="154"/>
      <c r="N157" s="151"/>
      <c r="O157" s="154"/>
      <c r="P157" s="154"/>
      <c r="Q157" s="154"/>
      <c r="R157" s="142"/>
      <c r="S157" s="151"/>
      <c r="T157" s="154"/>
      <c r="U157" s="154"/>
      <c r="V157" s="154"/>
      <c r="W157" s="142"/>
    </row>
    <row r="158" spans="1:23" s="60" customFormat="1" ht="34.5" customHeight="1" x14ac:dyDescent="0.3">
      <c r="A158" s="442">
        <v>68</v>
      </c>
      <c r="B158" s="327" t="s">
        <v>247</v>
      </c>
      <c r="C158" s="69"/>
      <c r="D158" s="321"/>
      <c r="E158" s="322"/>
      <c r="F158" s="322"/>
      <c r="G158" s="323"/>
      <c r="H158" s="324"/>
      <c r="I158" s="325"/>
      <c r="J158" s="151">
        <f t="shared" si="83"/>
        <v>242</v>
      </c>
      <c r="K158" s="154"/>
      <c r="L158" s="154">
        <v>242</v>
      </c>
      <c r="M158" s="154"/>
      <c r="N158" s="151"/>
      <c r="O158" s="154"/>
      <c r="P158" s="154"/>
      <c r="Q158" s="154"/>
      <c r="R158" s="142"/>
      <c r="S158" s="151"/>
      <c r="T158" s="154"/>
      <c r="U158" s="154"/>
      <c r="V158" s="154"/>
      <c r="W158" s="142"/>
    </row>
    <row r="159" spans="1:23" s="60" customFormat="1" ht="34.5" customHeight="1" x14ac:dyDescent="0.3">
      <c r="A159" s="442">
        <v>69</v>
      </c>
      <c r="B159" s="327" t="s">
        <v>248</v>
      </c>
      <c r="C159" s="69"/>
      <c r="D159" s="321"/>
      <c r="E159" s="322"/>
      <c r="F159" s="322"/>
      <c r="G159" s="323"/>
      <c r="H159" s="324"/>
      <c r="I159" s="325"/>
      <c r="J159" s="151">
        <f t="shared" si="83"/>
        <v>242.1</v>
      </c>
      <c r="K159" s="154"/>
      <c r="L159" s="154">
        <v>242.1</v>
      </c>
      <c r="M159" s="154"/>
      <c r="N159" s="151"/>
      <c r="O159" s="154"/>
      <c r="P159" s="154"/>
      <c r="Q159" s="154"/>
      <c r="R159" s="142"/>
      <c r="S159" s="151"/>
      <c r="T159" s="154"/>
      <c r="U159" s="154"/>
      <c r="V159" s="154"/>
      <c r="W159" s="142"/>
    </row>
    <row r="160" spans="1:23" s="60" customFormat="1" ht="34.5" customHeight="1" x14ac:dyDescent="0.3">
      <c r="A160" s="442">
        <v>70</v>
      </c>
      <c r="B160" s="327" t="s">
        <v>249</v>
      </c>
      <c r="C160" s="69"/>
      <c r="D160" s="321"/>
      <c r="E160" s="322"/>
      <c r="F160" s="322"/>
      <c r="G160" s="323"/>
      <c r="H160" s="324"/>
      <c r="I160" s="325"/>
      <c r="J160" s="151">
        <f t="shared" si="83"/>
        <v>242.1</v>
      </c>
      <c r="K160" s="154"/>
      <c r="L160" s="154">
        <v>242.1</v>
      </c>
      <c r="M160" s="154"/>
      <c r="N160" s="151"/>
      <c r="O160" s="154"/>
      <c r="P160" s="154"/>
      <c r="Q160" s="154"/>
      <c r="R160" s="142"/>
      <c r="S160" s="151"/>
      <c r="T160" s="154"/>
      <c r="U160" s="154"/>
      <c r="V160" s="154"/>
      <c r="W160" s="142"/>
    </row>
    <row r="161" spans="1:23" s="60" customFormat="1" ht="34.5" customHeight="1" x14ac:dyDescent="0.3">
      <c r="A161" s="442">
        <v>71</v>
      </c>
      <c r="B161" s="327" t="s">
        <v>250</v>
      </c>
      <c r="C161" s="69"/>
      <c r="D161" s="321"/>
      <c r="E161" s="322"/>
      <c r="F161" s="322"/>
      <c r="G161" s="323"/>
      <c r="H161" s="324"/>
      <c r="I161" s="325"/>
      <c r="J161" s="151">
        <f t="shared" si="83"/>
        <v>242.1</v>
      </c>
      <c r="K161" s="154"/>
      <c r="L161" s="154">
        <v>242.1</v>
      </c>
      <c r="M161" s="154"/>
      <c r="N161" s="151"/>
      <c r="O161" s="154"/>
      <c r="P161" s="154"/>
      <c r="Q161" s="154"/>
      <c r="R161" s="142"/>
      <c r="S161" s="151"/>
      <c r="T161" s="154"/>
      <c r="U161" s="154"/>
      <c r="V161" s="154"/>
      <c r="W161" s="142"/>
    </row>
    <row r="162" spans="1:23" s="60" customFormat="1" ht="34.5" customHeight="1" x14ac:dyDescent="0.3">
      <c r="A162" s="442">
        <v>72</v>
      </c>
      <c r="B162" s="327" t="s">
        <v>251</v>
      </c>
      <c r="C162" s="69"/>
      <c r="D162" s="321"/>
      <c r="E162" s="322"/>
      <c r="F162" s="322"/>
      <c r="G162" s="323"/>
      <c r="H162" s="324"/>
      <c r="I162" s="325"/>
      <c r="J162" s="151">
        <f t="shared" si="83"/>
        <v>242.1</v>
      </c>
      <c r="K162" s="154"/>
      <c r="L162" s="154">
        <v>242.1</v>
      </c>
      <c r="M162" s="154"/>
      <c r="N162" s="151"/>
      <c r="O162" s="154"/>
      <c r="P162" s="154"/>
      <c r="Q162" s="154"/>
      <c r="R162" s="142"/>
      <c r="S162" s="151"/>
      <c r="T162" s="154"/>
      <c r="U162" s="154"/>
      <c r="V162" s="154"/>
      <c r="W162" s="142"/>
    </row>
    <row r="163" spans="1:23" s="60" customFormat="1" ht="34.5" customHeight="1" x14ac:dyDescent="0.3">
      <c r="A163" s="442">
        <v>73</v>
      </c>
      <c r="B163" s="327" t="s">
        <v>252</v>
      </c>
      <c r="C163" s="69"/>
      <c r="D163" s="321"/>
      <c r="E163" s="322"/>
      <c r="F163" s="322"/>
      <c r="G163" s="323"/>
      <c r="H163" s="324"/>
      <c r="I163" s="325"/>
      <c r="J163" s="151">
        <f t="shared" si="83"/>
        <v>242.1</v>
      </c>
      <c r="K163" s="154"/>
      <c r="L163" s="154">
        <v>242.1</v>
      </c>
      <c r="M163" s="154"/>
      <c r="N163" s="151"/>
      <c r="O163" s="154"/>
      <c r="P163" s="154"/>
      <c r="Q163" s="154"/>
      <c r="R163" s="142"/>
      <c r="S163" s="151"/>
      <c r="T163" s="154"/>
      <c r="U163" s="154"/>
      <c r="V163" s="154"/>
      <c r="W163" s="142"/>
    </row>
    <row r="164" spans="1:23" s="60" customFormat="1" ht="48" customHeight="1" x14ac:dyDescent="0.3">
      <c r="A164" s="442">
        <v>74</v>
      </c>
      <c r="B164" s="327" t="s">
        <v>253</v>
      </c>
      <c r="C164" s="69"/>
      <c r="D164" s="321"/>
      <c r="E164" s="322"/>
      <c r="F164" s="322"/>
      <c r="G164" s="323"/>
      <c r="H164" s="324"/>
      <c r="I164" s="325"/>
      <c r="J164" s="151">
        <f t="shared" si="83"/>
        <v>242</v>
      </c>
      <c r="K164" s="154"/>
      <c r="L164" s="154">
        <v>242</v>
      </c>
      <c r="M164" s="154"/>
      <c r="N164" s="151"/>
      <c r="O164" s="154"/>
      <c r="P164" s="154"/>
      <c r="Q164" s="154"/>
      <c r="R164" s="142"/>
      <c r="S164" s="151"/>
      <c r="T164" s="154"/>
      <c r="U164" s="154"/>
      <c r="V164" s="154"/>
      <c r="W164" s="142"/>
    </row>
    <row r="165" spans="1:23" s="60" customFormat="1" ht="39.75" customHeight="1" x14ac:dyDescent="0.3">
      <c r="A165" s="442">
        <v>75</v>
      </c>
      <c r="B165" s="327" t="s">
        <v>254</v>
      </c>
      <c r="C165" s="69"/>
      <c r="D165" s="321"/>
      <c r="E165" s="322"/>
      <c r="F165" s="322"/>
      <c r="G165" s="323"/>
      <c r="H165" s="324"/>
      <c r="I165" s="325"/>
      <c r="J165" s="151">
        <f t="shared" si="83"/>
        <v>242</v>
      </c>
      <c r="K165" s="154"/>
      <c r="L165" s="154">
        <v>242</v>
      </c>
      <c r="M165" s="154"/>
      <c r="N165" s="151"/>
      <c r="O165" s="154"/>
      <c r="P165" s="154"/>
      <c r="Q165" s="154"/>
      <c r="R165" s="142"/>
      <c r="S165" s="151"/>
      <c r="T165" s="154"/>
      <c r="U165" s="154"/>
      <c r="V165" s="154"/>
      <c r="W165" s="142"/>
    </row>
    <row r="166" spans="1:23" s="60" customFormat="1" ht="45.75" customHeight="1" x14ac:dyDescent="0.3">
      <c r="A166" s="442">
        <v>76</v>
      </c>
      <c r="B166" s="327" t="s">
        <v>255</v>
      </c>
      <c r="C166" s="69"/>
      <c r="D166" s="321" t="s">
        <v>178</v>
      </c>
      <c r="E166" s="322" t="s">
        <v>172</v>
      </c>
      <c r="F166" s="322" t="s">
        <v>173</v>
      </c>
      <c r="G166" s="323" t="s">
        <v>179</v>
      </c>
      <c r="H166" s="324">
        <v>2976.3</v>
      </c>
      <c r="I166" s="325"/>
      <c r="J166" s="151">
        <f t="shared" si="83"/>
        <v>242</v>
      </c>
      <c r="K166" s="154"/>
      <c r="L166" s="154">
        <v>242</v>
      </c>
      <c r="M166" s="154"/>
      <c r="N166" s="151"/>
      <c r="O166" s="154"/>
      <c r="P166" s="318"/>
      <c r="Q166" s="154"/>
      <c r="R166" s="142">
        <f t="shared" si="59"/>
        <v>0</v>
      </c>
      <c r="S166" s="151">
        <f t="shared" si="82"/>
        <v>0</v>
      </c>
      <c r="T166" s="154"/>
      <c r="U166" s="318"/>
      <c r="V166" s="154"/>
      <c r="W166" s="142">
        <f t="shared" si="61"/>
        <v>0</v>
      </c>
    </row>
    <row r="167" spans="1:23" s="60" customFormat="1" ht="45.75" customHeight="1" x14ac:dyDescent="0.3">
      <c r="A167" s="442">
        <v>77</v>
      </c>
      <c r="B167" s="327" t="s">
        <v>256</v>
      </c>
      <c r="C167" s="69"/>
      <c r="D167" s="321"/>
      <c r="E167" s="322"/>
      <c r="F167" s="322"/>
      <c r="G167" s="323"/>
      <c r="H167" s="324"/>
      <c r="I167" s="325"/>
      <c r="J167" s="151">
        <f t="shared" si="83"/>
        <v>242.1</v>
      </c>
      <c r="K167" s="154"/>
      <c r="L167" s="154">
        <v>242.1</v>
      </c>
      <c r="M167" s="154"/>
      <c r="N167" s="151"/>
      <c r="O167" s="154"/>
      <c r="P167" s="318"/>
      <c r="Q167" s="154"/>
      <c r="R167" s="142"/>
      <c r="S167" s="151"/>
      <c r="T167" s="154"/>
      <c r="U167" s="318"/>
      <c r="V167" s="154"/>
      <c r="W167" s="142"/>
    </row>
    <row r="168" spans="1:23" s="60" customFormat="1" ht="45.75" customHeight="1" x14ac:dyDescent="0.3">
      <c r="A168" s="442">
        <v>78</v>
      </c>
      <c r="B168" s="327" t="s">
        <v>257</v>
      </c>
      <c r="C168" s="69"/>
      <c r="D168" s="321"/>
      <c r="E168" s="322"/>
      <c r="F168" s="322"/>
      <c r="G168" s="323"/>
      <c r="H168" s="324"/>
      <c r="I168" s="325"/>
      <c r="J168" s="151">
        <f t="shared" si="83"/>
        <v>242</v>
      </c>
      <c r="K168" s="154"/>
      <c r="L168" s="154">
        <v>242</v>
      </c>
      <c r="M168" s="154"/>
      <c r="N168" s="151"/>
      <c r="O168" s="154"/>
      <c r="P168" s="318"/>
      <c r="Q168" s="154"/>
      <c r="R168" s="142"/>
      <c r="S168" s="151"/>
      <c r="T168" s="154"/>
      <c r="U168" s="318"/>
      <c r="V168" s="154"/>
      <c r="W168" s="142"/>
    </row>
    <row r="169" spans="1:23" s="60" customFormat="1" ht="45.75" customHeight="1" x14ac:dyDescent="0.3">
      <c r="A169" s="442">
        <v>79</v>
      </c>
      <c r="B169" s="327" t="s">
        <v>258</v>
      </c>
      <c r="C169" s="69"/>
      <c r="D169" s="321"/>
      <c r="E169" s="322"/>
      <c r="F169" s="322"/>
      <c r="G169" s="323"/>
      <c r="H169" s="324"/>
      <c r="I169" s="325"/>
      <c r="J169" s="151">
        <f t="shared" si="83"/>
        <v>242</v>
      </c>
      <c r="K169" s="154"/>
      <c r="L169" s="154">
        <v>242</v>
      </c>
      <c r="M169" s="154"/>
      <c r="N169" s="151"/>
      <c r="O169" s="154"/>
      <c r="P169" s="318"/>
      <c r="Q169" s="154"/>
      <c r="R169" s="142"/>
      <c r="S169" s="151"/>
      <c r="T169" s="154"/>
      <c r="U169" s="318"/>
      <c r="V169" s="154"/>
      <c r="W169" s="142"/>
    </row>
    <row r="170" spans="1:23" s="60" customFormat="1" ht="45.75" customHeight="1" x14ac:dyDescent="0.3">
      <c r="A170" s="442">
        <v>80</v>
      </c>
      <c r="B170" s="327" t="s">
        <v>259</v>
      </c>
      <c r="C170" s="69"/>
      <c r="D170" s="321"/>
      <c r="E170" s="322"/>
      <c r="F170" s="322"/>
      <c r="G170" s="323"/>
      <c r="H170" s="324"/>
      <c r="I170" s="325"/>
      <c r="J170" s="151">
        <f t="shared" si="83"/>
        <v>242</v>
      </c>
      <c r="K170" s="154"/>
      <c r="L170" s="154">
        <v>242</v>
      </c>
      <c r="M170" s="154"/>
      <c r="N170" s="151"/>
      <c r="O170" s="154"/>
      <c r="P170" s="318"/>
      <c r="Q170" s="154"/>
      <c r="R170" s="142"/>
      <c r="S170" s="151"/>
      <c r="T170" s="154"/>
      <c r="U170" s="318"/>
      <c r="V170" s="154"/>
      <c r="W170" s="142"/>
    </row>
    <row r="171" spans="1:23" s="8" customFormat="1" ht="180" x14ac:dyDescent="0.3">
      <c r="A171" s="438"/>
      <c r="B171" s="203" t="s">
        <v>268</v>
      </c>
      <c r="C171" s="42"/>
      <c r="D171" s="94" t="s">
        <v>180</v>
      </c>
      <c r="E171" s="93" t="s">
        <v>172</v>
      </c>
      <c r="F171" s="93" t="s">
        <v>181</v>
      </c>
      <c r="G171" s="95" t="s">
        <v>182</v>
      </c>
      <c r="H171" s="99">
        <v>3400</v>
      </c>
      <c r="I171" s="96"/>
      <c r="J171" s="121">
        <f>K171+L171+M171</f>
        <v>7118.1999999999989</v>
      </c>
      <c r="K171" s="108">
        <f>K173+K174+K175+K176+K177+K178+K179</f>
        <v>0</v>
      </c>
      <c r="L171" s="108">
        <f>L173+L174+L175+L176+L177+L178+L179</f>
        <v>7118.1999999999989</v>
      </c>
      <c r="M171" s="108">
        <f>M173+M174+M175+M176+M177+M178+M179</f>
        <v>0</v>
      </c>
      <c r="N171" s="121"/>
      <c r="O171" s="108"/>
      <c r="P171" s="108"/>
      <c r="Q171" s="108"/>
      <c r="R171" s="122">
        <f t="shared" si="59"/>
        <v>0</v>
      </c>
      <c r="S171" s="97">
        <f>T171+U171+V171</f>
        <v>0</v>
      </c>
      <c r="T171" s="119"/>
      <c r="U171" s="112"/>
      <c r="V171" s="119"/>
      <c r="W171" s="122">
        <f t="shared" si="61"/>
        <v>0</v>
      </c>
    </row>
    <row r="172" spans="1:23" s="8" customFormat="1" ht="24" customHeight="1" x14ac:dyDescent="0.3">
      <c r="A172" s="438"/>
      <c r="B172" s="263" t="s">
        <v>20</v>
      </c>
      <c r="C172" s="42"/>
      <c r="D172" s="110"/>
      <c r="E172" s="90"/>
      <c r="F172" s="90"/>
      <c r="G172" s="174"/>
      <c r="H172" s="113"/>
      <c r="I172" s="157"/>
      <c r="J172" s="121">
        <f>K172+L172+M172</f>
        <v>0</v>
      </c>
      <c r="K172" s="108"/>
      <c r="L172" s="108"/>
      <c r="M172" s="108"/>
      <c r="N172" s="121"/>
      <c r="O172" s="108"/>
      <c r="P172" s="108"/>
      <c r="Q172" s="108"/>
      <c r="R172" s="122"/>
      <c r="S172" s="121"/>
      <c r="T172" s="108"/>
      <c r="U172" s="124"/>
      <c r="V172" s="108"/>
      <c r="W172" s="122"/>
    </row>
    <row r="173" spans="1:23" s="60" customFormat="1" ht="36" customHeight="1" x14ac:dyDescent="0.3">
      <c r="A173" s="442">
        <v>81</v>
      </c>
      <c r="B173" s="327" t="s">
        <v>260</v>
      </c>
      <c r="C173" s="69"/>
      <c r="D173" s="321"/>
      <c r="E173" s="322"/>
      <c r="F173" s="322"/>
      <c r="G173" s="323"/>
      <c r="H173" s="324"/>
      <c r="I173" s="325"/>
      <c r="J173" s="151">
        <f>K173+L173+M173</f>
        <v>1016.9</v>
      </c>
      <c r="K173" s="154"/>
      <c r="L173" s="328">
        <v>1016.9</v>
      </c>
      <c r="M173" s="154"/>
      <c r="N173" s="151"/>
      <c r="O173" s="154"/>
      <c r="P173" s="154"/>
      <c r="Q173" s="154"/>
      <c r="R173" s="142"/>
      <c r="S173" s="151"/>
      <c r="T173" s="154"/>
      <c r="U173" s="318"/>
      <c r="V173" s="154"/>
      <c r="W173" s="142"/>
    </row>
    <row r="174" spans="1:23" s="60" customFormat="1" ht="36" customHeight="1" x14ac:dyDescent="0.3">
      <c r="A174" s="442">
        <v>82</v>
      </c>
      <c r="B174" s="327" t="s">
        <v>261</v>
      </c>
      <c r="C174" s="69"/>
      <c r="D174" s="321"/>
      <c r="E174" s="322"/>
      <c r="F174" s="322"/>
      <c r="G174" s="323"/>
      <c r="H174" s="324"/>
      <c r="I174" s="325"/>
      <c r="J174" s="151">
        <f t="shared" ref="J174:J179" si="84">K174+L174+M174</f>
        <v>1016.9</v>
      </c>
      <c r="K174" s="154"/>
      <c r="L174" s="328">
        <v>1016.9</v>
      </c>
      <c r="M174" s="154"/>
      <c r="N174" s="151"/>
      <c r="O174" s="154"/>
      <c r="P174" s="154"/>
      <c r="Q174" s="154"/>
      <c r="R174" s="142"/>
      <c r="S174" s="151"/>
      <c r="T174" s="154"/>
      <c r="U174" s="318"/>
      <c r="V174" s="154"/>
      <c r="W174" s="142"/>
    </row>
    <row r="175" spans="1:23" s="60" customFormat="1" ht="36" customHeight="1" x14ac:dyDescent="0.3">
      <c r="A175" s="442">
        <v>83</v>
      </c>
      <c r="B175" s="327" t="s">
        <v>262</v>
      </c>
      <c r="C175" s="69"/>
      <c r="D175" s="321"/>
      <c r="E175" s="322"/>
      <c r="F175" s="322"/>
      <c r="G175" s="323"/>
      <c r="H175" s="324"/>
      <c r="I175" s="325"/>
      <c r="J175" s="151">
        <f t="shared" si="84"/>
        <v>1016.9</v>
      </c>
      <c r="K175" s="154"/>
      <c r="L175" s="328">
        <v>1016.9</v>
      </c>
      <c r="M175" s="154"/>
      <c r="N175" s="151"/>
      <c r="O175" s="154"/>
      <c r="P175" s="154"/>
      <c r="Q175" s="154"/>
      <c r="R175" s="142"/>
      <c r="S175" s="151"/>
      <c r="T175" s="154"/>
      <c r="U175" s="318"/>
      <c r="V175" s="154"/>
      <c r="W175" s="142"/>
    </row>
    <row r="176" spans="1:23" s="60" customFormat="1" ht="36" customHeight="1" x14ac:dyDescent="0.3">
      <c r="A176" s="442">
        <v>84</v>
      </c>
      <c r="B176" s="327" t="s">
        <v>263</v>
      </c>
      <c r="C176" s="69"/>
      <c r="D176" s="321"/>
      <c r="E176" s="322"/>
      <c r="F176" s="322"/>
      <c r="G176" s="323"/>
      <c r="H176" s="324"/>
      <c r="I176" s="325"/>
      <c r="J176" s="151">
        <f t="shared" si="84"/>
        <v>1016.8</v>
      </c>
      <c r="K176" s="154"/>
      <c r="L176" s="328">
        <v>1016.8</v>
      </c>
      <c r="M176" s="154"/>
      <c r="N176" s="151"/>
      <c r="O176" s="154"/>
      <c r="P176" s="154"/>
      <c r="Q176" s="154"/>
      <c r="R176" s="142"/>
      <c r="S176" s="151"/>
      <c r="T176" s="154"/>
      <c r="U176" s="318"/>
      <c r="V176" s="154"/>
      <c r="W176" s="142"/>
    </row>
    <row r="177" spans="1:23" s="60" customFormat="1" ht="36" customHeight="1" x14ac:dyDescent="0.3">
      <c r="A177" s="442">
        <v>85</v>
      </c>
      <c r="B177" s="327" t="s">
        <v>264</v>
      </c>
      <c r="C177" s="69"/>
      <c r="D177" s="321"/>
      <c r="E177" s="322"/>
      <c r="F177" s="322"/>
      <c r="G177" s="323"/>
      <c r="H177" s="324"/>
      <c r="I177" s="325"/>
      <c r="J177" s="151">
        <f t="shared" si="84"/>
        <v>1016.9</v>
      </c>
      <c r="K177" s="154"/>
      <c r="L177" s="328">
        <v>1016.9</v>
      </c>
      <c r="M177" s="154"/>
      <c r="N177" s="151"/>
      <c r="O177" s="154"/>
      <c r="P177" s="154"/>
      <c r="Q177" s="154"/>
      <c r="R177" s="142"/>
      <c r="S177" s="151"/>
      <c r="T177" s="154"/>
      <c r="U177" s="318"/>
      <c r="V177" s="154"/>
      <c r="W177" s="142"/>
    </row>
    <row r="178" spans="1:23" s="60" customFormat="1" ht="36" customHeight="1" x14ac:dyDescent="0.3">
      <c r="A178" s="442">
        <v>86</v>
      </c>
      <c r="B178" s="327" t="s">
        <v>265</v>
      </c>
      <c r="C178" s="69"/>
      <c r="D178" s="321"/>
      <c r="E178" s="322"/>
      <c r="F178" s="322"/>
      <c r="G178" s="323"/>
      <c r="H178" s="324"/>
      <c r="I178" s="325"/>
      <c r="J178" s="151">
        <f t="shared" si="84"/>
        <v>1016.9</v>
      </c>
      <c r="K178" s="154"/>
      <c r="L178" s="328">
        <v>1016.9</v>
      </c>
      <c r="M178" s="154"/>
      <c r="N178" s="151"/>
      <c r="O178" s="154"/>
      <c r="P178" s="154"/>
      <c r="Q178" s="154"/>
      <c r="R178" s="142"/>
      <c r="S178" s="151"/>
      <c r="T178" s="154"/>
      <c r="U178" s="318"/>
      <c r="V178" s="154"/>
      <c r="W178" s="142"/>
    </row>
    <row r="179" spans="1:23" s="319" customFormat="1" ht="54" customHeight="1" x14ac:dyDescent="0.25">
      <c r="A179" s="449">
        <v>87</v>
      </c>
      <c r="B179" s="327" t="s">
        <v>266</v>
      </c>
      <c r="C179" s="316"/>
      <c r="D179" s="321" t="s">
        <v>183</v>
      </c>
      <c r="E179" s="322" t="s">
        <v>172</v>
      </c>
      <c r="F179" s="152"/>
      <c r="G179" s="152"/>
      <c r="H179" s="152"/>
      <c r="I179" s="153"/>
      <c r="J179" s="151">
        <f t="shared" si="84"/>
        <v>1016.9</v>
      </c>
      <c r="K179" s="154"/>
      <c r="L179" s="328">
        <v>1016.9</v>
      </c>
      <c r="M179" s="154"/>
      <c r="N179" s="151">
        <f t="shared" si="76"/>
        <v>0</v>
      </c>
      <c r="O179" s="154"/>
      <c r="P179" s="318"/>
      <c r="Q179" s="154"/>
      <c r="R179" s="142"/>
      <c r="S179" s="151">
        <f t="shared" si="82"/>
        <v>0</v>
      </c>
      <c r="T179" s="154"/>
      <c r="U179" s="318"/>
      <c r="V179" s="154"/>
      <c r="W179" s="142"/>
    </row>
    <row r="180" spans="1:23" ht="126.75" customHeight="1" x14ac:dyDescent="0.25">
      <c r="A180" s="436">
        <v>88</v>
      </c>
      <c r="B180" s="280" t="s">
        <v>269</v>
      </c>
      <c r="C180" s="39"/>
      <c r="D180" s="105"/>
      <c r="E180" s="172" t="s">
        <v>169</v>
      </c>
      <c r="F180" s="172"/>
      <c r="G180" s="172" t="s">
        <v>170</v>
      </c>
      <c r="H180" s="172">
        <v>7425</v>
      </c>
      <c r="I180" s="175"/>
      <c r="J180" s="121">
        <f>K180+L180+M180</f>
        <v>37316</v>
      </c>
      <c r="K180" s="108"/>
      <c r="L180" s="108">
        <v>37316</v>
      </c>
      <c r="M180" s="108"/>
      <c r="N180" s="121"/>
      <c r="O180" s="108"/>
      <c r="P180" s="108"/>
      <c r="Q180" s="108"/>
      <c r="R180" s="122">
        <f t="shared" si="59"/>
        <v>0</v>
      </c>
      <c r="S180" s="121">
        <f>T180+U180+V180</f>
        <v>0</v>
      </c>
      <c r="T180" s="124"/>
      <c r="U180" s="124">
        <v>0</v>
      </c>
      <c r="V180" s="108"/>
      <c r="W180" s="122">
        <f t="shared" si="61"/>
        <v>0</v>
      </c>
    </row>
    <row r="181" spans="1:23" s="7" customFormat="1" ht="37.5" customHeight="1" x14ac:dyDescent="0.3">
      <c r="A181" s="441"/>
      <c r="B181" s="268" t="s">
        <v>25</v>
      </c>
      <c r="C181" s="41">
        <v>2</v>
      </c>
      <c r="D181" s="136"/>
      <c r="E181" s="137"/>
      <c r="F181" s="137"/>
      <c r="G181" s="137"/>
      <c r="H181" s="137"/>
      <c r="I181" s="138"/>
      <c r="J181" s="123">
        <f t="shared" ref="J181:J223" si="85">K181+L181+M181</f>
        <v>573183.6</v>
      </c>
      <c r="K181" s="139">
        <f>K183</f>
        <v>358412.4</v>
      </c>
      <c r="L181" s="139">
        <f t="shared" ref="L181:M181" si="86">L183</f>
        <v>214771.19999999998</v>
      </c>
      <c r="M181" s="139">
        <f t="shared" si="86"/>
        <v>0</v>
      </c>
      <c r="N181" s="123">
        <f t="shared" ref="N181:N223" si="87">O181+P181+Q181</f>
        <v>0</v>
      </c>
      <c r="O181" s="139">
        <f t="shared" ref="O181:Q181" si="88">O183</f>
        <v>0</v>
      </c>
      <c r="P181" s="139">
        <f t="shared" si="88"/>
        <v>0</v>
      </c>
      <c r="Q181" s="139">
        <f t="shared" si="88"/>
        <v>0</v>
      </c>
      <c r="R181" s="123">
        <f t="shared" si="59"/>
        <v>0</v>
      </c>
      <c r="S181" s="123">
        <f t="shared" ref="S181:S210" si="89">T181+U181+V181</f>
        <v>0</v>
      </c>
      <c r="T181" s="139">
        <f t="shared" ref="T181:V181" si="90">T183</f>
        <v>0</v>
      </c>
      <c r="U181" s="139">
        <f t="shared" si="90"/>
        <v>0</v>
      </c>
      <c r="V181" s="139">
        <f t="shared" si="90"/>
        <v>0</v>
      </c>
      <c r="W181" s="123">
        <f t="shared" si="61"/>
        <v>0</v>
      </c>
    </row>
    <row r="182" spans="1:23" ht="22.5" customHeight="1" x14ac:dyDescent="0.25">
      <c r="A182" s="436"/>
      <c r="B182" s="281" t="s">
        <v>20</v>
      </c>
      <c r="C182" s="39"/>
      <c r="D182" s="105"/>
      <c r="E182" s="89"/>
      <c r="F182" s="89"/>
      <c r="G182" s="89"/>
      <c r="H182" s="89"/>
      <c r="I182" s="120"/>
      <c r="J182" s="121"/>
      <c r="K182" s="108"/>
      <c r="L182" s="119"/>
      <c r="M182" s="108"/>
      <c r="N182" s="121"/>
      <c r="O182" s="108"/>
      <c r="P182" s="108"/>
      <c r="Q182" s="108"/>
      <c r="R182" s="98"/>
      <c r="S182" s="121"/>
      <c r="T182" s="108"/>
      <c r="U182" s="119"/>
      <c r="V182" s="108"/>
      <c r="W182" s="98"/>
    </row>
    <row r="183" spans="1:23" s="253" customFormat="1" ht="69.75" customHeight="1" x14ac:dyDescent="0.3">
      <c r="A183" s="450"/>
      <c r="B183" s="282" t="s">
        <v>36</v>
      </c>
      <c r="C183" s="250"/>
      <c r="D183" s="251"/>
      <c r="E183" s="252"/>
      <c r="F183" s="252"/>
      <c r="G183" s="252"/>
      <c r="H183" s="222"/>
      <c r="I183" s="224"/>
      <c r="J183" s="225">
        <f t="shared" si="85"/>
        <v>573183.6</v>
      </c>
      <c r="K183" s="226">
        <f>K184</f>
        <v>358412.4</v>
      </c>
      <c r="L183" s="226">
        <f t="shared" ref="L183:M183" si="91">L184</f>
        <v>214771.19999999998</v>
      </c>
      <c r="M183" s="226">
        <f t="shared" si="91"/>
        <v>0</v>
      </c>
      <c r="N183" s="225">
        <f t="shared" si="87"/>
        <v>0</v>
      </c>
      <c r="O183" s="226">
        <f t="shared" ref="O183:Q183" si="92">O184</f>
        <v>0</v>
      </c>
      <c r="P183" s="226">
        <f t="shared" si="92"/>
        <v>0</v>
      </c>
      <c r="Q183" s="226">
        <f t="shared" si="92"/>
        <v>0</v>
      </c>
      <c r="R183" s="227">
        <f t="shared" si="59"/>
        <v>0</v>
      </c>
      <c r="S183" s="225">
        <f t="shared" si="89"/>
        <v>0</v>
      </c>
      <c r="T183" s="226">
        <f t="shared" ref="T183:V183" si="93">T184</f>
        <v>0</v>
      </c>
      <c r="U183" s="226">
        <f t="shared" si="93"/>
        <v>0</v>
      </c>
      <c r="V183" s="226">
        <f t="shared" si="93"/>
        <v>0</v>
      </c>
      <c r="W183" s="227">
        <f t="shared" si="61"/>
        <v>0</v>
      </c>
    </row>
    <row r="184" spans="1:23" s="185" customFormat="1" ht="52.5" customHeight="1" x14ac:dyDescent="0.3">
      <c r="A184" s="443"/>
      <c r="B184" s="266" t="s">
        <v>41</v>
      </c>
      <c r="C184" s="182">
        <v>2</v>
      </c>
      <c r="D184" s="183"/>
      <c r="E184" s="184"/>
      <c r="F184" s="184"/>
      <c r="G184" s="184"/>
      <c r="H184" s="177"/>
      <c r="I184" s="178"/>
      <c r="J184" s="179">
        <f t="shared" si="85"/>
        <v>573183.6</v>
      </c>
      <c r="K184" s="180">
        <f>K186+K189+K191+K193+K195+K196+K197</f>
        <v>358412.4</v>
      </c>
      <c r="L184" s="180">
        <f>L186+L189+L191+L193+L195+L196+L197</f>
        <v>214771.19999999998</v>
      </c>
      <c r="M184" s="180">
        <f>M186+M189+M191+M193+M195+M196+M197</f>
        <v>0</v>
      </c>
      <c r="N184" s="179">
        <f t="shared" si="87"/>
        <v>0</v>
      </c>
      <c r="O184" s="180">
        <f>O186+O189+O191+O193+O195+O196+O197</f>
        <v>0</v>
      </c>
      <c r="P184" s="180">
        <f t="shared" ref="P184:Q184" si="94">P186+P189+P191+P193+P195+P196+P197</f>
        <v>0</v>
      </c>
      <c r="Q184" s="180">
        <f t="shared" si="94"/>
        <v>0</v>
      </c>
      <c r="R184" s="127">
        <f t="shared" si="59"/>
        <v>0</v>
      </c>
      <c r="S184" s="179">
        <f t="shared" si="89"/>
        <v>0</v>
      </c>
      <c r="T184" s="180">
        <f>T186+T189+T191+T193+T195+T196+T197</f>
        <v>0</v>
      </c>
      <c r="U184" s="180">
        <f t="shared" ref="U184:V184" si="95">U186+U189+U191+U193+U195+U196+U197</f>
        <v>0</v>
      </c>
      <c r="V184" s="180">
        <f t="shared" si="95"/>
        <v>0</v>
      </c>
      <c r="W184" s="127">
        <f t="shared" si="61"/>
        <v>0</v>
      </c>
    </row>
    <row r="185" spans="1:23" s="336" customFormat="1" ht="54" customHeight="1" x14ac:dyDescent="0.3">
      <c r="A185" s="447"/>
      <c r="B185" s="339" t="s">
        <v>49</v>
      </c>
      <c r="C185" s="359"/>
      <c r="D185" s="329"/>
      <c r="E185" s="332"/>
      <c r="F185" s="332"/>
      <c r="G185" s="332"/>
      <c r="H185" s="306"/>
      <c r="I185" s="334"/>
      <c r="J185" s="310">
        <f t="shared" si="85"/>
        <v>0</v>
      </c>
      <c r="K185" s="310"/>
      <c r="L185" s="310"/>
      <c r="M185" s="310"/>
      <c r="N185" s="310">
        <f t="shared" si="87"/>
        <v>0</v>
      </c>
      <c r="O185" s="310"/>
      <c r="P185" s="310"/>
      <c r="Q185" s="310"/>
      <c r="R185" s="313"/>
      <c r="S185" s="310">
        <f t="shared" si="89"/>
        <v>0</v>
      </c>
      <c r="T185" s="310"/>
      <c r="U185" s="310"/>
      <c r="V185" s="310"/>
      <c r="W185" s="313"/>
    </row>
    <row r="186" spans="1:23" s="8" customFormat="1" ht="115.2" x14ac:dyDescent="0.3">
      <c r="A186" s="438">
        <v>89</v>
      </c>
      <c r="B186" s="283" t="s">
        <v>270</v>
      </c>
      <c r="C186" s="39"/>
      <c r="D186" s="390">
        <v>275730.3</v>
      </c>
      <c r="E186" s="391" t="s">
        <v>361</v>
      </c>
      <c r="F186" s="391" t="s">
        <v>362</v>
      </c>
      <c r="G186" s="391" t="s">
        <v>363</v>
      </c>
      <c r="H186" s="390">
        <v>271000</v>
      </c>
      <c r="I186" s="392" t="s">
        <v>364</v>
      </c>
      <c r="J186" s="121">
        <f>K186+L186+M186</f>
        <v>143854</v>
      </c>
      <c r="K186" s="121"/>
      <c r="L186" s="121">
        <v>143854</v>
      </c>
      <c r="M186" s="121"/>
      <c r="N186" s="121"/>
      <c r="O186" s="121"/>
      <c r="P186" s="121"/>
      <c r="Q186" s="121"/>
      <c r="R186" s="122"/>
      <c r="S186" s="121"/>
      <c r="T186" s="121"/>
      <c r="U186" s="121"/>
      <c r="V186" s="121"/>
      <c r="W186" s="122"/>
    </row>
    <row r="187" spans="1:23" s="336" customFormat="1" ht="60" customHeight="1" x14ac:dyDescent="0.3">
      <c r="A187" s="447"/>
      <c r="B187" s="303" t="s">
        <v>28</v>
      </c>
      <c r="C187" s="304"/>
      <c r="D187" s="329"/>
      <c r="E187" s="330"/>
      <c r="F187" s="331"/>
      <c r="G187" s="332"/>
      <c r="H187" s="333"/>
      <c r="I187" s="334"/>
      <c r="J187" s="310"/>
      <c r="K187" s="335"/>
      <c r="L187" s="310"/>
      <c r="M187" s="310"/>
      <c r="N187" s="310"/>
      <c r="O187" s="310"/>
      <c r="P187" s="310"/>
      <c r="Q187" s="310"/>
      <c r="R187" s="313"/>
      <c r="S187" s="310"/>
      <c r="T187" s="310"/>
      <c r="U187" s="310"/>
      <c r="V187" s="310"/>
      <c r="W187" s="313"/>
    </row>
    <row r="188" spans="1:23" s="336" customFormat="1" ht="40.5" customHeight="1" x14ac:dyDescent="0.3">
      <c r="A188" s="447"/>
      <c r="B188" s="303" t="s">
        <v>198</v>
      </c>
      <c r="C188" s="304"/>
      <c r="D188" s="305"/>
      <c r="E188" s="337"/>
      <c r="F188" s="337"/>
      <c r="G188" s="337"/>
      <c r="H188" s="337"/>
      <c r="I188" s="338"/>
      <c r="J188" s="310">
        <f t="shared" ref="J188" si="96">K188+L188+M188</f>
        <v>0</v>
      </c>
      <c r="K188" s="310"/>
      <c r="L188" s="310"/>
      <c r="M188" s="310"/>
      <c r="N188" s="310"/>
      <c r="O188" s="310"/>
      <c r="P188" s="310"/>
      <c r="Q188" s="310"/>
      <c r="R188" s="313"/>
      <c r="S188" s="310"/>
      <c r="T188" s="310"/>
      <c r="U188" s="310"/>
      <c r="V188" s="310"/>
      <c r="W188" s="313"/>
    </row>
    <row r="189" spans="1:23" s="65" customFormat="1" ht="104.25" customHeight="1" x14ac:dyDescent="0.3">
      <c r="A189" s="440">
        <v>90</v>
      </c>
      <c r="B189" s="283" t="s">
        <v>275</v>
      </c>
      <c r="C189" s="48"/>
      <c r="D189" s="115"/>
      <c r="E189" s="70"/>
      <c r="F189" s="149"/>
      <c r="G189" s="150"/>
      <c r="H189" s="161"/>
      <c r="I189" s="131"/>
      <c r="J189" s="121">
        <f>K189+L189+M189</f>
        <v>15500</v>
      </c>
      <c r="K189" s="194"/>
      <c r="L189" s="121">
        <v>15500</v>
      </c>
      <c r="M189" s="97"/>
      <c r="N189" s="133"/>
      <c r="O189" s="162"/>
      <c r="P189" s="97"/>
      <c r="Q189" s="97"/>
      <c r="R189" s="98"/>
      <c r="S189" s="97"/>
      <c r="T189" s="97"/>
      <c r="U189" s="97"/>
      <c r="V189" s="97"/>
      <c r="W189" s="122"/>
    </row>
    <row r="190" spans="1:23" s="65" customFormat="1" ht="36" customHeight="1" x14ac:dyDescent="0.3">
      <c r="A190" s="440"/>
      <c r="B190" s="278" t="s">
        <v>188</v>
      </c>
      <c r="C190" s="48"/>
      <c r="D190" s="115"/>
      <c r="E190" s="70"/>
      <c r="F190" s="149"/>
      <c r="G190" s="150"/>
      <c r="H190" s="161"/>
      <c r="I190" s="131"/>
      <c r="J190" s="121">
        <f t="shared" ref="J190:J197" si="97">K190+L190+M190</f>
        <v>15500</v>
      </c>
      <c r="K190" s="194"/>
      <c r="L190" s="121">
        <v>15500</v>
      </c>
      <c r="M190" s="97"/>
      <c r="N190" s="133"/>
      <c r="O190" s="162"/>
      <c r="P190" s="97"/>
      <c r="Q190" s="97"/>
      <c r="R190" s="98"/>
      <c r="S190" s="97"/>
      <c r="T190" s="97"/>
      <c r="U190" s="97"/>
      <c r="V190" s="97"/>
      <c r="W190" s="122"/>
    </row>
    <row r="191" spans="1:23" s="65" customFormat="1" ht="53.25" customHeight="1" x14ac:dyDescent="0.3">
      <c r="A191" s="440">
        <v>91</v>
      </c>
      <c r="B191" s="283" t="s">
        <v>271</v>
      </c>
      <c r="C191" s="64"/>
      <c r="D191" s="115"/>
      <c r="E191" s="150"/>
      <c r="F191" s="150"/>
      <c r="G191" s="150"/>
      <c r="H191" s="66"/>
      <c r="I191" s="131"/>
      <c r="J191" s="121">
        <f t="shared" si="97"/>
        <v>12500</v>
      </c>
      <c r="K191" s="97"/>
      <c r="L191" s="97">
        <v>12500</v>
      </c>
      <c r="M191" s="97"/>
      <c r="N191" s="133"/>
      <c r="O191" s="97"/>
      <c r="P191" s="97"/>
      <c r="Q191" s="97"/>
      <c r="R191" s="98"/>
      <c r="S191" s="97"/>
      <c r="T191" s="97"/>
      <c r="U191" s="97"/>
      <c r="V191" s="97"/>
      <c r="W191" s="122"/>
    </row>
    <row r="192" spans="1:23" s="65" customFormat="1" ht="34.5" customHeight="1" x14ac:dyDescent="0.3">
      <c r="A192" s="440"/>
      <c r="B192" s="278" t="s">
        <v>188</v>
      </c>
      <c r="C192" s="64"/>
      <c r="D192" s="115"/>
      <c r="E192" s="150"/>
      <c r="F192" s="150"/>
      <c r="G192" s="150"/>
      <c r="H192" s="66"/>
      <c r="I192" s="131"/>
      <c r="J192" s="121">
        <f t="shared" si="97"/>
        <v>12500</v>
      </c>
      <c r="K192" s="97"/>
      <c r="L192" s="97">
        <v>12500</v>
      </c>
      <c r="M192" s="97"/>
      <c r="N192" s="133"/>
      <c r="O192" s="97"/>
      <c r="P192" s="97"/>
      <c r="Q192" s="97"/>
      <c r="R192" s="98"/>
      <c r="S192" s="97"/>
      <c r="T192" s="97"/>
      <c r="U192" s="97"/>
      <c r="V192" s="97"/>
      <c r="W192" s="122"/>
    </row>
    <row r="193" spans="1:26" s="65" customFormat="1" ht="84.75" customHeight="1" x14ac:dyDescent="0.3">
      <c r="A193" s="440">
        <v>92</v>
      </c>
      <c r="B193" s="283" t="s">
        <v>342</v>
      </c>
      <c r="C193" s="64"/>
      <c r="D193" s="115"/>
      <c r="E193" s="110"/>
      <c r="F193" s="150"/>
      <c r="G193" s="150"/>
      <c r="H193" s="66"/>
      <c r="I193" s="131"/>
      <c r="J193" s="121">
        <f t="shared" si="97"/>
        <v>7000</v>
      </c>
      <c r="K193" s="97"/>
      <c r="L193" s="97">
        <v>7000</v>
      </c>
      <c r="M193" s="97"/>
      <c r="N193" s="133"/>
      <c r="O193" s="97"/>
      <c r="P193" s="97"/>
      <c r="Q193" s="97"/>
      <c r="R193" s="98"/>
      <c r="S193" s="97"/>
      <c r="T193" s="97"/>
      <c r="U193" s="97"/>
      <c r="V193" s="97"/>
      <c r="W193" s="122"/>
    </row>
    <row r="194" spans="1:26" s="65" customFormat="1" ht="37.5" customHeight="1" thickBot="1" x14ac:dyDescent="0.35">
      <c r="A194" s="440"/>
      <c r="B194" s="278" t="s">
        <v>188</v>
      </c>
      <c r="C194" s="64"/>
      <c r="D194" s="115"/>
      <c r="E194" s="110"/>
      <c r="F194" s="150"/>
      <c r="G194" s="150"/>
      <c r="H194" s="66"/>
      <c r="I194" s="131"/>
      <c r="J194" s="121">
        <f t="shared" si="97"/>
        <v>7000</v>
      </c>
      <c r="K194" s="97"/>
      <c r="L194" s="97">
        <v>7000</v>
      </c>
      <c r="M194" s="97"/>
      <c r="N194" s="133"/>
      <c r="O194" s="97"/>
      <c r="P194" s="97"/>
      <c r="Q194" s="97"/>
      <c r="R194" s="98"/>
      <c r="S194" s="97"/>
      <c r="T194" s="97"/>
      <c r="U194" s="97"/>
      <c r="V194" s="97"/>
      <c r="W194" s="122"/>
    </row>
    <row r="195" spans="1:26" s="163" customFormat="1" ht="51" customHeight="1" thickBot="1" x14ac:dyDescent="0.35">
      <c r="A195" s="440">
        <v>93</v>
      </c>
      <c r="B195" s="283" t="s">
        <v>272</v>
      </c>
      <c r="C195" s="39"/>
      <c r="D195" s="126"/>
      <c r="E195" s="110"/>
      <c r="F195" s="110"/>
      <c r="G195" s="110"/>
      <c r="H195" s="113"/>
      <c r="I195" s="110"/>
      <c r="J195" s="121">
        <f t="shared" si="97"/>
        <v>178500</v>
      </c>
      <c r="K195" s="121">
        <v>175000</v>
      </c>
      <c r="L195" s="121">
        <v>3500</v>
      </c>
      <c r="M195" s="121"/>
      <c r="N195" s="121"/>
      <c r="O195" s="121"/>
      <c r="P195" s="121"/>
      <c r="Q195" s="121"/>
      <c r="R195" s="122"/>
      <c r="S195" s="121"/>
      <c r="T195" s="121"/>
      <c r="U195" s="121"/>
      <c r="V195" s="121"/>
      <c r="W195" s="122"/>
      <c r="X195" s="193"/>
      <c r="Y195" s="193"/>
      <c r="Z195" s="193"/>
    </row>
    <row r="196" spans="1:26" s="163" customFormat="1" ht="81.75" customHeight="1" x14ac:dyDescent="0.3">
      <c r="A196" s="440">
        <v>94</v>
      </c>
      <c r="B196" s="283" t="s">
        <v>273</v>
      </c>
      <c r="C196" s="39" t="s">
        <v>349</v>
      </c>
      <c r="D196" s="126"/>
      <c r="E196" s="110"/>
      <c r="F196" s="110"/>
      <c r="G196" s="110"/>
      <c r="H196" s="113"/>
      <c r="I196" s="110"/>
      <c r="J196" s="121">
        <f t="shared" si="97"/>
        <v>36561.1</v>
      </c>
      <c r="K196" s="121">
        <v>35928.199999999997</v>
      </c>
      <c r="L196" s="121">
        <v>632.9</v>
      </c>
      <c r="M196" s="121"/>
      <c r="N196" s="121"/>
      <c r="O196" s="121"/>
      <c r="P196" s="121"/>
      <c r="Q196" s="121"/>
      <c r="R196" s="122"/>
      <c r="S196" s="121"/>
      <c r="T196" s="121"/>
      <c r="U196" s="121"/>
      <c r="V196" s="121"/>
      <c r="W196" s="122"/>
    </row>
    <row r="197" spans="1:26" s="163" customFormat="1" ht="71.25" customHeight="1" x14ac:dyDescent="0.3">
      <c r="A197" s="440">
        <v>95</v>
      </c>
      <c r="B197" s="283" t="s">
        <v>274</v>
      </c>
      <c r="C197" s="39" t="s">
        <v>349</v>
      </c>
      <c r="D197" s="126"/>
      <c r="E197" s="110"/>
      <c r="F197" s="110"/>
      <c r="G197" s="110"/>
      <c r="H197" s="113"/>
      <c r="I197" s="110"/>
      <c r="J197" s="121">
        <f t="shared" si="97"/>
        <v>179268.5</v>
      </c>
      <c r="K197" s="121">
        <v>147484.20000000001</v>
      </c>
      <c r="L197" s="121">
        <v>31784.3</v>
      </c>
      <c r="M197" s="121"/>
      <c r="N197" s="121"/>
      <c r="O197" s="121"/>
      <c r="P197" s="121"/>
      <c r="Q197" s="121"/>
      <c r="R197" s="122"/>
      <c r="S197" s="121"/>
      <c r="T197" s="121"/>
      <c r="U197" s="121"/>
      <c r="V197" s="121"/>
      <c r="W197" s="122"/>
    </row>
    <row r="198" spans="1:26" s="7" customFormat="1" ht="22.5" customHeight="1" x14ac:dyDescent="0.3">
      <c r="A198" s="441"/>
      <c r="B198" s="268" t="s">
        <v>50</v>
      </c>
      <c r="C198" s="41">
        <v>0</v>
      </c>
      <c r="D198" s="136"/>
      <c r="E198" s="137"/>
      <c r="F198" s="137"/>
      <c r="G198" s="137"/>
      <c r="H198" s="137"/>
      <c r="I198" s="138"/>
      <c r="J198" s="123">
        <f t="shared" si="85"/>
        <v>202020.2</v>
      </c>
      <c r="K198" s="139">
        <f>K200</f>
        <v>200000</v>
      </c>
      <c r="L198" s="139">
        <f t="shared" ref="L198" si="98">L200</f>
        <v>2020.2</v>
      </c>
      <c r="M198" s="139">
        <f>M200</f>
        <v>0</v>
      </c>
      <c r="N198" s="123">
        <f t="shared" si="87"/>
        <v>0</v>
      </c>
      <c r="O198" s="139">
        <f t="shared" ref="O198:Q198" si="99">O200</f>
        <v>0</v>
      </c>
      <c r="P198" s="139">
        <f t="shared" si="99"/>
        <v>0</v>
      </c>
      <c r="Q198" s="139">
        <f t="shared" si="99"/>
        <v>0</v>
      </c>
      <c r="R198" s="123">
        <f t="shared" ref="R198:R220" si="100">N198/J198*100</f>
        <v>0</v>
      </c>
      <c r="S198" s="123">
        <f t="shared" si="89"/>
        <v>0</v>
      </c>
      <c r="T198" s="139">
        <f t="shared" ref="T198:V198" si="101">T200</f>
        <v>0</v>
      </c>
      <c r="U198" s="139">
        <f t="shared" si="101"/>
        <v>0</v>
      </c>
      <c r="V198" s="139">
        <f t="shared" si="101"/>
        <v>0</v>
      </c>
      <c r="W198" s="123">
        <f t="shared" ref="W198:W220" si="102">S198/J198*100</f>
        <v>0</v>
      </c>
    </row>
    <row r="199" spans="1:26" s="8" customFormat="1" ht="23.25" customHeight="1" x14ac:dyDescent="0.3">
      <c r="A199" s="438"/>
      <c r="B199" s="269" t="s">
        <v>20</v>
      </c>
      <c r="C199" s="42"/>
      <c r="D199" s="126"/>
      <c r="E199" s="143"/>
      <c r="F199" s="143"/>
      <c r="G199" s="143"/>
      <c r="H199" s="89"/>
      <c r="I199" s="120"/>
      <c r="J199" s="97">
        <f t="shared" si="85"/>
        <v>0</v>
      </c>
      <c r="K199" s="119"/>
      <c r="L199" s="119"/>
      <c r="M199" s="119"/>
      <c r="N199" s="97">
        <f t="shared" si="87"/>
        <v>0</v>
      </c>
      <c r="O199" s="119"/>
      <c r="P199" s="119"/>
      <c r="Q199" s="119"/>
      <c r="R199" s="98"/>
      <c r="S199" s="97">
        <f t="shared" si="89"/>
        <v>0</v>
      </c>
      <c r="T199" s="108"/>
      <c r="U199" s="112"/>
      <c r="V199" s="108"/>
      <c r="W199" s="98"/>
    </row>
    <row r="200" spans="1:26" s="60" customFormat="1" ht="75" customHeight="1" x14ac:dyDescent="0.3">
      <c r="A200" s="442"/>
      <c r="B200" s="270" t="s">
        <v>51</v>
      </c>
      <c r="C200" s="69"/>
      <c r="D200" s="140"/>
      <c r="E200" s="141"/>
      <c r="F200" s="141"/>
      <c r="G200" s="141"/>
      <c r="H200" s="152"/>
      <c r="I200" s="153"/>
      <c r="J200" s="151">
        <f t="shared" si="85"/>
        <v>202020.2</v>
      </c>
      <c r="K200" s="154">
        <f>K201</f>
        <v>200000</v>
      </c>
      <c r="L200" s="154">
        <f t="shared" ref="L200:M200" si="103">L201</f>
        <v>2020.2</v>
      </c>
      <c r="M200" s="154">
        <f t="shared" si="103"/>
        <v>0</v>
      </c>
      <c r="N200" s="151">
        <f t="shared" si="87"/>
        <v>0</v>
      </c>
      <c r="O200" s="154">
        <f t="shared" ref="O200:Q200" si="104">O201</f>
        <v>0</v>
      </c>
      <c r="P200" s="154">
        <f t="shared" si="104"/>
        <v>0</v>
      </c>
      <c r="Q200" s="154">
        <f t="shared" si="104"/>
        <v>0</v>
      </c>
      <c r="R200" s="142">
        <f t="shared" si="100"/>
        <v>0</v>
      </c>
      <c r="S200" s="151">
        <f>T200+U200+V200</f>
        <v>0</v>
      </c>
      <c r="T200" s="154">
        <f t="shared" ref="T200:U200" si="105">T201</f>
        <v>0</v>
      </c>
      <c r="U200" s="154">
        <f t="shared" si="105"/>
        <v>0</v>
      </c>
      <c r="V200" s="154">
        <f>V201</f>
        <v>0</v>
      </c>
      <c r="W200" s="142">
        <f t="shared" si="102"/>
        <v>0</v>
      </c>
    </row>
    <row r="201" spans="1:26" s="185" customFormat="1" ht="57.75" customHeight="1" x14ac:dyDescent="0.3">
      <c r="A201" s="443"/>
      <c r="B201" s="266" t="s">
        <v>21</v>
      </c>
      <c r="C201" s="182"/>
      <c r="D201" s="183"/>
      <c r="E201" s="184"/>
      <c r="F201" s="184"/>
      <c r="G201" s="184"/>
      <c r="H201" s="177"/>
      <c r="I201" s="178"/>
      <c r="J201" s="179">
        <f>K201+L201+M201</f>
        <v>202020.2</v>
      </c>
      <c r="K201" s="180">
        <f>K204</f>
        <v>200000</v>
      </c>
      <c r="L201" s="180">
        <f>L204</f>
        <v>2020.2</v>
      </c>
      <c r="M201" s="180">
        <f>M204</f>
        <v>0</v>
      </c>
      <c r="N201" s="179">
        <f t="shared" si="87"/>
        <v>0</v>
      </c>
      <c r="O201" s="180">
        <f>O204</f>
        <v>0</v>
      </c>
      <c r="P201" s="180">
        <f>P204</f>
        <v>0</v>
      </c>
      <c r="Q201" s="180">
        <f>Q204</f>
        <v>0</v>
      </c>
      <c r="R201" s="127">
        <f t="shared" si="100"/>
        <v>0</v>
      </c>
      <c r="S201" s="179">
        <f>S204</f>
        <v>0</v>
      </c>
      <c r="T201" s="180">
        <f>T204</f>
        <v>0</v>
      </c>
      <c r="U201" s="180">
        <f>U204</f>
        <v>0</v>
      </c>
      <c r="V201" s="180">
        <f>V204</f>
        <v>0</v>
      </c>
      <c r="W201" s="127">
        <f t="shared" si="102"/>
        <v>0</v>
      </c>
    </row>
    <row r="202" spans="1:26" s="314" customFormat="1" ht="73.5" customHeight="1" x14ac:dyDescent="0.25">
      <c r="A202" s="352"/>
      <c r="B202" s="339" t="s">
        <v>28</v>
      </c>
      <c r="C202" s="304"/>
      <c r="D202" s="305"/>
      <c r="E202" s="337"/>
      <c r="F202" s="337"/>
      <c r="G202" s="337"/>
      <c r="H202" s="337"/>
      <c r="I202" s="338"/>
      <c r="J202" s="310">
        <f t="shared" si="85"/>
        <v>0</v>
      </c>
      <c r="K202" s="312"/>
      <c r="L202" s="312"/>
      <c r="M202" s="312"/>
      <c r="N202" s="310">
        <f t="shared" si="87"/>
        <v>0</v>
      </c>
      <c r="O202" s="312"/>
      <c r="P202" s="312"/>
      <c r="Q202" s="312"/>
      <c r="R202" s="313"/>
      <c r="S202" s="310">
        <f t="shared" si="89"/>
        <v>0</v>
      </c>
      <c r="T202" s="312"/>
      <c r="U202" s="311"/>
      <c r="V202" s="312"/>
      <c r="W202" s="313"/>
    </row>
    <row r="203" spans="1:26" s="314" customFormat="1" ht="51.75" customHeight="1" x14ac:dyDescent="0.25">
      <c r="A203" s="352"/>
      <c r="B203" s="339" t="s">
        <v>198</v>
      </c>
      <c r="C203" s="304"/>
      <c r="D203" s="305"/>
      <c r="E203" s="337"/>
      <c r="F203" s="337"/>
      <c r="G203" s="337"/>
      <c r="H203" s="337"/>
      <c r="I203" s="338"/>
      <c r="J203" s="310"/>
      <c r="K203" s="312"/>
      <c r="L203" s="312"/>
      <c r="M203" s="312"/>
      <c r="N203" s="310"/>
      <c r="O203" s="312"/>
      <c r="P203" s="312"/>
      <c r="Q203" s="312"/>
      <c r="R203" s="313"/>
      <c r="S203" s="310"/>
      <c r="T203" s="312"/>
      <c r="U203" s="311"/>
      <c r="V203" s="312"/>
      <c r="W203" s="313"/>
    </row>
    <row r="204" spans="1:26" s="50" customFormat="1" ht="72" customHeight="1" x14ac:dyDescent="0.25">
      <c r="A204" s="437">
        <v>96</v>
      </c>
      <c r="B204" s="367" t="s">
        <v>276</v>
      </c>
      <c r="C204" s="48"/>
      <c r="D204" s="67"/>
      <c r="E204" s="71"/>
      <c r="F204" s="71"/>
      <c r="G204" s="71"/>
      <c r="H204" s="71"/>
      <c r="I204" s="111"/>
      <c r="J204" s="97">
        <f>SUM(K204:M204)</f>
        <v>202020.2</v>
      </c>
      <c r="K204" s="112">
        <v>200000</v>
      </c>
      <c r="L204" s="97">
        <v>2020.2</v>
      </c>
      <c r="M204" s="112"/>
      <c r="N204" s="97">
        <f>SUM(O204:Q204)</f>
        <v>0</v>
      </c>
      <c r="O204" s="119"/>
      <c r="P204" s="119">
        <v>0</v>
      </c>
      <c r="Q204" s="119">
        <v>0</v>
      </c>
      <c r="R204" s="98">
        <f t="shared" si="100"/>
        <v>0</v>
      </c>
      <c r="S204" s="97">
        <f>SUM(T204:V204)</f>
        <v>0</v>
      </c>
      <c r="T204" s="119"/>
      <c r="U204" s="112"/>
      <c r="V204" s="108"/>
      <c r="W204" s="122">
        <f t="shared" si="102"/>
        <v>0</v>
      </c>
    </row>
    <row r="205" spans="1:26" s="7" customFormat="1" ht="22.5" customHeight="1" x14ac:dyDescent="0.3">
      <c r="A205" s="441"/>
      <c r="B205" s="268" t="s">
        <v>37</v>
      </c>
      <c r="C205" s="41">
        <v>2</v>
      </c>
      <c r="D205" s="136"/>
      <c r="E205" s="137"/>
      <c r="F205" s="137"/>
      <c r="G205" s="137"/>
      <c r="H205" s="137"/>
      <c r="I205" s="138"/>
      <c r="J205" s="123">
        <f t="shared" si="85"/>
        <v>971763.5</v>
      </c>
      <c r="K205" s="139">
        <f>K207+K212</f>
        <v>107610</v>
      </c>
      <c r="L205" s="139">
        <f>L207+L212</f>
        <v>864153.5</v>
      </c>
      <c r="M205" s="139">
        <f>M207+M212</f>
        <v>0</v>
      </c>
      <c r="N205" s="123">
        <f t="shared" si="87"/>
        <v>1432.7</v>
      </c>
      <c r="O205" s="139">
        <f>O207+O212</f>
        <v>0</v>
      </c>
      <c r="P205" s="139">
        <f t="shared" ref="P205:Q205" si="106">P207+P212</f>
        <v>1432.7</v>
      </c>
      <c r="Q205" s="139">
        <f t="shared" si="106"/>
        <v>0</v>
      </c>
      <c r="R205" s="123">
        <f t="shared" si="100"/>
        <v>0.14743299166926932</v>
      </c>
      <c r="S205" s="123">
        <f t="shared" si="89"/>
        <v>1433.6000000000001</v>
      </c>
      <c r="T205" s="139">
        <f>T207+T212</f>
        <v>0</v>
      </c>
      <c r="U205" s="139">
        <f t="shared" ref="U205:V205" si="107">U207+U212</f>
        <v>1433.6000000000001</v>
      </c>
      <c r="V205" s="139">
        <f t="shared" si="107"/>
        <v>0</v>
      </c>
      <c r="W205" s="123">
        <f t="shared" si="102"/>
        <v>0.14752560679630386</v>
      </c>
    </row>
    <row r="206" spans="1:26" ht="16.8" x14ac:dyDescent="0.25">
      <c r="A206" s="436"/>
      <c r="B206" s="263" t="s">
        <v>20</v>
      </c>
      <c r="C206" s="39"/>
      <c r="D206" s="105"/>
      <c r="E206" s="104"/>
      <c r="F206" s="104"/>
      <c r="G206" s="104"/>
      <c r="H206" s="104"/>
      <c r="I206" s="118"/>
      <c r="J206" s="97">
        <f t="shared" si="85"/>
        <v>0</v>
      </c>
      <c r="K206" s="97"/>
      <c r="L206" s="97"/>
      <c r="M206" s="97"/>
      <c r="N206" s="97">
        <f t="shared" si="87"/>
        <v>0</v>
      </c>
      <c r="O206" s="97"/>
      <c r="P206" s="97"/>
      <c r="Q206" s="97"/>
      <c r="R206" s="98"/>
      <c r="S206" s="97">
        <f t="shared" si="89"/>
        <v>0</v>
      </c>
      <c r="T206" s="121"/>
      <c r="U206" s="97"/>
      <c r="V206" s="121"/>
      <c r="W206" s="98"/>
    </row>
    <row r="207" spans="1:26" s="253" customFormat="1" ht="105" customHeight="1" x14ac:dyDescent="0.3">
      <c r="A207" s="450"/>
      <c r="B207" s="282" t="s">
        <v>88</v>
      </c>
      <c r="C207" s="250"/>
      <c r="D207" s="251"/>
      <c r="E207" s="252"/>
      <c r="F207" s="252"/>
      <c r="G207" s="252"/>
      <c r="H207" s="222"/>
      <c r="I207" s="224"/>
      <c r="J207" s="225">
        <f t="shared" si="85"/>
        <v>213448.7</v>
      </c>
      <c r="K207" s="226">
        <f>K208</f>
        <v>0</v>
      </c>
      <c r="L207" s="226">
        <f t="shared" ref="L207" si="108">L208</f>
        <v>213448.7</v>
      </c>
      <c r="M207" s="226">
        <f>M208</f>
        <v>0</v>
      </c>
      <c r="N207" s="225">
        <f t="shared" si="87"/>
        <v>1381.7</v>
      </c>
      <c r="O207" s="226">
        <f t="shared" ref="O207:Q207" si="109">O208</f>
        <v>0</v>
      </c>
      <c r="P207" s="226">
        <f t="shared" si="109"/>
        <v>1381.7</v>
      </c>
      <c r="Q207" s="226">
        <f t="shared" si="109"/>
        <v>0</v>
      </c>
      <c r="R207" s="227">
        <f t="shared" si="100"/>
        <v>0.64732181549946188</v>
      </c>
      <c r="S207" s="225">
        <f t="shared" si="89"/>
        <v>1381.7</v>
      </c>
      <c r="T207" s="226">
        <f t="shared" ref="T207:V207" si="110">T208</f>
        <v>0</v>
      </c>
      <c r="U207" s="226">
        <f t="shared" si="110"/>
        <v>1381.7</v>
      </c>
      <c r="V207" s="226">
        <f t="shared" si="110"/>
        <v>0</v>
      </c>
      <c r="W207" s="227">
        <f t="shared" si="102"/>
        <v>0.64732181549946188</v>
      </c>
    </row>
    <row r="208" spans="1:26" s="185" customFormat="1" ht="60.75" customHeight="1" x14ac:dyDescent="0.3">
      <c r="A208" s="443"/>
      <c r="B208" s="266" t="s">
        <v>89</v>
      </c>
      <c r="C208" s="182"/>
      <c r="D208" s="183"/>
      <c r="E208" s="184"/>
      <c r="F208" s="184"/>
      <c r="G208" s="184"/>
      <c r="H208" s="177"/>
      <c r="I208" s="178"/>
      <c r="J208" s="179">
        <f t="shared" si="85"/>
        <v>213448.7</v>
      </c>
      <c r="K208" s="180">
        <f>K210</f>
        <v>0</v>
      </c>
      <c r="L208" s="180">
        <f>L210</f>
        <v>213448.7</v>
      </c>
      <c r="M208" s="180">
        <f>M210</f>
        <v>0</v>
      </c>
      <c r="N208" s="179">
        <f t="shared" si="87"/>
        <v>1381.7</v>
      </c>
      <c r="O208" s="180">
        <f>O210</f>
        <v>0</v>
      </c>
      <c r="P208" s="180">
        <f>P210</f>
        <v>1381.7</v>
      </c>
      <c r="Q208" s="180">
        <f>Q210</f>
        <v>0</v>
      </c>
      <c r="R208" s="127">
        <f t="shared" si="100"/>
        <v>0.64732181549946188</v>
      </c>
      <c r="S208" s="179">
        <f t="shared" si="89"/>
        <v>1381.7</v>
      </c>
      <c r="T208" s="180">
        <f>T210</f>
        <v>0</v>
      </c>
      <c r="U208" s="180">
        <f>U210</f>
        <v>1381.7</v>
      </c>
      <c r="V208" s="180">
        <f>V210</f>
        <v>0</v>
      </c>
      <c r="W208" s="127">
        <f t="shared" si="102"/>
        <v>0.64732181549946188</v>
      </c>
    </row>
    <row r="209" spans="1:24" s="404" customFormat="1" ht="57" customHeight="1" x14ac:dyDescent="0.25">
      <c r="A209" s="451"/>
      <c r="B209" s="396" t="s">
        <v>26</v>
      </c>
      <c r="C209" s="397"/>
      <c r="D209" s="398"/>
      <c r="E209" s="399"/>
      <c r="F209" s="399"/>
      <c r="G209" s="399"/>
      <c r="H209" s="399"/>
      <c r="I209" s="400"/>
      <c r="J209" s="401"/>
      <c r="K209" s="402"/>
      <c r="L209" s="402"/>
      <c r="M209" s="402"/>
      <c r="N209" s="401">
        <f t="shared" si="87"/>
        <v>0</v>
      </c>
      <c r="O209" s="402"/>
      <c r="P209" s="402"/>
      <c r="Q209" s="402"/>
      <c r="R209" s="403"/>
      <c r="S209" s="401">
        <f t="shared" si="89"/>
        <v>0</v>
      </c>
      <c r="T209" s="402"/>
      <c r="U209" s="402"/>
      <c r="V209" s="402"/>
      <c r="W209" s="403"/>
    </row>
    <row r="210" spans="1:24" ht="126.75" customHeight="1" x14ac:dyDescent="0.25">
      <c r="A210" s="436">
        <v>97</v>
      </c>
      <c r="B210" s="262" t="s">
        <v>38</v>
      </c>
      <c r="C210" s="39"/>
      <c r="D210" s="105"/>
      <c r="E210" s="89"/>
      <c r="F210" s="89"/>
      <c r="G210" s="89"/>
      <c r="H210" s="89"/>
      <c r="I210" s="120"/>
      <c r="J210" s="121">
        <f t="shared" si="85"/>
        <v>213448.7</v>
      </c>
      <c r="K210" s="108">
        <v>0</v>
      </c>
      <c r="L210" s="108">
        <v>213448.7</v>
      </c>
      <c r="M210" s="108"/>
      <c r="N210" s="121">
        <f>SUM(O210:Q210)</f>
        <v>1381.7</v>
      </c>
      <c r="O210" s="108"/>
      <c r="P210" s="112">
        <v>1381.7</v>
      </c>
      <c r="Q210" s="108"/>
      <c r="R210" s="98">
        <f t="shared" si="100"/>
        <v>0.64732181549946188</v>
      </c>
      <c r="S210" s="97">
        <f t="shared" si="89"/>
        <v>1381.7</v>
      </c>
      <c r="T210" s="119"/>
      <c r="U210" s="119">
        <v>1381.7</v>
      </c>
      <c r="V210" s="119"/>
      <c r="W210" s="98">
        <f t="shared" si="102"/>
        <v>0.64732181549946188</v>
      </c>
    </row>
    <row r="211" spans="1:24" ht="38.25" customHeight="1" x14ac:dyDescent="0.25">
      <c r="A211" s="436"/>
      <c r="B211" s="274" t="s">
        <v>188</v>
      </c>
      <c r="C211" s="39"/>
      <c r="D211" s="105"/>
      <c r="E211" s="89"/>
      <c r="F211" s="89"/>
      <c r="G211" s="89"/>
      <c r="H211" s="89"/>
      <c r="I211" s="120"/>
      <c r="J211" s="97">
        <f t="shared" si="85"/>
        <v>12000</v>
      </c>
      <c r="K211" s="119">
        <v>0</v>
      </c>
      <c r="L211" s="119">
        <v>12000</v>
      </c>
      <c r="M211" s="119"/>
      <c r="N211" s="97">
        <f t="shared" si="87"/>
        <v>0</v>
      </c>
      <c r="O211" s="119"/>
      <c r="P211" s="112"/>
      <c r="Q211" s="119"/>
      <c r="R211" s="98">
        <f t="shared" si="100"/>
        <v>0</v>
      </c>
      <c r="S211" s="97">
        <f t="shared" ref="S211:S216" si="111">T211+U211+V211</f>
        <v>0</v>
      </c>
      <c r="T211" s="119"/>
      <c r="U211" s="112"/>
      <c r="V211" s="119"/>
      <c r="W211" s="98">
        <f t="shared" si="102"/>
        <v>0</v>
      </c>
    </row>
    <row r="212" spans="1:24" s="229" customFormat="1" ht="69" customHeight="1" x14ac:dyDescent="0.25">
      <c r="A212" s="452"/>
      <c r="B212" s="282" t="s">
        <v>43</v>
      </c>
      <c r="C212" s="220"/>
      <c r="D212" s="221"/>
      <c r="E212" s="259"/>
      <c r="F212" s="259"/>
      <c r="G212" s="259"/>
      <c r="H212" s="259"/>
      <c r="I212" s="260"/>
      <c r="J212" s="225">
        <f>K212+L212+M212</f>
        <v>758314.8</v>
      </c>
      <c r="K212" s="225">
        <f>K213</f>
        <v>107610</v>
      </c>
      <c r="L212" s="225">
        <f t="shared" ref="L212" si="112">L213</f>
        <v>650704.80000000005</v>
      </c>
      <c r="M212" s="225">
        <f>M213</f>
        <v>0</v>
      </c>
      <c r="N212" s="225">
        <f>O212+P212+Q212</f>
        <v>51</v>
      </c>
      <c r="O212" s="225">
        <f>O213</f>
        <v>0</v>
      </c>
      <c r="P212" s="225">
        <f t="shared" ref="P212:Q212" si="113">P213</f>
        <v>51</v>
      </c>
      <c r="Q212" s="225">
        <f t="shared" si="113"/>
        <v>0</v>
      </c>
      <c r="R212" s="227">
        <f t="shared" si="100"/>
        <v>6.7254390920498978E-3</v>
      </c>
      <c r="S212" s="225">
        <f>T212+U212+V212</f>
        <v>51.9</v>
      </c>
      <c r="T212" s="225">
        <f t="shared" ref="T212:V212" si="114">T213</f>
        <v>0</v>
      </c>
      <c r="U212" s="225">
        <f t="shared" si="114"/>
        <v>51.9</v>
      </c>
      <c r="V212" s="225">
        <f t="shared" si="114"/>
        <v>0</v>
      </c>
      <c r="W212" s="227">
        <f t="shared" si="102"/>
        <v>6.844123311321366E-3</v>
      </c>
      <c r="X212" s="252"/>
    </row>
    <row r="213" spans="1:24" s="181" customFormat="1" ht="55.5" customHeight="1" x14ac:dyDescent="0.25">
      <c r="A213" s="439"/>
      <c r="B213" s="266" t="s">
        <v>90</v>
      </c>
      <c r="C213" s="186">
        <v>2</v>
      </c>
      <c r="D213" s="187"/>
      <c r="E213" s="188"/>
      <c r="F213" s="188"/>
      <c r="G213" s="188"/>
      <c r="H213" s="188"/>
      <c r="I213" s="189"/>
      <c r="J213" s="179">
        <f>K213+L213+M213</f>
        <v>758314.8</v>
      </c>
      <c r="K213" s="179">
        <f>K215+K217+K220+K222+K223</f>
        <v>107610</v>
      </c>
      <c r="L213" s="179">
        <f>L215+L217+L220+L222+L223</f>
        <v>650704.80000000005</v>
      </c>
      <c r="M213" s="179">
        <f>M215+M217+M220+M222+M223</f>
        <v>0</v>
      </c>
      <c r="N213" s="179">
        <f>O213+P213+Q213</f>
        <v>51</v>
      </c>
      <c r="O213" s="179">
        <f>O215+O217+O220+O222+O223</f>
        <v>0</v>
      </c>
      <c r="P213" s="179">
        <f t="shared" ref="P213:Q213" si="115">P215+P217+P220+P222+P223</f>
        <v>51</v>
      </c>
      <c r="Q213" s="179">
        <f t="shared" si="115"/>
        <v>0</v>
      </c>
      <c r="R213" s="127">
        <f t="shared" si="100"/>
        <v>6.7254390920498978E-3</v>
      </c>
      <c r="S213" s="179">
        <f>T213+U213+V213</f>
        <v>51.9</v>
      </c>
      <c r="T213" s="179">
        <f>T215+T217+T220+T222+T223</f>
        <v>0</v>
      </c>
      <c r="U213" s="179">
        <f t="shared" ref="U213:V213" si="116">U215+U217+U220+U222+U223</f>
        <v>51.9</v>
      </c>
      <c r="V213" s="179">
        <f t="shared" si="116"/>
        <v>0</v>
      </c>
      <c r="W213" s="127">
        <f t="shared" si="102"/>
        <v>6.844123311321366E-3</v>
      </c>
    </row>
    <row r="214" spans="1:24" s="314" customFormat="1" ht="55.5" customHeight="1" x14ac:dyDescent="0.25">
      <c r="A214" s="352"/>
      <c r="B214" s="339" t="s">
        <v>26</v>
      </c>
      <c r="C214" s="304"/>
      <c r="D214" s="305"/>
      <c r="E214" s="306"/>
      <c r="F214" s="306"/>
      <c r="G214" s="306"/>
      <c r="H214" s="306"/>
      <c r="I214" s="334"/>
      <c r="J214" s="310"/>
      <c r="K214" s="310"/>
      <c r="L214" s="310"/>
      <c r="M214" s="310"/>
      <c r="N214" s="310"/>
      <c r="O214" s="310"/>
      <c r="P214" s="310"/>
      <c r="Q214" s="310"/>
      <c r="R214" s="313"/>
      <c r="S214" s="310"/>
      <c r="T214" s="310"/>
      <c r="U214" s="310"/>
      <c r="V214" s="310"/>
      <c r="W214" s="313"/>
    </row>
    <row r="215" spans="1:24" ht="83.25" customHeight="1" x14ac:dyDescent="0.25">
      <c r="A215" s="436">
        <v>98</v>
      </c>
      <c r="B215" s="262" t="s">
        <v>277</v>
      </c>
      <c r="C215" s="39"/>
      <c r="D215" s="105"/>
      <c r="E215" s="104"/>
      <c r="F215" s="104"/>
      <c r="G215" s="104"/>
      <c r="H215" s="104"/>
      <c r="I215" s="118"/>
      <c r="J215" s="97">
        <f t="shared" si="85"/>
        <v>110000</v>
      </c>
      <c r="K215" s="97">
        <v>0</v>
      </c>
      <c r="L215" s="97">
        <v>110000</v>
      </c>
      <c r="M215" s="97"/>
      <c r="N215" s="97">
        <f t="shared" si="87"/>
        <v>0</v>
      </c>
      <c r="O215" s="97"/>
      <c r="P215" s="97"/>
      <c r="Q215" s="97"/>
      <c r="R215" s="98">
        <f t="shared" si="100"/>
        <v>0</v>
      </c>
      <c r="S215" s="97">
        <f t="shared" si="111"/>
        <v>0</v>
      </c>
      <c r="T215" s="97"/>
      <c r="U215" s="97"/>
      <c r="V215" s="121"/>
      <c r="W215" s="98">
        <f t="shared" si="102"/>
        <v>0</v>
      </c>
    </row>
    <row r="216" spans="1:24" ht="33" customHeight="1" x14ac:dyDescent="0.25">
      <c r="A216" s="436"/>
      <c r="B216" s="284" t="s">
        <v>19</v>
      </c>
      <c r="C216" s="39"/>
      <c r="D216" s="105"/>
      <c r="E216" s="104"/>
      <c r="F216" s="104"/>
      <c r="G216" s="104"/>
      <c r="H216" s="104"/>
      <c r="I216" s="118"/>
      <c r="J216" s="97">
        <f t="shared" si="85"/>
        <v>0</v>
      </c>
      <c r="K216" s="97"/>
      <c r="L216" s="97"/>
      <c r="M216" s="97"/>
      <c r="N216" s="97">
        <f t="shared" si="87"/>
        <v>0</v>
      </c>
      <c r="O216" s="97"/>
      <c r="P216" s="97"/>
      <c r="Q216" s="97"/>
      <c r="R216" s="98"/>
      <c r="S216" s="97">
        <f t="shared" si="111"/>
        <v>0</v>
      </c>
      <c r="T216" s="97"/>
      <c r="U216" s="97"/>
      <c r="V216" s="121"/>
      <c r="W216" s="98"/>
    </row>
    <row r="217" spans="1:24" ht="43.5" customHeight="1" x14ac:dyDescent="0.25">
      <c r="A217" s="436">
        <v>99</v>
      </c>
      <c r="B217" s="285" t="s">
        <v>278</v>
      </c>
      <c r="C217" s="39"/>
      <c r="D217" s="105"/>
      <c r="E217" s="104"/>
      <c r="F217" s="104"/>
      <c r="G217" s="104"/>
      <c r="H217" s="104"/>
      <c r="I217" s="118"/>
      <c r="J217" s="97">
        <f>K217+L217+M217</f>
        <v>37216.800000000003</v>
      </c>
      <c r="K217" s="97"/>
      <c r="L217" s="97">
        <v>37216.800000000003</v>
      </c>
      <c r="M217" s="97"/>
      <c r="N217" s="97"/>
      <c r="O217" s="97"/>
      <c r="P217" s="97"/>
      <c r="Q217" s="97"/>
      <c r="R217" s="98"/>
      <c r="S217" s="97"/>
      <c r="T217" s="97"/>
      <c r="U217" s="97"/>
      <c r="V217" s="121"/>
      <c r="W217" s="98"/>
    </row>
    <row r="218" spans="1:24" ht="43.5" customHeight="1" x14ac:dyDescent="0.25">
      <c r="A218" s="436"/>
      <c r="B218" s="274" t="s">
        <v>188</v>
      </c>
      <c r="C218" s="39"/>
      <c r="D218" s="105"/>
      <c r="E218" s="104"/>
      <c r="F218" s="104"/>
      <c r="G218" s="104"/>
      <c r="H218" s="104"/>
      <c r="I218" s="118"/>
      <c r="J218" s="97">
        <f>K218+L218+M218</f>
        <v>37216.800000000003</v>
      </c>
      <c r="K218" s="97"/>
      <c r="L218" s="97">
        <v>37216.800000000003</v>
      </c>
      <c r="M218" s="97"/>
      <c r="N218" s="97"/>
      <c r="O218" s="97"/>
      <c r="P218" s="97"/>
      <c r="Q218" s="97"/>
      <c r="R218" s="98"/>
      <c r="S218" s="97"/>
      <c r="T218" s="97"/>
      <c r="U218" s="97"/>
      <c r="V218" s="121"/>
      <c r="W218" s="98"/>
    </row>
    <row r="219" spans="1:24" ht="54" customHeight="1" x14ac:dyDescent="0.25">
      <c r="A219" s="436"/>
      <c r="B219" s="261" t="s">
        <v>26</v>
      </c>
      <c r="C219" s="39"/>
      <c r="D219" s="105"/>
      <c r="E219" s="89"/>
      <c r="F219" s="89"/>
      <c r="G219" s="89"/>
      <c r="H219" s="89"/>
      <c r="I219" s="120"/>
      <c r="J219" s="97"/>
      <c r="K219" s="119"/>
      <c r="L219" s="97"/>
      <c r="M219" s="119"/>
      <c r="N219" s="97"/>
      <c r="O219" s="119"/>
      <c r="P219" s="119"/>
      <c r="Q219" s="119"/>
      <c r="R219" s="98"/>
      <c r="S219" s="97"/>
      <c r="T219" s="119"/>
      <c r="U219" s="119"/>
      <c r="V219" s="108"/>
      <c r="W219" s="98"/>
    </row>
    <row r="220" spans="1:24" ht="126" customHeight="1" x14ac:dyDescent="0.25">
      <c r="A220" s="436">
        <v>100</v>
      </c>
      <c r="B220" s="262" t="s">
        <v>279</v>
      </c>
      <c r="C220" s="39"/>
      <c r="D220" s="105"/>
      <c r="E220" s="104"/>
      <c r="F220" s="104"/>
      <c r="G220" s="104"/>
      <c r="H220" s="104"/>
      <c r="I220" s="118"/>
      <c r="J220" s="97">
        <f t="shared" ref="J220:J221" si="117">K220+L220+M220</f>
        <v>35000</v>
      </c>
      <c r="K220" s="97"/>
      <c r="L220" s="97">
        <v>35000</v>
      </c>
      <c r="M220" s="97"/>
      <c r="N220" s="97">
        <f>O220+P220+Q220</f>
        <v>51</v>
      </c>
      <c r="O220" s="97"/>
      <c r="P220" s="97">
        <v>51</v>
      </c>
      <c r="Q220" s="97"/>
      <c r="R220" s="98">
        <f t="shared" si="100"/>
        <v>0.14571428571428571</v>
      </c>
      <c r="S220" s="97">
        <f>T220+U220+V220</f>
        <v>51.9</v>
      </c>
      <c r="T220" s="97"/>
      <c r="U220" s="97">
        <v>51.9</v>
      </c>
      <c r="V220" s="121"/>
      <c r="W220" s="98">
        <f t="shared" si="102"/>
        <v>0.14828571428571427</v>
      </c>
    </row>
    <row r="221" spans="1:24" ht="43.5" customHeight="1" x14ac:dyDescent="0.25">
      <c r="A221" s="436"/>
      <c r="B221" s="274" t="s">
        <v>188</v>
      </c>
      <c r="C221" s="39"/>
      <c r="D221" s="105"/>
      <c r="E221" s="104"/>
      <c r="F221" s="104"/>
      <c r="G221" s="104"/>
      <c r="H221" s="104"/>
      <c r="I221" s="118"/>
      <c r="J221" s="97">
        <f t="shared" si="117"/>
        <v>34000</v>
      </c>
      <c r="K221" s="97"/>
      <c r="L221" s="97">
        <v>34000</v>
      </c>
      <c r="M221" s="97"/>
      <c r="N221" s="97"/>
      <c r="O221" s="97"/>
      <c r="P221" s="97"/>
      <c r="Q221" s="97"/>
      <c r="R221" s="98"/>
      <c r="S221" s="97"/>
      <c r="T221" s="97"/>
      <c r="U221" s="97"/>
      <c r="V221" s="121"/>
      <c r="W221" s="98"/>
    </row>
    <row r="222" spans="1:24" s="50" customFormat="1" ht="130.5" customHeight="1" x14ac:dyDescent="0.25">
      <c r="A222" s="437">
        <v>101</v>
      </c>
      <c r="B222" s="262" t="s">
        <v>280</v>
      </c>
      <c r="C222" s="48" t="s">
        <v>99</v>
      </c>
      <c r="D222" s="67"/>
      <c r="E222" s="71"/>
      <c r="F222" s="71"/>
      <c r="G222" s="71"/>
      <c r="H222" s="71"/>
      <c r="I222" s="111"/>
      <c r="J222" s="97">
        <f t="shared" si="85"/>
        <v>110400</v>
      </c>
      <c r="K222" s="119">
        <v>0</v>
      </c>
      <c r="L222" s="119">
        <v>110400</v>
      </c>
      <c r="M222" s="119"/>
      <c r="N222" s="97">
        <f>SUM(O222:Q222)</f>
        <v>0</v>
      </c>
      <c r="O222" s="119"/>
      <c r="P222" s="112"/>
      <c r="Q222" s="119"/>
      <c r="R222" s="98">
        <f t="shared" ref="R222:R313" si="118">N222/J222*100</f>
        <v>0</v>
      </c>
      <c r="S222" s="97">
        <f t="shared" ref="S222:S293" si="119">T222+U222+V222</f>
        <v>0</v>
      </c>
      <c r="T222" s="119"/>
      <c r="U222" s="112"/>
      <c r="V222" s="119"/>
      <c r="W222" s="98">
        <f t="shared" ref="W222:W313" si="120">S222/J222*100</f>
        <v>0</v>
      </c>
    </row>
    <row r="223" spans="1:24" s="50" customFormat="1" ht="140.25" customHeight="1" x14ac:dyDescent="0.25">
      <c r="A223" s="437">
        <v>102</v>
      </c>
      <c r="B223" s="262" t="s">
        <v>281</v>
      </c>
      <c r="C223" s="48" t="s">
        <v>149</v>
      </c>
      <c r="D223" s="67"/>
      <c r="E223" s="71"/>
      <c r="F223" s="71"/>
      <c r="G223" s="71"/>
      <c r="H223" s="71"/>
      <c r="I223" s="111"/>
      <c r="J223" s="97">
        <f t="shared" si="85"/>
        <v>465698</v>
      </c>
      <c r="K223" s="119">
        <v>107610</v>
      </c>
      <c r="L223" s="119">
        <v>358088</v>
      </c>
      <c r="M223" s="119"/>
      <c r="N223" s="97">
        <f t="shared" si="87"/>
        <v>0</v>
      </c>
      <c r="O223" s="119"/>
      <c r="P223" s="112"/>
      <c r="Q223" s="119"/>
      <c r="R223" s="98">
        <f t="shared" si="118"/>
        <v>0</v>
      </c>
      <c r="S223" s="97">
        <f t="shared" si="119"/>
        <v>0</v>
      </c>
      <c r="T223" s="119"/>
      <c r="U223" s="112"/>
      <c r="V223" s="119"/>
      <c r="W223" s="98">
        <f t="shared" si="120"/>
        <v>0</v>
      </c>
    </row>
    <row r="224" spans="1:24" s="7" customFormat="1" ht="18.75" customHeight="1" x14ac:dyDescent="0.3">
      <c r="A224" s="441"/>
      <c r="B224" s="277" t="s">
        <v>27</v>
      </c>
      <c r="C224" s="41">
        <v>9</v>
      </c>
      <c r="D224" s="136"/>
      <c r="E224" s="137"/>
      <c r="F224" s="137"/>
      <c r="G224" s="137"/>
      <c r="H224" s="137"/>
      <c r="I224" s="138"/>
      <c r="J224" s="123">
        <f t="shared" ref="J224:J327" si="121">K224+L224+M224</f>
        <v>1168839.1000000001</v>
      </c>
      <c r="K224" s="139">
        <f>K226+K314+K320</f>
        <v>544198.6</v>
      </c>
      <c r="L224" s="139">
        <f>L226+L314+L320</f>
        <v>624640.5</v>
      </c>
      <c r="M224" s="139">
        <f>M226+M314+M320</f>
        <v>0</v>
      </c>
      <c r="N224" s="123">
        <f t="shared" ref="N224:N327" si="122">O224+P224+Q224</f>
        <v>0</v>
      </c>
      <c r="O224" s="139">
        <f>O226+O314+O320</f>
        <v>0</v>
      </c>
      <c r="P224" s="139">
        <f t="shared" ref="P224:Q224" si="123">P226+P314+P320</f>
        <v>0</v>
      </c>
      <c r="Q224" s="139">
        <f t="shared" si="123"/>
        <v>0</v>
      </c>
      <c r="R224" s="123">
        <f t="shared" si="118"/>
        <v>0</v>
      </c>
      <c r="S224" s="123">
        <f>T224+U224+V224</f>
        <v>0</v>
      </c>
      <c r="T224" s="139">
        <f>T226+T314+T320</f>
        <v>0</v>
      </c>
      <c r="U224" s="139">
        <f t="shared" ref="U224:V224" si="124">U226+U314+U320</f>
        <v>0</v>
      </c>
      <c r="V224" s="139">
        <f t="shared" si="124"/>
        <v>0</v>
      </c>
      <c r="W224" s="123">
        <f t="shared" si="120"/>
        <v>0</v>
      </c>
    </row>
    <row r="225" spans="1:23" ht="18.75" customHeight="1" x14ac:dyDescent="0.25">
      <c r="A225" s="436"/>
      <c r="B225" s="269" t="s">
        <v>20</v>
      </c>
      <c r="C225" s="39"/>
      <c r="D225" s="105"/>
      <c r="E225" s="89"/>
      <c r="F225" s="89"/>
      <c r="G225" s="89"/>
      <c r="H225" s="89"/>
      <c r="I225" s="120"/>
      <c r="J225" s="97">
        <f t="shared" si="121"/>
        <v>0</v>
      </c>
      <c r="K225" s="119"/>
      <c r="L225" s="119"/>
      <c r="M225" s="119"/>
      <c r="N225" s="97">
        <f t="shared" si="122"/>
        <v>0</v>
      </c>
      <c r="O225" s="119"/>
      <c r="P225" s="119"/>
      <c r="Q225" s="119"/>
      <c r="R225" s="98"/>
      <c r="S225" s="97">
        <f t="shared" si="119"/>
        <v>0</v>
      </c>
      <c r="T225" s="108"/>
      <c r="U225" s="119"/>
      <c r="V225" s="108"/>
      <c r="W225" s="98"/>
    </row>
    <row r="226" spans="1:23" s="253" customFormat="1" ht="74.25" customHeight="1" x14ac:dyDescent="0.3">
      <c r="A226" s="450"/>
      <c r="B226" s="282" t="s">
        <v>52</v>
      </c>
      <c r="C226" s="250"/>
      <c r="D226" s="251"/>
      <c r="E226" s="252"/>
      <c r="F226" s="252"/>
      <c r="G226" s="252"/>
      <c r="H226" s="222"/>
      <c r="I226" s="224"/>
      <c r="J226" s="225">
        <f t="shared" si="121"/>
        <v>1008808.7</v>
      </c>
      <c r="K226" s="226">
        <f>K227+K256+K276+K306</f>
        <v>504605</v>
      </c>
      <c r="L226" s="226">
        <f>L227+L256+L276+L306</f>
        <v>504203.7</v>
      </c>
      <c r="M226" s="226">
        <f>M227+M256+M276+M306</f>
        <v>0</v>
      </c>
      <c r="N226" s="225">
        <f t="shared" si="122"/>
        <v>0</v>
      </c>
      <c r="O226" s="226">
        <f>O227+O256+O276+O306</f>
        <v>0</v>
      </c>
      <c r="P226" s="226">
        <f t="shared" ref="P226:Q226" si="125">P227+P256+P276+P306</f>
        <v>0</v>
      </c>
      <c r="Q226" s="226">
        <f t="shared" si="125"/>
        <v>0</v>
      </c>
      <c r="R226" s="227">
        <f t="shared" si="118"/>
        <v>0</v>
      </c>
      <c r="S226" s="225">
        <f t="shared" si="119"/>
        <v>0</v>
      </c>
      <c r="T226" s="226">
        <f>T227+T256+T276+T306</f>
        <v>0</v>
      </c>
      <c r="U226" s="226">
        <f t="shared" ref="U226:V226" si="126">U227+U256+U276+U306</f>
        <v>0</v>
      </c>
      <c r="V226" s="226">
        <f t="shared" si="126"/>
        <v>0</v>
      </c>
      <c r="W226" s="227">
        <f t="shared" si="120"/>
        <v>0</v>
      </c>
    </row>
    <row r="227" spans="1:23" s="185" customFormat="1" ht="69.75" customHeight="1" x14ac:dyDescent="0.3">
      <c r="A227" s="443"/>
      <c r="B227" s="266" t="s">
        <v>91</v>
      </c>
      <c r="C227" s="182"/>
      <c r="D227" s="183"/>
      <c r="E227" s="184"/>
      <c r="F227" s="184"/>
      <c r="G227" s="184"/>
      <c r="H227" s="177"/>
      <c r="I227" s="178"/>
      <c r="J227" s="179">
        <f t="shared" si="121"/>
        <v>120696.1</v>
      </c>
      <c r="K227" s="180">
        <f>K230+K233+K234+K236+K238+K240+K242+K244+K246+K248+K250+K252+K254</f>
        <v>44765.4</v>
      </c>
      <c r="L227" s="180">
        <f>L230+L233+L234+L236+L238+L240+L242+L244+L246+L248+L250+L252+L254</f>
        <v>75930.7</v>
      </c>
      <c r="M227" s="180">
        <f>M230+M233+M234+M236+M238+M240+M242+M244+M246+M248+M250+M252+M254</f>
        <v>0</v>
      </c>
      <c r="N227" s="179">
        <f t="shared" si="122"/>
        <v>0</v>
      </c>
      <c r="O227" s="180">
        <f>O230+O233+O234+O236+O238+O240+O242+O244+O246+O248+O250+O252+O254</f>
        <v>0</v>
      </c>
      <c r="P227" s="180">
        <f t="shared" ref="P227:Q227" si="127">P230+P233+P234+P236+P238+P240+P242+P244+P246+P248+P250+P252+P254</f>
        <v>0</v>
      </c>
      <c r="Q227" s="180">
        <f t="shared" si="127"/>
        <v>0</v>
      </c>
      <c r="R227" s="127">
        <f t="shared" si="118"/>
        <v>0</v>
      </c>
      <c r="S227" s="179">
        <f t="shared" si="119"/>
        <v>0</v>
      </c>
      <c r="T227" s="180">
        <f>T230+T233+T234+T236+T238+T240+T242+T244+T246+T248+T250+T252+T254</f>
        <v>0</v>
      </c>
      <c r="U227" s="180">
        <f t="shared" ref="U227:V227" si="128">U230+U233+U234+U236+U238+U240+U242+U244+U246+U248+U250+U252+U254</f>
        <v>0</v>
      </c>
      <c r="V227" s="180">
        <f t="shared" si="128"/>
        <v>0</v>
      </c>
      <c r="W227" s="127">
        <f t="shared" si="120"/>
        <v>0</v>
      </c>
    </row>
    <row r="228" spans="1:23" s="314" customFormat="1" ht="65.25" customHeight="1" x14ac:dyDescent="0.25">
      <c r="A228" s="352"/>
      <c r="B228" s="339" t="s">
        <v>28</v>
      </c>
      <c r="C228" s="304"/>
      <c r="D228" s="305"/>
      <c r="E228" s="337"/>
      <c r="F228" s="337"/>
      <c r="G228" s="337"/>
      <c r="H228" s="337"/>
      <c r="I228" s="338"/>
      <c r="J228" s="310">
        <f t="shared" si="121"/>
        <v>0</v>
      </c>
      <c r="K228" s="312"/>
      <c r="L228" s="312"/>
      <c r="M228" s="312"/>
      <c r="N228" s="310">
        <f t="shared" si="122"/>
        <v>0</v>
      </c>
      <c r="O228" s="312"/>
      <c r="P228" s="312"/>
      <c r="Q228" s="312"/>
      <c r="R228" s="313"/>
      <c r="S228" s="310">
        <f t="shared" si="119"/>
        <v>0</v>
      </c>
      <c r="T228" s="312"/>
      <c r="U228" s="311"/>
      <c r="V228" s="312"/>
      <c r="W228" s="313"/>
    </row>
    <row r="229" spans="1:23" ht="38.25" customHeight="1" x14ac:dyDescent="0.25">
      <c r="A229" s="436"/>
      <c r="B229" s="261" t="s">
        <v>282</v>
      </c>
      <c r="C229" s="39"/>
      <c r="D229" s="105"/>
      <c r="E229" s="89"/>
      <c r="F229" s="89"/>
      <c r="G229" s="89"/>
      <c r="H229" s="89"/>
      <c r="I229" s="120"/>
      <c r="J229" s="97"/>
      <c r="K229" s="108"/>
      <c r="L229" s="119"/>
      <c r="M229" s="108"/>
      <c r="N229" s="133"/>
      <c r="O229" s="108"/>
      <c r="P229" s="108"/>
      <c r="Q229" s="108"/>
      <c r="R229" s="98"/>
      <c r="S229" s="97"/>
      <c r="T229" s="119"/>
      <c r="U229" s="112"/>
      <c r="V229" s="119"/>
      <c r="W229" s="98"/>
    </row>
    <row r="230" spans="1:23" ht="65.25" customHeight="1" x14ac:dyDescent="0.25">
      <c r="A230" s="436">
        <v>103</v>
      </c>
      <c r="B230" s="286" t="s">
        <v>283</v>
      </c>
      <c r="C230" s="39"/>
      <c r="D230" s="105"/>
      <c r="E230" s="89"/>
      <c r="F230" s="89"/>
      <c r="G230" s="89"/>
      <c r="H230" s="89"/>
      <c r="I230" s="120"/>
      <c r="J230" s="97">
        <f>K230+L230+M230</f>
        <v>12155</v>
      </c>
      <c r="K230" s="108"/>
      <c r="L230" s="119">
        <v>12155</v>
      </c>
      <c r="M230" s="108"/>
      <c r="N230" s="133"/>
      <c r="O230" s="108"/>
      <c r="P230" s="108"/>
      <c r="Q230" s="108"/>
      <c r="R230" s="98"/>
      <c r="S230" s="97"/>
      <c r="T230" s="119"/>
      <c r="U230" s="112"/>
      <c r="V230" s="119"/>
      <c r="W230" s="98"/>
    </row>
    <row r="231" spans="1:23" ht="36.75" customHeight="1" x14ac:dyDescent="0.25">
      <c r="A231" s="436"/>
      <c r="B231" s="274" t="s">
        <v>188</v>
      </c>
      <c r="C231" s="39"/>
      <c r="D231" s="105"/>
      <c r="E231" s="89"/>
      <c r="F231" s="89"/>
      <c r="G231" s="89"/>
      <c r="H231" s="89"/>
      <c r="I231" s="120"/>
      <c r="J231" s="97">
        <f>K231+L231+M231</f>
        <v>12155</v>
      </c>
      <c r="K231" s="108"/>
      <c r="L231" s="119">
        <v>12155</v>
      </c>
      <c r="M231" s="108"/>
      <c r="N231" s="133"/>
      <c r="O231" s="108"/>
      <c r="P231" s="108"/>
      <c r="Q231" s="108"/>
      <c r="R231" s="98"/>
      <c r="S231" s="97"/>
      <c r="T231" s="119"/>
      <c r="U231" s="112"/>
      <c r="V231" s="119"/>
      <c r="W231" s="98"/>
    </row>
    <row r="232" spans="1:23" ht="32.25" customHeight="1" x14ac:dyDescent="0.25">
      <c r="A232" s="436"/>
      <c r="B232" s="261" t="s">
        <v>86</v>
      </c>
      <c r="C232" s="39"/>
      <c r="D232" s="105"/>
      <c r="E232" s="89"/>
      <c r="F232" s="89"/>
      <c r="G232" s="89"/>
      <c r="H232" s="89"/>
      <c r="I232" s="120"/>
      <c r="J232" s="97"/>
      <c r="K232" s="108"/>
      <c r="L232" s="119"/>
      <c r="M232" s="108"/>
      <c r="N232" s="133"/>
      <c r="O232" s="108"/>
      <c r="P232" s="108"/>
      <c r="Q232" s="108"/>
      <c r="R232" s="98"/>
      <c r="S232" s="97"/>
      <c r="T232" s="119"/>
      <c r="U232" s="112"/>
      <c r="V232" s="119"/>
      <c r="W232" s="98"/>
    </row>
    <row r="233" spans="1:23" s="50" customFormat="1" ht="111" customHeight="1" x14ac:dyDescent="0.25">
      <c r="A233" s="437">
        <v>104</v>
      </c>
      <c r="B233" s="287" t="s">
        <v>190</v>
      </c>
      <c r="C233" s="48"/>
      <c r="D233" s="67"/>
      <c r="E233" s="71"/>
      <c r="F233" s="71"/>
      <c r="G233" s="71"/>
      <c r="H233" s="71"/>
      <c r="I233" s="111"/>
      <c r="J233" s="97">
        <f>K233+L233+M233</f>
        <v>44765.4</v>
      </c>
      <c r="K233" s="119">
        <v>44765.4</v>
      </c>
      <c r="L233" s="119"/>
      <c r="M233" s="119"/>
      <c r="N233" s="97"/>
      <c r="O233" s="119"/>
      <c r="P233" s="119"/>
      <c r="Q233" s="119"/>
      <c r="R233" s="98"/>
      <c r="S233" s="97"/>
      <c r="T233" s="119"/>
      <c r="U233" s="112"/>
      <c r="V233" s="119"/>
      <c r="W233" s="98"/>
    </row>
    <row r="234" spans="1:23" s="50" customFormat="1" ht="94.5" customHeight="1" x14ac:dyDescent="0.25">
      <c r="A234" s="437"/>
      <c r="B234" s="287" t="s">
        <v>191</v>
      </c>
      <c r="C234" s="48"/>
      <c r="D234" s="67"/>
      <c r="E234" s="71"/>
      <c r="F234" s="71"/>
      <c r="G234" s="71"/>
      <c r="H234" s="71"/>
      <c r="I234" s="111"/>
      <c r="J234" s="97">
        <f>K234+L234+M234</f>
        <v>14175.7</v>
      </c>
      <c r="K234" s="119"/>
      <c r="L234" s="119">
        <v>14175.7</v>
      </c>
      <c r="M234" s="119"/>
      <c r="N234" s="97"/>
      <c r="O234" s="119"/>
      <c r="P234" s="119"/>
      <c r="Q234" s="119"/>
      <c r="R234" s="98"/>
      <c r="S234" s="97"/>
      <c r="T234" s="119"/>
      <c r="U234" s="112"/>
      <c r="V234" s="119"/>
      <c r="W234" s="98"/>
    </row>
    <row r="235" spans="1:23" s="314" customFormat="1" ht="44.25" customHeight="1" x14ac:dyDescent="0.25">
      <c r="A235" s="352"/>
      <c r="B235" s="368" t="s">
        <v>198</v>
      </c>
      <c r="C235" s="304"/>
      <c r="D235" s="305"/>
      <c r="E235" s="337"/>
      <c r="F235" s="337"/>
      <c r="G235" s="337"/>
      <c r="H235" s="337"/>
      <c r="I235" s="338"/>
      <c r="J235" s="310"/>
      <c r="K235" s="312"/>
      <c r="L235" s="312"/>
      <c r="M235" s="312"/>
      <c r="N235" s="310"/>
      <c r="O235" s="312"/>
      <c r="P235" s="312"/>
      <c r="Q235" s="312"/>
      <c r="R235" s="313"/>
      <c r="S235" s="310"/>
      <c r="T235" s="312"/>
      <c r="U235" s="311"/>
      <c r="V235" s="312"/>
      <c r="W235" s="313"/>
    </row>
    <row r="236" spans="1:23" s="50" customFormat="1" ht="99" customHeight="1" x14ac:dyDescent="0.25">
      <c r="A236" s="437">
        <v>105</v>
      </c>
      <c r="B236" s="283" t="s">
        <v>332</v>
      </c>
      <c r="C236" s="48"/>
      <c r="D236" s="67"/>
      <c r="E236" s="71"/>
      <c r="F236" s="71"/>
      <c r="G236" s="71"/>
      <c r="H236" s="71"/>
      <c r="I236" s="111"/>
      <c r="J236" s="97">
        <f t="shared" si="121"/>
        <v>4800</v>
      </c>
      <c r="K236" s="119"/>
      <c r="L236" s="119">
        <v>4800</v>
      </c>
      <c r="M236" s="119"/>
      <c r="N236" s="133"/>
      <c r="O236" s="119"/>
      <c r="P236" s="119"/>
      <c r="Q236" s="119"/>
      <c r="R236" s="98">
        <f t="shared" si="118"/>
        <v>0</v>
      </c>
      <c r="S236" s="97"/>
      <c r="T236" s="119"/>
      <c r="U236" s="112"/>
      <c r="V236" s="119"/>
      <c r="W236" s="98">
        <f t="shared" si="120"/>
        <v>0</v>
      </c>
    </row>
    <row r="237" spans="1:23" s="50" customFormat="1" ht="43.5" customHeight="1" x14ac:dyDescent="0.25">
      <c r="A237" s="437"/>
      <c r="B237" s="279" t="s">
        <v>188</v>
      </c>
      <c r="C237" s="48"/>
      <c r="D237" s="67"/>
      <c r="E237" s="71"/>
      <c r="F237" s="71"/>
      <c r="G237" s="71"/>
      <c r="H237" s="71"/>
      <c r="I237" s="111"/>
      <c r="J237" s="97">
        <f t="shared" si="121"/>
        <v>4800</v>
      </c>
      <c r="K237" s="119"/>
      <c r="L237" s="119">
        <v>4800</v>
      </c>
      <c r="M237" s="119"/>
      <c r="N237" s="133"/>
      <c r="O237" s="119"/>
      <c r="P237" s="119"/>
      <c r="Q237" s="119"/>
      <c r="R237" s="98">
        <f t="shared" si="118"/>
        <v>0</v>
      </c>
      <c r="S237" s="97"/>
      <c r="T237" s="119"/>
      <c r="U237" s="112"/>
      <c r="V237" s="119"/>
      <c r="W237" s="98">
        <f t="shared" si="120"/>
        <v>0</v>
      </c>
    </row>
    <row r="238" spans="1:23" s="50" customFormat="1" ht="110.25" customHeight="1" x14ac:dyDescent="0.25">
      <c r="A238" s="437">
        <v>106</v>
      </c>
      <c r="B238" s="283" t="s">
        <v>333</v>
      </c>
      <c r="C238" s="48"/>
      <c r="D238" s="67"/>
      <c r="E238" s="71"/>
      <c r="F238" s="71"/>
      <c r="G238" s="71"/>
      <c r="H238" s="71"/>
      <c r="I238" s="111"/>
      <c r="J238" s="97">
        <f t="shared" si="121"/>
        <v>4000</v>
      </c>
      <c r="K238" s="119"/>
      <c r="L238" s="119">
        <v>4000</v>
      </c>
      <c r="M238" s="119"/>
      <c r="N238" s="133"/>
      <c r="O238" s="119"/>
      <c r="P238" s="119"/>
      <c r="Q238" s="119"/>
      <c r="R238" s="98">
        <f t="shared" si="118"/>
        <v>0</v>
      </c>
      <c r="S238" s="97"/>
      <c r="T238" s="119"/>
      <c r="U238" s="112"/>
      <c r="V238" s="119"/>
      <c r="W238" s="98">
        <f t="shared" si="120"/>
        <v>0</v>
      </c>
    </row>
    <row r="239" spans="1:23" s="50" customFormat="1" ht="42" customHeight="1" x14ac:dyDescent="0.25">
      <c r="A239" s="437"/>
      <c r="B239" s="279" t="s">
        <v>188</v>
      </c>
      <c r="C239" s="48"/>
      <c r="D239" s="67"/>
      <c r="E239" s="71"/>
      <c r="F239" s="71"/>
      <c r="G239" s="71"/>
      <c r="H239" s="71"/>
      <c r="I239" s="111"/>
      <c r="J239" s="97">
        <f t="shared" si="121"/>
        <v>4000</v>
      </c>
      <c r="K239" s="119"/>
      <c r="L239" s="119">
        <v>4000</v>
      </c>
      <c r="M239" s="119"/>
      <c r="N239" s="133"/>
      <c r="O239" s="119"/>
      <c r="P239" s="119"/>
      <c r="Q239" s="119"/>
      <c r="R239" s="98">
        <f t="shared" si="118"/>
        <v>0</v>
      </c>
      <c r="S239" s="97"/>
      <c r="T239" s="119"/>
      <c r="U239" s="112"/>
      <c r="V239" s="119"/>
      <c r="W239" s="98">
        <f t="shared" si="120"/>
        <v>0</v>
      </c>
    </row>
    <row r="240" spans="1:23" s="50" customFormat="1" ht="105.75" customHeight="1" x14ac:dyDescent="0.25">
      <c r="A240" s="437">
        <v>107</v>
      </c>
      <c r="B240" s="283" t="s">
        <v>334</v>
      </c>
      <c r="C240" s="48"/>
      <c r="D240" s="67"/>
      <c r="E240" s="71"/>
      <c r="F240" s="71"/>
      <c r="G240" s="71"/>
      <c r="H240" s="71"/>
      <c r="I240" s="111"/>
      <c r="J240" s="97">
        <f t="shared" si="121"/>
        <v>4500</v>
      </c>
      <c r="K240" s="119"/>
      <c r="L240" s="119">
        <v>4500</v>
      </c>
      <c r="M240" s="119"/>
      <c r="N240" s="133"/>
      <c r="O240" s="119"/>
      <c r="P240" s="119"/>
      <c r="Q240" s="119"/>
      <c r="R240" s="98">
        <f t="shared" si="118"/>
        <v>0</v>
      </c>
      <c r="S240" s="97"/>
      <c r="T240" s="119"/>
      <c r="U240" s="112"/>
      <c r="V240" s="119"/>
      <c r="W240" s="98">
        <f t="shared" si="120"/>
        <v>0</v>
      </c>
    </row>
    <row r="241" spans="1:23" ht="39.75" customHeight="1" x14ac:dyDescent="0.25">
      <c r="A241" s="436"/>
      <c r="B241" s="279" t="s">
        <v>188</v>
      </c>
      <c r="C241" s="39"/>
      <c r="D241" s="105"/>
      <c r="E241" s="89"/>
      <c r="F241" s="89"/>
      <c r="G241" s="89"/>
      <c r="H241" s="89"/>
      <c r="I241" s="120"/>
      <c r="J241" s="97">
        <f t="shared" si="121"/>
        <v>4500</v>
      </c>
      <c r="K241" s="108"/>
      <c r="L241" s="119">
        <v>4500</v>
      </c>
      <c r="M241" s="108"/>
      <c r="N241" s="133"/>
      <c r="O241" s="108"/>
      <c r="P241" s="108"/>
      <c r="Q241" s="108"/>
      <c r="R241" s="98"/>
      <c r="S241" s="97"/>
      <c r="T241" s="119"/>
      <c r="U241" s="112"/>
      <c r="V241" s="119"/>
      <c r="W241" s="98"/>
    </row>
    <row r="242" spans="1:23" s="50" customFormat="1" ht="111" customHeight="1" x14ac:dyDescent="0.25">
      <c r="A242" s="437">
        <v>108</v>
      </c>
      <c r="B242" s="283" t="s">
        <v>338</v>
      </c>
      <c r="C242" s="48"/>
      <c r="D242" s="67"/>
      <c r="E242" s="71"/>
      <c r="F242" s="71"/>
      <c r="G242" s="71"/>
      <c r="H242" s="71"/>
      <c r="I242" s="111"/>
      <c r="J242" s="97">
        <f t="shared" si="121"/>
        <v>4900</v>
      </c>
      <c r="K242" s="119"/>
      <c r="L242" s="119">
        <v>4900</v>
      </c>
      <c r="M242" s="119"/>
      <c r="N242" s="133"/>
      <c r="O242" s="119"/>
      <c r="P242" s="119"/>
      <c r="Q242" s="119"/>
      <c r="R242" s="98">
        <f t="shared" si="118"/>
        <v>0</v>
      </c>
      <c r="S242" s="97"/>
      <c r="T242" s="119"/>
      <c r="U242" s="112"/>
      <c r="V242" s="119"/>
      <c r="W242" s="98">
        <f t="shared" si="120"/>
        <v>0</v>
      </c>
    </row>
    <row r="243" spans="1:23" s="50" customFormat="1" ht="36.75" customHeight="1" x14ac:dyDescent="0.25">
      <c r="A243" s="437"/>
      <c r="B243" s="279" t="s">
        <v>188</v>
      </c>
      <c r="C243" s="48"/>
      <c r="D243" s="67"/>
      <c r="E243" s="71"/>
      <c r="F243" s="71"/>
      <c r="G243" s="71"/>
      <c r="H243" s="71"/>
      <c r="I243" s="111"/>
      <c r="J243" s="97">
        <f t="shared" si="121"/>
        <v>4900</v>
      </c>
      <c r="K243" s="119"/>
      <c r="L243" s="119">
        <v>4900</v>
      </c>
      <c r="M243" s="119"/>
      <c r="N243" s="133"/>
      <c r="O243" s="119"/>
      <c r="P243" s="119"/>
      <c r="Q243" s="119"/>
      <c r="R243" s="98">
        <f t="shared" si="118"/>
        <v>0</v>
      </c>
      <c r="S243" s="97"/>
      <c r="T243" s="119"/>
      <c r="U243" s="112"/>
      <c r="V243" s="119"/>
      <c r="W243" s="98">
        <f t="shared" si="120"/>
        <v>0</v>
      </c>
    </row>
    <row r="244" spans="1:23" s="50" customFormat="1" ht="95.25" customHeight="1" x14ac:dyDescent="0.25">
      <c r="A244" s="437">
        <v>109</v>
      </c>
      <c r="B244" s="283" t="s">
        <v>335</v>
      </c>
      <c r="C244" s="48"/>
      <c r="D244" s="67"/>
      <c r="E244" s="71"/>
      <c r="F244" s="71"/>
      <c r="G244" s="71"/>
      <c r="H244" s="71"/>
      <c r="I244" s="111"/>
      <c r="J244" s="97">
        <f t="shared" si="121"/>
        <v>4500</v>
      </c>
      <c r="K244" s="119"/>
      <c r="L244" s="119">
        <v>4500</v>
      </c>
      <c r="M244" s="119"/>
      <c r="N244" s="133"/>
      <c r="O244" s="119"/>
      <c r="P244" s="119"/>
      <c r="Q244" s="119"/>
      <c r="R244" s="98">
        <f t="shared" si="118"/>
        <v>0</v>
      </c>
      <c r="S244" s="97"/>
      <c r="T244" s="119"/>
      <c r="U244" s="112"/>
      <c r="V244" s="119"/>
      <c r="W244" s="98">
        <f t="shared" si="120"/>
        <v>0</v>
      </c>
    </row>
    <row r="245" spans="1:23" ht="36.75" customHeight="1" x14ac:dyDescent="0.25">
      <c r="A245" s="436"/>
      <c r="B245" s="279" t="s">
        <v>188</v>
      </c>
      <c r="C245" s="39"/>
      <c r="D245" s="105"/>
      <c r="E245" s="89"/>
      <c r="F245" s="89"/>
      <c r="G245" s="89"/>
      <c r="H245" s="89"/>
      <c r="I245" s="120"/>
      <c r="J245" s="97">
        <f t="shared" si="121"/>
        <v>4500</v>
      </c>
      <c r="K245" s="108"/>
      <c r="L245" s="119">
        <v>4500</v>
      </c>
      <c r="M245" s="108"/>
      <c r="N245" s="133"/>
      <c r="O245" s="108"/>
      <c r="P245" s="108"/>
      <c r="Q245" s="108"/>
      <c r="R245" s="98">
        <f t="shared" si="118"/>
        <v>0</v>
      </c>
      <c r="S245" s="97"/>
      <c r="T245" s="119"/>
      <c r="U245" s="112"/>
      <c r="V245" s="119"/>
      <c r="W245" s="98">
        <f t="shared" si="120"/>
        <v>0</v>
      </c>
    </row>
    <row r="246" spans="1:23" s="50" customFormat="1" ht="105" customHeight="1" x14ac:dyDescent="0.25">
      <c r="A246" s="437">
        <v>110</v>
      </c>
      <c r="B246" s="283" t="s">
        <v>341</v>
      </c>
      <c r="C246" s="48"/>
      <c r="D246" s="67"/>
      <c r="E246" s="71"/>
      <c r="F246" s="71"/>
      <c r="G246" s="71"/>
      <c r="H246" s="71"/>
      <c r="I246" s="111"/>
      <c r="J246" s="97">
        <f t="shared" si="121"/>
        <v>4900</v>
      </c>
      <c r="K246" s="119"/>
      <c r="L246" s="119">
        <v>4900</v>
      </c>
      <c r="M246" s="119"/>
      <c r="N246" s="133"/>
      <c r="O246" s="119"/>
      <c r="P246" s="119"/>
      <c r="Q246" s="119"/>
      <c r="R246" s="98">
        <f t="shared" si="118"/>
        <v>0</v>
      </c>
      <c r="S246" s="97"/>
      <c r="T246" s="119"/>
      <c r="U246" s="112"/>
      <c r="V246" s="119"/>
      <c r="W246" s="98">
        <f t="shared" si="120"/>
        <v>0</v>
      </c>
    </row>
    <row r="247" spans="1:23" ht="40.5" customHeight="1" x14ac:dyDescent="0.25">
      <c r="A247" s="436"/>
      <c r="B247" s="279" t="s">
        <v>188</v>
      </c>
      <c r="C247" s="39"/>
      <c r="D247" s="105"/>
      <c r="E247" s="89"/>
      <c r="F247" s="89"/>
      <c r="G247" s="89"/>
      <c r="H247" s="89"/>
      <c r="I247" s="120"/>
      <c r="J247" s="97">
        <f t="shared" si="121"/>
        <v>4900</v>
      </c>
      <c r="K247" s="108"/>
      <c r="L247" s="119">
        <v>4900</v>
      </c>
      <c r="M247" s="108"/>
      <c r="N247" s="133"/>
      <c r="O247" s="108"/>
      <c r="P247" s="108"/>
      <c r="Q247" s="108"/>
      <c r="R247" s="98">
        <f t="shared" si="118"/>
        <v>0</v>
      </c>
      <c r="S247" s="97"/>
      <c r="T247" s="119"/>
      <c r="U247" s="112"/>
      <c r="V247" s="119"/>
      <c r="W247" s="98">
        <f t="shared" si="120"/>
        <v>0</v>
      </c>
    </row>
    <row r="248" spans="1:23" s="50" customFormat="1" ht="108" customHeight="1" x14ac:dyDescent="0.25">
      <c r="A248" s="437">
        <v>111</v>
      </c>
      <c r="B248" s="283" t="s">
        <v>336</v>
      </c>
      <c r="C248" s="48"/>
      <c r="D248" s="67"/>
      <c r="E248" s="71"/>
      <c r="F248" s="71"/>
      <c r="G248" s="71"/>
      <c r="H248" s="71"/>
      <c r="I248" s="111"/>
      <c r="J248" s="97">
        <f t="shared" si="121"/>
        <v>5500</v>
      </c>
      <c r="K248" s="119"/>
      <c r="L248" s="119">
        <v>5500</v>
      </c>
      <c r="M248" s="119"/>
      <c r="N248" s="97"/>
      <c r="O248" s="119"/>
      <c r="P248" s="119"/>
      <c r="Q248" s="119"/>
      <c r="R248" s="98">
        <f t="shared" si="118"/>
        <v>0</v>
      </c>
      <c r="S248" s="97"/>
      <c r="T248" s="119"/>
      <c r="U248" s="112"/>
      <c r="V248" s="119"/>
      <c r="W248" s="98">
        <f t="shared" si="120"/>
        <v>0</v>
      </c>
    </row>
    <row r="249" spans="1:23" ht="42" customHeight="1" x14ac:dyDescent="0.25">
      <c r="A249" s="436"/>
      <c r="B249" s="279" t="s">
        <v>188</v>
      </c>
      <c r="C249" s="39"/>
      <c r="D249" s="105"/>
      <c r="E249" s="89"/>
      <c r="F249" s="89"/>
      <c r="G249" s="89"/>
      <c r="H249" s="89"/>
      <c r="I249" s="120"/>
      <c r="J249" s="97">
        <f t="shared" si="121"/>
        <v>5500</v>
      </c>
      <c r="K249" s="108"/>
      <c r="L249" s="119">
        <v>5500</v>
      </c>
      <c r="M249" s="108"/>
      <c r="N249" s="160"/>
      <c r="O249" s="108">
        <v>0</v>
      </c>
      <c r="P249" s="108">
        <v>0</v>
      </c>
      <c r="Q249" s="108">
        <v>0</v>
      </c>
      <c r="R249" s="98">
        <f t="shared" si="118"/>
        <v>0</v>
      </c>
      <c r="S249" s="97"/>
      <c r="T249" s="119"/>
      <c r="U249" s="112"/>
      <c r="V249" s="119"/>
      <c r="W249" s="98">
        <f t="shared" si="120"/>
        <v>0</v>
      </c>
    </row>
    <row r="250" spans="1:23" s="50" customFormat="1" ht="117.75" customHeight="1" x14ac:dyDescent="0.25">
      <c r="A250" s="437">
        <v>112</v>
      </c>
      <c r="B250" s="283" t="s">
        <v>337</v>
      </c>
      <c r="C250" s="48"/>
      <c r="D250" s="67"/>
      <c r="E250" s="71"/>
      <c r="F250" s="71"/>
      <c r="G250" s="71"/>
      <c r="H250" s="71"/>
      <c r="I250" s="111"/>
      <c r="J250" s="97">
        <f t="shared" si="121"/>
        <v>5500</v>
      </c>
      <c r="K250" s="119"/>
      <c r="L250" s="119">
        <v>5500</v>
      </c>
      <c r="M250" s="119"/>
      <c r="N250" s="97"/>
      <c r="O250" s="119"/>
      <c r="P250" s="119"/>
      <c r="Q250" s="119"/>
      <c r="R250" s="98">
        <f t="shared" si="118"/>
        <v>0</v>
      </c>
      <c r="S250" s="97"/>
      <c r="T250" s="119"/>
      <c r="U250" s="112"/>
      <c r="V250" s="119"/>
      <c r="W250" s="98">
        <f t="shared" si="120"/>
        <v>0</v>
      </c>
    </row>
    <row r="251" spans="1:23" ht="31.5" customHeight="1" x14ac:dyDescent="0.25">
      <c r="A251" s="436"/>
      <c r="B251" s="279" t="s">
        <v>188</v>
      </c>
      <c r="C251" s="39"/>
      <c r="D251" s="105"/>
      <c r="E251" s="89"/>
      <c r="F251" s="89"/>
      <c r="G251" s="89"/>
      <c r="H251" s="89"/>
      <c r="I251" s="120"/>
      <c r="J251" s="97">
        <f t="shared" si="121"/>
        <v>5500</v>
      </c>
      <c r="K251" s="108"/>
      <c r="L251" s="119">
        <v>5500</v>
      </c>
      <c r="M251" s="108"/>
      <c r="N251" s="160"/>
      <c r="O251" s="108"/>
      <c r="P251" s="108"/>
      <c r="Q251" s="108"/>
      <c r="R251" s="98">
        <f t="shared" si="118"/>
        <v>0</v>
      </c>
      <c r="S251" s="97"/>
      <c r="T251" s="119"/>
      <c r="U251" s="112"/>
      <c r="V251" s="119"/>
      <c r="W251" s="98">
        <f t="shared" si="120"/>
        <v>0</v>
      </c>
    </row>
    <row r="252" spans="1:23" ht="104.25" customHeight="1" x14ac:dyDescent="0.25">
      <c r="A252" s="436">
        <v>113</v>
      </c>
      <c r="B252" s="283" t="s">
        <v>331</v>
      </c>
      <c r="C252" s="39"/>
      <c r="D252" s="105"/>
      <c r="E252" s="89"/>
      <c r="F252" s="89"/>
      <c r="G252" s="89"/>
      <c r="H252" s="89"/>
      <c r="I252" s="120"/>
      <c r="J252" s="97">
        <f t="shared" si="121"/>
        <v>5500</v>
      </c>
      <c r="K252" s="108"/>
      <c r="L252" s="119">
        <v>5500</v>
      </c>
      <c r="M252" s="108"/>
      <c r="N252" s="160"/>
      <c r="O252" s="108"/>
      <c r="P252" s="108"/>
      <c r="Q252" s="108"/>
      <c r="R252" s="98">
        <f t="shared" si="118"/>
        <v>0</v>
      </c>
      <c r="S252" s="97"/>
      <c r="T252" s="119"/>
      <c r="U252" s="112"/>
      <c r="V252" s="119"/>
      <c r="W252" s="98">
        <f t="shared" si="120"/>
        <v>0</v>
      </c>
    </row>
    <row r="253" spans="1:23" ht="31.5" customHeight="1" x14ac:dyDescent="0.25">
      <c r="A253" s="436"/>
      <c r="B253" s="279" t="s">
        <v>188</v>
      </c>
      <c r="C253" s="39"/>
      <c r="D253" s="105"/>
      <c r="E253" s="89"/>
      <c r="F253" s="89"/>
      <c r="G253" s="89"/>
      <c r="H253" s="89"/>
      <c r="I253" s="120"/>
      <c r="J253" s="97">
        <f t="shared" si="121"/>
        <v>5500</v>
      </c>
      <c r="K253" s="108"/>
      <c r="L253" s="119">
        <v>5500</v>
      </c>
      <c r="M253" s="108"/>
      <c r="N253" s="160"/>
      <c r="O253" s="108"/>
      <c r="P253" s="108"/>
      <c r="Q253" s="108"/>
      <c r="R253" s="98"/>
      <c r="S253" s="97"/>
      <c r="T253" s="119"/>
      <c r="U253" s="112"/>
      <c r="V253" s="119"/>
      <c r="W253" s="98"/>
    </row>
    <row r="254" spans="1:23" ht="109.5" customHeight="1" x14ac:dyDescent="0.25">
      <c r="A254" s="436">
        <v>114</v>
      </c>
      <c r="B254" s="283" t="s">
        <v>330</v>
      </c>
      <c r="C254" s="39"/>
      <c r="D254" s="105"/>
      <c r="E254" s="89"/>
      <c r="F254" s="89"/>
      <c r="G254" s="89"/>
      <c r="H254" s="89"/>
      <c r="I254" s="120"/>
      <c r="J254" s="97">
        <f t="shared" si="121"/>
        <v>5500</v>
      </c>
      <c r="K254" s="108"/>
      <c r="L254" s="119">
        <v>5500</v>
      </c>
      <c r="M254" s="108"/>
      <c r="N254" s="160"/>
      <c r="O254" s="108"/>
      <c r="P254" s="108"/>
      <c r="Q254" s="108"/>
      <c r="R254" s="98"/>
      <c r="S254" s="97"/>
      <c r="T254" s="119"/>
      <c r="U254" s="112"/>
      <c r="V254" s="119"/>
      <c r="W254" s="98"/>
    </row>
    <row r="255" spans="1:23" ht="33.6" x14ac:dyDescent="0.25">
      <c r="A255" s="436"/>
      <c r="B255" s="279" t="s">
        <v>188</v>
      </c>
      <c r="C255" s="39"/>
      <c r="D255" s="105"/>
      <c r="E255" s="89"/>
      <c r="F255" s="89"/>
      <c r="G255" s="89"/>
      <c r="H255" s="89"/>
      <c r="I255" s="120"/>
      <c r="J255" s="97">
        <f t="shared" si="121"/>
        <v>5500</v>
      </c>
      <c r="K255" s="108"/>
      <c r="L255" s="119">
        <v>5500</v>
      </c>
      <c r="M255" s="108"/>
      <c r="N255" s="160"/>
      <c r="O255" s="108"/>
      <c r="P255" s="108"/>
      <c r="Q255" s="108"/>
      <c r="R255" s="98"/>
      <c r="S255" s="97"/>
      <c r="T255" s="119"/>
      <c r="U255" s="112"/>
      <c r="V255" s="119"/>
      <c r="W255" s="98"/>
    </row>
    <row r="256" spans="1:23" s="218" customFormat="1" ht="67.5" customHeight="1" x14ac:dyDescent="0.25">
      <c r="A256" s="453"/>
      <c r="B256" s="219" t="s">
        <v>70</v>
      </c>
      <c r="C256" s="210"/>
      <c r="D256" s="211"/>
      <c r="E256" s="212"/>
      <c r="F256" s="212"/>
      <c r="G256" s="212"/>
      <c r="H256" s="212"/>
      <c r="I256" s="213"/>
      <c r="J256" s="214">
        <f>K256+L256+M256</f>
        <v>82515.3</v>
      </c>
      <c r="K256" s="215">
        <f>K259+K262+K264+K267+K270+K271+K272+K274</f>
        <v>0</v>
      </c>
      <c r="L256" s="215">
        <f>L259+L262+L264+L267+L270+L271+L272+L274</f>
        <v>82515.3</v>
      </c>
      <c r="M256" s="215">
        <f>M259+M262+M264+M267+M270+M271+M272+M274</f>
        <v>0</v>
      </c>
      <c r="N256" s="214"/>
      <c r="O256" s="215">
        <f>O259+O262+O264+O267+O270+O271+O272+O274</f>
        <v>0</v>
      </c>
      <c r="P256" s="215">
        <f t="shared" ref="P256:Q256" si="129">P259+P262+P264+P267+P270+P271+P272+P274</f>
        <v>0</v>
      </c>
      <c r="Q256" s="215">
        <f t="shared" si="129"/>
        <v>0</v>
      </c>
      <c r="R256" s="217"/>
      <c r="S256" s="214"/>
      <c r="T256" s="215">
        <f>T259+T262+T264+T267+T270+T271+T272+T274</f>
        <v>0</v>
      </c>
      <c r="U256" s="215">
        <f t="shared" ref="U256:V256" si="130">U259+U262+U264+U267+U270+U271+U272+U274</f>
        <v>0</v>
      </c>
      <c r="V256" s="215">
        <f t="shared" si="130"/>
        <v>0</v>
      </c>
      <c r="W256" s="217"/>
    </row>
    <row r="257" spans="1:23" s="314" customFormat="1" ht="65.25" customHeight="1" x14ac:dyDescent="0.25">
      <c r="A257" s="352"/>
      <c r="B257" s="339" t="s">
        <v>28</v>
      </c>
      <c r="C257" s="304"/>
      <c r="D257" s="305"/>
      <c r="E257" s="337"/>
      <c r="F257" s="337"/>
      <c r="G257" s="337"/>
      <c r="H257" s="337"/>
      <c r="I257" s="338"/>
      <c r="J257" s="310"/>
      <c r="K257" s="312"/>
      <c r="L257" s="312"/>
      <c r="M257" s="312"/>
      <c r="N257" s="310"/>
      <c r="O257" s="312"/>
      <c r="P257" s="312"/>
      <c r="Q257" s="312"/>
      <c r="R257" s="313"/>
      <c r="S257" s="310"/>
      <c r="T257" s="312"/>
      <c r="U257" s="311"/>
      <c r="V257" s="312"/>
      <c r="W257" s="313"/>
    </row>
    <row r="258" spans="1:23" ht="39.75" customHeight="1" x14ac:dyDescent="0.25">
      <c r="A258" s="436"/>
      <c r="B258" s="261" t="s">
        <v>284</v>
      </c>
      <c r="C258" s="39"/>
      <c r="D258" s="105"/>
      <c r="E258" s="89"/>
      <c r="F258" s="89"/>
      <c r="G258" s="89"/>
      <c r="H258" s="89"/>
      <c r="I258" s="120"/>
      <c r="J258" s="97"/>
      <c r="K258" s="108"/>
      <c r="L258" s="119"/>
      <c r="M258" s="108"/>
      <c r="N258" s="160"/>
      <c r="O258" s="108"/>
      <c r="P258" s="108"/>
      <c r="Q258" s="108"/>
      <c r="R258" s="98"/>
      <c r="S258" s="97"/>
      <c r="T258" s="119"/>
      <c r="U258" s="112"/>
      <c r="V258" s="119"/>
      <c r="W258" s="98"/>
    </row>
    <row r="259" spans="1:23" ht="89.25" customHeight="1" x14ac:dyDescent="0.25">
      <c r="A259" s="436">
        <v>115</v>
      </c>
      <c r="B259" s="283" t="s">
        <v>285</v>
      </c>
      <c r="C259" s="39"/>
      <c r="D259" s="105"/>
      <c r="E259" s="89"/>
      <c r="F259" s="89"/>
      <c r="G259" s="89"/>
      <c r="H259" s="89"/>
      <c r="I259" s="120"/>
      <c r="J259" s="97">
        <f>K259+L259+M259</f>
        <v>10910</v>
      </c>
      <c r="K259" s="108"/>
      <c r="L259" s="119">
        <v>10910</v>
      </c>
      <c r="M259" s="108"/>
      <c r="N259" s="160"/>
      <c r="O259" s="108"/>
      <c r="P259" s="108"/>
      <c r="Q259" s="108"/>
      <c r="R259" s="98"/>
      <c r="S259" s="97"/>
      <c r="T259" s="119"/>
      <c r="U259" s="112"/>
      <c r="V259" s="119"/>
      <c r="W259" s="98"/>
    </row>
    <row r="260" spans="1:23" ht="33.6" x14ac:dyDescent="0.25">
      <c r="A260" s="436"/>
      <c r="B260" s="279" t="s">
        <v>188</v>
      </c>
      <c r="C260" s="39"/>
      <c r="D260" s="105"/>
      <c r="E260" s="89"/>
      <c r="F260" s="89"/>
      <c r="G260" s="89"/>
      <c r="H260" s="89"/>
      <c r="I260" s="120"/>
      <c r="J260" s="97">
        <f>K260+L260+M260</f>
        <v>10910</v>
      </c>
      <c r="K260" s="108"/>
      <c r="L260" s="119">
        <v>10910</v>
      </c>
      <c r="M260" s="108"/>
      <c r="N260" s="160"/>
      <c r="O260" s="108"/>
      <c r="P260" s="108"/>
      <c r="Q260" s="108"/>
      <c r="R260" s="98"/>
      <c r="S260" s="97"/>
      <c r="T260" s="119"/>
      <c r="U260" s="112"/>
      <c r="V260" s="119"/>
      <c r="W260" s="98"/>
    </row>
    <row r="261" spans="1:23" ht="45.75" customHeight="1" x14ac:dyDescent="0.25">
      <c r="A261" s="436"/>
      <c r="B261" s="261" t="s">
        <v>92</v>
      </c>
      <c r="C261" s="39"/>
      <c r="D261" s="105"/>
      <c r="E261" s="89"/>
      <c r="F261" s="89"/>
      <c r="G261" s="89"/>
      <c r="H261" s="89"/>
      <c r="I261" s="120"/>
      <c r="J261" s="97"/>
      <c r="K261" s="108"/>
      <c r="L261" s="119"/>
      <c r="M261" s="108"/>
      <c r="N261" s="160"/>
      <c r="O261" s="108"/>
      <c r="P261" s="108"/>
      <c r="Q261" s="108"/>
      <c r="R261" s="98"/>
      <c r="S261" s="97"/>
      <c r="T261" s="119"/>
      <c r="U261" s="112"/>
      <c r="V261" s="119"/>
      <c r="W261" s="98"/>
    </row>
    <row r="262" spans="1:23" s="50" customFormat="1" ht="81" customHeight="1" x14ac:dyDescent="0.25">
      <c r="A262" s="437">
        <v>116</v>
      </c>
      <c r="B262" s="283" t="s">
        <v>286</v>
      </c>
      <c r="C262" s="48"/>
      <c r="D262" s="67"/>
      <c r="E262" s="71"/>
      <c r="F262" s="71"/>
      <c r="G262" s="71"/>
      <c r="H262" s="71"/>
      <c r="I262" s="111"/>
      <c r="J262" s="97">
        <f t="shared" si="121"/>
        <v>1000</v>
      </c>
      <c r="K262" s="119"/>
      <c r="L262" s="119">
        <v>1000</v>
      </c>
      <c r="M262" s="119"/>
      <c r="N262" s="97"/>
      <c r="O262" s="119"/>
      <c r="P262" s="119"/>
      <c r="Q262" s="119"/>
      <c r="R262" s="98">
        <f t="shared" si="118"/>
        <v>0</v>
      </c>
      <c r="S262" s="97"/>
      <c r="T262" s="119"/>
      <c r="U262" s="112"/>
      <c r="V262" s="119"/>
      <c r="W262" s="98">
        <f t="shared" si="120"/>
        <v>0</v>
      </c>
    </row>
    <row r="263" spans="1:23" s="50" customFormat="1" ht="35.25" customHeight="1" x14ac:dyDescent="0.25">
      <c r="A263" s="437"/>
      <c r="B263" s="279" t="s">
        <v>188</v>
      </c>
      <c r="C263" s="48"/>
      <c r="D263" s="67"/>
      <c r="E263" s="71"/>
      <c r="F263" s="71"/>
      <c r="G263" s="71"/>
      <c r="H263" s="71"/>
      <c r="I263" s="111"/>
      <c r="J263" s="97">
        <f t="shared" si="121"/>
        <v>1000</v>
      </c>
      <c r="K263" s="119"/>
      <c r="L263" s="119">
        <v>1000</v>
      </c>
      <c r="M263" s="119"/>
      <c r="N263" s="97"/>
      <c r="O263" s="119"/>
      <c r="P263" s="119"/>
      <c r="Q263" s="119"/>
      <c r="R263" s="98"/>
      <c r="S263" s="97"/>
      <c r="T263" s="119"/>
      <c r="U263" s="112"/>
      <c r="V263" s="119"/>
      <c r="W263" s="98"/>
    </row>
    <row r="264" spans="1:23" s="50" customFormat="1" ht="86.25" customHeight="1" x14ac:dyDescent="0.25">
      <c r="A264" s="437">
        <v>117</v>
      </c>
      <c r="B264" s="283" t="s">
        <v>287</v>
      </c>
      <c r="C264" s="48"/>
      <c r="D264" s="67"/>
      <c r="E264" s="71"/>
      <c r="F264" s="71"/>
      <c r="G264" s="71"/>
      <c r="H264" s="71"/>
      <c r="I264" s="111"/>
      <c r="J264" s="97">
        <f t="shared" si="121"/>
        <v>8900</v>
      </c>
      <c r="K264" s="119"/>
      <c r="L264" s="119">
        <v>8900</v>
      </c>
      <c r="M264" s="119"/>
      <c r="N264" s="97"/>
      <c r="O264" s="119"/>
      <c r="P264" s="119"/>
      <c r="Q264" s="119"/>
      <c r="R264" s="98"/>
      <c r="S264" s="97"/>
      <c r="T264" s="119"/>
      <c r="U264" s="112"/>
      <c r="V264" s="119"/>
      <c r="W264" s="98"/>
    </row>
    <row r="265" spans="1:23" s="50" customFormat="1" ht="40.5" customHeight="1" x14ac:dyDescent="0.25">
      <c r="A265" s="437"/>
      <c r="B265" s="279" t="s">
        <v>188</v>
      </c>
      <c r="C265" s="48"/>
      <c r="D265" s="67"/>
      <c r="E265" s="71"/>
      <c r="F265" s="71"/>
      <c r="G265" s="71"/>
      <c r="H265" s="71"/>
      <c r="I265" s="111"/>
      <c r="J265" s="97">
        <f t="shared" si="121"/>
        <v>8900</v>
      </c>
      <c r="K265" s="119"/>
      <c r="L265" s="119">
        <v>8900</v>
      </c>
      <c r="M265" s="119"/>
      <c r="N265" s="97"/>
      <c r="O265" s="119"/>
      <c r="P265" s="119"/>
      <c r="Q265" s="119"/>
      <c r="R265" s="98"/>
      <c r="S265" s="97"/>
      <c r="T265" s="119"/>
      <c r="U265" s="112"/>
      <c r="V265" s="119"/>
      <c r="W265" s="98"/>
    </row>
    <row r="266" spans="1:23" s="50" customFormat="1" ht="21.75" customHeight="1" x14ac:dyDescent="0.25">
      <c r="A266" s="437"/>
      <c r="B266" s="288" t="s">
        <v>288</v>
      </c>
      <c r="C266" s="48"/>
      <c r="D266" s="67"/>
      <c r="E266" s="71"/>
      <c r="F266" s="71"/>
      <c r="G266" s="71"/>
      <c r="H266" s="71"/>
      <c r="I266" s="111"/>
      <c r="J266" s="97"/>
      <c r="K266" s="119"/>
      <c r="L266" s="119"/>
      <c r="M266" s="119"/>
      <c r="N266" s="97"/>
      <c r="O266" s="119"/>
      <c r="P266" s="119"/>
      <c r="Q266" s="119"/>
      <c r="R266" s="98"/>
      <c r="S266" s="97"/>
      <c r="T266" s="119"/>
      <c r="U266" s="112"/>
      <c r="V266" s="119"/>
      <c r="W266" s="98"/>
    </row>
    <row r="267" spans="1:23" s="50" customFormat="1" ht="66" customHeight="1" x14ac:dyDescent="0.25">
      <c r="A267" s="437">
        <v>118</v>
      </c>
      <c r="B267" s="283" t="s">
        <v>289</v>
      </c>
      <c r="C267" s="48"/>
      <c r="D267" s="67"/>
      <c r="E267" s="71"/>
      <c r="F267" s="71"/>
      <c r="G267" s="71"/>
      <c r="H267" s="71"/>
      <c r="I267" s="111"/>
      <c r="J267" s="97">
        <f t="shared" si="121"/>
        <v>20906.400000000001</v>
      </c>
      <c r="K267" s="119"/>
      <c r="L267" s="119">
        <v>20906.400000000001</v>
      </c>
      <c r="M267" s="119"/>
      <c r="N267" s="97"/>
      <c r="O267" s="119"/>
      <c r="P267" s="119"/>
      <c r="Q267" s="119"/>
      <c r="R267" s="98"/>
      <c r="S267" s="97"/>
      <c r="T267" s="119"/>
      <c r="U267" s="112"/>
      <c r="V267" s="119"/>
      <c r="W267" s="98"/>
    </row>
    <row r="268" spans="1:23" s="50" customFormat="1" ht="40.5" customHeight="1" x14ac:dyDescent="0.25">
      <c r="A268" s="437"/>
      <c r="B268" s="279" t="s">
        <v>188</v>
      </c>
      <c r="C268" s="48"/>
      <c r="D268" s="67"/>
      <c r="E268" s="71"/>
      <c r="F268" s="71"/>
      <c r="G268" s="71"/>
      <c r="H268" s="71"/>
      <c r="I268" s="111"/>
      <c r="J268" s="97">
        <f t="shared" si="121"/>
        <v>20906.400000000001</v>
      </c>
      <c r="K268" s="119"/>
      <c r="L268" s="119">
        <v>20906.400000000001</v>
      </c>
      <c r="M268" s="119"/>
      <c r="N268" s="97"/>
      <c r="O268" s="119"/>
      <c r="P268" s="119"/>
      <c r="Q268" s="119"/>
      <c r="R268" s="98"/>
      <c r="S268" s="97"/>
      <c r="T268" s="119"/>
      <c r="U268" s="112"/>
      <c r="V268" s="119"/>
      <c r="W268" s="98"/>
    </row>
    <row r="269" spans="1:23" s="50" customFormat="1" ht="30.75" customHeight="1" x14ac:dyDescent="0.25">
      <c r="A269" s="437"/>
      <c r="B269" s="289" t="s">
        <v>290</v>
      </c>
      <c r="C269" s="48"/>
      <c r="D269" s="67"/>
      <c r="E269" s="71"/>
      <c r="F269" s="71"/>
      <c r="G269" s="71"/>
      <c r="H269" s="71"/>
      <c r="I269" s="111"/>
      <c r="J269" s="97"/>
      <c r="K269" s="119"/>
      <c r="L269" s="119"/>
      <c r="M269" s="119"/>
      <c r="N269" s="97"/>
      <c r="O269" s="119"/>
      <c r="P269" s="119"/>
      <c r="Q269" s="119"/>
      <c r="R269" s="98"/>
      <c r="S269" s="97"/>
      <c r="T269" s="119"/>
      <c r="U269" s="112"/>
      <c r="V269" s="119"/>
      <c r="W269" s="98"/>
    </row>
    <row r="270" spans="1:23" s="50" customFormat="1" ht="55.5" customHeight="1" x14ac:dyDescent="0.25">
      <c r="A270" s="437">
        <v>119</v>
      </c>
      <c r="B270" s="290" t="s">
        <v>291</v>
      </c>
      <c r="C270" s="48"/>
      <c r="D270" s="67"/>
      <c r="E270" s="71"/>
      <c r="F270" s="71"/>
      <c r="G270" s="71"/>
      <c r="H270" s="71"/>
      <c r="I270" s="111"/>
      <c r="J270" s="97">
        <f t="shared" si="121"/>
        <v>5627.8</v>
      </c>
      <c r="K270" s="119"/>
      <c r="L270" s="119">
        <v>5627.8</v>
      </c>
      <c r="M270" s="119"/>
      <c r="N270" s="97"/>
      <c r="O270" s="119"/>
      <c r="P270" s="119"/>
      <c r="Q270" s="119"/>
      <c r="R270" s="98"/>
      <c r="S270" s="97"/>
      <c r="T270" s="119"/>
      <c r="U270" s="112"/>
      <c r="V270" s="119"/>
      <c r="W270" s="98"/>
    </row>
    <row r="271" spans="1:23" s="50" customFormat="1" ht="50.25" customHeight="1" x14ac:dyDescent="0.25">
      <c r="A271" s="437">
        <v>120</v>
      </c>
      <c r="B271" s="290" t="s">
        <v>292</v>
      </c>
      <c r="C271" s="48"/>
      <c r="D271" s="67"/>
      <c r="E271" s="71"/>
      <c r="F271" s="71"/>
      <c r="G271" s="71"/>
      <c r="H271" s="71"/>
      <c r="I271" s="111"/>
      <c r="J271" s="97">
        <f t="shared" si="121"/>
        <v>8468.9</v>
      </c>
      <c r="K271" s="119"/>
      <c r="L271" s="119">
        <v>8468.9</v>
      </c>
      <c r="M271" s="119"/>
      <c r="N271" s="97"/>
      <c r="O271" s="119"/>
      <c r="P271" s="119"/>
      <c r="Q271" s="119"/>
      <c r="R271" s="98"/>
      <c r="S271" s="97"/>
      <c r="T271" s="119"/>
      <c r="U271" s="112"/>
      <c r="V271" s="119"/>
      <c r="W271" s="98"/>
    </row>
    <row r="272" spans="1:23" s="50" customFormat="1" ht="60.75" customHeight="1" x14ac:dyDescent="0.25">
      <c r="A272" s="437">
        <v>121</v>
      </c>
      <c r="B272" s="290" t="s">
        <v>293</v>
      </c>
      <c r="C272" s="48"/>
      <c r="D272" s="67"/>
      <c r="E272" s="71"/>
      <c r="F272" s="71"/>
      <c r="G272" s="71"/>
      <c r="H272" s="71"/>
      <c r="I272" s="111"/>
      <c r="J272" s="97">
        <f t="shared" si="121"/>
        <v>20332.2</v>
      </c>
      <c r="K272" s="119"/>
      <c r="L272" s="119">
        <v>20332.2</v>
      </c>
      <c r="M272" s="119"/>
      <c r="N272" s="97"/>
      <c r="O272" s="119"/>
      <c r="P272" s="119"/>
      <c r="Q272" s="119"/>
      <c r="R272" s="98"/>
      <c r="S272" s="97"/>
      <c r="T272" s="119"/>
      <c r="U272" s="112"/>
      <c r="V272" s="119"/>
      <c r="W272" s="98"/>
    </row>
    <row r="273" spans="1:23" s="314" customFormat="1" ht="38.25" customHeight="1" x14ac:dyDescent="0.25">
      <c r="A273" s="352"/>
      <c r="B273" s="361" t="s">
        <v>294</v>
      </c>
      <c r="C273" s="304"/>
      <c r="D273" s="305"/>
      <c r="E273" s="337"/>
      <c r="F273" s="337"/>
      <c r="G273" s="337"/>
      <c r="H273" s="337"/>
      <c r="I273" s="338"/>
      <c r="J273" s="310"/>
      <c r="K273" s="312"/>
      <c r="L273" s="312"/>
      <c r="M273" s="312"/>
      <c r="N273" s="310"/>
      <c r="O273" s="312"/>
      <c r="P273" s="312"/>
      <c r="Q273" s="312"/>
      <c r="R273" s="313"/>
      <c r="S273" s="310"/>
      <c r="T273" s="312"/>
      <c r="U273" s="311"/>
      <c r="V273" s="312"/>
      <c r="W273" s="313"/>
    </row>
    <row r="274" spans="1:23" s="50" customFormat="1" ht="71.25" customHeight="1" x14ac:dyDescent="0.25">
      <c r="A274" s="437">
        <v>122</v>
      </c>
      <c r="B274" s="291" t="s">
        <v>295</v>
      </c>
      <c r="C274" s="48"/>
      <c r="D274" s="67"/>
      <c r="E274" s="71"/>
      <c r="F274" s="71"/>
      <c r="G274" s="71"/>
      <c r="H274" s="71"/>
      <c r="I274" s="111"/>
      <c r="J274" s="97">
        <f t="shared" si="121"/>
        <v>6370</v>
      </c>
      <c r="K274" s="119"/>
      <c r="L274" s="119">
        <v>6370</v>
      </c>
      <c r="M274" s="119"/>
      <c r="N274" s="97"/>
      <c r="O274" s="119"/>
      <c r="P274" s="119"/>
      <c r="Q274" s="119"/>
      <c r="R274" s="98"/>
      <c r="S274" s="97"/>
      <c r="T274" s="119"/>
      <c r="U274" s="112"/>
      <c r="V274" s="119"/>
      <c r="W274" s="98"/>
    </row>
    <row r="275" spans="1:23" s="50" customFormat="1" ht="36.75" customHeight="1" x14ac:dyDescent="0.25">
      <c r="A275" s="437"/>
      <c r="B275" s="279" t="s">
        <v>188</v>
      </c>
      <c r="C275" s="48"/>
      <c r="D275" s="67"/>
      <c r="E275" s="71"/>
      <c r="F275" s="71"/>
      <c r="G275" s="71"/>
      <c r="H275" s="71"/>
      <c r="I275" s="111"/>
      <c r="J275" s="97">
        <f t="shared" si="121"/>
        <v>6370</v>
      </c>
      <c r="K275" s="119"/>
      <c r="L275" s="119">
        <v>6370</v>
      </c>
      <c r="M275" s="119"/>
      <c r="N275" s="97"/>
      <c r="O275" s="119"/>
      <c r="P275" s="119"/>
      <c r="Q275" s="119"/>
      <c r="R275" s="98"/>
      <c r="S275" s="97"/>
      <c r="T275" s="119"/>
      <c r="U275" s="112"/>
      <c r="V275" s="119"/>
      <c r="W275" s="98"/>
    </row>
    <row r="276" spans="1:23" s="181" customFormat="1" ht="103.5" customHeight="1" x14ac:dyDescent="0.25">
      <c r="A276" s="439"/>
      <c r="B276" s="266" t="s">
        <v>71</v>
      </c>
      <c r="C276" s="186"/>
      <c r="D276" s="187"/>
      <c r="E276" s="177"/>
      <c r="F276" s="177"/>
      <c r="G276" s="177"/>
      <c r="H276" s="177"/>
      <c r="I276" s="178"/>
      <c r="J276" s="179">
        <f>K276+L276+M276</f>
        <v>674079.6</v>
      </c>
      <c r="K276" s="180">
        <f>K279+K282+K284+K286+K288+K290+K292+K294+K296+K298+K300+K302+K304</f>
        <v>459839.6</v>
      </c>
      <c r="L276" s="180">
        <f>L279+L282+L284+L286+L288+L290+L292+L294+L296+L298+L300+L302+L304</f>
        <v>214239.99999999997</v>
      </c>
      <c r="M276" s="180">
        <f>M279+M282+M284+M286+M288+M290+M292+M294+M296+M298+M300+M302+M304</f>
        <v>0</v>
      </c>
      <c r="N276" s="179">
        <f>O276+P276+Q276</f>
        <v>0</v>
      </c>
      <c r="O276" s="180">
        <f>O279+O282+O284+O286+O288+O290+O292+O294+O296+O298+O300+O302+O304</f>
        <v>0</v>
      </c>
      <c r="P276" s="180">
        <f t="shared" ref="P276" si="131">P279+P282+P284+P286+P288+P290+P292+P294+P296+P298+P300+P302+P304</f>
        <v>0</v>
      </c>
      <c r="Q276" s="180">
        <f>Q279+Q282+Q284+Q286+Q288+Q290+Q292+Q294+Q296+Q298+Q300+Q302+Q304</f>
        <v>0</v>
      </c>
      <c r="R276" s="127">
        <f t="shared" si="118"/>
        <v>0</v>
      </c>
      <c r="S276" s="179">
        <f>T276+U276+V276</f>
        <v>0</v>
      </c>
      <c r="T276" s="180">
        <f>T279+T282+T284+T286+T288+T290+T292+T294+T296+T298+T300+T302+T304</f>
        <v>0</v>
      </c>
      <c r="U276" s="180">
        <f t="shared" ref="U276:V276" si="132">U279+U282+U284+U286+U288+U290+U292+U294+U296+U298+U300+U302+U304</f>
        <v>0</v>
      </c>
      <c r="V276" s="180">
        <f t="shared" si="132"/>
        <v>0</v>
      </c>
      <c r="W276" s="127">
        <f t="shared" si="120"/>
        <v>0</v>
      </c>
    </row>
    <row r="277" spans="1:23" s="314" customFormat="1" ht="69.75" customHeight="1" x14ac:dyDescent="0.25">
      <c r="A277" s="352"/>
      <c r="B277" s="339" t="s">
        <v>28</v>
      </c>
      <c r="C277" s="304"/>
      <c r="D277" s="305"/>
      <c r="E277" s="337"/>
      <c r="F277" s="337"/>
      <c r="G277" s="337"/>
      <c r="H277" s="337"/>
      <c r="I277" s="338"/>
      <c r="J277" s="310"/>
      <c r="K277" s="312"/>
      <c r="L277" s="312"/>
      <c r="M277" s="312"/>
      <c r="N277" s="310"/>
      <c r="O277" s="312"/>
      <c r="P277" s="312"/>
      <c r="Q277" s="312"/>
      <c r="R277" s="313"/>
      <c r="S277" s="310"/>
      <c r="T277" s="312"/>
      <c r="U277" s="311"/>
      <c r="V277" s="312"/>
      <c r="W277" s="313"/>
    </row>
    <row r="278" spans="1:23" ht="32.25" customHeight="1" x14ac:dyDescent="0.25">
      <c r="A278" s="436"/>
      <c r="B278" s="289" t="s">
        <v>296</v>
      </c>
      <c r="C278" s="39"/>
      <c r="D278" s="105"/>
      <c r="E278" s="89"/>
      <c r="F278" s="89"/>
      <c r="G278" s="89"/>
      <c r="H278" s="89"/>
      <c r="I278" s="120"/>
      <c r="J278" s="97"/>
      <c r="K278" s="119"/>
      <c r="L278" s="119"/>
      <c r="M278" s="119"/>
      <c r="N278" s="97"/>
      <c r="O278" s="119"/>
      <c r="P278" s="119"/>
      <c r="Q278" s="119"/>
      <c r="R278" s="98"/>
      <c r="S278" s="97"/>
      <c r="T278" s="119"/>
      <c r="U278" s="112"/>
      <c r="V278" s="119"/>
      <c r="W278" s="98"/>
    </row>
    <row r="279" spans="1:23" ht="52.5" customHeight="1" x14ac:dyDescent="0.25">
      <c r="A279" s="436">
        <v>123</v>
      </c>
      <c r="B279" s="283" t="s">
        <v>297</v>
      </c>
      <c r="C279" s="39"/>
      <c r="D279" s="105"/>
      <c r="E279" s="89"/>
      <c r="F279" s="89"/>
      <c r="G279" s="89"/>
      <c r="H279" s="89"/>
      <c r="I279" s="120"/>
      <c r="J279" s="97">
        <f>K279+L279+M279</f>
        <v>9090</v>
      </c>
      <c r="K279" s="119"/>
      <c r="L279" s="119">
        <v>9090</v>
      </c>
      <c r="M279" s="119"/>
      <c r="N279" s="97"/>
      <c r="O279" s="119"/>
      <c r="P279" s="119"/>
      <c r="Q279" s="119"/>
      <c r="R279" s="98"/>
      <c r="S279" s="97"/>
      <c r="T279" s="119"/>
      <c r="U279" s="112"/>
      <c r="V279" s="119"/>
      <c r="W279" s="98"/>
    </row>
    <row r="280" spans="1:23" ht="33.6" x14ac:dyDescent="0.25">
      <c r="A280" s="436"/>
      <c r="B280" s="279" t="s">
        <v>188</v>
      </c>
      <c r="C280" s="39"/>
      <c r="D280" s="105"/>
      <c r="E280" s="89"/>
      <c r="F280" s="89"/>
      <c r="G280" s="89"/>
      <c r="H280" s="89"/>
      <c r="I280" s="120"/>
      <c r="J280" s="97">
        <f>K280+L280+M280</f>
        <v>9090</v>
      </c>
      <c r="K280" s="119"/>
      <c r="L280" s="119">
        <v>9090</v>
      </c>
      <c r="M280" s="119"/>
      <c r="N280" s="97"/>
      <c r="O280" s="119"/>
      <c r="P280" s="119"/>
      <c r="Q280" s="119"/>
      <c r="R280" s="98"/>
      <c r="S280" s="97"/>
      <c r="T280" s="119"/>
      <c r="U280" s="112"/>
      <c r="V280" s="119"/>
      <c r="W280" s="98"/>
    </row>
    <row r="281" spans="1:23" ht="32.25" customHeight="1" x14ac:dyDescent="0.25">
      <c r="A281" s="436"/>
      <c r="B281" s="289" t="s">
        <v>298</v>
      </c>
      <c r="C281" s="39"/>
      <c r="D281" s="105"/>
      <c r="E281" s="89"/>
      <c r="F281" s="89"/>
      <c r="G281" s="89"/>
      <c r="H281" s="89"/>
      <c r="I281" s="120"/>
      <c r="J281" s="97"/>
      <c r="K281" s="119"/>
      <c r="L281" s="119"/>
      <c r="M281" s="119"/>
      <c r="N281" s="97"/>
      <c r="O281" s="119"/>
      <c r="P281" s="119"/>
      <c r="Q281" s="119"/>
      <c r="R281" s="98"/>
      <c r="S281" s="97"/>
      <c r="T281" s="119"/>
      <c r="U281" s="112"/>
      <c r="V281" s="119"/>
      <c r="W281" s="98"/>
    </row>
    <row r="282" spans="1:23" ht="126.75" customHeight="1" x14ac:dyDescent="0.25">
      <c r="A282" s="436">
        <v>124</v>
      </c>
      <c r="B282" s="283" t="s">
        <v>299</v>
      </c>
      <c r="C282" s="39"/>
      <c r="D282" s="105"/>
      <c r="E282" s="89"/>
      <c r="F282" s="89"/>
      <c r="G282" s="89"/>
      <c r="H282" s="89"/>
      <c r="I282" s="120"/>
      <c r="J282" s="97">
        <f t="shared" ref="J282" si="133">K282+L282+M282</f>
        <v>15679.4</v>
      </c>
      <c r="K282" s="119"/>
      <c r="L282" s="119">
        <v>15679.4</v>
      </c>
      <c r="M282" s="119"/>
      <c r="N282" s="97"/>
      <c r="O282" s="119"/>
      <c r="P282" s="119"/>
      <c r="Q282" s="119"/>
      <c r="R282" s="98"/>
      <c r="S282" s="97"/>
      <c r="T282" s="119"/>
      <c r="U282" s="112"/>
      <c r="V282" s="119"/>
      <c r="W282" s="98"/>
    </row>
    <row r="283" spans="1:23" ht="21.75" customHeight="1" x14ac:dyDescent="0.25">
      <c r="A283" s="436"/>
      <c r="B283" s="264" t="s">
        <v>55</v>
      </c>
      <c r="C283" s="39"/>
      <c r="D283" s="105"/>
      <c r="E283" s="89"/>
      <c r="F283" s="89"/>
      <c r="G283" s="89"/>
      <c r="H283" s="89"/>
      <c r="I283" s="120"/>
      <c r="J283" s="97">
        <f t="shared" si="121"/>
        <v>0</v>
      </c>
      <c r="K283" s="119"/>
      <c r="L283" s="119"/>
      <c r="M283" s="119"/>
      <c r="N283" s="97">
        <f t="shared" si="122"/>
        <v>0</v>
      </c>
      <c r="O283" s="119"/>
      <c r="P283" s="119"/>
      <c r="Q283" s="119"/>
      <c r="R283" s="98"/>
      <c r="S283" s="97">
        <f t="shared" si="119"/>
        <v>0</v>
      </c>
      <c r="T283" s="108"/>
      <c r="U283" s="112"/>
      <c r="V283" s="108"/>
      <c r="W283" s="98"/>
    </row>
    <row r="284" spans="1:23" ht="57.75" customHeight="1" x14ac:dyDescent="0.25">
      <c r="A284" s="436">
        <v>125</v>
      </c>
      <c r="B284" s="263" t="s">
        <v>155</v>
      </c>
      <c r="C284" s="39" t="s">
        <v>97</v>
      </c>
      <c r="D284" s="110" t="s">
        <v>160</v>
      </c>
      <c r="E284" s="104" t="s">
        <v>58</v>
      </c>
      <c r="F284" s="104" t="s">
        <v>68</v>
      </c>
      <c r="G284" s="104" t="s">
        <v>73</v>
      </c>
      <c r="H284" s="113">
        <v>58824.6</v>
      </c>
      <c r="I284" s="157" t="s">
        <v>161</v>
      </c>
      <c r="J284" s="121">
        <f t="shared" si="121"/>
        <v>20987.5</v>
      </c>
      <c r="K284" s="121">
        <v>20788</v>
      </c>
      <c r="L284" s="121">
        <v>199.5</v>
      </c>
      <c r="M284" s="121"/>
      <c r="N284" s="121">
        <f t="shared" si="122"/>
        <v>0</v>
      </c>
      <c r="O284" s="121">
        <v>0</v>
      </c>
      <c r="P284" s="121">
        <v>0</v>
      </c>
      <c r="Q284" s="121">
        <v>0</v>
      </c>
      <c r="R284" s="122">
        <f t="shared" si="118"/>
        <v>0</v>
      </c>
      <c r="S284" s="121">
        <f t="shared" si="119"/>
        <v>0</v>
      </c>
      <c r="T284" s="121"/>
      <c r="U284" s="121"/>
      <c r="V284" s="121"/>
      <c r="W284" s="122">
        <f t="shared" si="120"/>
        <v>0</v>
      </c>
    </row>
    <row r="285" spans="1:23" ht="35.25" customHeight="1" x14ac:dyDescent="0.25">
      <c r="A285" s="436"/>
      <c r="B285" s="289" t="s">
        <v>300</v>
      </c>
      <c r="C285" s="39"/>
      <c r="D285" s="110"/>
      <c r="E285" s="104"/>
      <c r="F285" s="104"/>
      <c r="G285" s="104"/>
      <c r="H285" s="113"/>
      <c r="I285" s="157"/>
      <c r="J285" s="121"/>
      <c r="K285" s="121"/>
      <c r="L285" s="121"/>
      <c r="M285" s="121"/>
      <c r="N285" s="121"/>
      <c r="O285" s="121"/>
      <c r="P285" s="121"/>
      <c r="Q285" s="121"/>
      <c r="R285" s="122"/>
      <c r="S285" s="121"/>
      <c r="T285" s="121"/>
      <c r="U285" s="121"/>
      <c r="V285" s="121"/>
      <c r="W285" s="122"/>
    </row>
    <row r="286" spans="1:23" ht="79.5" customHeight="1" x14ac:dyDescent="0.25">
      <c r="A286" s="436">
        <v>126</v>
      </c>
      <c r="B286" s="290" t="s">
        <v>327</v>
      </c>
      <c r="C286" s="39"/>
      <c r="D286" s="110"/>
      <c r="E286" s="104"/>
      <c r="F286" s="104"/>
      <c r="G286" s="104"/>
      <c r="H286" s="113"/>
      <c r="I286" s="157"/>
      <c r="J286" s="121">
        <f t="shared" si="121"/>
        <v>35000</v>
      </c>
      <c r="K286" s="121"/>
      <c r="L286" s="121">
        <v>35000</v>
      </c>
      <c r="M286" s="121"/>
      <c r="N286" s="121"/>
      <c r="O286" s="121"/>
      <c r="P286" s="121"/>
      <c r="Q286" s="121"/>
      <c r="R286" s="122"/>
      <c r="S286" s="121"/>
      <c r="T286" s="121"/>
      <c r="U286" s="121"/>
      <c r="V286" s="121"/>
      <c r="W286" s="122"/>
    </row>
    <row r="287" spans="1:23" ht="35.25" customHeight="1" x14ac:dyDescent="0.25">
      <c r="A287" s="436"/>
      <c r="B287" s="279" t="s">
        <v>188</v>
      </c>
      <c r="C287" s="39"/>
      <c r="D287" s="110"/>
      <c r="E287" s="104"/>
      <c r="F287" s="104"/>
      <c r="G287" s="104"/>
      <c r="H287" s="113"/>
      <c r="I287" s="157"/>
      <c r="J287" s="121">
        <f t="shared" si="121"/>
        <v>35000</v>
      </c>
      <c r="K287" s="121"/>
      <c r="L287" s="121">
        <v>35000</v>
      </c>
      <c r="M287" s="121"/>
      <c r="N287" s="121"/>
      <c r="O287" s="121"/>
      <c r="P287" s="121"/>
      <c r="Q287" s="121"/>
      <c r="R287" s="122"/>
      <c r="S287" s="121"/>
      <c r="T287" s="121"/>
      <c r="U287" s="121"/>
      <c r="V287" s="121"/>
      <c r="W287" s="122"/>
    </row>
    <row r="288" spans="1:23" ht="64.5" customHeight="1" x14ac:dyDescent="0.25">
      <c r="A288" s="436">
        <v>127</v>
      </c>
      <c r="B288" s="290" t="s">
        <v>301</v>
      </c>
      <c r="C288" s="39"/>
      <c r="D288" s="110"/>
      <c r="E288" s="104"/>
      <c r="F288" s="104"/>
      <c r="G288" s="104"/>
      <c r="H288" s="113"/>
      <c r="I288" s="157"/>
      <c r="J288" s="121">
        <f t="shared" si="121"/>
        <v>9673.7000000000007</v>
      </c>
      <c r="K288" s="121"/>
      <c r="L288" s="121">
        <v>9673.7000000000007</v>
      </c>
      <c r="M288" s="121"/>
      <c r="N288" s="121"/>
      <c r="O288" s="121"/>
      <c r="P288" s="121"/>
      <c r="Q288" s="121"/>
      <c r="R288" s="122"/>
      <c r="S288" s="121"/>
      <c r="T288" s="121"/>
      <c r="U288" s="121"/>
      <c r="V288" s="121"/>
      <c r="W288" s="122"/>
    </row>
    <row r="289" spans="1:23" ht="25.5" customHeight="1" x14ac:dyDescent="0.25">
      <c r="A289" s="436"/>
      <c r="B289" s="289" t="s">
        <v>302</v>
      </c>
      <c r="C289" s="39"/>
      <c r="D289" s="110"/>
      <c r="E289" s="104"/>
      <c r="F289" s="104"/>
      <c r="G289" s="104"/>
      <c r="H289" s="113"/>
      <c r="I289" s="157"/>
      <c r="J289" s="121"/>
      <c r="K289" s="121"/>
      <c r="L289" s="121"/>
      <c r="M289" s="121"/>
      <c r="N289" s="121"/>
      <c r="O289" s="121"/>
      <c r="P289" s="121"/>
      <c r="Q289" s="121"/>
      <c r="R289" s="122"/>
      <c r="S289" s="121"/>
      <c r="T289" s="121"/>
      <c r="U289" s="121"/>
      <c r="V289" s="121"/>
      <c r="W289" s="122"/>
    </row>
    <row r="290" spans="1:23" ht="67.2" x14ac:dyDescent="0.25">
      <c r="A290" s="436">
        <v>128</v>
      </c>
      <c r="B290" s="290" t="s">
        <v>303</v>
      </c>
      <c r="C290" s="39" t="s">
        <v>97</v>
      </c>
      <c r="D290" s="110"/>
      <c r="E290" s="104"/>
      <c r="F290" s="104"/>
      <c r="G290" s="104"/>
      <c r="H290" s="113"/>
      <c r="I290" s="157"/>
      <c r="J290" s="121">
        <f>K290+L290+M290</f>
        <v>32606</v>
      </c>
      <c r="K290" s="121">
        <v>32344.6</v>
      </c>
      <c r="L290" s="121">
        <v>261.39999999999998</v>
      </c>
      <c r="M290" s="121"/>
      <c r="N290" s="121"/>
      <c r="O290" s="121"/>
      <c r="P290" s="121"/>
      <c r="Q290" s="121"/>
      <c r="R290" s="122"/>
      <c r="S290" s="121"/>
      <c r="T290" s="121"/>
      <c r="U290" s="121"/>
      <c r="V290" s="121"/>
      <c r="W290" s="122"/>
    </row>
    <row r="291" spans="1:23" s="314" customFormat="1" ht="32.25" customHeight="1" x14ac:dyDescent="0.25">
      <c r="A291" s="352"/>
      <c r="B291" s="361" t="s">
        <v>198</v>
      </c>
      <c r="C291" s="304"/>
      <c r="D291" s="330"/>
      <c r="E291" s="306"/>
      <c r="F291" s="306"/>
      <c r="G291" s="306"/>
      <c r="H291" s="362"/>
      <c r="I291" s="363"/>
      <c r="J291" s="310"/>
      <c r="K291" s="310"/>
      <c r="L291" s="310"/>
      <c r="M291" s="310"/>
      <c r="N291" s="310"/>
      <c r="O291" s="310"/>
      <c r="P291" s="310"/>
      <c r="Q291" s="310"/>
      <c r="R291" s="313"/>
      <c r="S291" s="310"/>
      <c r="T291" s="310"/>
      <c r="U291" s="310"/>
      <c r="V291" s="310"/>
      <c r="W291" s="313"/>
    </row>
    <row r="292" spans="1:23" ht="79.5" customHeight="1" x14ac:dyDescent="0.25">
      <c r="A292" s="436">
        <v>129</v>
      </c>
      <c r="B292" s="258" t="s">
        <v>192</v>
      </c>
      <c r="C292" s="39" t="s">
        <v>97</v>
      </c>
      <c r="D292" s="105"/>
      <c r="E292" s="104"/>
      <c r="F292" s="104"/>
      <c r="G292" s="104"/>
      <c r="H292" s="105"/>
      <c r="I292" s="118"/>
      <c r="J292" s="121">
        <f t="shared" si="121"/>
        <v>431235.8</v>
      </c>
      <c r="K292" s="121">
        <v>406707</v>
      </c>
      <c r="L292" s="121">
        <v>24528.799999999999</v>
      </c>
      <c r="M292" s="121">
        <v>0</v>
      </c>
      <c r="N292" s="121"/>
      <c r="O292" s="121">
        <v>0</v>
      </c>
      <c r="P292" s="121">
        <v>0</v>
      </c>
      <c r="Q292" s="121">
        <v>0</v>
      </c>
      <c r="R292" s="122"/>
      <c r="S292" s="121"/>
      <c r="T292" s="121"/>
      <c r="U292" s="121"/>
      <c r="V292" s="121"/>
      <c r="W292" s="122"/>
    </row>
    <row r="293" spans="1:23" ht="39.75" customHeight="1" x14ac:dyDescent="0.25">
      <c r="A293" s="436"/>
      <c r="B293" s="292" t="s">
        <v>193</v>
      </c>
      <c r="C293" s="39"/>
      <c r="D293" s="105"/>
      <c r="E293" s="89"/>
      <c r="F293" s="89"/>
      <c r="G293" s="89"/>
      <c r="H293" s="155"/>
      <c r="I293" s="120"/>
      <c r="J293" s="121">
        <f t="shared" si="121"/>
        <v>24528.799999999999</v>
      </c>
      <c r="K293" s="108"/>
      <c r="L293" s="121">
        <v>24528.799999999999</v>
      </c>
      <c r="M293" s="108"/>
      <c r="N293" s="121">
        <f t="shared" si="122"/>
        <v>0</v>
      </c>
      <c r="O293" s="108"/>
      <c r="P293" s="108"/>
      <c r="Q293" s="108"/>
      <c r="R293" s="122"/>
      <c r="S293" s="121">
        <f t="shared" si="119"/>
        <v>0</v>
      </c>
      <c r="T293" s="108"/>
      <c r="U293" s="124"/>
      <c r="V293" s="108"/>
      <c r="W293" s="122"/>
    </row>
    <row r="294" spans="1:23" ht="75.75" customHeight="1" x14ac:dyDescent="0.25">
      <c r="A294" s="436">
        <v>130</v>
      </c>
      <c r="B294" s="258" t="s">
        <v>194</v>
      </c>
      <c r="C294" s="39" t="s">
        <v>97</v>
      </c>
      <c r="D294" s="105"/>
      <c r="E294" s="89"/>
      <c r="F294" s="89"/>
      <c r="G294" s="89"/>
      <c r="H294" s="155"/>
      <c r="I294" s="120"/>
      <c r="J294" s="121">
        <f t="shared" si="121"/>
        <v>8938.7999999999993</v>
      </c>
      <c r="K294" s="108"/>
      <c r="L294" s="108">
        <v>8938.7999999999993</v>
      </c>
      <c r="M294" s="108"/>
      <c r="N294" s="121"/>
      <c r="O294" s="108"/>
      <c r="P294" s="108"/>
      <c r="Q294" s="108"/>
      <c r="R294" s="122"/>
      <c r="S294" s="121"/>
      <c r="T294" s="108"/>
      <c r="U294" s="124"/>
      <c r="V294" s="108"/>
      <c r="W294" s="122"/>
    </row>
    <row r="295" spans="1:23" ht="34.799999999999997" x14ac:dyDescent="0.25">
      <c r="A295" s="436"/>
      <c r="B295" s="292" t="s">
        <v>193</v>
      </c>
      <c r="C295" s="39"/>
      <c r="D295" s="105"/>
      <c r="E295" s="89"/>
      <c r="F295" s="89"/>
      <c r="G295" s="89"/>
      <c r="H295" s="155"/>
      <c r="I295" s="120"/>
      <c r="J295" s="121">
        <f t="shared" si="121"/>
        <v>8938.7999999999993</v>
      </c>
      <c r="K295" s="108"/>
      <c r="L295" s="108">
        <v>8938.7999999999993</v>
      </c>
      <c r="M295" s="108"/>
      <c r="N295" s="121"/>
      <c r="O295" s="108"/>
      <c r="P295" s="108"/>
      <c r="Q295" s="108"/>
      <c r="R295" s="122"/>
      <c r="S295" s="121"/>
      <c r="T295" s="108"/>
      <c r="U295" s="124"/>
      <c r="V295" s="108"/>
      <c r="W295" s="122"/>
    </row>
    <row r="296" spans="1:23" ht="77.25" customHeight="1" x14ac:dyDescent="0.25">
      <c r="A296" s="436">
        <v>131</v>
      </c>
      <c r="B296" s="258" t="s">
        <v>195</v>
      </c>
      <c r="C296" s="39" t="s">
        <v>97</v>
      </c>
      <c r="D296" s="105"/>
      <c r="E296" s="89"/>
      <c r="F296" s="89"/>
      <c r="G296" s="89"/>
      <c r="H296" s="155"/>
      <c r="I296" s="120"/>
      <c r="J296" s="121">
        <f t="shared" si="121"/>
        <v>18333</v>
      </c>
      <c r="K296" s="108"/>
      <c r="L296" s="108">
        <v>18333</v>
      </c>
      <c r="M296" s="108"/>
      <c r="N296" s="121"/>
      <c r="O296" s="108"/>
      <c r="P296" s="108"/>
      <c r="Q296" s="108"/>
      <c r="R296" s="122"/>
      <c r="S296" s="121"/>
      <c r="T296" s="108"/>
      <c r="U296" s="124"/>
      <c r="V296" s="108"/>
      <c r="W296" s="122"/>
    </row>
    <row r="297" spans="1:23" ht="38.25" customHeight="1" x14ac:dyDescent="0.25">
      <c r="A297" s="436"/>
      <c r="B297" s="292" t="s">
        <v>193</v>
      </c>
      <c r="C297" s="39"/>
      <c r="D297" s="105"/>
      <c r="E297" s="89"/>
      <c r="F297" s="89"/>
      <c r="G297" s="89"/>
      <c r="H297" s="155"/>
      <c r="I297" s="120"/>
      <c r="J297" s="121">
        <f t="shared" si="121"/>
        <v>18333</v>
      </c>
      <c r="K297" s="108"/>
      <c r="L297" s="108">
        <v>18333</v>
      </c>
      <c r="M297" s="108"/>
      <c r="N297" s="121"/>
      <c r="O297" s="108"/>
      <c r="P297" s="108"/>
      <c r="Q297" s="108"/>
      <c r="R297" s="122"/>
      <c r="S297" s="121"/>
      <c r="T297" s="108"/>
      <c r="U297" s="124"/>
      <c r="V297" s="108"/>
      <c r="W297" s="122"/>
    </row>
    <row r="298" spans="1:23" ht="69.75" customHeight="1" x14ac:dyDescent="0.25">
      <c r="A298" s="436">
        <v>132</v>
      </c>
      <c r="B298" s="283" t="s">
        <v>339</v>
      </c>
      <c r="C298" s="39" t="s">
        <v>97</v>
      </c>
      <c r="D298" s="105"/>
      <c r="E298" s="89"/>
      <c r="F298" s="89"/>
      <c r="G298" s="89"/>
      <c r="H298" s="155"/>
      <c r="I298" s="120"/>
      <c r="J298" s="121">
        <f t="shared" si="121"/>
        <v>18884.8</v>
      </c>
      <c r="K298" s="108"/>
      <c r="L298" s="108">
        <v>18884.8</v>
      </c>
      <c r="M298" s="108"/>
      <c r="N298" s="121"/>
      <c r="O298" s="108"/>
      <c r="P298" s="108"/>
      <c r="Q298" s="108"/>
      <c r="R298" s="122"/>
      <c r="S298" s="121"/>
      <c r="T298" s="108"/>
      <c r="U298" s="124"/>
      <c r="V298" s="108"/>
      <c r="W298" s="122"/>
    </row>
    <row r="299" spans="1:23" ht="40.5" customHeight="1" x14ac:dyDescent="0.25">
      <c r="A299" s="436"/>
      <c r="B299" s="292" t="s">
        <v>193</v>
      </c>
      <c r="C299" s="39"/>
      <c r="D299" s="105"/>
      <c r="E299" s="89"/>
      <c r="F299" s="89"/>
      <c r="G299" s="89"/>
      <c r="H299" s="155"/>
      <c r="I299" s="120"/>
      <c r="J299" s="121">
        <f t="shared" si="121"/>
        <v>18884.8</v>
      </c>
      <c r="K299" s="108"/>
      <c r="L299" s="108">
        <v>18884.8</v>
      </c>
      <c r="M299" s="108"/>
      <c r="N299" s="121"/>
      <c r="O299" s="108"/>
      <c r="P299" s="108"/>
      <c r="Q299" s="108"/>
      <c r="R299" s="122"/>
      <c r="S299" s="121"/>
      <c r="T299" s="108"/>
      <c r="U299" s="124"/>
      <c r="V299" s="108"/>
      <c r="W299" s="122"/>
    </row>
    <row r="300" spans="1:23" ht="72" customHeight="1" x14ac:dyDescent="0.25">
      <c r="A300" s="436">
        <v>133</v>
      </c>
      <c r="B300" s="283" t="s">
        <v>328</v>
      </c>
      <c r="C300" s="39" t="s">
        <v>97</v>
      </c>
      <c r="D300" s="105"/>
      <c r="E300" s="89"/>
      <c r="F300" s="89"/>
      <c r="G300" s="89"/>
      <c r="H300" s="155"/>
      <c r="I300" s="120"/>
      <c r="J300" s="121">
        <f t="shared" si="121"/>
        <v>32986.699999999997</v>
      </c>
      <c r="K300" s="108"/>
      <c r="L300" s="108">
        <v>32986.699999999997</v>
      </c>
      <c r="M300" s="108"/>
      <c r="N300" s="121"/>
      <c r="O300" s="108"/>
      <c r="P300" s="108"/>
      <c r="Q300" s="108"/>
      <c r="R300" s="122"/>
      <c r="S300" s="121"/>
      <c r="T300" s="108"/>
      <c r="U300" s="124"/>
      <c r="V300" s="108"/>
      <c r="W300" s="122"/>
    </row>
    <row r="301" spans="1:23" ht="38.25" customHeight="1" x14ac:dyDescent="0.25">
      <c r="A301" s="436"/>
      <c r="B301" s="292" t="s">
        <v>193</v>
      </c>
      <c r="C301" s="39"/>
      <c r="D301" s="105"/>
      <c r="E301" s="89"/>
      <c r="F301" s="89"/>
      <c r="G301" s="89"/>
      <c r="H301" s="155"/>
      <c r="I301" s="120"/>
      <c r="J301" s="121">
        <f t="shared" si="121"/>
        <v>32986.699999999997</v>
      </c>
      <c r="K301" s="108"/>
      <c r="L301" s="108">
        <v>32986.699999999997</v>
      </c>
      <c r="M301" s="108"/>
      <c r="N301" s="121"/>
      <c r="O301" s="108"/>
      <c r="P301" s="108"/>
      <c r="Q301" s="108"/>
      <c r="R301" s="122"/>
      <c r="S301" s="121"/>
      <c r="T301" s="108"/>
      <c r="U301" s="124"/>
      <c r="V301" s="108"/>
      <c r="W301" s="122"/>
    </row>
    <row r="302" spans="1:23" ht="71.25" customHeight="1" x14ac:dyDescent="0.25">
      <c r="A302" s="436">
        <v>134</v>
      </c>
      <c r="B302" s="283" t="s">
        <v>329</v>
      </c>
      <c r="C302" s="39" t="s">
        <v>97</v>
      </c>
      <c r="D302" s="105"/>
      <c r="E302" s="89"/>
      <c r="F302" s="89"/>
      <c r="G302" s="89"/>
      <c r="H302" s="155"/>
      <c r="I302" s="120"/>
      <c r="J302" s="121">
        <f t="shared" si="121"/>
        <v>26602.3</v>
      </c>
      <c r="K302" s="108"/>
      <c r="L302" s="108">
        <v>26602.3</v>
      </c>
      <c r="M302" s="108"/>
      <c r="N302" s="121"/>
      <c r="O302" s="108"/>
      <c r="P302" s="108"/>
      <c r="Q302" s="108"/>
      <c r="R302" s="122"/>
      <c r="S302" s="121"/>
      <c r="T302" s="108"/>
      <c r="U302" s="124"/>
      <c r="V302" s="108"/>
      <c r="W302" s="122"/>
    </row>
    <row r="303" spans="1:23" ht="34.5" customHeight="1" x14ac:dyDescent="0.25">
      <c r="A303" s="436"/>
      <c r="B303" s="292" t="s">
        <v>193</v>
      </c>
      <c r="C303" s="39"/>
      <c r="D303" s="105"/>
      <c r="E303" s="89"/>
      <c r="F303" s="89"/>
      <c r="G303" s="89"/>
      <c r="H303" s="155"/>
      <c r="I303" s="120"/>
      <c r="J303" s="121">
        <f t="shared" si="121"/>
        <v>26602.3</v>
      </c>
      <c r="K303" s="108"/>
      <c r="L303" s="108">
        <v>26602.3</v>
      </c>
      <c r="M303" s="108"/>
      <c r="N303" s="121"/>
      <c r="O303" s="108"/>
      <c r="P303" s="108"/>
      <c r="Q303" s="108"/>
      <c r="R303" s="122"/>
      <c r="S303" s="121"/>
      <c r="T303" s="108"/>
      <c r="U303" s="124"/>
      <c r="V303" s="108"/>
      <c r="W303" s="122"/>
    </row>
    <row r="304" spans="1:23" ht="69.75" customHeight="1" x14ac:dyDescent="0.25">
      <c r="A304" s="436">
        <v>135</v>
      </c>
      <c r="B304" s="283" t="s">
        <v>340</v>
      </c>
      <c r="C304" s="39" t="s">
        <v>97</v>
      </c>
      <c r="D304" s="105"/>
      <c r="E304" s="89"/>
      <c r="F304" s="89"/>
      <c r="G304" s="89"/>
      <c r="H304" s="155"/>
      <c r="I304" s="120"/>
      <c r="J304" s="121">
        <f t="shared" si="121"/>
        <v>14061.6</v>
      </c>
      <c r="K304" s="108"/>
      <c r="L304" s="108">
        <v>14061.6</v>
      </c>
      <c r="M304" s="108"/>
      <c r="N304" s="121"/>
      <c r="O304" s="108"/>
      <c r="P304" s="108"/>
      <c r="Q304" s="108"/>
      <c r="R304" s="122"/>
      <c r="S304" s="121"/>
      <c r="T304" s="108"/>
      <c r="U304" s="124"/>
      <c r="V304" s="108"/>
      <c r="W304" s="122"/>
    </row>
    <row r="305" spans="1:23" ht="33.75" customHeight="1" x14ac:dyDescent="0.25">
      <c r="A305" s="436"/>
      <c r="B305" s="292" t="s">
        <v>193</v>
      </c>
      <c r="C305" s="39"/>
      <c r="D305" s="105"/>
      <c r="E305" s="89"/>
      <c r="F305" s="89"/>
      <c r="G305" s="89"/>
      <c r="H305" s="155"/>
      <c r="I305" s="120"/>
      <c r="J305" s="121">
        <f t="shared" si="121"/>
        <v>14061.6</v>
      </c>
      <c r="K305" s="108"/>
      <c r="L305" s="108">
        <v>14061.6</v>
      </c>
      <c r="M305" s="108"/>
      <c r="N305" s="121"/>
      <c r="O305" s="108"/>
      <c r="P305" s="108"/>
      <c r="Q305" s="108"/>
      <c r="R305" s="122"/>
      <c r="S305" s="121"/>
      <c r="T305" s="108"/>
      <c r="U305" s="124"/>
      <c r="V305" s="108"/>
      <c r="W305" s="122"/>
    </row>
    <row r="306" spans="1:23" s="218" customFormat="1" ht="59.25" customHeight="1" x14ac:dyDescent="0.25">
      <c r="A306" s="453"/>
      <c r="B306" s="273" t="s">
        <v>93</v>
      </c>
      <c r="C306" s="210"/>
      <c r="D306" s="211"/>
      <c r="E306" s="212"/>
      <c r="F306" s="212"/>
      <c r="G306" s="212"/>
      <c r="H306" s="212"/>
      <c r="I306" s="213"/>
      <c r="J306" s="214">
        <f>K306+L306+M306</f>
        <v>131517.70000000001</v>
      </c>
      <c r="K306" s="215">
        <f>K309+K310+K311+K312+K313</f>
        <v>0</v>
      </c>
      <c r="L306" s="215">
        <f>L309+L310+L311+L312+L313</f>
        <v>131517.70000000001</v>
      </c>
      <c r="M306" s="215">
        <f>M309+M310+M311+M312+M313</f>
        <v>0</v>
      </c>
      <c r="N306" s="214">
        <f t="shared" ref="N306" si="134">N309+N311+N313</f>
        <v>0</v>
      </c>
      <c r="O306" s="215">
        <f>O309+O310+O311+O312+O313</f>
        <v>0</v>
      </c>
      <c r="P306" s="215">
        <f t="shared" ref="P306:Q306" si="135">P309+P310+P311+P312+P313</f>
        <v>0</v>
      </c>
      <c r="Q306" s="215">
        <f t="shared" si="135"/>
        <v>0</v>
      </c>
      <c r="R306" s="217">
        <f t="shared" si="118"/>
        <v>0</v>
      </c>
      <c r="S306" s="214">
        <f>T306+U306+V306</f>
        <v>0</v>
      </c>
      <c r="T306" s="215">
        <f>T309+T310+T311+T312+T313</f>
        <v>0</v>
      </c>
      <c r="U306" s="215">
        <f t="shared" ref="U306:V306" si="136">U309+U310+U311+U312+U313</f>
        <v>0</v>
      </c>
      <c r="V306" s="215">
        <f t="shared" si="136"/>
        <v>0</v>
      </c>
      <c r="W306" s="217">
        <f t="shared" si="120"/>
        <v>0</v>
      </c>
    </row>
    <row r="307" spans="1:23" s="314" customFormat="1" ht="67.5" customHeight="1" x14ac:dyDescent="0.25">
      <c r="A307" s="352"/>
      <c r="B307" s="361" t="s">
        <v>28</v>
      </c>
      <c r="C307" s="304"/>
      <c r="D307" s="305"/>
      <c r="E307" s="337"/>
      <c r="F307" s="337"/>
      <c r="G307" s="337"/>
      <c r="H307" s="337"/>
      <c r="I307" s="338"/>
      <c r="J307" s="310"/>
      <c r="K307" s="312"/>
      <c r="L307" s="312"/>
      <c r="M307" s="312"/>
      <c r="N307" s="310"/>
      <c r="O307" s="312"/>
      <c r="P307" s="312"/>
      <c r="Q307" s="312"/>
      <c r="R307" s="313"/>
      <c r="S307" s="310"/>
      <c r="T307" s="312"/>
      <c r="U307" s="312"/>
      <c r="V307" s="312"/>
      <c r="W307" s="313"/>
    </row>
    <row r="308" spans="1:23" s="50" customFormat="1" ht="30.75" customHeight="1" x14ac:dyDescent="0.25">
      <c r="A308" s="437"/>
      <c r="B308" s="271" t="s">
        <v>19</v>
      </c>
      <c r="C308" s="48"/>
      <c r="D308" s="67"/>
      <c r="E308" s="71"/>
      <c r="F308" s="71"/>
      <c r="G308" s="71"/>
      <c r="H308" s="71"/>
      <c r="I308" s="111"/>
      <c r="J308" s="97"/>
      <c r="K308" s="119"/>
      <c r="L308" s="119"/>
      <c r="M308" s="119"/>
      <c r="N308" s="97"/>
      <c r="O308" s="119"/>
      <c r="P308" s="119"/>
      <c r="Q308" s="119"/>
      <c r="R308" s="98"/>
      <c r="S308" s="97"/>
      <c r="T308" s="119"/>
      <c r="U308" s="119"/>
      <c r="V308" s="119"/>
      <c r="W308" s="98"/>
    </row>
    <row r="309" spans="1:23" s="50" customFormat="1" ht="92.4" customHeight="1" x14ac:dyDescent="0.25">
      <c r="A309" s="437">
        <v>136</v>
      </c>
      <c r="B309" s="291" t="s">
        <v>304</v>
      </c>
      <c r="C309" s="48"/>
      <c r="D309" s="67"/>
      <c r="E309" s="71"/>
      <c r="F309" s="71" t="s">
        <v>162</v>
      </c>
      <c r="G309" s="71" t="s">
        <v>163</v>
      </c>
      <c r="H309" s="71">
        <v>3097.1</v>
      </c>
      <c r="I309" s="111"/>
      <c r="J309" s="97">
        <f t="shared" ref="J309:J315" si="137">K309+L309+M309</f>
        <v>1289.7</v>
      </c>
      <c r="K309" s="119"/>
      <c r="L309" s="119">
        <v>1289.7</v>
      </c>
      <c r="M309" s="119">
        <v>0</v>
      </c>
      <c r="N309" s="97">
        <f>SUM(O309:Q309)</f>
        <v>0</v>
      </c>
      <c r="O309" s="119"/>
      <c r="P309" s="119">
        <v>0</v>
      </c>
      <c r="Q309" s="119">
        <v>0</v>
      </c>
      <c r="R309" s="98">
        <f t="shared" si="118"/>
        <v>0</v>
      </c>
      <c r="S309" s="97">
        <f>SUM(T309:V309)</f>
        <v>0</v>
      </c>
      <c r="T309" s="108"/>
      <c r="U309" s="108">
        <v>0</v>
      </c>
      <c r="V309" s="108">
        <v>0</v>
      </c>
      <c r="W309" s="122">
        <f t="shared" si="120"/>
        <v>0</v>
      </c>
    </row>
    <row r="310" spans="1:23" ht="57" customHeight="1" x14ac:dyDescent="0.25">
      <c r="A310" s="436">
        <v>137</v>
      </c>
      <c r="B310" s="291" t="s">
        <v>305</v>
      </c>
      <c r="C310" s="39"/>
      <c r="D310" s="105"/>
      <c r="E310" s="89"/>
      <c r="F310" s="89"/>
      <c r="G310" s="89"/>
      <c r="H310" s="89"/>
      <c r="I310" s="120"/>
      <c r="J310" s="97">
        <f t="shared" si="137"/>
        <v>7205.1</v>
      </c>
      <c r="K310" s="119"/>
      <c r="L310" s="119">
        <v>7205.1</v>
      </c>
      <c r="M310" s="119"/>
      <c r="N310" s="97"/>
      <c r="O310" s="119"/>
      <c r="P310" s="119">
        <v>0</v>
      </c>
      <c r="Q310" s="119"/>
      <c r="R310" s="98"/>
      <c r="S310" s="97"/>
      <c r="T310" s="108"/>
      <c r="U310" s="108"/>
      <c r="V310" s="108"/>
      <c r="W310" s="122"/>
    </row>
    <row r="311" spans="1:23" s="50" customFormat="1" ht="91.2" customHeight="1" x14ac:dyDescent="0.25">
      <c r="A311" s="437">
        <v>138</v>
      </c>
      <c r="B311" s="291" t="s">
        <v>306</v>
      </c>
      <c r="C311" s="48"/>
      <c r="D311" s="67"/>
      <c r="E311" s="71"/>
      <c r="F311" s="71"/>
      <c r="G311" s="71"/>
      <c r="H311" s="71"/>
      <c r="I311" s="111"/>
      <c r="J311" s="97">
        <f t="shared" si="137"/>
        <v>3096.8</v>
      </c>
      <c r="K311" s="119"/>
      <c r="L311" s="119">
        <v>3096.8</v>
      </c>
      <c r="M311" s="119"/>
      <c r="N311" s="97"/>
      <c r="O311" s="119"/>
      <c r="P311" s="119"/>
      <c r="Q311" s="119"/>
      <c r="R311" s="98">
        <f t="shared" si="118"/>
        <v>0</v>
      </c>
      <c r="S311" s="97"/>
      <c r="T311" s="108"/>
      <c r="U311" s="108"/>
      <c r="V311" s="108"/>
      <c r="W311" s="122">
        <f t="shared" si="120"/>
        <v>0</v>
      </c>
    </row>
    <row r="312" spans="1:23" s="50" customFormat="1" ht="88.5" customHeight="1" x14ac:dyDescent="0.25">
      <c r="A312" s="437">
        <v>139</v>
      </c>
      <c r="B312" s="291" t="s">
        <v>307</v>
      </c>
      <c r="C312" s="48"/>
      <c r="D312" s="67"/>
      <c r="E312" s="71"/>
      <c r="F312" s="71"/>
      <c r="G312" s="71"/>
      <c r="H312" s="71"/>
      <c r="I312" s="111"/>
      <c r="J312" s="97">
        <f t="shared" si="137"/>
        <v>9056.1</v>
      </c>
      <c r="K312" s="119"/>
      <c r="L312" s="119">
        <v>9056.1</v>
      </c>
      <c r="M312" s="119"/>
      <c r="N312" s="97"/>
      <c r="O312" s="119"/>
      <c r="P312" s="119"/>
      <c r="Q312" s="119"/>
      <c r="R312" s="98"/>
      <c r="S312" s="97"/>
      <c r="T312" s="119"/>
      <c r="U312" s="119"/>
      <c r="V312" s="119"/>
      <c r="W312" s="98"/>
    </row>
    <row r="313" spans="1:23" s="50" customFormat="1" ht="58.8" customHeight="1" x14ac:dyDescent="0.25">
      <c r="A313" s="437">
        <v>140</v>
      </c>
      <c r="B313" s="291" t="s">
        <v>308</v>
      </c>
      <c r="C313" s="48"/>
      <c r="D313" s="67"/>
      <c r="E313" s="71"/>
      <c r="F313" s="71"/>
      <c r="G313" s="71"/>
      <c r="H313" s="71"/>
      <c r="I313" s="111"/>
      <c r="J313" s="97">
        <f t="shared" si="137"/>
        <v>110870</v>
      </c>
      <c r="K313" s="119"/>
      <c r="L313" s="119">
        <v>110870</v>
      </c>
      <c r="M313" s="112"/>
      <c r="N313" s="133"/>
      <c r="O313" s="119"/>
      <c r="P313" s="119"/>
      <c r="Q313" s="119"/>
      <c r="R313" s="98">
        <f t="shared" si="118"/>
        <v>0</v>
      </c>
      <c r="S313" s="97"/>
      <c r="T313" s="119"/>
      <c r="U313" s="119"/>
      <c r="V313" s="119"/>
      <c r="W313" s="98">
        <f t="shared" si="120"/>
        <v>0</v>
      </c>
    </row>
    <row r="314" spans="1:23" s="253" customFormat="1" ht="81" customHeight="1" x14ac:dyDescent="0.3">
      <c r="A314" s="450"/>
      <c r="B314" s="282" t="s">
        <v>88</v>
      </c>
      <c r="C314" s="250"/>
      <c r="D314" s="251"/>
      <c r="E314" s="252"/>
      <c r="F314" s="252"/>
      <c r="G314" s="252"/>
      <c r="H314" s="222"/>
      <c r="I314" s="224"/>
      <c r="J314" s="225">
        <f t="shared" si="137"/>
        <v>40030.400000000001</v>
      </c>
      <c r="K314" s="226">
        <f>K315</f>
        <v>39593.599999999999</v>
      </c>
      <c r="L314" s="226">
        <f>L315</f>
        <v>436.79999999999995</v>
      </c>
      <c r="M314" s="226">
        <f>M315</f>
        <v>0</v>
      </c>
      <c r="N314" s="225"/>
      <c r="O314" s="226">
        <f>O315</f>
        <v>0</v>
      </c>
      <c r="P314" s="226">
        <f>P315</f>
        <v>0</v>
      </c>
      <c r="Q314" s="226">
        <f>Q315</f>
        <v>0</v>
      </c>
      <c r="R314" s="227"/>
      <c r="S314" s="225"/>
      <c r="T314" s="226">
        <f>T315</f>
        <v>0</v>
      </c>
      <c r="U314" s="226">
        <f>U315</f>
        <v>0</v>
      </c>
      <c r="V314" s="226">
        <f>V315</f>
        <v>0</v>
      </c>
      <c r="W314" s="227"/>
    </row>
    <row r="315" spans="1:23" s="257" customFormat="1" ht="55.5" customHeight="1" x14ac:dyDescent="0.3">
      <c r="A315" s="444"/>
      <c r="B315" s="273" t="s">
        <v>89</v>
      </c>
      <c r="C315" s="254"/>
      <c r="D315" s="255"/>
      <c r="E315" s="256"/>
      <c r="F315" s="256"/>
      <c r="G315" s="256"/>
      <c r="H315" s="212"/>
      <c r="I315" s="213"/>
      <c r="J315" s="214">
        <f t="shared" si="137"/>
        <v>40030.400000000001</v>
      </c>
      <c r="K315" s="215">
        <f>K317+K319</f>
        <v>39593.599999999999</v>
      </c>
      <c r="L315" s="215">
        <f>L317+L319</f>
        <v>436.79999999999995</v>
      </c>
      <c r="M315" s="215"/>
      <c r="N315" s="214"/>
      <c r="O315" s="215"/>
      <c r="P315" s="215"/>
      <c r="Q315" s="215"/>
      <c r="R315" s="217"/>
      <c r="S315" s="214"/>
      <c r="T315" s="215"/>
      <c r="U315" s="215"/>
      <c r="V315" s="215"/>
      <c r="W315" s="217"/>
    </row>
    <row r="316" spans="1:23" s="8" customFormat="1" ht="33" customHeight="1" x14ac:dyDescent="0.3">
      <c r="A316" s="438"/>
      <c r="B316" s="293" t="s">
        <v>309</v>
      </c>
      <c r="C316" s="42"/>
      <c r="D316" s="126"/>
      <c r="E316" s="143"/>
      <c r="F316" s="143"/>
      <c r="G316" s="143"/>
      <c r="H316" s="89"/>
      <c r="I316" s="120"/>
      <c r="J316" s="121"/>
      <c r="K316" s="108"/>
      <c r="L316" s="108"/>
      <c r="M316" s="108"/>
      <c r="N316" s="121"/>
      <c r="O316" s="108"/>
      <c r="P316" s="108"/>
      <c r="Q316" s="108"/>
      <c r="R316" s="122"/>
      <c r="S316" s="121"/>
      <c r="T316" s="108"/>
      <c r="U316" s="108"/>
      <c r="V316" s="108"/>
      <c r="W316" s="122"/>
    </row>
    <row r="317" spans="1:23" s="8" customFormat="1" ht="67.2" x14ac:dyDescent="0.3">
      <c r="A317" s="438">
        <v>141</v>
      </c>
      <c r="B317" s="283" t="s">
        <v>310</v>
      </c>
      <c r="C317" s="42"/>
      <c r="D317" s="126"/>
      <c r="E317" s="143"/>
      <c r="F317" s="143"/>
      <c r="G317" s="143"/>
      <c r="H317" s="89"/>
      <c r="I317" s="120"/>
      <c r="J317" s="121">
        <f>K317+L317+M317</f>
        <v>39236.9</v>
      </c>
      <c r="K317" s="108">
        <v>38844.5</v>
      </c>
      <c r="L317" s="108">
        <v>392.4</v>
      </c>
      <c r="M317" s="108"/>
      <c r="N317" s="121"/>
      <c r="O317" s="108"/>
      <c r="P317" s="108"/>
      <c r="Q317" s="108"/>
      <c r="R317" s="122"/>
      <c r="S317" s="121"/>
      <c r="T317" s="108"/>
      <c r="U317" s="108"/>
      <c r="V317" s="108"/>
      <c r="W317" s="122"/>
    </row>
    <row r="318" spans="1:23" ht="27.75" customHeight="1" x14ac:dyDescent="0.25">
      <c r="A318" s="436"/>
      <c r="B318" s="293" t="s">
        <v>311</v>
      </c>
      <c r="C318" s="43"/>
      <c r="D318" s="155"/>
      <c r="E318" s="89"/>
      <c r="F318" s="89"/>
      <c r="G318" s="89"/>
      <c r="H318" s="89"/>
      <c r="I318" s="120"/>
      <c r="J318" s="121">
        <f t="shared" si="121"/>
        <v>0</v>
      </c>
      <c r="K318" s="108"/>
      <c r="L318" s="108"/>
      <c r="M318" s="108"/>
      <c r="N318" s="121">
        <f t="shared" si="122"/>
        <v>0</v>
      </c>
      <c r="O318" s="108"/>
      <c r="P318" s="108"/>
      <c r="Q318" s="108"/>
      <c r="R318" s="122"/>
      <c r="S318" s="121">
        <f t="shared" ref="S318:S321" si="138">T318+U318+V318</f>
        <v>0</v>
      </c>
      <c r="T318" s="108"/>
      <c r="U318" s="124"/>
      <c r="V318" s="108"/>
      <c r="W318" s="122"/>
    </row>
    <row r="319" spans="1:23" ht="106.5" customHeight="1" x14ac:dyDescent="0.25">
      <c r="A319" s="436">
        <v>142</v>
      </c>
      <c r="B319" s="283" t="s">
        <v>351</v>
      </c>
      <c r="C319" s="43"/>
      <c r="D319" s="155"/>
      <c r="E319" s="89"/>
      <c r="F319" s="89"/>
      <c r="G319" s="89"/>
      <c r="H319" s="89"/>
      <c r="I319" s="120"/>
      <c r="J319" s="121">
        <f>K319+L319+M319</f>
        <v>793.5</v>
      </c>
      <c r="K319" s="108">
        <v>749.1</v>
      </c>
      <c r="L319" s="108">
        <v>44.4</v>
      </c>
      <c r="M319" s="108">
        <v>0</v>
      </c>
      <c r="N319" s="121">
        <f t="shared" si="122"/>
        <v>0</v>
      </c>
      <c r="O319" s="108">
        <f t="shared" ref="O319:Q319" si="139">O323</f>
        <v>0</v>
      </c>
      <c r="P319" s="108">
        <f t="shared" si="139"/>
        <v>0</v>
      </c>
      <c r="Q319" s="108">
        <f t="shared" si="139"/>
        <v>0</v>
      </c>
      <c r="R319" s="122"/>
      <c r="S319" s="121">
        <f t="shared" si="138"/>
        <v>0</v>
      </c>
      <c r="T319" s="108"/>
      <c r="U319" s="108"/>
      <c r="V319" s="108"/>
      <c r="W319" s="122">
        <f t="shared" ref="W319:W327" si="140">S319/J319*100</f>
        <v>0</v>
      </c>
    </row>
    <row r="320" spans="1:23" s="229" customFormat="1" ht="67.2" x14ac:dyDescent="0.25">
      <c r="A320" s="452"/>
      <c r="B320" s="301" t="s">
        <v>312</v>
      </c>
      <c r="C320" s="245"/>
      <c r="D320" s="223"/>
      <c r="E320" s="222"/>
      <c r="F320" s="222"/>
      <c r="G320" s="222"/>
      <c r="H320" s="222"/>
      <c r="I320" s="224"/>
      <c r="J320" s="225">
        <f t="shared" si="121"/>
        <v>120000</v>
      </c>
      <c r="K320" s="226">
        <f>K321</f>
        <v>0</v>
      </c>
      <c r="L320" s="226">
        <f>L321</f>
        <v>120000</v>
      </c>
      <c r="M320" s="226">
        <f>M321</f>
        <v>0</v>
      </c>
      <c r="N320" s="225">
        <f t="shared" si="122"/>
        <v>0</v>
      </c>
      <c r="O320" s="226">
        <f>O321</f>
        <v>0</v>
      </c>
      <c r="P320" s="226">
        <f>P321</f>
        <v>0</v>
      </c>
      <c r="Q320" s="226">
        <f>Q321</f>
        <v>0</v>
      </c>
      <c r="R320" s="227"/>
      <c r="S320" s="225">
        <f t="shared" si="138"/>
        <v>0</v>
      </c>
      <c r="T320" s="226">
        <f>T321</f>
        <v>0</v>
      </c>
      <c r="U320" s="228">
        <f>U321</f>
        <v>0</v>
      </c>
      <c r="V320" s="226">
        <f>V321</f>
        <v>0</v>
      </c>
      <c r="W320" s="227"/>
    </row>
    <row r="321" spans="1:23" s="218" customFormat="1" ht="84" x14ac:dyDescent="0.25">
      <c r="A321" s="453"/>
      <c r="B321" s="302" t="s">
        <v>313</v>
      </c>
      <c r="C321" s="247"/>
      <c r="D321" s="248"/>
      <c r="E321" s="212"/>
      <c r="F321" s="212"/>
      <c r="G321" s="212"/>
      <c r="H321" s="212"/>
      <c r="I321" s="213"/>
      <c r="J321" s="214">
        <f t="shared" si="121"/>
        <v>120000</v>
      </c>
      <c r="K321" s="215">
        <f>K323</f>
        <v>0</v>
      </c>
      <c r="L321" s="215">
        <f>L323</f>
        <v>120000</v>
      </c>
      <c r="M321" s="215">
        <f>M323</f>
        <v>0</v>
      </c>
      <c r="N321" s="214">
        <f t="shared" si="122"/>
        <v>0</v>
      </c>
      <c r="O321" s="215">
        <f>O323</f>
        <v>0</v>
      </c>
      <c r="P321" s="215">
        <f>P323</f>
        <v>0</v>
      </c>
      <c r="Q321" s="215">
        <f>Q323</f>
        <v>0</v>
      </c>
      <c r="R321" s="217"/>
      <c r="S321" s="214">
        <f t="shared" si="138"/>
        <v>0</v>
      </c>
      <c r="T321" s="215">
        <f>T323</f>
        <v>0</v>
      </c>
      <c r="U321" s="216">
        <f>U323</f>
        <v>0</v>
      </c>
      <c r="V321" s="215">
        <f>V323</f>
        <v>0</v>
      </c>
      <c r="W321" s="217"/>
    </row>
    <row r="322" spans="1:23" ht="27.75" customHeight="1" x14ac:dyDescent="0.25">
      <c r="A322" s="436"/>
      <c r="B322" s="289" t="s">
        <v>314</v>
      </c>
      <c r="C322" s="43"/>
      <c r="D322" s="155"/>
      <c r="E322" s="89"/>
      <c r="F322" s="89"/>
      <c r="G322" s="89"/>
      <c r="H322" s="89"/>
      <c r="I322" s="120"/>
      <c r="J322" s="97"/>
      <c r="K322" s="119"/>
      <c r="L322" s="119"/>
      <c r="M322" s="119"/>
      <c r="N322" s="97"/>
      <c r="O322" s="119"/>
      <c r="P322" s="119"/>
      <c r="Q322" s="119"/>
      <c r="R322" s="98"/>
      <c r="S322" s="97"/>
      <c r="T322" s="119"/>
      <c r="U322" s="112"/>
      <c r="V322" s="108"/>
      <c r="W322" s="98"/>
    </row>
    <row r="323" spans="1:23" s="50" customFormat="1" ht="67.2" x14ac:dyDescent="0.25">
      <c r="A323" s="437">
        <v>143</v>
      </c>
      <c r="B323" s="283" t="s">
        <v>315</v>
      </c>
      <c r="C323" s="52"/>
      <c r="D323" s="144"/>
      <c r="E323" s="71"/>
      <c r="F323" s="71"/>
      <c r="G323" s="71"/>
      <c r="H323" s="144"/>
      <c r="I323" s="111"/>
      <c r="J323" s="97">
        <f>K323+L323+M323</f>
        <v>120000</v>
      </c>
      <c r="K323" s="119"/>
      <c r="L323" s="119">
        <v>120000</v>
      </c>
      <c r="M323" s="112"/>
      <c r="N323" s="97"/>
      <c r="O323" s="119"/>
      <c r="P323" s="119"/>
      <c r="Q323" s="119"/>
      <c r="R323" s="98"/>
      <c r="S323" s="97"/>
      <c r="T323" s="119"/>
      <c r="U323" s="112"/>
      <c r="V323" s="119"/>
      <c r="W323" s="98"/>
    </row>
    <row r="324" spans="1:23" s="7" customFormat="1" ht="16.8" x14ac:dyDescent="0.3">
      <c r="A324" s="441"/>
      <c r="B324" s="294" t="s">
        <v>39</v>
      </c>
      <c r="C324" s="44"/>
      <c r="D324" s="156"/>
      <c r="E324" s="137"/>
      <c r="F324" s="137"/>
      <c r="G324" s="137"/>
      <c r="H324" s="137"/>
      <c r="I324" s="138"/>
      <c r="J324" s="123">
        <f t="shared" si="121"/>
        <v>20658.7</v>
      </c>
      <c r="K324" s="139">
        <f>K326</f>
        <v>13607.400000000001</v>
      </c>
      <c r="L324" s="139">
        <f t="shared" ref="L324:M324" si="141">L326</f>
        <v>7051.3</v>
      </c>
      <c r="M324" s="139">
        <f t="shared" si="141"/>
        <v>0</v>
      </c>
      <c r="N324" s="123">
        <f t="shared" si="122"/>
        <v>0</v>
      </c>
      <c r="O324" s="139">
        <f t="shared" ref="O324:Q324" si="142">O326</f>
        <v>0</v>
      </c>
      <c r="P324" s="139">
        <f t="shared" si="142"/>
        <v>0</v>
      </c>
      <c r="Q324" s="139">
        <f t="shared" si="142"/>
        <v>0</v>
      </c>
      <c r="R324" s="123">
        <f t="shared" ref="R324:R327" si="143">N324/J324*100</f>
        <v>0</v>
      </c>
      <c r="S324" s="123">
        <f t="shared" ref="S324:S346" si="144">T324+U324+V324</f>
        <v>0</v>
      </c>
      <c r="T324" s="139">
        <f t="shared" ref="T324:V324" si="145">T326</f>
        <v>0</v>
      </c>
      <c r="U324" s="139">
        <f t="shared" si="145"/>
        <v>0</v>
      </c>
      <c r="V324" s="139">
        <f t="shared" si="145"/>
        <v>0</v>
      </c>
      <c r="W324" s="123">
        <f t="shared" si="140"/>
        <v>0</v>
      </c>
    </row>
    <row r="325" spans="1:23" s="234" customFormat="1" ht="16.8" x14ac:dyDescent="0.3">
      <c r="A325" s="454"/>
      <c r="B325" s="295" t="s">
        <v>20</v>
      </c>
      <c r="C325" s="230"/>
      <c r="D325" s="231"/>
      <c r="E325" s="232"/>
      <c r="F325" s="232"/>
      <c r="G325" s="232"/>
      <c r="H325" s="232"/>
      <c r="I325" s="233"/>
      <c r="J325" s="122"/>
      <c r="K325" s="158"/>
      <c r="L325" s="158"/>
      <c r="M325" s="158"/>
      <c r="N325" s="122"/>
      <c r="O325" s="158"/>
      <c r="P325" s="158"/>
      <c r="Q325" s="158"/>
      <c r="R325" s="122"/>
      <c r="S325" s="122"/>
      <c r="T325" s="158"/>
      <c r="U325" s="158"/>
      <c r="V325" s="158"/>
      <c r="W325" s="122"/>
    </row>
    <row r="326" spans="1:23" s="253" customFormat="1" ht="81.75" customHeight="1" x14ac:dyDescent="0.3">
      <c r="A326" s="450"/>
      <c r="B326" s="282" t="s">
        <v>94</v>
      </c>
      <c r="C326" s="250"/>
      <c r="D326" s="251"/>
      <c r="E326" s="252"/>
      <c r="F326" s="252"/>
      <c r="G326" s="252"/>
      <c r="H326" s="222"/>
      <c r="I326" s="224"/>
      <c r="J326" s="225">
        <f t="shared" si="121"/>
        <v>20658.7</v>
      </c>
      <c r="K326" s="226">
        <f>K327</f>
        <v>13607.400000000001</v>
      </c>
      <c r="L326" s="226">
        <f t="shared" ref="L326:M326" si="146">L327</f>
        <v>7051.3</v>
      </c>
      <c r="M326" s="226">
        <f t="shared" si="146"/>
        <v>0</v>
      </c>
      <c r="N326" s="225">
        <f t="shared" si="122"/>
        <v>0</v>
      </c>
      <c r="O326" s="226">
        <f t="shared" ref="O326:Q326" si="147">O327</f>
        <v>0</v>
      </c>
      <c r="P326" s="226">
        <f t="shared" si="147"/>
        <v>0</v>
      </c>
      <c r="Q326" s="226">
        <f t="shared" si="147"/>
        <v>0</v>
      </c>
      <c r="R326" s="227">
        <f t="shared" si="143"/>
        <v>0</v>
      </c>
      <c r="S326" s="225">
        <f t="shared" si="144"/>
        <v>0</v>
      </c>
      <c r="T326" s="226">
        <f t="shared" ref="T326:V326" si="148">T327</f>
        <v>0</v>
      </c>
      <c r="U326" s="226">
        <f t="shared" si="148"/>
        <v>0</v>
      </c>
      <c r="V326" s="226">
        <f t="shared" si="148"/>
        <v>0</v>
      </c>
      <c r="W326" s="227">
        <f t="shared" si="140"/>
        <v>0</v>
      </c>
    </row>
    <row r="327" spans="1:23" s="185" customFormat="1" ht="61.5" customHeight="1" x14ac:dyDescent="0.3">
      <c r="A327" s="443"/>
      <c r="B327" s="266" t="s">
        <v>95</v>
      </c>
      <c r="C327" s="182"/>
      <c r="D327" s="183"/>
      <c r="E327" s="184"/>
      <c r="F327" s="184"/>
      <c r="G327" s="184"/>
      <c r="H327" s="177"/>
      <c r="I327" s="178"/>
      <c r="J327" s="179">
        <f t="shared" si="121"/>
        <v>20658.7</v>
      </c>
      <c r="K327" s="180">
        <f>K332+K333+K334</f>
        <v>13607.400000000001</v>
      </c>
      <c r="L327" s="180">
        <f>L332+L333+L334</f>
        <v>7051.3</v>
      </c>
      <c r="M327" s="180">
        <f>M332+M333+M334</f>
        <v>0</v>
      </c>
      <c r="N327" s="179">
        <f t="shared" si="122"/>
        <v>0</v>
      </c>
      <c r="O327" s="180">
        <f>O332+O333+O334</f>
        <v>0</v>
      </c>
      <c r="P327" s="180">
        <f t="shared" ref="P327:Q327" si="149">P332+P333+P334</f>
        <v>0</v>
      </c>
      <c r="Q327" s="180">
        <f t="shared" si="149"/>
        <v>0</v>
      </c>
      <c r="R327" s="127">
        <f t="shared" si="143"/>
        <v>0</v>
      </c>
      <c r="S327" s="179">
        <f t="shared" si="144"/>
        <v>0</v>
      </c>
      <c r="T327" s="180">
        <f>T332+T333+T334</f>
        <v>0</v>
      </c>
      <c r="U327" s="180">
        <f>U332+U333+U334</f>
        <v>0</v>
      </c>
      <c r="V327" s="180">
        <f>V332+V333+V334</f>
        <v>0</v>
      </c>
      <c r="W327" s="127">
        <f t="shared" si="140"/>
        <v>0</v>
      </c>
    </row>
    <row r="328" spans="1:23" s="314" customFormat="1" ht="45" customHeight="1" x14ac:dyDescent="0.25">
      <c r="A328" s="352"/>
      <c r="B328" s="364" t="s">
        <v>53</v>
      </c>
      <c r="C328" s="307"/>
      <c r="D328" s="357"/>
      <c r="E328" s="337"/>
      <c r="F328" s="337"/>
      <c r="G328" s="337"/>
      <c r="H328" s="337"/>
      <c r="I328" s="338"/>
      <c r="J328" s="310">
        <f t="shared" ref="J328:J349" si="150">K328+L328+M328</f>
        <v>0</v>
      </c>
      <c r="K328" s="312"/>
      <c r="L328" s="312"/>
      <c r="M328" s="312"/>
      <c r="N328" s="310">
        <f t="shared" ref="N328:N344" si="151">O328+P328+Q328</f>
        <v>0</v>
      </c>
      <c r="O328" s="312"/>
      <c r="P328" s="312"/>
      <c r="Q328" s="312"/>
      <c r="R328" s="313"/>
      <c r="S328" s="310">
        <f t="shared" si="144"/>
        <v>0</v>
      </c>
      <c r="T328" s="312"/>
      <c r="U328" s="311"/>
      <c r="V328" s="312"/>
      <c r="W328" s="313"/>
    </row>
    <row r="329" spans="1:23" s="378" customFormat="1" ht="156.6" customHeight="1" x14ac:dyDescent="0.25">
      <c r="A329" s="455"/>
      <c r="B329" s="369" t="s">
        <v>352</v>
      </c>
      <c r="C329" s="370"/>
      <c r="D329" s="394">
        <f>D332+D333+D334</f>
        <v>21093.72105</v>
      </c>
      <c r="E329" s="89" t="s">
        <v>365</v>
      </c>
      <c r="F329" s="372"/>
      <c r="G329" s="372"/>
      <c r="H329" s="372"/>
      <c r="I329" s="373"/>
      <c r="J329" s="374">
        <f>K329+L329+M329</f>
        <v>20658.7</v>
      </c>
      <c r="K329" s="375">
        <f>K332+K333+K334</f>
        <v>13607.400000000001</v>
      </c>
      <c r="L329" s="375">
        <f>L332+L333+L334</f>
        <v>7051.3</v>
      </c>
      <c r="M329" s="375"/>
      <c r="N329" s="374"/>
      <c r="O329" s="375"/>
      <c r="P329" s="375"/>
      <c r="Q329" s="375"/>
      <c r="R329" s="376"/>
      <c r="S329" s="374"/>
      <c r="T329" s="375"/>
      <c r="U329" s="377"/>
      <c r="V329" s="375"/>
      <c r="W329" s="376"/>
    </row>
    <row r="330" spans="1:23" s="378" customFormat="1" ht="17.25" customHeight="1" x14ac:dyDescent="0.25">
      <c r="A330" s="455"/>
      <c r="B330" s="295" t="s">
        <v>20</v>
      </c>
      <c r="C330" s="370"/>
      <c r="D330" s="371"/>
      <c r="E330" s="372"/>
      <c r="F330" s="372"/>
      <c r="G330" s="372"/>
      <c r="H330" s="372"/>
      <c r="I330" s="373"/>
      <c r="J330" s="374"/>
      <c r="K330" s="375"/>
      <c r="L330" s="375"/>
      <c r="M330" s="375"/>
      <c r="N330" s="374"/>
      <c r="O330" s="375"/>
      <c r="P330" s="375"/>
      <c r="Q330" s="375"/>
      <c r="R330" s="376"/>
      <c r="S330" s="374"/>
      <c r="T330" s="375"/>
      <c r="U330" s="377"/>
      <c r="V330" s="375"/>
      <c r="W330" s="376"/>
    </row>
    <row r="331" spans="1:23" s="8" customFormat="1" ht="36.75" customHeight="1" x14ac:dyDescent="0.3">
      <c r="A331" s="438"/>
      <c r="B331" s="289" t="s">
        <v>316</v>
      </c>
      <c r="C331" s="235"/>
      <c r="D331" s="236"/>
      <c r="E331" s="143"/>
      <c r="F331" s="143"/>
      <c r="G331" s="143"/>
      <c r="H331" s="89"/>
      <c r="I331" s="120"/>
      <c r="J331" s="121"/>
      <c r="K331" s="108"/>
      <c r="L331" s="108"/>
      <c r="M331" s="108"/>
      <c r="N331" s="121"/>
      <c r="O331" s="108"/>
      <c r="P331" s="108"/>
      <c r="Q331" s="108"/>
      <c r="R331" s="122"/>
      <c r="S331" s="121"/>
      <c r="T331" s="108"/>
      <c r="U331" s="108"/>
      <c r="V331" s="108"/>
      <c r="W331" s="122"/>
    </row>
    <row r="332" spans="1:23" ht="39.75" customHeight="1" x14ac:dyDescent="0.25">
      <c r="A332" s="436">
        <v>144</v>
      </c>
      <c r="B332" s="283" t="s">
        <v>317</v>
      </c>
      <c r="C332" s="43"/>
      <c r="D332" s="395">
        <v>5354.7105300000003</v>
      </c>
      <c r="E332" s="89"/>
      <c r="F332" s="89"/>
      <c r="G332" s="89"/>
      <c r="H332" s="89"/>
      <c r="I332" s="393">
        <v>2021</v>
      </c>
      <c r="J332" s="97">
        <f>K332+L332+M332</f>
        <v>5244.4</v>
      </c>
      <c r="K332" s="119">
        <v>3454.4</v>
      </c>
      <c r="L332" s="119">
        <v>1790</v>
      </c>
      <c r="M332" s="119"/>
      <c r="N332" s="97"/>
      <c r="O332" s="119"/>
      <c r="P332" s="119"/>
      <c r="Q332" s="119"/>
      <c r="R332" s="98"/>
      <c r="S332" s="97"/>
      <c r="T332" s="108"/>
      <c r="U332" s="112"/>
      <c r="V332" s="108"/>
      <c r="W332" s="98"/>
    </row>
    <row r="333" spans="1:23" ht="35.25" customHeight="1" x14ac:dyDescent="0.3">
      <c r="A333" s="436">
        <v>145</v>
      </c>
      <c r="B333" s="296" t="s">
        <v>318</v>
      </c>
      <c r="C333" s="43"/>
      <c r="D333" s="395">
        <v>5577.326320000001</v>
      </c>
      <c r="E333" s="89"/>
      <c r="F333" s="89"/>
      <c r="G333" s="89"/>
      <c r="H333" s="89"/>
      <c r="I333" s="393">
        <v>2021</v>
      </c>
      <c r="J333" s="97">
        <f>K333+L333+M333</f>
        <v>5462.3</v>
      </c>
      <c r="K333" s="119">
        <v>3597.9</v>
      </c>
      <c r="L333" s="119">
        <v>1864.4</v>
      </c>
      <c r="M333" s="119"/>
      <c r="N333" s="97"/>
      <c r="O333" s="119"/>
      <c r="P333" s="119"/>
      <c r="Q333" s="119"/>
      <c r="R333" s="98"/>
      <c r="S333" s="97"/>
      <c r="T333" s="108"/>
      <c r="U333" s="112"/>
      <c r="V333" s="108"/>
      <c r="W333" s="98"/>
    </row>
    <row r="334" spans="1:23" s="50" customFormat="1" ht="39.75" customHeight="1" x14ac:dyDescent="0.25">
      <c r="A334" s="437">
        <v>146</v>
      </c>
      <c r="B334" s="297" t="s">
        <v>319</v>
      </c>
      <c r="C334" s="52"/>
      <c r="D334" s="395">
        <v>10161.6842</v>
      </c>
      <c r="E334" s="71"/>
      <c r="F334" s="71"/>
      <c r="G334" s="71"/>
      <c r="H334" s="135"/>
      <c r="I334" s="393">
        <v>2021</v>
      </c>
      <c r="J334" s="97">
        <f>K334+L334+M334</f>
        <v>9952</v>
      </c>
      <c r="K334" s="119">
        <v>6555.1</v>
      </c>
      <c r="L334" s="119">
        <v>3396.9</v>
      </c>
      <c r="M334" s="119"/>
      <c r="N334" s="97"/>
      <c r="O334" s="119"/>
      <c r="P334" s="119"/>
      <c r="Q334" s="119"/>
      <c r="R334" s="98"/>
      <c r="S334" s="97"/>
      <c r="T334" s="119"/>
      <c r="U334" s="119"/>
      <c r="V334" s="112"/>
      <c r="W334" s="98"/>
    </row>
    <row r="335" spans="1:23" s="7" customFormat="1" ht="16.8" x14ac:dyDescent="0.3">
      <c r="A335" s="441"/>
      <c r="B335" s="294" t="s">
        <v>84</v>
      </c>
      <c r="C335" s="44">
        <v>3</v>
      </c>
      <c r="D335" s="156"/>
      <c r="E335" s="137"/>
      <c r="F335" s="137"/>
      <c r="G335" s="137"/>
      <c r="H335" s="137"/>
      <c r="I335" s="138"/>
      <c r="J335" s="123">
        <f t="shared" si="150"/>
        <v>269854</v>
      </c>
      <c r="K335" s="139">
        <f>K337</f>
        <v>267649.09999999998</v>
      </c>
      <c r="L335" s="139">
        <f t="shared" ref="L335:M335" si="152">L337</f>
        <v>2204.9</v>
      </c>
      <c r="M335" s="139">
        <f t="shared" si="152"/>
        <v>0</v>
      </c>
      <c r="N335" s="123">
        <f t="shared" si="151"/>
        <v>0</v>
      </c>
      <c r="O335" s="139">
        <f t="shared" ref="O335:Q335" si="153">O337</f>
        <v>0</v>
      </c>
      <c r="P335" s="139">
        <f t="shared" si="153"/>
        <v>0</v>
      </c>
      <c r="Q335" s="139">
        <f t="shared" si="153"/>
        <v>0</v>
      </c>
      <c r="R335" s="139">
        <f t="shared" ref="R335" si="154">N335/J335*100</f>
        <v>0</v>
      </c>
      <c r="S335" s="123">
        <f t="shared" si="144"/>
        <v>0</v>
      </c>
      <c r="T335" s="139">
        <f t="shared" ref="T335:V335" si="155">T337</f>
        <v>0</v>
      </c>
      <c r="U335" s="139">
        <f t="shared" si="155"/>
        <v>0</v>
      </c>
      <c r="V335" s="139">
        <f t="shared" si="155"/>
        <v>0</v>
      </c>
      <c r="W335" s="139">
        <f>S335/J335*100</f>
        <v>0</v>
      </c>
    </row>
    <row r="336" spans="1:23" ht="17.399999999999999" x14ac:dyDescent="0.25">
      <c r="A336" s="436"/>
      <c r="B336" s="298" t="s">
        <v>20</v>
      </c>
      <c r="C336" s="43"/>
      <c r="D336" s="155"/>
      <c r="E336" s="89"/>
      <c r="F336" s="89"/>
      <c r="G336" s="89"/>
      <c r="H336" s="89"/>
      <c r="I336" s="120"/>
      <c r="J336" s="97">
        <f t="shared" si="150"/>
        <v>0</v>
      </c>
      <c r="K336" s="119"/>
      <c r="L336" s="119"/>
      <c r="M336" s="119"/>
      <c r="N336" s="97">
        <f t="shared" si="151"/>
        <v>0</v>
      </c>
      <c r="O336" s="119"/>
      <c r="P336" s="119"/>
      <c r="Q336" s="119"/>
      <c r="R336" s="119"/>
      <c r="S336" s="97">
        <f t="shared" si="144"/>
        <v>0</v>
      </c>
      <c r="T336" s="108"/>
      <c r="U336" s="119"/>
      <c r="V336" s="108"/>
      <c r="W336" s="158"/>
    </row>
    <row r="337" spans="1:23" s="229" customFormat="1" ht="92.25" customHeight="1" x14ac:dyDescent="0.25">
      <c r="A337" s="452"/>
      <c r="B337" s="282" t="s">
        <v>56</v>
      </c>
      <c r="C337" s="245"/>
      <c r="D337" s="223"/>
      <c r="E337" s="222"/>
      <c r="F337" s="222"/>
      <c r="G337" s="222"/>
      <c r="H337" s="222"/>
      <c r="I337" s="224"/>
      <c r="J337" s="225">
        <f>J338</f>
        <v>269854</v>
      </c>
      <c r="K337" s="226">
        <f>K338</f>
        <v>267649.09999999998</v>
      </c>
      <c r="L337" s="226">
        <f>L338</f>
        <v>2204.9</v>
      </c>
      <c r="M337" s="226">
        <f t="shared" ref="M337" si="156">M338</f>
        <v>0</v>
      </c>
      <c r="N337" s="225">
        <f>O337+P337+Q337</f>
        <v>0</v>
      </c>
      <c r="O337" s="226">
        <f t="shared" ref="O337:Q337" si="157">O338</f>
        <v>0</v>
      </c>
      <c r="P337" s="226">
        <f t="shared" si="157"/>
        <v>0</v>
      </c>
      <c r="Q337" s="226">
        <f t="shared" si="157"/>
        <v>0</v>
      </c>
      <c r="R337" s="226">
        <f>N337/J337*100</f>
        <v>0</v>
      </c>
      <c r="S337" s="225">
        <f>T337+U337+V337</f>
        <v>0</v>
      </c>
      <c r="T337" s="226">
        <f t="shared" ref="T337:V337" si="158">T338</f>
        <v>0</v>
      </c>
      <c r="U337" s="226">
        <f t="shared" si="158"/>
        <v>0</v>
      </c>
      <c r="V337" s="226">
        <f t="shared" si="158"/>
        <v>0</v>
      </c>
      <c r="W337" s="246">
        <f>S337/J337*100</f>
        <v>0</v>
      </c>
    </row>
    <row r="338" spans="1:23" s="218" customFormat="1" ht="81.75" customHeight="1" x14ac:dyDescent="0.25">
      <c r="A338" s="453"/>
      <c r="B338" s="273" t="s">
        <v>320</v>
      </c>
      <c r="C338" s="247"/>
      <c r="D338" s="248"/>
      <c r="E338" s="212"/>
      <c r="F338" s="212"/>
      <c r="G338" s="212"/>
      <c r="H338" s="212"/>
      <c r="I338" s="213"/>
      <c r="J338" s="214">
        <f>J341+J342+J345</f>
        <v>269854</v>
      </c>
      <c r="K338" s="215">
        <f>K341+K342+K345</f>
        <v>267649.09999999998</v>
      </c>
      <c r="L338" s="215">
        <f>L341+L342+L345</f>
        <v>2204.9</v>
      </c>
      <c r="M338" s="215">
        <f>M345+M354+M355</f>
        <v>0</v>
      </c>
      <c r="N338" s="214">
        <f>O338+P338+Q338</f>
        <v>0</v>
      </c>
      <c r="O338" s="215">
        <f>O341+O342+O345</f>
        <v>0</v>
      </c>
      <c r="P338" s="215">
        <f t="shared" ref="P338:Q338" si="159">P341+P342+P345</f>
        <v>0</v>
      </c>
      <c r="Q338" s="215">
        <f t="shared" si="159"/>
        <v>0</v>
      </c>
      <c r="R338" s="215">
        <f>N338/J338*100</f>
        <v>0</v>
      </c>
      <c r="S338" s="214">
        <f>T338+U338+V338</f>
        <v>0</v>
      </c>
      <c r="T338" s="215">
        <f>T341+T342+T345</f>
        <v>0</v>
      </c>
      <c r="U338" s="215">
        <f>U341+U342+U345</f>
        <v>0</v>
      </c>
      <c r="V338" s="215">
        <f>V341+V342+V345</f>
        <v>0</v>
      </c>
      <c r="W338" s="249">
        <f>S338/J338*100</f>
        <v>0</v>
      </c>
    </row>
    <row r="339" spans="1:23" s="314" customFormat="1" ht="49.5" customHeight="1" x14ac:dyDescent="0.25">
      <c r="A339" s="352"/>
      <c r="B339" s="361" t="s">
        <v>57</v>
      </c>
      <c r="C339" s="307"/>
      <c r="D339" s="357"/>
      <c r="E339" s="337"/>
      <c r="F339" s="337"/>
      <c r="G339" s="337"/>
      <c r="H339" s="337"/>
      <c r="I339" s="338"/>
      <c r="J339" s="310"/>
      <c r="K339" s="312"/>
      <c r="L339" s="312"/>
      <c r="M339" s="312"/>
      <c r="N339" s="310"/>
      <c r="O339" s="312"/>
      <c r="P339" s="312"/>
      <c r="Q339" s="312"/>
      <c r="R339" s="312"/>
      <c r="S339" s="310"/>
      <c r="T339" s="312"/>
      <c r="U339" s="312"/>
      <c r="V339" s="312"/>
      <c r="W339" s="365"/>
    </row>
    <row r="340" spans="1:23" ht="29.25" customHeight="1" x14ac:dyDescent="0.25">
      <c r="A340" s="436"/>
      <c r="B340" s="289" t="s">
        <v>19</v>
      </c>
      <c r="C340" s="43"/>
      <c r="D340" s="155"/>
      <c r="E340" s="89"/>
      <c r="F340" s="89"/>
      <c r="G340" s="89"/>
      <c r="H340" s="89"/>
      <c r="I340" s="120"/>
      <c r="J340" s="121"/>
      <c r="K340" s="108"/>
      <c r="L340" s="108"/>
      <c r="M340" s="108"/>
      <c r="N340" s="121"/>
      <c r="O340" s="108"/>
      <c r="P340" s="108"/>
      <c r="Q340" s="108"/>
      <c r="R340" s="108"/>
      <c r="S340" s="121"/>
      <c r="T340" s="108"/>
      <c r="U340" s="108"/>
      <c r="V340" s="108"/>
      <c r="W340" s="158"/>
    </row>
    <row r="341" spans="1:23" ht="51" customHeight="1" x14ac:dyDescent="0.25">
      <c r="A341" s="436">
        <v>147</v>
      </c>
      <c r="B341" s="280" t="s">
        <v>321</v>
      </c>
      <c r="C341" s="43" t="s">
        <v>348</v>
      </c>
      <c r="D341" s="155">
        <v>42500</v>
      </c>
      <c r="E341" s="383" t="s">
        <v>357</v>
      </c>
      <c r="F341" s="384" t="s">
        <v>358</v>
      </c>
      <c r="G341" s="384" t="s">
        <v>359</v>
      </c>
      <c r="H341" s="385">
        <v>41827.336000000003</v>
      </c>
      <c r="I341" s="386" t="s">
        <v>360</v>
      </c>
      <c r="J341" s="121">
        <f>K341+L341+M341</f>
        <v>18636.2</v>
      </c>
      <c r="K341" s="108">
        <v>18486.8</v>
      </c>
      <c r="L341" s="108">
        <v>149.4</v>
      </c>
      <c r="M341" s="108"/>
      <c r="N341" s="121"/>
      <c r="O341" s="108"/>
      <c r="P341" s="108"/>
      <c r="Q341" s="108"/>
      <c r="R341" s="108"/>
      <c r="S341" s="121"/>
      <c r="T341" s="108"/>
      <c r="U341" s="108"/>
      <c r="V341" s="108"/>
      <c r="W341" s="158"/>
    </row>
    <row r="342" spans="1:23" ht="67.2" x14ac:dyDescent="0.25">
      <c r="A342" s="436">
        <v>148</v>
      </c>
      <c r="B342" s="299" t="s">
        <v>322</v>
      </c>
      <c r="C342" s="43" t="s">
        <v>348</v>
      </c>
      <c r="D342" s="387">
        <v>687872.4</v>
      </c>
      <c r="E342" s="89"/>
      <c r="F342" s="89"/>
      <c r="G342" s="89"/>
      <c r="H342" s="89"/>
      <c r="I342" s="120"/>
      <c r="J342" s="121">
        <f>K342+L342+M342</f>
        <v>230224.4</v>
      </c>
      <c r="K342" s="108">
        <v>228378.9</v>
      </c>
      <c r="L342" s="108">
        <v>1845.5</v>
      </c>
      <c r="M342" s="108"/>
      <c r="N342" s="121"/>
      <c r="O342" s="108"/>
      <c r="P342" s="108"/>
      <c r="Q342" s="108"/>
      <c r="R342" s="108"/>
      <c r="S342" s="121"/>
      <c r="T342" s="108"/>
      <c r="U342" s="108"/>
      <c r="V342" s="108"/>
      <c r="W342" s="158"/>
    </row>
    <row r="343" spans="1:23" s="314" customFormat="1" ht="69" customHeight="1" x14ac:dyDescent="0.25">
      <c r="A343" s="352"/>
      <c r="B343" s="364" t="s">
        <v>28</v>
      </c>
      <c r="C343" s="307"/>
      <c r="D343" s="357"/>
      <c r="E343" s="337"/>
      <c r="F343" s="337"/>
      <c r="G343" s="337"/>
      <c r="H343" s="337"/>
      <c r="I343" s="338"/>
      <c r="J343" s="310"/>
      <c r="K343" s="312"/>
      <c r="L343" s="312"/>
      <c r="M343" s="312"/>
      <c r="N343" s="310">
        <f t="shared" si="151"/>
        <v>0</v>
      </c>
      <c r="O343" s="312"/>
      <c r="P343" s="312"/>
      <c r="Q343" s="312"/>
      <c r="R343" s="312"/>
      <c r="S343" s="310">
        <f t="shared" si="144"/>
        <v>0</v>
      </c>
      <c r="T343" s="312"/>
      <c r="U343" s="311"/>
      <c r="V343" s="312"/>
      <c r="W343" s="365"/>
    </row>
    <row r="344" spans="1:23" s="314" customFormat="1" ht="33" customHeight="1" x14ac:dyDescent="0.25">
      <c r="A344" s="352"/>
      <c r="B344" s="361" t="s">
        <v>198</v>
      </c>
      <c r="C344" s="307"/>
      <c r="D344" s="357"/>
      <c r="E344" s="337"/>
      <c r="F344" s="337"/>
      <c r="G344" s="337"/>
      <c r="H344" s="337"/>
      <c r="I344" s="338"/>
      <c r="J344" s="310"/>
      <c r="K344" s="312"/>
      <c r="L344" s="312"/>
      <c r="M344" s="312"/>
      <c r="N344" s="310">
        <f t="shared" si="151"/>
        <v>0</v>
      </c>
      <c r="O344" s="312"/>
      <c r="P344" s="312"/>
      <c r="Q344" s="312"/>
      <c r="R344" s="312"/>
      <c r="S344" s="310">
        <f t="shared" si="144"/>
        <v>0</v>
      </c>
      <c r="T344" s="312"/>
      <c r="U344" s="311"/>
      <c r="V344" s="312"/>
      <c r="W344" s="365"/>
    </row>
    <row r="345" spans="1:23" s="103" customFormat="1" ht="51.75" customHeight="1" x14ac:dyDescent="0.25">
      <c r="A345" s="437">
        <v>149</v>
      </c>
      <c r="B345" s="280" t="s">
        <v>323</v>
      </c>
      <c r="C345" s="43" t="s">
        <v>348</v>
      </c>
      <c r="D345" s="144"/>
      <c r="E345" s="71"/>
      <c r="F345" s="71"/>
      <c r="G345" s="71"/>
      <c r="H345" s="119"/>
      <c r="I345" s="111"/>
      <c r="J345" s="121">
        <f t="shared" ref="J345" si="160">K345+L345+M345</f>
        <v>20993.4</v>
      </c>
      <c r="K345" s="119">
        <v>20783.400000000001</v>
      </c>
      <c r="L345" s="119">
        <v>210</v>
      </c>
      <c r="M345" s="119"/>
      <c r="N345" s="97"/>
      <c r="O345" s="119"/>
      <c r="P345" s="119"/>
      <c r="Q345" s="119"/>
      <c r="R345" s="119"/>
      <c r="S345" s="97"/>
      <c r="T345" s="112"/>
      <c r="U345" s="112"/>
      <c r="V345" s="119"/>
      <c r="W345" s="159"/>
    </row>
    <row r="346" spans="1:23" s="244" customFormat="1" ht="27.75" customHeight="1" x14ac:dyDescent="0.25">
      <c r="A346" s="456"/>
      <c r="B346" s="300" t="s">
        <v>324</v>
      </c>
      <c r="C346" s="237"/>
      <c r="D346" s="238"/>
      <c r="E346" s="239"/>
      <c r="F346" s="239"/>
      <c r="G346" s="239"/>
      <c r="H346" s="239"/>
      <c r="I346" s="240"/>
      <c r="J346" s="241">
        <f t="shared" si="150"/>
        <v>1058474.3999999999</v>
      </c>
      <c r="K346" s="242"/>
      <c r="L346" s="242">
        <f>L348</f>
        <v>1058474.3999999999</v>
      </c>
      <c r="M346" s="242"/>
      <c r="N346" s="241">
        <f>O346+P346+Q346</f>
        <v>0</v>
      </c>
      <c r="O346" s="242">
        <f>O348</f>
        <v>0</v>
      </c>
      <c r="P346" s="242">
        <f>P348</f>
        <v>0</v>
      </c>
      <c r="Q346" s="242">
        <f>Q348</f>
        <v>0</v>
      </c>
      <c r="R346" s="242"/>
      <c r="S346" s="241">
        <f t="shared" si="144"/>
        <v>0</v>
      </c>
      <c r="T346" s="242">
        <f>T348</f>
        <v>0</v>
      </c>
      <c r="U346" s="243">
        <f>U348</f>
        <v>0</v>
      </c>
      <c r="V346" s="242">
        <f>V348</f>
        <v>0</v>
      </c>
      <c r="W346" s="139"/>
    </row>
    <row r="347" spans="1:23" ht="22.5" customHeight="1" x14ac:dyDescent="0.25">
      <c r="A347" s="436"/>
      <c r="B347" s="298" t="s">
        <v>20</v>
      </c>
      <c r="C347" s="43"/>
      <c r="D347" s="155"/>
      <c r="E347" s="89"/>
      <c r="F347" s="89"/>
      <c r="G347" s="89"/>
      <c r="H347" s="89"/>
      <c r="I347" s="120"/>
      <c r="J347" s="121"/>
      <c r="K347" s="108"/>
      <c r="L347" s="108"/>
      <c r="M347" s="108"/>
      <c r="N347" s="121"/>
      <c r="O347" s="108"/>
      <c r="P347" s="108"/>
      <c r="Q347" s="108"/>
      <c r="R347" s="108"/>
      <c r="S347" s="121"/>
      <c r="T347" s="108"/>
      <c r="U347" s="124"/>
      <c r="V347" s="108"/>
      <c r="W347" s="158"/>
    </row>
    <row r="348" spans="1:23" s="229" customFormat="1" ht="96" customHeight="1" x14ac:dyDescent="0.25">
      <c r="A348" s="452"/>
      <c r="B348" s="301" t="s">
        <v>312</v>
      </c>
      <c r="C348" s="245"/>
      <c r="D348" s="223"/>
      <c r="E348" s="222"/>
      <c r="F348" s="222"/>
      <c r="G348" s="222"/>
      <c r="H348" s="222"/>
      <c r="I348" s="224"/>
      <c r="J348" s="225">
        <f t="shared" si="150"/>
        <v>1058474.3999999999</v>
      </c>
      <c r="K348" s="226"/>
      <c r="L348" s="226">
        <f>L349</f>
        <v>1058474.3999999999</v>
      </c>
      <c r="M348" s="226"/>
      <c r="N348" s="225"/>
      <c r="O348" s="226">
        <f>O349</f>
        <v>0</v>
      </c>
      <c r="P348" s="226">
        <f>P349</f>
        <v>0</v>
      </c>
      <c r="Q348" s="226">
        <f>Q349</f>
        <v>0</v>
      </c>
      <c r="R348" s="226"/>
      <c r="S348" s="225"/>
      <c r="T348" s="226">
        <f>T349</f>
        <v>0</v>
      </c>
      <c r="U348" s="228">
        <f>U349</f>
        <v>0</v>
      </c>
      <c r="V348" s="226">
        <f>V349</f>
        <v>0</v>
      </c>
      <c r="W348" s="246"/>
    </row>
    <row r="349" spans="1:23" s="218" customFormat="1" ht="96" customHeight="1" x14ac:dyDescent="0.25">
      <c r="A349" s="453"/>
      <c r="B349" s="302" t="s">
        <v>313</v>
      </c>
      <c r="C349" s="247"/>
      <c r="D349" s="248"/>
      <c r="E349" s="212"/>
      <c r="F349" s="212"/>
      <c r="G349" s="212"/>
      <c r="H349" s="212"/>
      <c r="I349" s="213"/>
      <c r="J349" s="214">
        <f t="shared" si="150"/>
        <v>1058474.3999999999</v>
      </c>
      <c r="K349" s="215"/>
      <c r="L349" s="215">
        <f>L352+L355</f>
        <v>1058474.3999999999</v>
      </c>
      <c r="M349" s="215"/>
      <c r="N349" s="214">
        <f>O349+P349+Q349</f>
        <v>0</v>
      </c>
      <c r="O349" s="215">
        <f>O352+O355</f>
        <v>0</v>
      </c>
      <c r="P349" s="215">
        <f t="shared" ref="P349:Q349" si="161">P352+P355</f>
        <v>0</v>
      </c>
      <c r="Q349" s="215">
        <f t="shared" si="161"/>
        <v>0</v>
      </c>
      <c r="R349" s="215"/>
      <c r="S349" s="214">
        <f>T349+U349+V349</f>
        <v>0</v>
      </c>
      <c r="T349" s="215">
        <f>T352+T355</f>
        <v>0</v>
      </c>
      <c r="U349" s="215">
        <f t="shared" ref="U349:V349" si="162">U352+U355</f>
        <v>0</v>
      </c>
      <c r="V349" s="215">
        <f t="shared" si="162"/>
        <v>0</v>
      </c>
      <c r="W349" s="249"/>
    </row>
    <row r="350" spans="1:23" s="314" customFormat="1" ht="74.25" customHeight="1" x14ac:dyDescent="0.25">
      <c r="A350" s="352"/>
      <c r="B350" s="361" t="s">
        <v>28</v>
      </c>
      <c r="C350" s="307"/>
      <c r="D350" s="357"/>
      <c r="E350" s="337"/>
      <c r="F350" s="337"/>
      <c r="G350" s="337"/>
      <c r="H350" s="337"/>
      <c r="I350" s="338"/>
      <c r="J350" s="310"/>
      <c r="K350" s="312"/>
      <c r="L350" s="312"/>
      <c r="M350" s="312"/>
      <c r="N350" s="310"/>
      <c r="O350" s="312"/>
      <c r="P350" s="312"/>
      <c r="Q350" s="312"/>
      <c r="R350" s="312"/>
      <c r="S350" s="310"/>
      <c r="T350" s="312"/>
      <c r="U350" s="311"/>
      <c r="V350" s="312"/>
      <c r="W350" s="365"/>
    </row>
    <row r="351" spans="1:23" s="314" customFormat="1" ht="27.75" customHeight="1" x14ac:dyDescent="0.25">
      <c r="A351" s="352"/>
      <c r="B351" s="361" t="s">
        <v>294</v>
      </c>
      <c r="C351" s="307"/>
      <c r="D351" s="357"/>
      <c r="E351" s="337"/>
      <c r="F351" s="337"/>
      <c r="G351" s="337"/>
      <c r="H351" s="337"/>
      <c r="I351" s="338"/>
      <c r="J351" s="310"/>
      <c r="K351" s="312"/>
      <c r="L351" s="312"/>
      <c r="M351" s="312"/>
      <c r="N351" s="310"/>
      <c r="O351" s="312"/>
      <c r="P351" s="312"/>
      <c r="Q351" s="312"/>
      <c r="R351" s="312"/>
      <c r="S351" s="310"/>
      <c r="T351" s="312"/>
      <c r="U351" s="311"/>
      <c r="V351" s="312"/>
      <c r="W351" s="365"/>
    </row>
    <row r="352" spans="1:23" ht="115.5" customHeight="1" x14ac:dyDescent="0.25">
      <c r="A352" s="436">
        <v>150</v>
      </c>
      <c r="B352" s="280" t="s">
        <v>325</v>
      </c>
      <c r="C352" s="43"/>
      <c r="D352" s="155"/>
      <c r="E352" s="89"/>
      <c r="F352" s="89"/>
      <c r="G352" s="89"/>
      <c r="H352" s="89"/>
      <c r="I352" s="120"/>
      <c r="J352" s="121">
        <f>K352+L352+M352</f>
        <v>50000</v>
      </c>
      <c r="K352" s="108"/>
      <c r="L352" s="108">
        <v>50000</v>
      </c>
      <c r="M352" s="108"/>
      <c r="N352" s="121"/>
      <c r="O352" s="108"/>
      <c r="P352" s="108"/>
      <c r="Q352" s="108"/>
      <c r="R352" s="108"/>
      <c r="S352" s="121"/>
      <c r="T352" s="108"/>
      <c r="U352" s="124"/>
      <c r="V352" s="108"/>
      <c r="W352" s="158"/>
    </row>
    <row r="353" spans="1:23" ht="41.25" customHeight="1" x14ac:dyDescent="0.25">
      <c r="A353" s="436"/>
      <c r="B353" s="292" t="s">
        <v>193</v>
      </c>
      <c r="C353" s="43"/>
      <c r="D353" s="155"/>
      <c r="E353" s="89"/>
      <c r="F353" s="89"/>
      <c r="G353" s="89"/>
      <c r="H353" s="89"/>
      <c r="I353" s="120"/>
      <c r="J353" s="121">
        <f>K353+L353+M353</f>
        <v>50000</v>
      </c>
      <c r="K353" s="108"/>
      <c r="L353" s="108">
        <v>50000</v>
      </c>
      <c r="M353" s="108"/>
      <c r="N353" s="121"/>
      <c r="O353" s="108"/>
      <c r="P353" s="108"/>
      <c r="Q353" s="108"/>
      <c r="R353" s="108"/>
      <c r="S353" s="121"/>
      <c r="T353" s="108"/>
      <c r="U353" s="124"/>
      <c r="V353" s="108"/>
      <c r="W353" s="158"/>
    </row>
    <row r="354" spans="1:23" s="314" customFormat="1" ht="67.5" customHeight="1" x14ac:dyDescent="0.25">
      <c r="A354" s="352"/>
      <c r="B354" s="361" t="s">
        <v>119</v>
      </c>
      <c r="C354" s="307"/>
      <c r="D354" s="366"/>
      <c r="E354" s="337"/>
      <c r="F354" s="337"/>
      <c r="G354" s="337"/>
      <c r="H354" s="355"/>
      <c r="I354" s="338"/>
      <c r="J354" s="310"/>
      <c r="K354" s="312"/>
      <c r="L354" s="312"/>
      <c r="M354" s="312"/>
      <c r="N354" s="310"/>
      <c r="O354" s="312"/>
      <c r="P354" s="312"/>
      <c r="Q354" s="312"/>
      <c r="R354" s="312"/>
      <c r="S354" s="310"/>
      <c r="T354" s="312"/>
      <c r="U354" s="312"/>
      <c r="V354" s="312"/>
      <c r="W354" s="365"/>
    </row>
    <row r="355" spans="1:23" s="49" customFormat="1" ht="56.25" customHeight="1" x14ac:dyDescent="0.25">
      <c r="A355" s="448">
        <v>151</v>
      </c>
      <c r="B355" s="299" t="s">
        <v>326</v>
      </c>
      <c r="C355" s="196"/>
      <c r="D355" s="388"/>
      <c r="E355" s="72"/>
      <c r="F355" s="72"/>
      <c r="G355" s="72"/>
      <c r="H355" s="205"/>
      <c r="I355" s="147"/>
      <c r="J355" s="121">
        <f t="shared" ref="J355" si="163">K355+L355+M355</f>
        <v>1008474.4</v>
      </c>
      <c r="K355" s="112"/>
      <c r="L355" s="112">
        <v>1008474.4</v>
      </c>
      <c r="M355" s="112"/>
      <c r="N355" s="97"/>
      <c r="O355" s="112"/>
      <c r="P355" s="112"/>
      <c r="Q355" s="112"/>
      <c r="R355" s="112"/>
      <c r="S355" s="97"/>
      <c r="T355" s="112"/>
      <c r="U355" s="112"/>
      <c r="V355" s="112"/>
      <c r="W355" s="389"/>
    </row>
    <row r="356" spans="1:23" ht="30" customHeight="1" x14ac:dyDescent="0.25">
      <c r="A356" s="54"/>
      <c r="B356" s="91"/>
      <c r="C356" s="198">
        <v>41</v>
      </c>
      <c r="D356" s="92"/>
      <c r="E356" s="54"/>
      <c r="F356" s="54"/>
      <c r="G356" s="54"/>
      <c r="H356" s="54"/>
      <c r="I356" s="73"/>
      <c r="J356" s="74"/>
      <c r="K356" s="56"/>
      <c r="L356" s="56"/>
      <c r="M356" s="56"/>
      <c r="N356" s="74"/>
      <c r="O356" s="56"/>
      <c r="P356" s="56"/>
      <c r="Q356" s="56"/>
      <c r="R356" s="56"/>
      <c r="S356" s="74"/>
      <c r="T356" s="55"/>
      <c r="U356" s="57"/>
      <c r="V356" s="55"/>
      <c r="W356" s="76"/>
    </row>
    <row r="357" spans="1:23" ht="24" customHeight="1" x14ac:dyDescent="0.3">
      <c r="B357" s="421"/>
      <c r="C357" s="420"/>
      <c r="D357" s="420"/>
      <c r="E357" s="54"/>
      <c r="F357" s="54"/>
      <c r="G357" s="54"/>
      <c r="H357" s="54"/>
      <c r="I357" s="73"/>
      <c r="J357" s="74"/>
      <c r="K357" s="56"/>
      <c r="L357" s="56"/>
      <c r="M357" s="56"/>
      <c r="N357" s="74"/>
      <c r="O357" s="56"/>
      <c r="P357" s="56"/>
      <c r="Q357" s="56"/>
      <c r="R357" s="56"/>
      <c r="S357" s="74"/>
      <c r="T357" s="55"/>
      <c r="U357" s="57"/>
      <c r="V357" s="55"/>
      <c r="W357" s="76"/>
    </row>
    <row r="358" spans="1:23" ht="24" customHeight="1" x14ac:dyDescent="0.3">
      <c r="B358" s="421"/>
      <c r="C358" s="420"/>
      <c r="D358" s="420"/>
      <c r="E358" s="54"/>
      <c r="F358" s="54"/>
      <c r="G358" s="54"/>
      <c r="H358" s="54"/>
      <c r="I358" s="73"/>
      <c r="J358" s="74"/>
      <c r="K358" s="56"/>
      <c r="L358" s="56"/>
      <c r="M358" s="56"/>
      <c r="N358" s="74"/>
      <c r="O358" s="56"/>
      <c r="P358" s="56"/>
      <c r="Q358" s="56"/>
      <c r="R358" s="56"/>
      <c r="S358" s="74"/>
      <c r="T358" s="55"/>
      <c r="U358" s="57"/>
      <c r="V358" s="55"/>
      <c r="W358" s="76"/>
    </row>
    <row r="359" spans="1:23" ht="24" customHeight="1" x14ac:dyDescent="0.3">
      <c r="B359" s="421"/>
      <c r="C359" s="420"/>
      <c r="D359" s="420"/>
      <c r="E359" s="54"/>
      <c r="F359" s="54"/>
      <c r="G359" s="54"/>
      <c r="H359" s="54"/>
      <c r="I359" s="73"/>
      <c r="J359" s="74"/>
      <c r="K359" s="56"/>
      <c r="L359" s="56"/>
      <c r="M359" s="56"/>
      <c r="N359" s="74"/>
      <c r="O359" s="56"/>
      <c r="P359" s="56"/>
      <c r="Q359" s="56"/>
      <c r="R359" s="56"/>
      <c r="S359" s="74"/>
      <c r="T359" s="55"/>
      <c r="U359" s="57"/>
      <c r="V359" s="55"/>
      <c r="W359" s="76"/>
    </row>
    <row r="360" spans="1:23" ht="24" customHeight="1" x14ac:dyDescent="0.3">
      <c r="B360" s="421"/>
      <c r="C360" s="420"/>
      <c r="D360" s="420"/>
      <c r="E360" s="54"/>
      <c r="F360" s="54"/>
      <c r="G360" s="54"/>
      <c r="H360" s="54"/>
      <c r="I360" s="73"/>
      <c r="J360" s="74"/>
      <c r="K360" s="56"/>
      <c r="L360" s="56"/>
      <c r="M360" s="56"/>
      <c r="N360" s="74"/>
      <c r="O360" s="56"/>
      <c r="P360" s="56"/>
      <c r="Q360" s="56"/>
      <c r="R360" s="56"/>
      <c r="S360" s="74"/>
      <c r="T360" s="55"/>
      <c r="U360" s="57"/>
      <c r="V360" s="55"/>
      <c r="W360" s="76"/>
    </row>
    <row r="361" spans="1:23" ht="24" customHeight="1" x14ac:dyDescent="0.3">
      <c r="B361" s="421"/>
      <c r="C361" s="420"/>
      <c r="D361" s="420"/>
      <c r="E361" s="54"/>
      <c r="F361" s="54"/>
      <c r="G361" s="54"/>
      <c r="H361" s="54"/>
      <c r="I361" s="73"/>
      <c r="J361" s="74"/>
      <c r="K361" s="56"/>
      <c r="L361" s="56"/>
      <c r="M361" s="56"/>
      <c r="N361" s="74"/>
      <c r="O361" s="56"/>
      <c r="P361" s="56"/>
      <c r="Q361" s="56"/>
      <c r="R361" s="56"/>
      <c r="S361" s="74"/>
      <c r="T361" s="55"/>
      <c r="U361" s="57"/>
      <c r="V361" s="55"/>
      <c r="W361" s="76"/>
    </row>
    <row r="362" spans="1:23" ht="24" customHeight="1" x14ac:dyDescent="0.3">
      <c r="B362" s="421"/>
      <c r="C362" s="420"/>
      <c r="D362" s="420"/>
      <c r="E362" s="54"/>
      <c r="F362" s="54"/>
      <c r="G362" s="54"/>
      <c r="H362" s="54"/>
      <c r="I362" s="73"/>
      <c r="J362" s="74"/>
      <c r="K362" s="56"/>
      <c r="L362" s="56"/>
      <c r="M362" s="56"/>
      <c r="N362" s="74"/>
      <c r="O362" s="56"/>
      <c r="P362" s="56"/>
      <c r="Q362" s="56"/>
      <c r="R362" s="56"/>
      <c r="S362" s="74"/>
      <c r="T362" s="55"/>
      <c r="U362" s="57"/>
      <c r="V362" s="55"/>
      <c r="W362" s="76"/>
    </row>
    <row r="363" spans="1:23" ht="24" customHeight="1" x14ac:dyDescent="0.3">
      <c r="B363" s="421"/>
      <c r="C363" s="420"/>
      <c r="D363" s="420"/>
      <c r="E363" s="54"/>
      <c r="F363" s="54"/>
      <c r="G363" s="54"/>
      <c r="H363" s="54"/>
      <c r="I363" s="73"/>
      <c r="J363" s="74"/>
      <c r="K363" s="56"/>
      <c r="L363" s="56"/>
      <c r="M363" s="56"/>
      <c r="N363" s="74"/>
      <c r="O363" s="56"/>
      <c r="P363" s="56"/>
      <c r="Q363" s="56"/>
      <c r="R363" s="56"/>
      <c r="S363" s="74"/>
      <c r="T363" s="55"/>
      <c r="U363" s="57"/>
      <c r="V363" s="55"/>
      <c r="W363" s="76"/>
    </row>
    <row r="364" spans="1:23" ht="24" customHeight="1" x14ac:dyDescent="0.3">
      <c r="B364" s="421"/>
      <c r="C364" s="420"/>
      <c r="D364" s="420"/>
      <c r="E364" s="54"/>
      <c r="F364" s="54"/>
      <c r="G364" s="54"/>
      <c r="H364" s="54"/>
      <c r="I364" s="73"/>
      <c r="J364" s="74"/>
      <c r="K364" s="56"/>
      <c r="L364" s="56"/>
      <c r="M364" s="56"/>
      <c r="N364" s="74"/>
      <c r="O364" s="56"/>
      <c r="P364" s="56"/>
      <c r="Q364" s="56"/>
      <c r="R364" s="56"/>
      <c r="S364" s="74"/>
      <c r="T364" s="55"/>
      <c r="U364" s="57"/>
      <c r="V364" s="55"/>
      <c r="W364" s="76"/>
    </row>
    <row r="365" spans="1:23" ht="27" customHeight="1" x14ac:dyDescent="0.3">
      <c r="B365" s="422"/>
      <c r="C365" s="420"/>
      <c r="D365" s="420"/>
      <c r="E365" s="25"/>
      <c r="F365" s="25"/>
      <c r="G365" s="25"/>
      <c r="H365" s="25"/>
      <c r="I365" s="75"/>
      <c r="J365" s="32"/>
      <c r="K365" s="32"/>
      <c r="L365" s="32"/>
      <c r="M365" s="32"/>
      <c r="N365" s="34"/>
      <c r="O365" s="34"/>
      <c r="P365" s="34"/>
      <c r="Q365" s="34"/>
      <c r="R365" s="32"/>
      <c r="S365" s="32"/>
      <c r="T365" s="26"/>
      <c r="U365" s="34"/>
      <c r="V365" s="425"/>
      <c r="W365" s="426"/>
    </row>
    <row r="366" spans="1:23" ht="39" customHeight="1" x14ac:dyDescent="0.3">
      <c r="B366" s="422"/>
      <c r="C366" s="420"/>
      <c r="D366" s="420"/>
      <c r="E366" s="54"/>
      <c r="F366" s="54"/>
      <c r="G366" s="54"/>
      <c r="H366" s="54"/>
      <c r="I366" s="78"/>
      <c r="J366" s="55"/>
      <c r="K366" s="55"/>
      <c r="L366" s="56"/>
      <c r="M366" s="55"/>
      <c r="N366" s="79"/>
      <c r="O366" s="79"/>
      <c r="P366" s="79"/>
      <c r="Q366" s="79"/>
      <c r="R366" s="55"/>
      <c r="S366" s="55"/>
      <c r="T366" s="55"/>
      <c r="U366" s="57"/>
      <c r="V366" s="55"/>
      <c r="W366" s="77"/>
    </row>
    <row r="367" spans="1:23" s="86" customFormat="1" ht="24.6" x14ac:dyDescent="0.3">
      <c r="A367" s="457"/>
      <c r="B367" s="419"/>
      <c r="C367" s="420"/>
      <c r="D367" s="420"/>
      <c r="E367" s="80"/>
      <c r="F367" s="80"/>
      <c r="G367" s="80"/>
      <c r="H367" s="80"/>
      <c r="I367" s="81"/>
      <c r="J367" s="82"/>
      <c r="K367" s="82"/>
      <c r="L367" s="83"/>
      <c r="M367" s="82"/>
      <c r="N367" s="84"/>
      <c r="O367" s="84"/>
      <c r="P367" s="84"/>
      <c r="Q367" s="84"/>
      <c r="R367" s="82"/>
      <c r="S367" s="82"/>
      <c r="T367" s="82"/>
      <c r="U367" s="85"/>
      <c r="V367" s="82"/>
      <c r="W367" s="82"/>
    </row>
  </sheetData>
  <mergeCells count="46">
    <mergeCell ref="J99:J100"/>
    <mergeCell ref="I99:I100"/>
    <mergeCell ref="V365:W365"/>
    <mergeCell ref="B357:D357"/>
    <mergeCell ref="F3:F4"/>
    <mergeCell ref="C3:C4"/>
    <mergeCell ref="B365:D365"/>
    <mergeCell ref="B358:D358"/>
    <mergeCell ref="B359:D359"/>
    <mergeCell ref="B360:D360"/>
    <mergeCell ref="B99:B100"/>
    <mergeCell ref="C99:C100"/>
    <mergeCell ref="D99:D100"/>
    <mergeCell ref="M99:M100"/>
    <mergeCell ref="N99:N100"/>
    <mergeCell ref="F99:F100"/>
    <mergeCell ref="B367:D367"/>
    <mergeCell ref="B361:D361"/>
    <mergeCell ref="B362:D362"/>
    <mergeCell ref="B363:D363"/>
    <mergeCell ref="B364:D364"/>
    <mergeCell ref="B366:D366"/>
    <mergeCell ref="E99:E100"/>
    <mergeCell ref="B1:W1"/>
    <mergeCell ref="I3:I4"/>
    <mergeCell ref="J3:M3"/>
    <mergeCell ref="B3:B4"/>
    <mergeCell ref="G3:G4"/>
    <mergeCell ref="T2:W2"/>
    <mergeCell ref="W3:W4"/>
    <mergeCell ref="S3:V3"/>
    <mergeCell ref="D3:D4"/>
    <mergeCell ref="H3:H4"/>
    <mergeCell ref="N3:R3"/>
    <mergeCell ref="E3:E4"/>
    <mergeCell ref="U99:U100"/>
    <mergeCell ref="V99:V100"/>
    <mergeCell ref="K99:K100"/>
    <mergeCell ref="L99:L100"/>
    <mergeCell ref="W99:W100"/>
    <mergeCell ref="P99:P100"/>
    <mergeCell ref="Q99:Q100"/>
    <mergeCell ref="R99:R100"/>
    <mergeCell ref="S99:S100"/>
    <mergeCell ref="T99:T100"/>
    <mergeCell ref="O99:O100"/>
  </mergeCells>
  <pageMargins left="0.23622047244094491" right="0.23622047244094491" top="0.35433070866141736" bottom="0.35433070866141736" header="0.11811023622047245" footer="0.11811023622047245"/>
  <pageSetup paperSize="9" scale="35" fitToHeight="0" orientation="landscape" r:id="rId1"/>
  <headerFooter differentFirst="1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economy11 (Капитонова С.Н.)</cp:lastModifiedBy>
  <cp:lastPrinted>2021-01-21T13:44:35Z</cp:lastPrinted>
  <dcterms:created xsi:type="dcterms:W3CDTF">2016-11-16T06:29:02Z</dcterms:created>
  <dcterms:modified xsi:type="dcterms:W3CDTF">2021-03-15T11:52:16Z</dcterms:modified>
</cp:coreProperties>
</file>