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'Лист1'!$A$1:$E$367</definedName>
  </definedNames>
  <calcPr fullCalcOnLoad="1"/>
</workbook>
</file>

<file path=xl/sharedStrings.xml><?xml version="1.0" encoding="utf-8"?>
<sst xmlns="http://schemas.openxmlformats.org/spreadsheetml/2006/main" count="333" uniqueCount="237">
  <si>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</si>
  <si>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</si>
  <si>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</si>
  <si>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</si>
  <si>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</si>
  <si>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</si>
  <si>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</si>
  <si>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</si>
  <si>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</si>
  <si>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</si>
  <si>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</si>
  <si>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</si>
  <si>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</si>
  <si>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</si>
  <si>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</si>
  <si>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</si>
  <si>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</si>
  <si>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</si>
  <si>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</si>
  <si>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</si>
  <si>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</si>
  <si>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</si>
  <si>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</si>
  <si>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</si>
  <si>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</si>
  <si>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</si>
  <si>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</si>
  <si>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</si>
  <si>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</si>
  <si>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</si>
  <si>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</si>
  <si>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</si>
  <si>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</si>
  <si>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</si>
  <si>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</si>
  <si>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</si>
  <si>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</si>
  <si>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</si>
  <si>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</si>
  <si>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</si>
  <si>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</si>
  <si>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</si>
  <si>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</si>
  <si>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</si>
  <si>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</si>
  <si>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</si>
  <si>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</si>
  <si>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</si>
  <si>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</si>
  <si>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</si>
  <si>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</si>
  <si>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</si>
  <si>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</si>
  <si>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</si>
  <si>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</si>
  <si>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</si>
  <si>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</si>
  <si>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</si>
  <si>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</si>
  <si>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</si>
  <si>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</si>
  <si>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</si>
  <si>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</si>
  <si>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</si>
  <si>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</si>
  <si>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</si>
  <si>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</si>
  <si>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</si>
  <si>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</si>
  <si>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</si>
  <si>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</si>
  <si>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</si>
  <si>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</si>
  <si>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</si>
  <si>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</si>
  <si>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</si>
  <si>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</si>
  <si>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</si>
  <si>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</si>
  <si>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</si>
  <si>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</si>
  <si>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</si>
  <si>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</si>
  <si>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</si>
  <si>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</si>
  <si>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</si>
  <si>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</si>
  <si>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</si>
  <si>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</si>
  <si>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</si>
  <si>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</si>
  <si>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</si>
  <si>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</si>
  <si>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</si>
  <si>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</si>
  <si>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</si>
  <si>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</si>
  <si>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</si>
  <si>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</si>
  <si>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</si>
  <si>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</si>
  <si>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</si>
  <si>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</si>
  <si>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</si>
  <si>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</si>
  <si>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</si>
  <si>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</si>
  <si>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</si>
  <si>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</si>
  <si>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</si>
  <si>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</si>
  <si>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</si>
  <si>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</si>
  <si>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</si>
  <si>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</si>
  <si>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поощрение победителей экономического соревнования между сельскими, городским песелениями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</si>
  <si>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</si>
  <si>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</si>
  <si>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</si>
  <si>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</si>
  <si>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</si>
  <si>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</si>
  <si>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</si>
  <si>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</si>
  <si>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</si>
  <si>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</si>
  <si>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</si>
  <si>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</si>
  <si>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</si>
  <si>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</si>
  <si>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</si>
  <si>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</si>
  <si>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</si>
  <si>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</si>
  <si>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</si>
  <si>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</si>
  <si>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</si>
  <si>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 xml:space="preserve">                     субсидии на иные цели, в т.ч. </t>
  </si>
  <si>
    <t>субсидии МУП "ЖКХ"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</si>
  <si>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</si>
  <si>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</si>
  <si>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</si>
  <si>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</si>
  <si>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</si>
  <si>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</si>
  <si>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</si>
  <si>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</si>
  <si>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</si>
  <si>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</si>
  <si>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</si>
  <si>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</si>
  <si>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</si>
  <si>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</si>
  <si>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</si>
  <si>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</si>
  <si>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</si>
  <si>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</si>
  <si>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ремонт и укрепление МТБ детских школ искусств</t>
  </si>
  <si>
    <t>денежные поощрения и гранты главы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</si>
  <si>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</si>
  <si>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</si>
  <si>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</si>
  <si>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</si>
  <si>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</si>
  <si>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</si>
  <si>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</si>
  <si>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</si>
  <si>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</si>
  <si>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</si>
  <si>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 xml:space="preserve">  </t>
  </si>
  <si>
    <t>Водное хозяйство</t>
  </si>
  <si>
    <t>мероприятия в области использования, охраны водных объектов</t>
  </si>
  <si>
    <t>Уточненный план на 2020 год</t>
  </si>
  <si>
    <t>% исполне-ния к плану 2020 г.</t>
  </si>
  <si>
    <t>Отклонение от плана 2020 г. 
(+, - )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</si>
  <si>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</si>
  <si>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</si>
  <si>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</si>
  <si>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</si>
  <si>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</si>
  <si>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</si>
  <si>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</si>
  <si>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</si>
  <si>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</si>
  <si>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</si>
  <si>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</si>
  <si>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</si>
  <si>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</si>
  <si>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</si>
  <si>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</si>
  <si>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</si>
  <si>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</si>
  <si>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</si>
  <si>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</si>
  <si>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 xml:space="preserve">обеспечение деятельности учреждений культуры </t>
  </si>
  <si>
    <t xml:space="preserve">         строительство футбольного поля в г. Козловка</t>
  </si>
  <si>
    <t xml:space="preserve">ДОХОДЫ БЮДЖЕТА ОТ ВОЗВРАТА БЮДЖЕТАМИ ОСТАТКОВ СУБСИДИЙ, СУБВЕНЦИЙ И ИНЫХ МЕЖБЮДЖЕТНЫХ ТРАНСФЕРТОВ 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</si>
  <si>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</si>
  <si>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</si>
  <si>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 xml:space="preserve">            оплата проектно-сметной документации по благоустройство дворовых и общественных территорий</t>
  </si>
  <si>
    <t>оплата инженерно-обследовательских работ по МБОУ "КСОШ № 3"</t>
  </si>
  <si>
    <t>приобретение оборудования по робототехнике</t>
  </si>
  <si>
    <t>оплата проектно-сметной документации ФОК "Атал"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</si>
  <si>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</si>
  <si>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</si>
  <si>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благоустройство сельских территорий</t>
  </si>
  <si>
    <t xml:space="preserve">оплата проектно-сметной документации по строительству дошкольного образовательного учреждения </t>
  </si>
  <si>
    <t>реализация вопросов местного значения в сфере образования, физической культуры и спорта (оплата коммунальных услуг)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</si>
  <si>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</si>
  <si>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</si>
  <si>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</si>
  <si>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приобретение музыкальных инструментов, оборудования и материалов для детских школ искусств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</si>
  <si>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</si>
  <si>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</si>
  <si>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</si>
  <si>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</si>
  <si>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благоустройство сельских территорий в рамках мероприятий по устойчивому развитию сельских территорий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</si>
  <si>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</si>
  <si>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 xml:space="preserve">реализация комплекса мероприятий по благоустройству дворовых территорий и тротуаров </t>
  </si>
  <si>
    <t>оплата проектно-сметной документации по реконструкции музея им. Лобачевского</t>
  </si>
  <si>
    <t>реализация отдельных полномочий в области обращения с твердыми коммунальными отходами (респ. ср-ва)</t>
  </si>
  <si>
    <t>реализация проектов, направленных на благоустройство и развитие территорий населенных пунктов Чувашской Республики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</si>
  <si>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</si>
  <si>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Начальник финансового отдела</t>
  </si>
  <si>
    <t>Е.Е. Матушкина</t>
  </si>
  <si>
    <t>капитальный ремонт источников водоснабжения (водонапорных башен и водозаборных скважин) в населенных пунктах (респ. ср-ва)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</si>
  <si>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</si>
  <si>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</si>
  <si>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</si>
  <si>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демонтаж здания МБОУ "Байгуловская СОШ"</t>
  </si>
  <si>
    <t>залив площадки для проведения мероприятий по ГТО</t>
  </si>
  <si>
    <t>мер-я по вовл. молодежи в соцпрактику</t>
  </si>
  <si>
    <t>господдержка одаренной молодежи</t>
  </si>
  <si>
    <t>реализация инновационных программ в сфере культуры и искусства (респ. ср-ва)</t>
  </si>
  <si>
    <t>Анализ исполнения консолидированного бюджета Козловского района на 01.10.2020 года</t>
  </si>
  <si>
    <t>Фактическое исполнение на 01.10.2020</t>
  </si>
  <si>
    <t>ежегодные денежные поощрения и гранты Главы Чувашской Республики для поддержки инноваций в сфере образования (респ. ср-ва)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</si>
</sst>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4" fontId="12" fillId="0" borderId="22" xfId="0" applyNumberFormat="1" applyFont="1" applyFill="1" applyBorder="1" applyAlignment="1">
      <alignment wrapText="1"/>
    </xf>
    <xf numFmtId="164" fontId="13" fillId="0" borderId="19" xfId="57" applyNumberFormat="1" applyFont="1" applyFill="1" applyBorder="1" applyAlignment="1">
      <alignment wrapText="1"/>
    </xf>
    <xf numFmtId="175" fontId="13" fillId="0" borderId="23" xfId="61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view="pageBreakPreview" zoomScaleSheetLayoutView="100" workbookViewId="0" topLeftCell="A40">
      <selection activeCell="A343" sqref="A343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3" t="s">
        <v>234</v>
      </c>
      <c r="B1" s="84"/>
      <c r="C1" s="84"/>
      <c r="D1" s="84"/>
      <c r="E1" s="84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172</v>
      </c>
      <c r="C4" s="21" t="s">
        <v>235</v>
      </c>
      <c r="D4" s="20" t="s">
        <v>173</v>
      </c>
      <c r="E4" s="22" t="s">
        <v>174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81036000</v>
      </c>
      <c r="C7" s="48">
        <f>SUM(C8)</f>
        <v>54131235.23</v>
      </c>
      <c r="D7" s="40">
        <f aca="true" t="shared" si="0" ref="D7:D14">IF(B7=0,"   ",C7/B7)</f>
        <v>0.6679899702601313</v>
      </c>
      <c r="E7" s="43">
        <f aca="true" t="shared" si="1" ref="E7:E14">C7-B7</f>
        <v>-26904764.770000003</v>
      </c>
      <c r="F7" s="8"/>
    </row>
    <row r="8" spans="1:5" s="8" customFormat="1" ht="15" customHeight="1">
      <c r="A8" s="39" t="s">
        <v>29</v>
      </c>
      <c r="B8" s="49">
        <v>81036000</v>
      </c>
      <c r="C8" s="50">
        <v>54131235.23</v>
      </c>
      <c r="D8" s="40">
        <f t="shared" si="0"/>
        <v>0.6679899702601313</v>
      </c>
      <c r="E8" s="43">
        <f t="shared" si="1"/>
        <v>-26904764.770000003</v>
      </c>
    </row>
    <row r="9" spans="1:5" s="8" customFormat="1" ht="45.75" customHeight="1">
      <c r="A9" s="39" t="s">
        <v>90</v>
      </c>
      <c r="B9" s="48">
        <f>SUM(B10)</f>
        <v>10696900</v>
      </c>
      <c r="C9" s="48">
        <f>SUM(C10)</f>
        <v>7505676.69</v>
      </c>
      <c r="D9" s="40">
        <f t="shared" si="0"/>
        <v>0.7016683983210089</v>
      </c>
      <c r="E9" s="43">
        <f t="shared" si="1"/>
        <v>-3191223.3099999996</v>
      </c>
    </row>
    <row r="10" spans="1:6" s="8" customFormat="1" ht="27" customHeight="1">
      <c r="A10" s="39" t="s">
        <v>91</v>
      </c>
      <c r="B10" s="49">
        <v>10696900</v>
      </c>
      <c r="C10" s="50">
        <v>7505676.69</v>
      </c>
      <c r="D10" s="40">
        <f t="shared" si="0"/>
        <v>0.7016683983210089</v>
      </c>
      <c r="E10" s="43">
        <f t="shared" si="1"/>
        <v>-3191223.3099999996</v>
      </c>
      <c r="F10" s="9"/>
    </row>
    <row r="11" spans="1:6" s="9" customFormat="1" ht="15">
      <c r="A11" s="39" t="s">
        <v>3</v>
      </c>
      <c r="B11" s="49">
        <f>SUM(B12:B14)</f>
        <v>7850500</v>
      </c>
      <c r="C11" s="49">
        <f>SUM(C12:C14)</f>
        <v>5708689.32</v>
      </c>
      <c r="D11" s="40">
        <f t="shared" si="0"/>
        <v>0.7271752525316859</v>
      </c>
      <c r="E11" s="43">
        <f t="shared" si="1"/>
        <v>-2141810.6799999997</v>
      </c>
      <c r="F11" s="8"/>
    </row>
    <row r="12" spans="1:5" s="8" customFormat="1" ht="30">
      <c r="A12" s="39" t="s">
        <v>175</v>
      </c>
      <c r="B12" s="64">
        <v>520000</v>
      </c>
      <c r="C12" s="64">
        <v>299205.99</v>
      </c>
      <c r="D12" s="40">
        <f>IF(B12=0,"   ",C12/B12)</f>
        <v>0.5753961346153846</v>
      </c>
      <c r="E12" s="43">
        <f>C12-B12</f>
        <v>-220794.01</v>
      </c>
    </row>
    <row r="13" spans="1:5" s="8" customFormat="1" ht="27.75" customHeight="1">
      <c r="A13" s="39" t="s">
        <v>204</v>
      </c>
      <c r="B13" s="64">
        <v>6350000</v>
      </c>
      <c r="C13" s="65">
        <v>4415651.98</v>
      </c>
      <c r="D13" s="40">
        <f t="shared" si="0"/>
        <v>0.6953782645669292</v>
      </c>
      <c r="E13" s="43">
        <f t="shared" si="1"/>
        <v>-1934348.0199999996</v>
      </c>
    </row>
    <row r="14" spans="1:5" s="8" customFormat="1" ht="15">
      <c r="A14" s="39" t="s">
        <v>14</v>
      </c>
      <c r="B14" s="49">
        <v>980500</v>
      </c>
      <c r="C14" s="50">
        <v>993831.35</v>
      </c>
      <c r="D14" s="40">
        <f t="shared" si="0"/>
        <v>1.0135964813870475</v>
      </c>
      <c r="E14" s="43">
        <f t="shared" si="1"/>
        <v>13331.349999999977</v>
      </c>
    </row>
    <row r="15" spans="1:6" s="9" customFormat="1" ht="15">
      <c r="A15" s="39" t="s">
        <v>63</v>
      </c>
      <c r="B15" s="49">
        <f>SUM(B16:B20)</f>
        <v>10939300</v>
      </c>
      <c r="C15" s="49">
        <f>SUM(C16:C20)</f>
        <v>2521609.1</v>
      </c>
      <c r="D15" s="40">
        <f aca="true" t="shared" si="2" ref="D15:D20">IF(B15=0,"   ",C15/B15)</f>
        <v>0.2305091824888247</v>
      </c>
      <c r="E15" s="43">
        <f aca="true" t="shared" si="3" ref="E15:E20">C15-B15</f>
        <v>-8417690.9</v>
      </c>
      <c r="F15" s="8"/>
    </row>
    <row r="16" spans="1:6" s="8" customFormat="1" ht="15">
      <c r="A16" s="39" t="s">
        <v>64</v>
      </c>
      <c r="B16" s="49">
        <v>4617500</v>
      </c>
      <c r="C16" s="49">
        <v>483566.15</v>
      </c>
      <c r="D16" s="40">
        <f>IF(B16=0,"   ",C16/B16)</f>
        <v>0.10472466702761235</v>
      </c>
      <c r="E16" s="43">
        <f t="shared" si="3"/>
        <v>-4133933.85</v>
      </c>
      <c r="F16" s="9"/>
    </row>
    <row r="17" spans="1:5" s="9" customFormat="1" ht="15">
      <c r="A17" s="39" t="s">
        <v>124</v>
      </c>
      <c r="B17" s="49">
        <v>200100</v>
      </c>
      <c r="C17" s="65">
        <v>48475.62</v>
      </c>
      <c r="D17" s="40">
        <f>IF(B17=0,"   ",C17/B17)</f>
        <v>0.24225697151424289</v>
      </c>
      <c r="E17" s="43">
        <f>C17-B17</f>
        <v>-151624.38</v>
      </c>
    </row>
    <row r="18" spans="1:6" s="9" customFormat="1" ht="15">
      <c r="A18" s="39" t="s">
        <v>125</v>
      </c>
      <c r="B18" s="49">
        <v>1280200</v>
      </c>
      <c r="C18" s="65">
        <v>218653.24</v>
      </c>
      <c r="D18" s="40">
        <f t="shared" si="2"/>
        <v>0.1707961568504921</v>
      </c>
      <c r="E18" s="43">
        <f t="shared" si="3"/>
        <v>-1061546.76</v>
      </c>
      <c r="F18" s="8"/>
    </row>
    <row r="19" spans="1:5" s="8" customFormat="1" ht="15">
      <c r="A19" s="39" t="s">
        <v>122</v>
      </c>
      <c r="B19" s="49">
        <v>1590000</v>
      </c>
      <c r="C19" s="49">
        <v>1226886.68</v>
      </c>
      <c r="D19" s="40">
        <f t="shared" si="2"/>
        <v>0.7716268427672955</v>
      </c>
      <c r="E19" s="43">
        <f t="shared" si="3"/>
        <v>-363113.32000000007</v>
      </c>
    </row>
    <row r="20" spans="1:5" s="8" customFormat="1" ht="15">
      <c r="A20" s="39" t="s">
        <v>123</v>
      </c>
      <c r="B20" s="49">
        <v>3251500</v>
      </c>
      <c r="C20" s="49">
        <v>544027.41</v>
      </c>
      <c r="D20" s="40">
        <f t="shared" si="2"/>
        <v>0.16731582654159619</v>
      </c>
      <c r="E20" s="43">
        <f t="shared" si="3"/>
        <v>-2707472.59</v>
      </c>
    </row>
    <row r="21" spans="1:5" s="8" customFormat="1" ht="30">
      <c r="A21" s="39" t="s">
        <v>39</v>
      </c>
      <c r="B21" s="49">
        <f>B22+B23</f>
        <v>70000</v>
      </c>
      <c r="C21" s="49">
        <f>C22+C23</f>
        <v>110526.24</v>
      </c>
      <c r="D21" s="40">
        <f aca="true" t="shared" si="4" ref="D21:D53">IF(B21=0,"   ",C21/B21)</f>
        <v>1.5789462857142857</v>
      </c>
      <c r="E21" s="43">
        <f aca="true" t="shared" si="5" ref="E21:E51">C21-B21</f>
        <v>40526.240000000005</v>
      </c>
    </row>
    <row r="22" spans="1:5" s="8" customFormat="1" ht="15">
      <c r="A22" s="39" t="s">
        <v>15</v>
      </c>
      <c r="B22" s="49">
        <v>70000</v>
      </c>
      <c r="C22" s="64">
        <v>113210</v>
      </c>
      <c r="D22" s="40">
        <f t="shared" si="4"/>
        <v>1.6172857142857142</v>
      </c>
      <c r="E22" s="43">
        <f t="shared" si="5"/>
        <v>43210</v>
      </c>
    </row>
    <row r="23" spans="1:5" s="8" customFormat="1" ht="15">
      <c r="A23" s="39" t="s">
        <v>43</v>
      </c>
      <c r="B23" s="49">
        <v>0</v>
      </c>
      <c r="C23" s="64">
        <v>-2683.76</v>
      </c>
      <c r="D23" s="40" t="str">
        <f t="shared" si="4"/>
        <v>   </v>
      </c>
      <c r="E23" s="43">
        <f t="shared" si="5"/>
        <v>-2683.76</v>
      </c>
    </row>
    <row r="24" spans="1:5" s="8" customFormat="1" ht="15">
      <c r="A24" s="39" t="s">
        <v>16</v>
      </c>
      <c r="B24" s="49">
        <v>2604400</v>
      </c>
      <c r="C24" s="64">
        <v>1941783.56</v>
      </c>
      <c r="D24" s="40">
        <f t="shared" si="4"/>
        <v>0.7455780832437414</v>
      </c>
      <c r="E24" s="43">
        <f t="shared" si="5"/>
        <v>-662616.44</v>
      </c>
    </row>
    <row r="25" spans="1:5" s="8" customFormat="1" ht="30" customHeight="1">
      <c r="A25" s="39" t="s">
        <v>108</v>
      </c>
      <c r="B25" s="49">
        <v>0</v>
      </c>
      <c r="C25" s="49">
        <v>111.14</v>
      </c>
      <c r="D25" s="40" t="str">
        <f t="shared" si="4"/>
        <v>   </v>
      </c>
      <c r="E25" s="43">
        <f t="shared" si="5"/>
        <v>111.14</v>
      </c>
    </row>
    <row r="26" spans="1:5" s="8" customFormat="1" ht="14.25">
      <c r="A26" s="58" t="s">
        <v>88</v>
      </c>
      <c r="B26" s="51">
        <f>B7+B11+B15+B21+B24+B25+B9</f>
        <v>113197100</v>
      </c>
      <c r="C26" s="51">
        <f>C7+C11+C15+C21+C24+C25+C9</f>
        <v>71919631.28</v>
      </c>
      <c r="D26" s="42">
        <f t="shared" si="4"/>
        <v>0.6353487084033071</v>
      </c>
      <c r="E26" s="44">
        <f t="shared" si="5"/>
        <v>-41277468.72</v>
      </c>
    </row>
    <row r="27" spans="1:5" s="8" customFormat="1" ht="30" customHeight="1">
      <c r="A27" s="39" t="s">
        <v>111</v>
      </c>
      <c r="B27" s="49">
        <f>SUM(B28:B30)</f>
        <v>10419500</v>
      </c>
      <c r="C27" s="49">
        <f>SUM(C28:C30)</f>
        <v>3451580.71</v>
      </c>
      <c r="D27" s="40">
        <f t="shared" si="4"/>
        <v>0.331261644992562</v>
      </c>
      <c r="E27" s="43">
        <f t="shared" si="5"/>
        <v>-6967919.29</v>
      </c>
    </row>
    <row r="28" spans="1:5" s="8" customFormat="1" ht="15">
      <c r="A28" s="39" t="s">
        <v>62</v>
      </c>
      <c r="B28" s="49">
        <v>8720800</v>
      </c>
      <c r="C28" s="49">
        <v>2776315.02</v>
      </c>
      <c r="D28" s="40">
        <f t="shared" si="4"/>
        <v>0.3183555430694432</v>
      </c>
      <c r="E28" s="74">
        <f t="shared" si="5"/>
        <v>-5944484.98</v>
      </c>
    </row>
    <row r="29" spans="1:5" s="8" customFormat="1" ht="17.25" customHeight="1">
      <c r="A29" s="39" t="s">
        <v>136</v>
      </c>
      <c r="B29" s="49">
        <v>1187300</v>
      </c>
      <c r="C29" s="50">
        <v>577113.78</v>
      </c>
      <c r="D29" s="40">
        <f t="shared" si="4"/>
        <v>0.48607241640697385</v>
      </c>
      <c r="E29" s="43">
        <f t="shared" si="5"/>
        <v>-610186.22</v>
      </c>
    </row>
    <row r="30" spans="1:5" s="8" customFormat="1" ht="91.5" customHeight="1">
      <c r="A30" s="39" t="s">
        <v>150</v>
      </c>
      <c r="B30" s="49">
        <v>511400</v>
      </c>
      <c r="C30" s="50">
        <v>98151.91</v>
      </c>
      <c r="D30" s="40">
        <f t="shared" si="4"/>
        <v>0.19192786468517795</v>
      </c>
      <c r="E30" s="43">
        <f t="shared" si="5"/>
        <v>-413248.08999999997</v>
      </c>
    </row>
    <row r="31" spans="1:5" s="8" customFormat="1" ht="29.25" customHeight="1">
      <c r="A31" s="39" t="s">
        <v>17</v>
      </c>
      <c r="B31" s="49">
        <f>SUM(B32)</f>
        <v>350000</v>
      </c>
      <c r="C31" s="49">
        <f>SUM(C32)</f>
        <v>164772.07</v>
      </c>
      <c r="D31" s="40">
        <f t="shared" si="4"/>
        <v>0.4707773428571429</v>
      </c>
      <c r="E31" s="43">
        <f t="shared" si="5"/>
        <v>-185227.93</v>
      </c>
    </row>
    <row r="32" spans="1:5" s="8" customFormat="1" ht="15">
      <c r="A32" s="39" t="s">
        <v>18</v>
      </c>
      <c r="B32" s="49">
        <v>350000</v>
      </c>
      <c r="C32" s="64">
        <v>164772.07</v>
      </c>
      <c r="D32" s="40">
        <f t="shared" si="4"/>
        <v>0.4707773428571429</v>
      </c>
      <c r="E32" s="43">
        <f t="shared" si="5"/>
        <v>-185227.93</v>
      </c>
    </row>
    <row r="33" spans="1:5" s="8" customFormat="1" ht="30">
      <c r="A33" s="39" t="s">
        <v>110</v>
      </c>
      <c r="B33" s="49">
        <v>2146100</v>
      </c>
      <c r="C33" s="49">
        <v>1235439.28</v>
      </c>
      <c r="D33" s="40">
        <f t="shared" si="4"/>
        <v>0.5756671543730488</v>
      </c>
      <c r="E33" s="43">
        <f t="shared" si="5"/>
        <v>-910660.72</v>
      </c>
    </row>
    <row r="34" spans="1:5" s="8" customFormat="1" ht="30.75" customHeight="1">
      <c r="A34" s="39" t="s">
        <v>112</v>
      </c>
      <c r="B34" s="49">
        <f>B35+B36</f>
        <v>5128000</v>
      </c>
      <c r="C34" s="49">
        <f>C35+C36</f>
        <v>1271290.47</v>
      </c>
      <c r="D34" s="40">
        <f t="shared" si="4"/>
        <v>0.2479115581123245</v>
      </c>
      <c r="E34" s="43">
        <f t="shared" si="5"/>
        <v>-3856709.5300000003</v>
      </c>
    </row>
    <row r="35" spans="1:5" s="8" customFormat="1" ht="30">
      <c r="A35" s="39" t="s">
        <v>113</v>
      </c>
      <c r="B35" s="64">
        <v>3468800</v>
      </c>
      <c r="C35" s="49">
        <v>194866</v>
      </c>
      <c r="D35" s="40">
        <f t="shared" si="4"/>
        <v>0.056176775830258305</v>
      </c>
      <c r="E35" s="43">
        <f t="shared" si="5"/>
        <v>-3273934</v>
      </c>
    </row>
    <row r="36" spans="1:5" s="8" customFormat="1" ht="30">
      <c r="A36" s="39" t="s">
        <v>95</v>
      </c>
      <c r="B36" s="49">
        <v>1659200</v>
      </c>
      <c r="C36" s="49">
        <v>1076424.47</v>
      </c>
      <c r="D36" s="40">
        <f t="shared" si="4"/>
        <v>0.6487611318707811</v>
      </c>
      <c r="E36" s="43">
        <f t="shared" si="5"/>
        <v>-582775.53</v>
      </c>
    </row>
    <row r="37" spans="1:5" s="8" customFormat="1" ht="15">
      <c r="A37" s="39" t="s">
        <v>19</v>
      </c>
      <c r="B37" s="49">
        <v>3300000</v>
      </c>
      <c r="C37" s="49">
        <v>1048242.95</v>
      </c>
      <c r="D37" s="40">
        <f t="shared" si="4"/>
        <v>0.3176493787878788</v>
      </c>
      <c r="E37" s="43">
        <f t="shared" si="5"/>
        <v>-2251757.05</v>
      </c>
    </row>
    <row r="38" spans="1:6" s="8" customFormat="1" ht="15">
      <c r="A38" s="39" t="s">
        <v>20</v>
      </c>
      <c r="B38" s="49">
        <f>B39+B40</f>
        <v>0</v>
      </c>
      <c r="C38" s="49">
        <f>C39+C40</f>
        <v>-10379.87</v>
      </c>
      <c r="D38" s="40" t="str">
        <f t="shared" si="4"/>
        <v>   </v>
      </c>
      <c r="E38" s="43">
        <f t="shared" si="5"/>
        <v>-10379.87</v>
      </c>
      <c r="F38" s="11"/>
    </row>
    <row r="39" spans="1:5" s="11" customFormat="1" ht="15" customHeight="1">
      <c r="A39" s="39" t="s">
        <v>31</v>
      </c>
      <c r="B39" s="49">
        <v>0</v>
      </c>
      <c r="C39" s="48">
        <v>-10379.87</v>
      </c>
      <c r="D39" s="40" t="str">
        <f t="shared" si="4"/>
        <v>   </v>
      </c>
      <c r="E39" s="43">
        <f t="shared" si="5"/>
        <v>-10379.87</v>
      </c>
    </row>
    <row r="40" spans="1:5" s="11" customFormat="1" ht="15" customHeight="1">
      <c r="A40" s="39" t="s">
        <v>32</v>
      </c>
      <c r="B40" s="49">
        <v>0</v>
      </c>
      <c r="C40" s="48">
        <v>0</v>
      </c>
      <c r="D40" s="40" t="str">
        <f t="shared" si="4"/>
        <v>   </v>
      </c>
      <c r="E40" s="43">
        <f t="shared" si="5"/>
        <v>0</v>
      </c>
    </row>
    <row r="41" spans="1:5" s="11" customFormat="1" ht="15" customHeight="1">
      <c r="A41" s="58" t="s">
        <v>89</v>
      </c>
      <c r="B41" s="51">
        <f>B27+B31+B34+B37+B38+B33</f>
        <v>21343600</v>
      </c>
      <c r="C41" s="51">
        <f>C27+C31+C34+C37+C38+C33</f>
        <v>7160945.61</v>
      </c>
      <c r="D41" s="42">
        <f t="shared" si="4"/>
        <v>0.33550786231001334</v>
      </c>
      <c r="E41" s="44">
        <f t="shared" si="5"/>
        <v>-14182654.39</v>
      </c>
    </row>
    <row r="42" spans="1:5" s="11" customFormat="1" ht="14.25">
      <c r="A42" s="58" t="s">
        <v>4</v>
      </c>
      <c r="B42" s="51">
        <f>SUM(B26,B41)</f>
        <v>134540700</v>
      </c>
      <c r="C42" s="51">
        <f>SUM(C26,C41)</f>
        <v>79080576.89</v>
      </c>
      <c r="D42" s="42">
        <f t="shared" si="4"/>
        <v>0.587781815391179</v>
      </c>
      <c r="E42" s="44">
        <f t="shared" si="5"/>
        <v>-55460123.11</v>
      </c>
    </row>
    <row r="43" spans="1:5" s="11" customFormat="1" ht="18" customHeight="1">
      <c r="A43" s="58" t="s">
        <v>75</v>
      </c>
      <c r="B43" s="51">
        <f>SUM(B44:B50)</f>
        <v>536812556.39</v>
      </c>
      <c r="C43" s="51">
        <f>SUM(C44:C50,)</f>
        <v>269013582.84999996</v>
      </c>
      <c r="D43" s="42">
        <f t="shared" si="4"/>
        <v>0.501131316039036</v>
      </c>
      <c r="E43" s="44">
        <f t="shared" si="5"/>
        <v>-267798973.54000002</v>
      </c>
    </row>
    <row r="44" spans="1:5" s="11" customFormat="1" ht="30" customHeight="1">
      <c r="A44" s="39" t="s">
        <v>44</v>
      </c>
      <c r="B44" s="49">
        <v>-46920830.84</v>
      </c>
      <c r="C44" s="49">
        <v>-46920830.84</v>
      </c>
      <c r="D44" s="40">
        <f t="shared" si="4"/>
        <v>1</v>
      </c>
      <c r="E44" s="43">
        <f t="shared" si="5"/>
        <v>0</v>
      </c>
    </row>
    <row r="45" spans="1:5" s="11" customFormat="1" ht="46.5" customHeight="1">
      <c r="A45" s="39" t="s">
        <v>196</v>
      </c>
      <c r="B45" s="64">
        <v>2428.13</v>
      </c>
      <c r="C45" s="71">
        <v>2428.13</v>
      </c>
      <c r="D45" s="40">
        <f>IF(B45=0,"   ",C45/B45)</f>
        <v>1</v>
      </c>
      <c r="E45" s="43">
        <f>C45-B45</f>
        <v>0</v>
      </c>
    </row>
    <row r="46" spans="1:6" s="11" customFormat="1" ht="16.5" customHeight="1">
      <c r="A46" s="39" t="s">
        <v>106</v>
      </c>
      <c r="B46" s="49">
        <v>4007200</v>
      </c>
      <c r="C46" s="49">
        <v>3314200</v>
      </c>
      <c r="D46" s="40">
        <f t="shared" si="4"/>
        <v>0.8270612896785785</v>
      </c>
      <c r="E46" s="43">
        <f t="shared" si="5"/>
        <v>-693000</v>
      </c>
      <c r="F46" s="8"/>
    </row>
    <row r="47" spans="1:5" s="8" customFormat="1" ht="16.5" customHeight="1">
      <c r="A47" s="39" t="s">
        <v>22</v>
      </c>
      <c r="B47" s="49">
        <v>387751420.15</v>
      </c>
      <c r="C47" s="50">
        <v>163480702.24</v>
      </c>
      <c r="D47" s="40">
        <f t="shared" si="4"/>
        <v>0.4216121302064044</v>
      </c>
      <c r="E47" s="43">
        <f t="shared" si="5"/>
        <v>-224270717.90999997</v>
      </c>
    </row>
    <row r="48" spans="1:5" s="8" customFormat="1" ht="16.5" customHeight="1">
      <c r="A48" s="39" t="s">
        <v>21</v>
      </c>
      <c r="B48" s="49">
        <v>177755120</v>
      </c>
      <c r="C48" s="50">
        <v>145282285.26</v>
      </c>
      <c r="D48" s="40">
        <f t="shared" si="4"/>
        <v>0.8173170216419082</v>
      </c>
      <c r="E48" s="43">
        <f t="shared" si="5"/>
        <v>-32472834.74000001</v>
      </c>
    </row>
    <row r="49" spans="1:5" s="8" customFormat="1" ht="16.5" customHeight="1">
      <c r="A49" s="39" t="s">
        <v>41</v>
      </c>
      <c r="B49" s="49">
        <v>13060900</v>
      </c>
      <c r="C49" s="50">
        <v>2827930</v>
      </c>
      <c r="D49" s="40">
        <f t="shared" si="4"/>
        <v>0.2165187697631863</v>
      </c>
      <c r="E49" s="43">
        <f t="shared" si="5"/>
        <v>-10232970</v>
      </c>
    </row>
    <row r="50" spans="1:5" s="8" customFormat="1" ht="17.25" customHeight="1">
      <c r="A50" s="39" t="s">
        <v>96</v>
      </c>
      <c r="B50" s="49">
        <v>1156318.95</v>
      </c>
      <c r="C50" s="50">
        <v>1026868.06</v>
      </c>
      <c r="D50" s="40">
        <f t="shared" si="4"/>
        <v>0.8880491494150469</v>
      </c>
      <c r="E50" s="43">
        <f t="shared" si="5"/>
        <v>-129450.8899999999</v>
      </c>
    </row>
    <row r="51" spans="1:6" s="8" customFormat="1" ht="16.5" customHeight="1">
      <c r="A51" s="58" t="s">
        <v>5</v>
      </c>
      <c r="B51" s="52">
        <f>SUM(B42,B43)</f>
        <v>671353256.39</v>
      </c>
      <c r="C51" s="52">
        <f>SUM(C42,C43)</f>
        <v>348094159.73999995</v>
      </c>
      <c r="D51" s="42">
        <f t="shared" si="4"/>
        <v>0.5184962706694408</v>
      </c>
      <c r="E51" s="44">
        <f t="shared" si="5"/>
        <v>-323259096.65000004</v>
      </c>
      <c r="F51" s="10"/>
    </row>
    <row r="52" spans="1:6" s="10" customFormat="1" ht="19.5" customHeight="1">
      <c r="A52" s="69" t="s">
        <v>6</v>
      </c>
      <c r="B52" s="53"/>
      <c r="C52" s="54"/>
      <c r="D52" s="40" t="str">
        <f t="shared" si="4"/>
        <v>   </v>
      </c>
      <c r="E52" s="41"/>
      <c r="F52" s="8"/>
    </row>
    <row r="53" spans="1:5" s="8" customFormat="1" ht="15">
      <c r="A53" s="39" t="s">
        <v>23</v>
      </c>
      <c r="B53" s="49">
        <f>B54+B63+B65+B66+B61+B64</f>
        <v>47091895.05</v>
      </c>
      <c r="C53" s="49">
        <f>C54+C63+C65+C66+C61+C64</f>
        <v>32638834.229999997</v>
      </c>
      <c r="D53" s="40">
        <f t="shared" si="4"/>
        <v>0.6930881459611169</v>
      </c>
      <c r="E53" s="43">
        <f aca="true" t="shared" si="6" ref="E53:E86">C53-B53</f>
        <v>-14453060.82</v>
      </c>
    </row>
    <row r="54" spans="1:5" s="8" customFormat="1" ht="15">
      <c r="A54" s="39" t="s">
        <v>24</v>
      </c>
      <c r="B54" s="49">
        <v>30296757.41</v>
      </c>
      <c r="C54" s="50">
        <v>21623409.95</v>
      </c>
      <c r="D54" s="40">
        <f aca="true" t="shared" si="7" ref="D54:D69">IF(B54=0,"   ",C54/B54)</f>
        <v>0.7137202723504265</v>
      </c>
      <c r="E54" s="43">
        <f t="shared" si="6"/>
        <v>-8673347.46</v>
      </c>
    </row>
    <row r="55" spans="1:5" s="8" customFormat="1" ht="16.5" customHeight="1">
      <c r="A55" s="39" t="s">
        <v>45</v>
      </c>
      <c r="B55" s="64">
        <v>1500</v>
      </c>
      <c r="C55" s="64">
        <v>0</v>
      </c>
      <c r="D55" s="40">
        <f t="shared" si="7"/>
        <v>0</v>
      </c>
      <c r="E55" s="43">
        <f t="shared" si="6"/>
        <v>-1500</v>
      </c>
    </row>
    <row r="56" spans="1:5" s="8" customFormat="1" ht="27" customHeight="1">
      <c r="A56" s="39" t="s">
        <v>46</v>
      </c>
      <c r="B56" s="64">
        <v>321600</v>
      </c>
      <c r="C56" s="64">
        <v>191668.93</v>
      </c>
      <c r="D56" s="40">
        <f t="shared" si="7"/>
        <v>0.5959854788557214</v>
      </c>
      <c r="E56" s="43">
        <f t="shared" si="6"/>
        <v>-129931.07</v>
      </c>
    </row>
    <row r="57" spans="1:5" s="8" customFormat="1" ht="15">
      <c r="A57" s="39" t="s">
        <v>47</v>
      </c>
      <c r="B57" s="64">
        <v>598000</v>
      </c>
      <c r="C57" s="65">
        <v>391840.16</v>
      </c>
      <c r="D57" s="40">
        <f t="shared" si="7"/>
        <v>0.6552511036789297</v>
      </c>
      <c r="E57" s="43">
        <f t="shared" si="6"/>
        <v>-206159.84000000003</v>
      </c>
    </row>
    <row r="58" spans="1:5" s="8" customFormat="1" ht="15">
      <c r="A58" s="39" t="s">
        <v>48</v>
      </c>
      <c r="B58" s="64">
        <v>1400</v>
      </c>
      <c r="C58" s="65">
        <v>700</v>
      </c>
      <c r="D58" s="40">
        <f t="shared" si="7"/>
        <v>0.5</v>
      </c>
      <c r="E58" s="43">
        <f t="shared" si="6"/>
        <v>-700</v>
      </c>
    </row>
    <row r="59" spans="1:5" s="8" customFormat="1" ht="28.5" customHeight="1">
      <c r="A59" s="39" t="s">
        <v>130</v>
      </c>
      <c r="B59" s="64">
        <v>900</v>
      </c>
      <c r="C59" s="64">
        <v>0</v>
      </c>
      <c r="D59" s="40">
        <f t="shared" si="7"/>
        <v>0</v>
      </c>
      <c r="E59" s="43">
        <f t="shared" si="6"/>
        <v>-900</v>
      </c>
    </row>
    <row r="60" spans="1:5" s="8" customFormat="1" ht="15">
      <c r="A60" s="39" t="s">
        <v>92</v>
      </c>
      <c r="B60" s="64">
        <v>57600</v>
      </c>
      <c r="C60" s="65">
        <v>35889.5</v>
      </c>
      <c r="D60" s="40">
        <f t="shared" si="7"/>
        <v>0.6230815972222222</v>
      </c>
      <c r="E60" s="43">
        <f t="shared" si="6"/>
        <v>-21710.5</v>
      </c>
    </row>
    <row r="61" spans="1:5" s="8" customFormat="1" ht="15.75" customHeight="1">
      <c r="A61" s="39" t="s">
        <v>104</v>
      </c>
      <c r="B61" s="64">
        <f>B62</f>
        <v>13300</v>
      </c>
      <c r="C61" s="64">
        <f>C62</f>
        <v>0</v>
      </c>
      <c r="D61" s="40">
        <f t="shared" si="7"/>
        <v>0</v>
      </c>
      <c r="E61" s="43">
        <f t="shared" si="6"/>
        <v>-13300</v>
      </c>
    </row>
    <row r="62" spans="1:5" s="8" customFormat="1" ht="30.75" customHeight="1">
      <c r="A62" s="39" t="s">
        <v>105</v>
      </c>
      <c r="B62" s="64">
        <v>13300</v>
      </c>
      <c r="C62" s="65">
        <v>0</v>
      </c>
      <c r="D62" s="40">
        <f t="shared" si="7"/>
        <v>0</v>
      </c>
      <c r="E62" s="43">
        <f t="shared" si="6"/>
        <v>-13300</v>
      </c>
    </row>
    <row r="63" spans="1:5" s="8" customFormat="1" ht="15">
      <c r="A63" s="39" t="s">
        <v>35</v>
      </c>
      <c r="B63" s="64">
        <v>4041500</v>
      </c>
      <c r="C63" s="65">
        <v>2620509.93</v>
      </c>
      <c r="D63" s="40">
        <f t="shared" si="7"/>
        <v>0.6484003290857355</v>
      </c>
      <c r="E63" s="43">
        <f t="shared" si="6"/>
        <v>-1420990.0699999998</v>
      </c>
    </row>
    <row r="64" spans="1:5" s="8" customFormat="1" ht="15">
      <c r="A64" s="39" t="s">
        <v>121</v>
      </c>
      <c r="B64" s="64">
        <v>610000</v>
      </c>
      <c r="C64" s="64">
        <v>610000</v>
      </c>
      <c r="D64" s="40">
        <f t="shared" si="7"/>
        <v>1</v>
      </c>
      <c r="E64" s="43">
        <f t="shared" si="6"/>
        <v>0</v>
      </c>
    </row>
    <row r="65" spans="1:5" s="8" customFormat="1" ht="15">
      <c r="A65" s="39" t="s">
        <v>25</v>
      </c>
      <c r="B65" s="64">
        <v>24459.65</v>
      </c>
      <c r="C65" s="50">
        <v>0</v>
      </c>
      <c r="D65" s="40">
        <f t="shared" si="7"/>
        <v>0</v>
      </c>
      <c r="E65" s="43">
        <f t="shared" si="6"/>
        <v>-24459.65</v>
      </c>
    </row>
    <row r="66" spans="1:5" s="8" customFormat="1" ht="15">
      <c r="A66" s="39" t="s">
        <v>33</v>
      </c>
      <c r="B66" s="49">
        <f>B67+B68+B69+B71+B72+B70+B73</f>
        <v>12105877.99</v>
      </c>
      <c r="C66" s="49">
        <f>C67+C68+C69+C71+C72+C70+C73</f>
        <v>7784914.35</v>
      </c>
      <c r="D66" s="70">
        <f t="shared" si="7"/>
        <v>0.6430689584374375</v>
      </c>
      <c r="E66" s="43">
        <f t="shared" si="6"/>
        <v>-4320963.640000001</v>
      </c>
    </row>
    <row r="67" spans="1:5" s="8" customFormat="1" ht="15">
      <c r="A67" s="39" t="s">
        <v>81</v>
      </c>
      <c r="B67" s="64">
        <v>8428600</v>
      </c>
      <c r="C67" s="65">
        <v>5629208.06</v>
      </c>
      <c r="D67" s="47">
        <f t="shared" si="7"/>
        <v>0.6678698787461737</v>
      </c>
      <c r="E67" s="43">
        <f t="shared" si="6"/>
        <v>-2799391.9400000004</v>
      </c>
    </row>
    <row r="68" spans="1:5" s="8" customFormat="1" ht="15">
      <c r="A68" s="39" t="s">
        <v>143</v>
      </c>
      <c r="B68" s="64">
        <v>1874100</v>
      </c>
      <c r="C68" s="64">
        <v>1345000</v>
      </c>
      <c r="D68" s="40">
        <f t="shared" si="7"/>
        <v>0.7176778186863028</v>
      </c>
      <c r="E68" s="43">
        <f t="shared" si="6"/>
        <v>-529100</v>
      </c>
    </row>
    <row r="69" spans="1:5" s="8" customFormat="1" ht="15">
      <c r="A69" s="39" t="s">
        <v>114</v>
      </c>
      <c r="B69" s="64">
        <v>157000</v>
      </c>
      <c r="C69" s="65">
        <v>0</v>
      </c>
      <c r="D69" s="40">
        <f t="shared" si="7"/>
        <v>0</v>
      </c>
      <c r="E69" s="43">
        <f t="shared" si="6"/>
        <v>-157000</v>
      </c>
    </row>
    <row r="70" spans="1:5" s="8" customFormat="1" ht="30">
      <c r="A70" s="39" t="s">
        <v>164</v>
      </c>
      <c r="B70" s="64">
        <v>194686</v>
      </c>
      <c r="C70" s="65">
        <v>112465.3</v>
      </c>
      <c r="D70" s="40">
        <f>IF(B70=0,"   ",C70/B70)</f>
        <v>0.5776753336141274</v>
      </c>
      <c r="E70" s="43">
        <f>C70-B70</f>
        <v>-82220.7</v>
      </c>
    </row>
    <row r="71" spans="1:5" s="8" customFormat="1" ht="30">
      <c r="A71" s="57" t="s">
        <v>176</v>
      </c>
      <c r="B71" s="48">
        <v>0</v>
      </c>
      <c r="C71" s="64">
        <v>0</v>
      </c>
      <c r="D71" s="40" t="str">
        <f>IF(B71=0,"   ",C71/B71)</f>
        <v>   </v>
      </c>
      <c r="E71" s="43">
        <f>C71-B71</f>
        <v>0</v>
      </c>
    </row>
    <row r="72" spans="1:5" s="8" customFormat="1" ht="15">
      <c r="A72" s="57" t="s">
        <v>151</v>
      </c>
      <c r="B72" s="64">
        <v>981091.99</v>
      </c>
      <c r="C72" s="64">
        <v>698240.99</v>
      </c>
      <c r="D72" s="40">
        <f>IF(B72=0,"   ",C72/B72)</f>
        <v>0.711697778716958</v>
      </c>
      <c r="E72" s="43">
        <f>C72-B72</f>
        <v>-282851</v>
      </c>
    </row>
    <row r="73" spans="1:5" s="8" customFormat="1" ht="30">
      <c r="A73" s="57" t="s">
        <v>177</v>
      </c>
      <c r="B73" s="64">
        <v>470400</v>
      </c>
      <c r="C73" s="64">
        <v>0</v>
      </c>
      <c r="D73" s="40">
        <f>IF(B73=0,"   ",C73/B73)</f>
        <v>0</v>
      </c>
      <c r="E73" s="43">
        <f>C73-B73</f>
        <v>-470400</v>
      </c>
    </row>
    <row r="74" spans="1:5" s="8" customFormat="1" ht="15.75" customHeight="1">
      <c r="A74" s="39" t="s">
        <v>49</v>
      </c>
      <c r="B74" s="48">
        <f>SUM(B75)</f>
        <v>1264800</v>
      </c>
      <c r="C74" s="48">
        <f>SUM(C75)</f>
        <v>886202.9</v>
      </c>
      <c r="D74" s="40">
        <f aca="true" t="shared" si="8" ref="D74:D86">IF(B74=0,"   ",C74/B74)</f>
        <v>0.7006664294750158</v>
      </c>
      <c r="E74" s="43">
        <f t="shared" si="6"/>
        <v>-378597.1</v>
      </c>
    </row>
    <row r="75" spans="1:5" s="8" customFormat="1" ht="15">
      <c r="A75" s="39" t="s">
        <v>65</v>
      </c>
      <c r="B75" s="48">
        <v>1264800</v>
      </c>
      <c r="C75" s="48">
        <v>886202.9</v>
      </c>
      <c r="D75" s="40">
        <f t="shared" si="8"/>
        <v>0.7006664294750158</v>
      </c>
      <c r="E75" s="43">
        <f t="shared" si="6"/>
        <v>-378597.1</v>
      </c>
    </row>
    <row r="76" spans="1:5" s="8" customFormat="1" ht="30" customHeight="1">
      <c r="A76" s="39" t="s">
        <v>26</v>
      </c>
      <c r="B76" s="49">
        <f>B77+B78+B80+B81+B79+B82+B83+B84+B85</f>
        <v>4737900</v>
      </c>
      <c r="C76" s="49">
        <f>C77+C78+C80+C81+C79+C82+C83+C84+C85</f>
        <v>3261003.41</v>
      </c>
      <c r="D76" s="40">
        <f t="shared" si="8"/>
        <v>0.6882803372802296</v>
      </c>
      <c r="E76" s="43">
        <f t="shared" si="6"/>
        <v>-1476896.5899999999</v>
      </c>
    </row>
    <row r="77" spans="1:5" s="8" customFormat="1" ht="15">
      <c r="A77" s="39" t="s">
        <v>76</v>
      </c>
      <c r="B77" s="64">
        <v>1478700</v>
      </c>
      <c r="C77" s="65">
        <v>1115000</v>
      </c>
      <c r="D77" s="40">
        <f t="shared" si="8"/>
        <v>0.7540407114357206</v>
      </c>
      <c r="E77" s="43">
        <f t="shared" si="6"/>
        <v>-363700</v>
      </c>
    </row>
    <row r="78" spans="1:5" s="8" customFormat="1" ht="15">
      <c r="A78" s="39" t="s">
        <v>144</v>
      </c>
      <c r="B78" s="64">
        <v>1397000</v>
      </c>
      <c r="C78" s="65">
        <v>929020.34</v>
      </c>
      <c r="D78" s="40">
        <f t="shared" si="8"/>
        <v>0.6650109806728705</v>
      </c>
      <c r="E78" s="43">
        <f t="shared" si="6"/>
        <v>-467979.66000000003</v>
      </c>
    </row>
    <row r="79" spans="1:5" s="8" customFormat="1" ht="15">
      <c r="A79" s="39" t="s">
        <v>145</v>
      </c>
      <c r="B79" s="64">
        <v>256300</v>
      </c>
      <c r="C79" s="65">
        <v>190891.04</v>
      </c>
      <c r="D79" s="40">
        <f>IF(B79=0,"   ",C79/B79)</f>
        <v>0.7447953179867344</v>
      </c>
      <c r="E79" s="43">
        <f>C79-B79</f>
        <v>-65408.95999999999</v>
      </c>
    </row>
    <row r="80" spans="1:6" s="8" customFormat="1" ht="15">
      <c r="A80" s="39" t="s">
        <v>66</v>
      </c>
      <c r="B80" s="48">
        <v>928400</v>
      </c>
      <c r="C80" s="48">
        <v>549592.03</v>
      </c>
      <c r="D80" s="40">
        <f t="shared" si="8"/>
        <v>0.5919776281775098</v>
      </c>
      <c r="E80" s="43">
        <f t="shared" si="6"/>
        <v>-378807.97</v>
      </c>
      <c r="F80"/>
    </row>
    <row r="81" spans="1:5" s="8" customFormat="1" ht="15">
      <c r="A81" s="39" t="s">
        <v>77</v>
      </c>
      <c r="B81" s="48">
        <v>145200</v>
      </c>
      <c r="C81" s="48">
        <v>11200</v>
      </c>
      <c r="D81" s="40">
        <f t="shared" si="8"/>
        <v>0.07713498622589532</v>
      </c>
      <c r="E81" s="43">
        <f t="shared" si="6"/>
        <v>-134000</v>
      </c>
    </row>
    <row r="82" spans="1:5" s="8" customFormat="1" ht="30">
      <c r="A82" s="56" t="s">
        <v>147</v>
      </c>
      <c r="B82" s="64">
        <v>93000</v>
      </c>
      <c r="C82" s="64">
        <v>53000</v>
      </c>
      <c r="D82" s="40">
        <f t="shared" si="8"/>
        <v>0.5698924731182796</v>
      </c>
      <c r="E82" s="43">
        <f t="shared" si="6"/>
        <v>-40000</v>
      </c>
    </row>
    <row r="83" spans="1:5" s="8" customFormat="1" ht="30">
      <c r="A83" s="56" t="s">
        <v>166</v>
      </c>
      <c r="B83" s="64">
        <v>12000</v>
      </c>
      <c r="C83" s="64">
        <v>0</v>
      </c>
      <c r="D83" s="40">
        <f>IF(B83=0,"   ",C83/B83)</f>
        <v>0</v>
      </c>
      <c r="E83" s="43">
        <f>C83-B83</f>
        <v>-12000</v>
      </c>
    </row>
    <row r="84" spans="1:5" s="8" customFormat="1" ht="30">
      <c r="A84" s="56" t="s">
        <v>167</v>
      </c>
      <c r="B84" s="64">
        <v>15000</v>
      </c>
      <c r="C84" s="64">
        <v>0</v>
      </c>
      <c r="D84" s="40">
        <f>IF(B84=0,"   ",C84/B84)</f>
        <v>0</v>
      </c>
      <c r="E84" s="43">
        <f>C84-B84</f>
        <v>-15000</v>
      </c>
    </row>
    <row r="85" spans="1:5" s="8" customFormat="1" ht="45">
      <c r="A85" s="56" t="s">
        <v>217</v>
      </c>
      <c r="B85" s="64">
        <v>412300</v>
      </c>
      <c r="C85" s="64">
        <v>412300</v>
      </c>
      <c r="D85" s="40">
        <f>IF(B85=0,"   ",C85/B85)</f>
        <v>1</v>
      </c>
      <c r="E85" s="43">
        <f>C85-B85</f>
        <v>0</v>
      </c>
    </row>
    <row r="86" spans="1:5" s="8" customFormat="1" ht="15">
      <c r="A86" s="39" t="s">
        <v>27</v>
      </c>
      <c r="B86" s="49">
        <f>B90+B99+B131+B97+B87+B95</f>
        <v>51799230.650000006</v>
      </c>
      <c r="C86" s="49">
        <f>C90+C99+C131+C97+C87+C95</f>
        <v>33152061.139999997</v>
      </c>
      <c r="D86" s="40">
        <f t="shared" si="8"/>
        <v>0.6400106859502168</v>
      </c>
      <c r="E86" s="43">
        <f t="shared" si="6"/>
        <v>-18647169.51000001</v>
      </c>
    </row>
    <row r="87" spans="1:5" s="8" customFormat="1" ht="15">
      <c r="A87" s="57" t="s">
        <v>161</v>
      </c>
      <c r="B87" s="64">
        <f>SUM(B88:B89)</f>
        <v>336300</v>
      </c>
      <c r="C87" s="64">
        <f>SUM(C88:C89)</f>
        <v>155722.64</v>
      </c>
      <c r="D87" s="40">
        <f aca="true" t="shared" si="9" ref="D87:D98">IF(B87=0,"   ",C87/B87)</f>
        <v>0.46304680344930127</v>
      </c>
      <c r="E87" s="60">
        <f aca="true" t="shared" si="10" ref="E87:E98">C87-B87</f>
        <v>-180577.36</v>
      </c>
    </row>
    <row r="88" spans="1:5" ht="29.25" customHeight="1">
      <c r="A88" s="39" t="s">
        <v>162</v>
      </c>
      <c r="B88" s="48">
        <v>65000</v>
      </c>
      <c r="C88" s="48">
        <v>65000</v>
      </c>
      <c r="D88" s="40">
        <f t="shared" si="9"/>
        <v>1</v>
      </c>
      <c r="E88" s="60">
        <f t="shared" si="10"/>
        <v>0</v>
      </c>
    </row>
    <row r="89" spans="1:5" ht="13.5" customHeight="1">
      <c r="A89" s="39" t="s">
        <v>163</v>
      </c>
      <c r="B89" s="48">
        <v>271300</v>
      </c>
      <c r="C89" s="48">
        <v>90722.64</v>
      </c>
      <c r="D89" s="40">
        <f t="shared" si="9"/>
        <v>0.33439970512347955</v>
      </c>
      <c r="E89" s="60">
        <f t="shared" si="10"/>
        <v>-180577.36</v>
      </c>
    </row>
    <row r="90" spans="1:5" s="8" customFormat="1" ht="15">
      <c r="A90" s="57" t="s">
        <v>93</v>
      </c>
      <c r="B90" s="49">
        <f>B91+B92</f>
        <v>184900</v>
      </c>
      <c r="C90" s="49">
        <f>C91+C92</f>
        <v>0</v>
      </c>
      <c r="D90" s="40">
        <f t="shared" si="9"/>
        <v>0</v>
      </c>
      <c r="E90" s="43">
        <f t="shared" si="10"/>
        <v>-184900</v>
      </c>
    </row>
    <row r="91" spans="1:5" s="8" customFormat="1" ht="15">
      <c r="A91" s="57" t="s">
        <v>94</v>
      </c>
      <c r="B91" s="64">
        <v>0</v>
      </c>
      <c r="C91" s="64">
        <v>0</v>
      </c>
      <c r="D91" s="40" t="str">
        <f t="shared" si="9"/>
        <v>   </v>
      </c>
      <c r="E91" s="43">
        <f t="shared" si="10"/>
        <v>0</v>
      </c>
    </row>
    <row r="92" spans="1:5" s="8" customFormat="1" ht="30">
      <c r="A92" s="57" t="s">
        <v>102</v>
      </c>
      <c r="B92" s="64">
        <f>B93+B94</f>
        <v>184900</v>
      </c>
      <c r="C92" s="64">
        <f>C93+C94</f>
        <v>0</v>
      </c>
      <c r="D92" s="40">
        <f t="shared" si="9"/>
        <v>0</v>
      </c>
      <c r="E92" s="43">
        <f t="shared" si="10"/>
        <v>-184900</v>
      </c>
    </row>
    <row r="93" spans="1:5" s="8" customFormat="1" ht="15">
      <c r="A93" s="56" t="s">
        <v>72</v>
      </c>
      <c r="B93" s="64">
        <v>124900</v>
      </c>
      <c r="C93" s="64">
        <v>0</v>
      </c>
      <c r="D93" s="40">
        <f t="shared" si="9"/>
        <v>0</v>
      </c>
      <c r="E93" s="43">
        <f t="shared" si="10"/>
        <v>-124900</v>
      </c>
    </row>
    <row r="94" spans="1:6" s="8" customFormat="1" ht="15">
      <c r="A94" s="56" t="s">
        <v>68</v>
      </c>
      <c r="B94" s="64">
        <v>60000</v>
      </c>
      <c r="C94" s="64">
        <v>0</v>
      </c>
      <c r="D94" s="40">
        <f t="shared" si="9"/>
        <v>0</v>
      </c>
      <c r="E94" s="43">
        <f t="shared" si="10"/>
        <v>-60000</v>
      </c>
      <c r="F94"/>
    </row>
    <row r="95" spans="1:5" ht="15">
      <c r="A95" s="57" t="s">
        <v>170</v>
      </c>
      <c r="B95" s="48">
        <f>B96</f>
        <v>314286.77</v>
      </c>
      <c r="C95" s="48">
        <f>C96</f>
        <v>157506.95</v>
      </c>
      <c r="D95" s="40">
        <f t="shared" si="9"/>
        <v>0.501156793841497</v>
      </c>
      <c r="E95" s="60">
        <f t="shared" si="10"/>
        <v>-156779.82</v>
      </c>
    </row>
    <row r="96" spans="1:5" ht="15.75" customHeight="1">
      <c r="A96" s="57" t="s">
        <v>171</v>
      </c>
      <c r="B96" s="48">
        <v>314286.77</v>
      </c>
      <c r="C96" s="48">
        <v>157506.95</v>
      </c>
      <c r="D96" s="40">
        <f t="shared" si="9"/>
        <v>0.501156793841497</v>
      </c>
      <c r="E96" s="60">
        <f t="shared" si="10"/>
        <v>-156779.82</v>
      </c>
    </row>
    <row r="97" spans="1:5" ht="15">
      <c r="A97" s="57" t="s">
        <v>128</v>
      </c>
      <c r="B97" s="48">
        <f>B98</f>
        <v>1800000</v>
      </c>
      <c r="C97" s="48">
        <f>C98</f>
        <v>1198936.1</v>
      </c>
      <c r="D97" s="40">
        <f t="shared" si="9"/>
        <v>0.6660756111111111</v>
      </c>
      <c r="E97" s="60">
        <f t="shared" si="10"/>
        <v>-601063.8999999999</v>
      </c>
    </row>
    <row r="98" spans="1:6" ht="15" customHeight="1">
      <c r="A98" s="57" t="s">
        <v>152</v>
      </c>
      <c r="B98" s="48">
        <v>1800000</v>
      </c>
      <c r="C98" s="48">
        <v>1198936.1</v>
      </c>
      <c r="D98" s="40">
        <f t="shared" si="9"/>
        <v>0.6660756111111111</v>
      </c>
      <c r="E98" s="60">
        <f t="shared" si="10"/>
        <v>-601063.8999999999</v>
      </c>
      <c r="F98" s="8"/>
    </row>
    <row r="99" spans="1:5" s="8" customFormat="1" ht="15">
      <c r="A99" s="39" t="s">
        <v>28</v>
      </c>
      <c r="B99" s="49">
        <f>B104+B109+B113+B117+B121+B125+B129+B130+B100</f>
        <v>48205543.88</v>
      </c>
      <c r="C99" s="49">
        <f>C104+C109+C113+C117+C121+C125+C129+C130+C100</f>
        <v>31357645.449999996</v>
      </c>
      <c r="D99" s="40">
        <f aca="true" t="shared" si="11" ref="D99:D111">IF(B99=0,"   ",C99/B99)</f>
        <v>0.6504987378227667</v>
      </c>
      <c r="E99" s="43">
        <f aca="true" t="shared" si="12" ref="E99:E111">C99-B99</f>
        <v>-16847898.430000007</v>
      </c>
    </row>
    <row r="100" spans="1:5" ht="30">
      <c r="A100" s="39" t="s">
        <v>140</v>
      </c>
      <c r="B100" s="48">
        <f>SUM(B101:B103)</f>
        <v>547011.86</v>
      </c>
      <c r="C100" s="48">
        <f>SUM(C101:C103)</f>
        <v>547011.86</v>
      </c>
      <c r="D100" s="40">
        <f t="shared" si="11"/>
        <v>1</v>
      </c>
      <c r="E100" s="60">
        <f t="shared" si="12"/>
        <v>0</v>
      </c>
    </row>
    <row r="101" spans="1:5" ht="15">
      <c r="A101" s="39" t="s">
        <v>133</v>
      </c>
      <c r="B101" s="48">
        <v>328200</v>
      </c>
      <c r="C101" s="48">
        <v>328200</v>
      </c>
      <c r="D101" s="40">
        <f t="shared" si="11"/>
        <v>1</v>
      </c>
      <c r="E101" s="60">
        <f t="shared" si="12"/>
        <v>0</v>
      </c>
    </row>
    <row r="102" spans="1:5" ht="15">
      <c r="A102" s="39" t="s">
        <v>134</v>
      </c>
      <c r="B102" s="48">
        <v>109811.86</v>
      </c>
      <c r="C102" s="48">
        <v>109811.86</v>
      </c>
      <c r="D102" s="40">
        <f t="shared" si="11"/>
        <v>1</v>
      </c>
      <c r="E102" s="60">
        <f t="shared" si="12"/>
        <v>0</v>
      </c>
    </row>
    <row r="103" spans="1:5" ht="15">
      <c r="A103" s="39" t="s">
        <v>153</v>
      </c>
      <c r="B103" s="48">
        <v>109000</v>
      </c>
      <c r="C103" s="48">
        <v>109000</v>
      </c>
      <c r="D103" s="40">
        <f>IF(B103=0,"   ",C103/B103)</f>
        <v>1</v>
      </c>
      <c r="E103" s="60">
        <f t="shared" si="12"/>
        <v>0</v>
      </c>
    </row>
    <row r="104" spans="1:5" s="8" customFormat="1" ht="30">
      <c r="A104" s="39" t="s">
        <v>107</v>
      </c>
      <c r="B104" s="64">
        <f>B105+B106+B108+B107</f>
        <v>630000</v>
      </c>
      <c r="C104" s="64">
        <f>C105+C106+C108+C107</f>
        <v>364893.03</v>
      </c>
      <c r="D104" s="40">
        <f t="shared" si="11"/>
        <v>0.5791952857142858</v>
      </c>
      <c r="E104" s="43">
        <f t="shared" si="12"/>
        <v>-265106.97</v>
      </c>
    </row>
    <row r="105" spans="1:5" s="8" customFormat="1" ht="15">
      <c r="A105" s="56" t="s">
        <v>78</v>
      </c>
      <c r="B105" s="48">
        <v>0</v>
      </c>
      <c r="C105" s="48">
        <v>0</v>
      </c>
      <c r="D105" s="40" t="str">
        <f t="shared" si="11"/>
        <v>   </v>
      </c>
      <c r="E105" s="43">
        <f t="shared" si="12"/>
        <v>0</v>
      </c>
    </row>
    <row r="106" spans="1:5" s="8" customFormat="1" ht="15">
      <c r="A106" s="56" t="s">
        <v>72</v>
      </c>
      <c r="B106" s="64">
        <v>0</v>
      </c>
      <c r="C106" s="48">
        <v>0</v>
      </c>
      <c r="D106" s="40" t="str">
        <f t="shared" si="11"/>
        <v>   </v>
      </c>
      <c r="E106" s="43">
        <f t="shared" si="12"/>
        <v>0</v>
      </c>
    </row>
    <row r="107" spans="1:5" s="8" customFormat="1" ht="15">
      <c r="A107" s="56" t="s">
        <v>73</v>
      </c>
      <c r="B107" s="64">
        <v>0</v>
      </c>
      <c r="C107" s="64">
        <v>0</v>
      </c>
      <c r="D107" s="40" t="str">
        <f t="shared" si="11"/>
        <v>   </v>
      </c>
      <c r="E107" s="43">
        <f t="shared" si="12"/>
        <v>0</v>
      </c>
    </row>
    <row r="108" spans="1:5" s="8" customFormat="1" ht="15">
      <c r="A108" s="56" t="s">
        <v>68</v>
      </c>
      <c r="B108" s="48">
        <v>630000</v>
      </c>
      <c r="C108" s="48">
        <v>364893.03</v>
      </c>
      <c r="D108" s="40">
        <f t="shared" si="11"/>
        <v>0.5791952857142858</v>
      </c>
      <c r="E108" s="43">
        <f t="shared" si="12"/>
        <v>-265106.97</v>
      </c>
    </row>
    <row r="109" spans="1:5" s="8" customFormat="1" ht="30">
      <c r="A109" s="39" t="s">
        <v>97</v>
      </c>
      <c r="B109" s="48">
        <f>B110+B111+B112</f>
        <v>1697700</v>
      </c>
      <c r="C109" s="48">
        <f>C110+C111+C112</f>
        <v>1697700</v>
      </c>
      <c r="D109" s="40">
        <f t="shared" si="11"/>
        <v>1</v>
      </c>
      <c r="E109" s="43">
        <f t="shared" si="12"/>
        <v>0</v>
      </c>
    </row>
    <row r="110" spans="1:5" s="8" customFormat="1" ht="15">
      <c r="A110" s="56" t="s">
        <v>72</v>
      </c>
      <c r="B110" s="48">
        <v>1612800</v>
      </c>
      <c r="C110" s="48">
        <v>1612800</v>
      </c>
      <c r="D110" s="40">
        <f t="shared" si="11"/>
        <v>1</v>
      </c>
      <c r="E110" s="43">
        <f t="shared" si="12"/>
        <v>0</v>
      </c>
    </row>
    <row r="111" spans="1:5" s="8" customFormat="1" ht="15">
      <c r="A111" s="56" t="s">
        <v>149</v>
      </c>
      <c r="B111" s="48">
        <v>84900</v>
      </c>
      <c r="C111" s="48">
        <v>84900</v>
      </c>
      <c r="D111" s="40">
        <f t="shared" si="11"/>
        <v>1</v>
      </c>
      <c r="E111" s="43">
        <f t="shared" si="12"/>
        <v>0</v>
      </c>
    </row>
    <row r="112" spans="1:5" ht="15">
      <c r="A112" s="56" t="s">
        <v>134</v>
      </c>
      <c r="B112" s="48">
        <v>0</v>
      </c>
      <c r="C112" s="48">
        <v>0</v>
      </c>
      <c r="D112" s="40" t="str">
        <f>IF(B112=0,"   ",C112/B112)</f>
        <v>   </v>
      </c>
      <c r="E112" s="60">
        <f>C112-B112</f>
        <v>0</v>
      </c>
    </row>
    <row r="113" spans="1:5" s="8" customFormat="1" ht="30">
      <c r="A113" s="39" t="s">
        <v>178</v>
      </c>
      <c r="B113" s="64">
        <f>B114+B115+B116</f>
        <v>10824739.53</v>
      </c>
      <c r="C113" s="64">
        <f>C114+C115+C116</f>
        <v>8657851</v>
      </c>
      <c r="D113" s="40">
        <f aca="true" t="shared" si="13" ref="D113:D123">IF(B113=0,"   ",C113/B113)</f>
        <v>0.7998207232613199</v>
      </c>
      <c r="E113" s="43">
        <f aca="true" t="shared" si="14" ref="E113:E128">C113-B113</f>
        <v>-2166888.5299999993</v>
      </c>
    </row>
    <row r="114" spans="1:5" s="8" customFormat="1" ht="15">
      <c r="A114" s="56" t="s">
        <v>72</v>
      </c>
      <c r="B114" s="64">
        <v>8660300</v>
      </c>
      <c r="C114" s="64">
        <v>7792065</v>
      </c>
      <c r="D114" s="40">
        <f t="shared" si="13"/>
        <v>0.8997453898825676</v>
      </c>
      <c r="E114" s="43">
        <f t="shared" si="14"/>
        <v>-868235</v>
      </c>
    </row>
    <row r="115" spans="1:5" s="8" customFormat="1" ht="15">
      <c r="A115" s="56" t="s">
        <v>197</v>
      </c>
      <c r="B115" s="64">
        <v>962300</v>
      </c>
      <c r="C115" s="64">
        <v>865786</v>
      </c>
      <c r="D115" s="40">
        <f>IF(B115=0,"   ",C115/B115)</f>
        <v>0.899704873739998</v>
      </c>
      <c r="E115" s="43">
        <f>C115-B115</f>
        <v>-96514</v>
      </c>
    </row>
    <row r="116" spans="1:5" s="8" customFormat="1" ht="15">
      <c r="A116" s="56" t="s">
        <v>73</v>
      </c>
      <c r="B116" s="64">
        <v>1202139.53</v>
      </c>
      <c r="C116" s="64">
        <v>0</v>
      </c>
      <c r="D116" s="40">
        <f t="shared" si="13"/>
        <v>0</v>
      </c>
      <c r="E116" s="43">
        <f t="shared" si="14"/>
        <v>-1202139.53</v>
      </c>
    </row>
    <row r="117" spans="1:5" s="8" customFormat="1" ht="30">
      <c r="A117" s="39" t="s">
        <v>179</v>
      </c>
      <c r="B117" s="64">
        <f>B118+B119+B120</f>
        <v>15586600</v>
      </c>
      <c r="C117" s="64">
        <f>C118+C119+C120</f>
        <v>8447440.9</v>
      </c>
      <c r="D117" s="40">
        <f t="shared" si="13"/>
        <v>0.5419681585464438</v>
      </c>
      <c r="E117" s="43">
        <f t="shared" si="14"/>
        <v>-7139159.1</v>
      </c>
    </row>
    <row r="118" spans="1:5" s="8" customFormat="1" ht="15">
      <c r="A118" s="56" t="s">
        <v>72</v>
      </c>
      <c r="B118" s="64">
        <v>12680100</v>
      </c>
      <c r="C118" s="64">
        <v>7467696</v>
      </c>
      <c r="D118" s="40">
        <f t="shared" si="13"/>
        <v>0.5889303712115835</v>
      </c>
      <c r="E118" s="43">
        <f t="shared" si="14"/>
        <v>-5212404</v>
      </c>
    </row>
    <row r="119" spans="1:5" s="8" customFormat="1" ht="15">
      <c r="A119" s="56" t="s">
        <v>197</v>
      </c>
      <c r="B119" s="64">
        <v>1408900</v>
      </c>
      <c r="C119" s="64">
        <v>829744.9</v>
      </c>
      <c r="D119" s="40">
        <f t="shared" si="13"/>
        <v>0.5889310100078076</v>
      </c>
      <c r="E119" s="43">
        <f t="shared" si="14"/>
        <v>-579155.1</v>
      </c>
    </row>
    <row r="120" spans="1:5" s="8" customFormat="1" ht="15">
      <c r="A120" s="56" t="s">
        <v>73</v>
      </c>
      <c r="B120" s="64">
        <v>1497600</v>
      </c>
      <c r="C120" s="64">
        <v>150000</v>
      </c>
      <c r="D120" s="40">
        <f t="shared" si="13"/>
        <v>0.10016025641025642</v>
      </c>
      <c r="E120" s="43">
        <f t="shared" si="14"/>
        <v>-1347600</v>
      </c>
    </row>
    <row r="121" spans="1:5" ht="30.75" customHeight="1">
      <c r="A121" s="57" t="s">
        <v>180</v>
      </c>
      <c r="B121" s="48">
        <f>B122+B123+B124</f>
        <v>12055216.45</v>
      </c>
      <c r="C121" s="48">
        <f>C122+C123+C124</f>
        <v>8086461.1899999995</v>
      </c>
      <c r="D121" s="40">
        <f t="shared" si="13"/>
        <v>0.6707852342211574</v>
      </c>
      <c r="E121" s="60">
        <f t="shared" si="14"/>
        <v>-3968755.26</v>
      </c>
    </row>
    <row r="122" spans="1:5" ht="15">
      <c r="A122" s="39" t="s">
        <v>139</v>
      </c>
      <c r="B122" s="48">
        <v>6600100</v>
      </c>
      <c r="C122" s="48">
        <v>5639995.3</v>
      </c>
      <c r="D122" s="40">
        <f t="shared" si="13"/>
        <v>0.8545317949728034</v>
      </c>
      <c r="E122" s="60">
        <f t="shared" si="14"/>
        <v>-960104.7000000002</v>
      </c>
    </row>
    <row r="123" spans="1:5" ht="15">
      <c r="A123" s="39" t="s">
        <v>168</v>
      </c>
      <c r="B123" s="48">
        <v>733600</v>
      </c>
      <c r="C123" s="48">
        <v>711080.06</v>
      </c>
      <c r="D123" s="40">
        <f t="shared" si="13"/>
        <v>0.9693021537622684</v>
      </c>
      <c r="E123" s="60">
        <f t="shared" si="14"/>
        <v>-22519.939999999944</v>
      </c>
    </row>
    <row r="124" spans="1:5" ht="15">
      <c r="A124" s="39" t="s">
        <v>134</v>
      </c>
      <c r="B124" s="48">
        <v>4721516.45</v>
      </c>
      <c r="C124" s="48">
        <v>1735385.83</v>
      </c>
      <c r="D124" s="40">
        <f>IF(B124=0,"   ",C124/B124)</f>
        <v>0.36754840280181594</v>
      </c>
      <c r="E124" s="60">
        <f t="shared" si="14"/>
        <v>-2986130.62</v>
      </c>
    </row>
    <row r="125" spans="1:5" ht="15" customHeight="1">
      <c r="A125" s="57" t="s">
        <v>181</v>
      </c>
      <c r="B125" s="48">
        <f>B126+B127+B128</f>
        <v>6665576.04</v>
      </c>
      <c r="C125" s="48">
        <f>C126+C127+C128</f>
        <v>3487587.4699999997</v>
      </c>
      <c r="D125" s="40">
        <f>IF(B125=0,"   ",C125/B125)</f>
        <v>0.5232237167607197</v>
      </c>
      <c r="E125" s="60">
        <f t="shared" si="14"/>
        <v>-3177988.5700000003</v>
      </c>
    </row>
    <row r="126" spans="1:5" ht="15">
      <c r="A126" s="39" t="s">
        <v>139</v>
      </c>
      <c r="B126" s="48">
        <v>4626700</v>
      </c>
      <c r="C126" s="48">
        <v>2432601</v>
      </c>
      <c r="D126" s="40">
        <f>IF(B126=0,"   ",C126/B126)</f>
        <v>0.5257745261201289</v>
      </c>
      <c r="E126" s="60">
        <f t="shared" si="14"/>
        <v>-2194099</v>
      </c>
    </row>
    <row r="127" spans="1:5" ht="15">
      <c r="A127" s="39" t="s">
        <v>168</v>
      </c>
      <c r="B127" s="48">
        <v>514500</v>
      </c>
      <c r="C127" s="48">
        <v>270288.9</v>
      </c>
      <c r="D127" s="40">
        <f>IF(B127=0,"   ",C127/B127)</f>
        <v>0.5253428571428572</v>
      </c>
      <c r="E127" s="60">
        <f t="shared" si="14"/>
        <v>-244211.09999999998</v>
      </c>
    </row>
    <row r="128" spans="1:5" ht="15">
      <c r="A128" s="39" t="s">
        <v>134</v>
      </c>
      <c r="B128" s="48">
        <v>1524376.04</v>
      </c>
      <c r="C128" s="48">
        <v>784697.57</v>
      </c>
      <c r="D128" s="40">
        <f>IF(B128=0,"   ",C128/B128)</f>
        <v>0.5147664023897934</v>
      </c>
      <c r="E128" s="60">
        <f t="shared" si="14"/>
        <v>-739678.4700000001</v>
      </c>
    </row>
    <row r="129" spans="1:5" s="8" customFormat="1" ht="15">
      <c r="A129" s="39" t="s">
        <v>127</v>
      </c>
      <c r="B129" s="48">
        <v>68700</v>
      </c>
      <c r="C129" s="48">
        <v>68700</v>
      </c>
      <c r="D129" s="40">
        <f aca="true" t="shared" si="15" ref="D129:D136">IF(B129=0,"   ",C129/B129)</f>
        <v>1</v>
      </c>
      <c r="E129" s="43">
        <f aca="true" t="shared" si="16" ref="E129:E138">C129-B129</f>
        <v>0</v>
      </c>
    </row>
    <row r="130" spans="1:5" s="8" customFormat="1" ht="15">
      <c r="A130" s="39" t="s">
        <v>198</v>
      </c>
      <c r="B130" s="64">
        <v>130000</v>
      </c>
      <c r="C130" s="64">
        <v>0</v>
      </c>
      <c r="D130" s="40">
        <f t="shared" si="15"/>
        <v>0</v>
      </c>
      <c r="E130" s="60">
        <f>C130-B130</f>
        <v>-130000</v>
      </c>
    </row>
    <row r="131" spans="1:5" s="8" customFormat="1" ht="15">
      <c r="A131" s="39" t="s">
        <v>42</v>
      </c>
      <c r="B131" s="49">
        <f>SUM(B132:B135)</f>
        <v>958200</v>
      </c>
      <c r="C131" s="49">
        <f>SUM(C132:C135)</f>
        <v>282250</v>
      </c>
      <c r="D131" s="40">
        <f t="shared" si="15"/>
        <v>0.2945627217699854</v>
      </c>
      <c r="E131" s="43">
        <f t="shared" si="16"/>
        <v>-675950</v>
      </c>
    </row>
    <row r="132" spans="1:5" s="8" customFormat="1" ht="30">
      <c r="A132" s="39" t="s">
        <v>115</v>
      </c>
      <c r="B132" s="49">
        <v>0</v>
      </c>
      <c r="C132" s="64">
        <v>0</v>
      </c>
      <c r="D132" s="40" t="str">
        <f t="shared" si="15"/>
        <v>   </v>
      </c>
      <c r="E132" s="43">
        <f t="shared" si="16"/>
        <v>0</v>
      </c>
    </row>
    <row r="133" spans="1:5" s="8" customFormat="1" ht="30">
      <c r="A133" s="39" t="s">
        <v>126</v>
      </c>
      <c r="B133" s="64">
        <v>0</v>
      </c>
      <c r="C133" s="64">
        <v>0</v>
      </c>
      <c r="D133" s="40" t="str">
        <f t="shared" si="15"/>
        <v>   </v>
      </c>
      <c r="E133" s="43">
        <f t="shared" si="16"/>
        <v>0</v>
      </c>
    </row>
    <row r="134" spans="1:5" s="8" customFormat="1" ht="15">
      <c r="A134" s="39" t="s">
        <v>182</v>
      </c>
      <c r="B134" s="64">
        <v>456100</v>
      </c>
      <c r="C134" s="64">
        <v>196750</v>
      </c>
      <c r="D134" s="40">
        <f t="shared" si="15"/>
        <v>0.4313746985310239</v>
      </c>
      <c r="E134" s="60">
        <f t="shared" si="16"/>
        <v>-259350</v>
      </c>
    </row>
    <row r="135" spans="1:5" s="8" customFormat="1" ht="45">
      <c r="A135" s="39" t="s">
        <v>146</v>
      </c>
      <c r="B135" s="64">
        <v>502100</v>
      </c>
      <c r="C135" s="64">
        <v>85500</v>
      </c>
      <c r="D135" s="40">
        <f>IF(B135=0,"   ",C135/B135)</f>
        <v>0.17028480382393946</v>
      </c>
      <c r="E135" s="60">
        <f t="shared" si="16"/>
        <v>-416600</v>
      </c>
    </row>
    <row r="136" spans="1:5" s="8" customFormat="1" ht="15">
      <c r="A136" s="39" t="s">
        <v>7</v>
      </c>
      <c r="B136" s="49">
        <f>B137+B140+B154</f>
        <v>107000732.94</v>
      </c>
      <c r="C136" s="49">
        <f>C137+C140+C154</f>
        <v>12967136.110000001</v>
      </c>
      <c r="D136" s="40">
        <f t="shared" si="15"/>
        <v>0.12118735782185008</v>
      </c>
      <c r="E136" s="43">
        <f t="shared" si="16"/>
        <v>-94033596.83</v>
      </c>
    </row>
    <row r="137" spans="1:5" s="8" customFormat="1" ht="15">
      <c r="A137" s="39" t="s">
        <v>67</v>
      </c>
      <c r="B137" s="49">
        <f>B138+B139</f>
        <v>412790.5</v>
      </c>
      <c r="C137" s="49">
        <f>C138+C139</f>
        <v>124620.88</v>
      </c>
      <c r="D137" s="40">
        <f>IF(B137=0,"   ",C137/B137)</f>
        <v>0.3018986144303224</v>
      </c>
      <c r="E137" s="43">
        <f t="shared" si="16"/>
        <v>-288169.62</v>
      </c>
    </row>
    <row r="138" spans="1:5" ht="30">
      <c r="A138" s="39" t="s">
        <v>183</v>
      </c>
      <c r="B138" s="48">
        <v>300000</v>
      </c>
      <c r="C138" s="48">
        <v>81830.38</v>
      </c>
      <c r="D138" s="40">
        <f>IF(B138=0,"   ",C138/B138)</f>
        <v>0.2727679333333333</v>
      </c>
      <c r="E138" s="60">
        <f t="shared" si="16"/>
        <v>-218169.62</v>
      </c>
    </row>
    <row r="139" spans="1:5" ht="15">
      <c r="A139" s="39" t="s">
        <v>135</v>
      </c>
      <c r="B139" s="48">
        <v>112790.5</v>
      </c>
      <c r="C139" s="48">
        <v>42790.5</v>
      </c>
      <c r="D139" s="40">
        <f>IF(B139=0,"   ",C139/B139)</f>
        <v>0.37938035561505623</v>
      </c>
      <c r="E139" s="60">
        <f>C139-B139</f>
        <v>-70000</v>
      </c>
    </row>
    <row r="140" spans="1:5" ht="15">
      <c r="A140" s="39" t="s">
        <v>36</v>
      </c>
      <c r="B140" s="48">
        <f>B141+B143+B142+B149+B145+B144+B150</f>
        <v>37409317.24</v>
      </c>
      <c r="C140" s="48">
        <f>C141+C143+C142+C149+C145+C144+C150</f>
        <v>463868.31</v>
      </c>
      <c r="D140" s="48">
        <f>IF(B140=0,"   ",C140/B140*100)</f>
        <v>1.239980689901519</v>
      </c>
      <c r="E140" s="60">
        <f aca="true" t="shared" si="17" ref="E140:E169">C140-B140</f>
        <v>-36945448.93</v>
      </c>
    </row>
    <row r="141" spans="1:5" ht="14.25" customHeight="1">
      <c r="A141" s="39" t="s">
        <v>159</v>
      </c>
      <c r="B141" s="48">
        <v>300000</v>
      </c>
      <c r="C141" s="48">
        <v>201000</v>
      </c>
      <c r="D141" s="48">
        <f>IF(B141=0,"   ",C141/B141*100)</f>
        <v>67</v>
      </c>
      <c r="E141" s="60">
        <f t="shared" si="17"/>
        <v>-99000</v>
      </c>
    </row>
    <row r="142" spans="1:5" ht="14.25" customHeight="1">
      <c r="A142" s="39" t="s">
        <v>116</v>
      </c>
      <c r="B142" s="48">
        <v>210400</v>
      </c>
      <c r="C142" s="48">
        <v>190400</v>
      </c>
      <c r="D142" s="48">
        <f>IF(B142=0,"   ",C142/B142*100)</f>
        <v>90.49429657794677</v>
      </c>
      <c r="E142" s="60">
        <f t="shared" si="17"/>
        <v>-20000</v>
      </c>
    </row>
    <row r="143" spans="1:6" ht="15" customHeight="1">
      <c r="A143" s="39" t="s">
        <v>109</v>
      </c>
      <c r="B143" s="48">
        <v>163220.36</v>
      </c>
      <c r="C143" s="48">
        <v>72468.31</v>
      </c>
      <c r="D143" s="48">
        <f>IF(B143=0,"   ",C143/B143*100)</f>
        <v>44.39906271497012</v>
      </c>
      <c r="E143" s="60">
        <f t="shared" si="17"/>
        <v>-90752.04999999999</v>
      </c>
      <c r="F143" s="8"/>
    </row>
    <row r="144" spans="1:5" s="8" customFormat="1" ht="30">
      <c r="A144" s="56" t="s">
        <v>220</v>
      </c>
      <c r="B144" s="64">
        <v>3271200</v>
      </c>
      <c r="C144" s="64">
        <v>0</v>
      </c>
      <c r="D144" s="40">
        <f>IF(B144=0,"   ",C144/B144)</f>
        <v>0</v>
      </c>
      <c r="E144" s="43">
        <f t="shared" si="17"/>
        <v>-3271200</v>
      </c>
    </row>
    <row r="145" spans="1:5" ht="30">
      <c r="A145" s="56" t="s">
        <v>140</v>
      </c>
      <c r="B145" s="48">
        <f>SUM(B146:B148)</f>
        <v>512474.88</v>
      </c>
      <c r="C145" s="48">
        <f>SUM(C146:C148)</f>
        <v>0</v>
      </c>
      <c r="D145" s="40">
        <f aca="true" t="shared" si="18" ref="D145:D150">IF(B145=0,"   ",C145/B145)</f>
        <v>0</v>
      </c>
      <c r="E145" s="60">
        <f t="shared" si="17"/>
        <v>-512474.88</v>
      </c>
    </row>
    <row r="146" spans="1:5" ht="15">
      <c r="A146" s="39" t="s">
        <v>133</v>
      </c>
      <c r="B146" s="48">
        <v>307500</v>
      </c>
      <c r="C146" s="48">
        <v>0</v>
      </c>
      <c r="D146" s="40">
        <f t="shared" si="18"/>
        <v>0</v>
      </c>
      <c r="E146" s="60">
        <f t="shared" si="17"/>
        <v>-307500</v>
      </c>
    </row>
    <row r="147" spans="1:5" ht="15">
      <c r="A147" s="39" t="s">
        <v>154</v>
      </c>
      <c r="B147" s="48">
        <v>102487.44</v>
      </c>
      <c r="C147" s="48">
        <v>0</v>
      </c>
      <c r="D147" s="40">
        <f t="shared" si="18"/>
        <v>0</v>
      </c>
      <c r="E147" s="60">
        <f t="shared" si="17"/>
        <v>-102487.44</v>
      </c>
    </row>
    <row r="148" spans="1:5" ht="15">
      <c r="A148" s="39" t="s">
        <v>153</v>
      </c>
      <c r="B148" s="48">
        <v>102487.44</v>
      </c>
      <c r="C148" s="48">
        <v>0</v>
      </c>
      <c r="D148" s="40">
        <f>IF(B148=0,"   ",C148/B148)</f>
        <v>0</v>
      </c>
      <c r="E148" s="60">
        <f t="shared" si="17"/>
        <v>-102487.44</v>
      </c>
    </row>
    <row r="149" spans="1:5" ht="14.25" customHeight="1">
      <c r="A149" s="72" t="s">
        <v>138</v>
      </c>
      <c r="B149" s="49">
        <v>0</v>
      </c>
      <c r="C149" s="49">
        <v>0</v>
      </c>
      <c r="D149" s="40" t="str">
        <f t="shared" si="18"/>
        <v>   </v>
      </c>
      <c r="E149" s="43">
        <f t="shared" si="17"/>
        <v>0</v>
      </c>
    </row>
    <row r="150" spans="1:5" ht="44.25" customHeight="1">
      <c r="A150" s="57" t="s">
        <v>225</v>
      </c>
      <c r="B150" s="48">
        <f>SUM(B151:B153)</f>
        <v>32952022</v>
      </c>
      <c r="C150" s="48">
        <v>0</v>
      </c>
      <c r="D150" s="40">
        <f t="shared" si="18"/>
        <v>0</v>
      </c>
      <c r="E150" s="60">
        <f t="shared" si="17"/>
        <v>-32952022</v>
      </c>
    </row>
    <row r="151" spans="1:5" ht="15">
      <c r="A151" s="39" t="s">
        <v>133</v>
      </c>
      <c r="B151" s="48">
        <v>31898900</v>
      </c>
      <c r="C151" s="48">
        <v>0</v>
      </c>
      <c r="D151" s="40">
        <f>IF(B151=0,"   ",C151/B151)</f>
        <v>0</v>
      </c>
      <c r="E151" s="60">
        <f>C151-B151</f>
        <v>-31898900</v>
      </c>
    </row>
    <row r="152" spans="1:5" ht="15">
      <c r="A152" s="39" t="s">
        <v>154</v>
      </c>
      <c r="B152" s="48">
        <v>633200</v>
      </c>
      <c r="C152" s="48">
        <v>0</v>
      </c>
      <c r="D152" s="40">
        <f>IF(B152=0,"   ",C152/B152)</f>
        <v>0</v>
      </c>
      <c r="E152" s="60">
        <f>C152-B152</f>
        <v>-633200</v>
      </c>
    </row>
    <row r="153" spans="1:5" ht="15">
      <c r="A153" s="39" t="s">
        <v>153</v>
      </c>
      <c r="B153" s="48">
        <v>419922</v>
      </c>
      <c r="C153" s="48">
        <v>0</v>
      </c>
      <c r="D153" s="40">
        <f>IF(B153=0,"   ",C153/B153)</f>
        <v>0</v>
      </c>
      <c r="E153" s="60">
        <f>C153-B153</f>
        <v>-419922</v>
      </c>
    </row>
    <row r="154" spans="1:5" ht="15">
      <c r="A154" s="39" t="s">
        <v>40</v>
      </c>
      <c r="B154" s="48">
        <f>B155+B157+B158+B159+B156+B162+B160+B170+B161+B166+B175+B179+B180</f>
        <v>69178625.2</v>
      </c>
      <c r="C154" s="48">
        <f>C155+C157+C158+C159+C156+C162+C160+C170+C161+C166+C175+C179+C180</f>
        <v>12378646.920000002</v>
      </c>
      <c r="D154" s="48">
        <f aca="true" t="shared" si="19" ref="D154:D159">IF(B154=0,"   ",C154/B154*100)</f>
        <v>17.89374519110854</v>
      </c>
      <c r="E154" s="60">
        <f t="shared" si="17"/>
        <v>-56799978.28</v>
      </c>
    </row>
    <row r="155" spans="1:5" ht="15">
      <c r="A155" s="39" t="s">
        <v>82</v>
      </c>
      <c r="B155" s="48">
        <v>5982300</v>
      </c>
      <c r="C155" s="48">
        <v>3924871.79</v>
      </c>
      <c r="D155" s="48">
        <f t="shared" si="19"/>
        <v>65.60807365060262</v>
      </c>
      <c r="E155" s="60">
        <f t="shared" si="17"/>
        <v>-2057428.21</v>
      </c>
    </row>
    <row r="156" spans="1:5" ht="15">
      <c r="A156" s="39" t="s">
        <v>117</v>
      </c>
      <c r="B156" s="48">
        <v>0</v>
      </c>
      <c r="C156" s="48">
        <v>0</v>
      </c>
      <c r="D156" s="48" t="str">
        <f t="shared" si="19"/>
        <v>   </v>
      </c>
      <c r="E156" s="60">
        <f t="shared" si="17"/>
        <v>0</v>
      </c>
    </row>
    <row r="157" spans="1:5" ht="15">
      <c r="A157" s="39" t="s">
        <v>83</v>
      </c>
      <c r="B157" s="48">
        <v>263000</v>
      </c>
      <c r="C157" s="48">
        <v>247900</v>
      </c>
      <c r="D157" s="48">
        <f t="shared" si="19"/>
        <v>94.25855513307985</v>
      </c>
      <c r="E157" s="60">
        <f t="shared" si="17"/>
        <v>-15100</v>
      </c>
    </row>
    <row r="158" spans="1:5" ht="14.25" customHeight="1">
      <c r="A158" s="39" t="s">
        <v>84</v>
      </c>
      <c r="B158" s="48">
        <v>100000</v>
      </c>
      <c r="C158" s="48">
        <v>29028</v>
      </c>
      <c r="D158" s="48">
        <f t="shared" si="19"/>
        <v>29.028</v>
      </c>
      <c r="E158" s="60">
        <f t="shared" si="17"/>
        <v>-70972</v>
      </c>
    </row>
    <row r="159" spans="1:5" ht="13.5" customHeight="1">
      <c r="A159" s="39" t="s">
        <v>85</v>
      </c>
      <c r="B159" s="48">
        <v>1737786.88</v>
      </c>
      <c r="C159" s="48">
        <v>1228851.95</v>
      </c>
      <c r="D159" s="48">
        <f t="shared" si="19"/>
        <v>70.71361650514936</v>
      </c>
      <c r="E159" s="60">
        <f t="shared" si="17"/>
        <v>-508934.92999999993</v>
      </c>
    </row>
    <row r="160" spans="1:5" ht="28.5" customHeight="1">
      <c r="A160" s="39" t="s">
        <v>148</v>
      </c>
      <c r="B160" s="48">
        <v>6000</v>
      </c>
      <c r="C160" s="48">
        <v>0</v>
      </c>
      <c r="D160" s="40">
        <f aca="true" t="shared" si="20" ref="D160:D175">IF(B160=0,"   ",C160/B160)</f>
        <v>0</v>
      </c>
      <c r="E160" s="60">
        <f>C160-B160</f>
        <v>-6000</v>
      </c>
    </row>
    <row r="161" spans="1:5" ht="28.5" customHeight="1">
      <c r="A161" s="39" t="s">
        <v>199</v>
      </c>
      <c r="B161" s="48">
        <v>1600000</v>
      </c>
      <c r="C161" s="48">
        <v>841200</v>
      </c>
      <c r="D161" s="40">
        <f>IF(B161=0,"   ",C161/B161)</f>
        <v>0.52575</v>
      </c>
      <c r="E161" s="60">
        <f>C161-B161</f>
        <v>-758800</v>
      </c>
    </row>
    <row r="162" spans="1:5" ht="27.75" customHeight="1">
      <c r="A162" s="57" t="s">
        <v>131</v>
      </c>
      <c r="B162" s="48">
        <f>B163+B165+B164</f>
        <v>6213445.9</v>
      </c>
      <c r="C162" s="48">
        <f>C163+C165+C164</f>
        <v>4729431.000000001</v>
      </c>
      <c r="D162" s="40">
        <f t="shared" si="20"/>
        <v>0.7611607272544211</v>
      </c>
      <c r="E162" s="60">
        <f t="shared" si="17"/>
        <v>-1484014.8999999994</v>
      </c>
    </row>
    <row r="163" spans="1:5" ht="15">
      <c r="A163" s="39" t="s">
        <v>132</v>
      </c>
      <c r="B163" s="48">
        <v>6151311.44</v>
      </c>
      <c r="C163" s="49">
        <v>4682136.69</v>
      </c>
      <c r="D163" s="40">
        <f t="shared" si="20"/>
        <v>0.7611607273781605</v>
      </c>
      <c r="E163" s="60">
        <f t="shared" si="17"/>
        <v>-1469174.75</v>
      </c>
    </row>
    <row r="164" spans="1:5" ht="15">
      <c r="A164" s="39" t="s">
        <v>133</v>
      </c>
      <c r="B164" s="48">
        <v>43494.12</v>
      </c>
      <c r="C164" s="49">
        <v>33106.03</v>
      </c>
      <c r="D164" s="40">
        <f t="shared" si="20"/>
        <v>0.7611610488958047</v>
      </c>
      <c r="E164" s="60">
        <f t="shared" si="17"/>
        <v>-10388.090000000004</v>
      </c>
    </row>
    <row r="165" spans="1:5" ht="15">
      <c r="A165" s="57" t="s">
        <v>141</v>
      </c>
      <c r="B165" s="48">
        <v>18640.34</v>
      </c>
      <c r="C165" s="49">
        <v>14188.28</v>
      </c>
      <c r="D165" s="40">
        <f t="shared" si="20"/>
        <v>0.7611599359239156</v>
      </c>
      <c r="E165" s="60">
        <f t="shared" si="17"/>
        <v>-4452.0599999999995</v>
      </c>
    </row>
    <row r="166" spans="1:5" ht="30">
      <c r="A166" s="39" t="s">
        <v>140</v>
      </c>
      <c r="B166" s="48">
        <f>SUM(B167:B169)</f>
        <v>2685710.98</v>
      </c>
      <c r="C166" s="48">
        <f>SUM(C167:C169)</f>
        <v>656664.1799999999</v>
      </c>
      <c r="D166" s="40">
        <f t="shared" si="20"/>
        <v>0.24450292115944655</v>
      </c>
      <c r="E166" s="60">
        <f t="shared" si="17"/>
        <v>-2029046.8</v>
      </c>
    </row>
    <row r="167" spans="1:5" ht="15">
      <c r="A167" s="39" t="s">
        <v>133</v>
      </c>
      <c r="B167" s="48">
        <v>1837400</v>
      </c>
      <c r="C167" s="48">
        <v>341634</v>
      </c>
      <c r="D167" s="40">
        <f t="shared" si="20"/>
        <v>0.18593338412974855</v>
      </c>
      <c r="E167" s="60">
        <f t="shared" si="17"/>
        <v>-1495766</v>
      </c>
    </row>
    <row r="168" spans="1:5" ht="15">
      <c r="A168" s="39" t="s">
        <v>134</v>
      </c>
      <c r="B168" s="48">
        <v>593280.19</v>
      </c>
      <c r="C168" s="48">
        <v>214454.09</v>
      </c>
      <c r="D168" s="40">
        <f t="shared" si="20"/>
        <v>0.3614718536278786</v>
      </c>
      <c r="E168" s="60">
        <f t="shared" si="17"/>
        <v>-378826.1</v>
      </c>
    </row>
    <row r="169" spans="1:5" ht="15">
      <c r="A169" s="39" t="s">
        <v>153</v>
      </c>
      <c r="B169" s="48">
        <v>255030.79</v>
      </c>
      <c r="C169" s="48">
        <v>100576.09</v>
      </c>
      <c r="D169" s="40">
        <f t="shared" si="20"/>
        <v>0.3943684211620095</v>
      </c>
      <c r="E169" s="60">
        <f t="shared" si="17"/>
        <v>-154454.7</v>
      </c>
    </row>
    <row r="170" spans="1:5" ht="17.25" customHeight="1">
      <c r="A170" s="57" t="s">
        <v>205</v>
      </c>
      <c r="B170" s="48">
        <f>B172+B174+B173+B171</f>
        <v>520700</v>
      </c>
      <c r="C170" s="48">
        <f>C172+C174+C173+C171</f>
        <v>520700</v>
      </c>
      <c r="D170" s="40">
        <f t="shared" si="20"/>
        <v>1</v>
      </c>
      <c r="E170" s="60">
        <f aca="true" t="shared" si="21" ref="E170:E175">C170-B170</f>
        <v>0</v>
      </c>
    </row>
    <row r="171" spans="1:5" ht="15">
      <c r="A171" s="39" t="s">
        <v>132</v>
      </c>
      <c r="B171" s="48">
        <v>360889.06</v>
      </c>
      <c r="C171" s="49">
        <v>360889.06</v>
      </c>
      <c r="D171" s="40">
        <f t="shared" si="20"/>
        <v>1</v>
      </c>
      <c r="E171" s="60">
        <f t="shared" si="21"/>
        <v>0</v>
      </c>
    </row>
    <row r="172" spans="1:5" ht="15">
      <c r="A172" s="39" t="s">
        <v>133</v>
      </c>
      <c r="B172" s="48">
        <v>3645.34</v>
      </c>
      <c r="C172" s="48">
        <v>3645.34</v>
      </c>
      <c r="D172" s="40">
        <f t="shared" si="20"/>
        <v>1</v>
      </c>
      <c r="E172" s="60">
        <f t="shared" si="21"/>
        <v>0</v>
      </c>
    </row>
    <row r="173" spans="1:5" s="8" customFormat="1" ht="15">
      <c r="A173" s="39" t="s">
        <v>134</v>
      </c>
      <c r="B173" s="64">
        <v>78116.05</v>
      </c>
      <c r="C173" s="64">
        <v>78116.05</v>
      </c>
      <c r="D173" s="40">
        <f t="shared" si="20"/>
        <v>1</v>
      </c>
      <c r="E173" s="43">
        <f t="shared" si="21"/>
        <v>0</v>
      </c>
    </row>
    <row r="174" spans="1:5" ht="15">
      <c r="A174" s="39" t="s">
        <v>153</v>
      </c>
      <c r="B174" s="64">
        <v>78049.55</v>
      </c>
      <c r="C174" s="48">
        <v>78049.55</v>
      </c>
      <c r="D174" s="40">
        <f t="shared" si="20"/>
        <v>1</v>
      </c>
      <c r="E174" s="60">
        <f t="shared" si="21"/>
        <v>0</v>
      </c>
    </row>
    <row r="175" spans="1:5" ht="27.75" customHeight="1">
      <c r="A175" s="57" t="s">
        <v>218</v>
      </c>
      <c r="B175" s="48">
        <f>B176+B177+B178</f>
        <v>41689681.440000005</v>
      </c>
      <c r="C175" s="48">
        <f>C176+C177+C178</f>
        <v>0</v>
      </c>
      <c r="D175" s="40">
        <f t="shared" si="20"/>
        <v>0</v>
      </c>
      <c r="E175" s="60">
        <f t="shared" si="21"/>
        <v>-41689681.440000005</v>
      </c>
    </row>
    <row r="176" spans="1:5" ht="15">
      <c r="A176" s="39" t="s">
        <v>133</v>
      </c>
      <c r="B176" s="48">
        <v>39181634.7</v>
      </c>
      <c r="C176" s="48">
        <v>0</v>
      </c>
      <c r="D176" s="40">
        <f aca="true" t="shared" si="22" ref="D176:D187">IF(B176=0,"   ",C176/B176)</f>
        <v>0</v>
      </c>
      <c r="E176" s="60">
        <f>C176-B176</f>
        <v>-39181634.7</v>
      </c>
    </row>
    <row r="177" spans="1:5" s="8" customFormat="1" ht="15">
      <c r="A177" s="39" t="s">
        <v>134</v>
      </c>
      <c r="B177" s="48">
        <v>2090039.29</v>
      </c>
      <c r="C177" s="64">
        <v>0</v>
      </c>
      <c r="D177" s="40">
        <f t="shared" si="22"/>
        <v>0</v>
      </c>
      <c r="E177" s="43">
        <f>C177-B177</f>
        <v>-2090039.29</v>
      </c>
    </row>
    <row r="178" spans="1:5" ht="15">
      <c r="A178" s="39" t="s">
        <v>153</v>
      </c>
      <c r="B178" s="48">
        <v>418007.45</v>
      </c>
      <c r="C178" s="48">
        <v>0</v>
      </c>
      <c r="D178" s="40">
        <f t="shared" si="22"/>
        <v>0</v>
      </c>
      <c r="E178" s="60">
        <f>C178-B178</f>
        <v>-418007.45</v>
      </c>
    </row>
    <row r="179" spans="1:5" ht="43.5" customHeight="1">
      <c r="A179" s="57" t="s">
        <v>221</v>
      </c>
      <c r="B179" s="48">
        <v>8100000</v>
      </c>
      <c r="C179" s="48">
        <v>200000</v>
      </c>
      <c r="D179" s="40">
        <f t="shared" si="22"/>
        <v>0.024691358024691357</v>
      </c>
      <c r="E179" s="60">
        <f>C179-B179</f>
        <v>-7900000</v>
      </c>
    </row>
    <row r="180" spans="1:5" ht="30">
      <c r="A180" s="39" t="s">
        <v>222</v>
      </c>
      <c r="B180" s="48">
        <v>280000</v>
      </c>
      <c r="C180" s="48">
        <v>0</v>
      </c>
      <c r="D180" s="40">
        <f t="shared" si="22"/>
        <v>0</v>
      </c>
      <c r="E180" s="60">
        <f>C180-B180</f>
        <v>-280000</v>
      </c>
    </row>
    <row r="181" spans="1:5" s="8" customFormat="1" ht="15">
      <c r="A181" s="39" t="s">
        <v>69</v>
      </c>
      <c r="B181" s="49">
        <f>B182</f>
        <v>80000</v>
      </c>
      <c r="C181" s="49">
        <f>C182</f>
        <v>24000</v>
      </c>
      <c r="D181" s="40">
        <f t="shared" si="22"/>
        <v>0.3</v>
      </c>
      <c r="E181" s="43">
        <f aca="true" t="shared" si="23" ref="E181:E224">C181-B181</f>
        <v>-56000</v>
      </c>
    </row>
    <row r="182" spans="1:5" s="8" customFormat="1" ht="15">
      <c r="A182" s="39" t="s">
        <v>70</v>
      </c>
      <c r="B182" s="48">
        <v>80000</v>
      </c>
      <c r="C182" s="48">
        <v>24000</v>
      </c>
      <c r="D182" s="40">
        <f t="shared" si="22"/>
        <v>0.3</v>
      </c>
      <c r="E182" s="43">
        <f t="shared" si="23"/>
        <v>-56000</v>
      </c>
    </row>
    <row r="183" spans="1:5" s="8" customFormat="1" ht="15">
      <c r="A183" s="39" t="s">
        <v>8</v>
      </c>
      <c r="B183" s="64">
        <f>B184+B200+B225+B250+B246</f>
        <v>415875772.26</v>
      </c>
      <c r="C183" s="64">
        <f>C184+C200+C225+C250+C246</f>
        <v>262881034.70000005</v>
      </c>
      <c r="D183" s="40">
        <f t="shared" si="22"/>
        <v>0.6321143289290975</v>
      </c>
      <c r="E183" s="43">
        <f t="shared" si="23"/>
        <v>-152994737.55999994</v>
      </c>
    </row>
    <row r="184" spans="1:5" s="8" customFormat="1" ht="15">
      <c r="A184" s="39" t="s">
        <v>50</v>
      </c>
      <c r="B184" s="64">
        <f>B185+B187+B191+B195+B196+B199</f>
        <v>111830086</v>
      </c>
      <c r="C184" s="64">
        <f>C185+C187+C191+C195+C196+C199</f>
        <v>37655179</v>
      </c>
      <c r="D184" s="40">
        <f t="shared" si="22"/>
        <v>0.33671778630305266</v>
      </c>
      <c r="E184" s="43">
        <f t="shared" si="23"/>
        <v>-74174907</v>
      </c>
    </row>
    <row r="185" spans="1:5" s="8" customFormat="1" ht="15">
      <c r="A185" s="39" t="s">
        <v>98</v>
      </c>
      <c r="B185" s="64">
        <v>40010457</v>
      </c>
      <c r="C185" s="65">
        <v>34575750</v>
      </c>
      <c r="D185" s="40">
        <f t="shared" si="22"/>
        <v>0.864167834923755</v>
      </c>
      <c r="E185" s="43">
        <f t="shared" si="23"/>
        <v>-5434707</v>
      </c>
    </row>
    <row r="186" spans="1:5" s="8" customFormat="1" ht="17.25" customHeight="1">
      <c r="A186" s="56" t="s">
        <v>99</v>
      </c>
      <c r="B186" s="64">
        <v>37117300</v>
      </c>
      <c r="C186" s="65">
        <v>32970100</v>
      </c>
      <c r="D186" s="40">
        <f t="shared" si="22"/>
        <v>0.8882677349914999</v>
      </c>
      <c r="E186" s="43">
        <f t="shared" si="23"/>
        <v>-4147200</v>
      </c>
    </row>
    <row r="187" spans="1:5" s="8" customFormat="1" ht="15">
      <c r="A187" s="39" t="s">
        <v>137</v>
      </c>
      <c r="B187" s="64">
        <f>B188</f>
        <v>10000000</v>
      </c>
      <c r="C187" s="64">
        <f>C188</f>
        <v>0</v>
      </c>
      <c r="D187" s="40">
        <f t="shared" si="22"/>
        <v>0</v>
      </c>
      <c r="E187" s="43">
        <f>C187-B187</f>
        <v>-10000000</v>
      </c>
    </row>
    <row r="188" spans="1:5" s="8" customFormat="1" ht="45">
      <c r="A188" s="56" t="s">
        <v>184</v>
      </c>
      <c r="B188" s="64">
        <f>SUM(B189:B190)</f>
        <v>10000000</v>
      </c>
      <c r="C188" s="64">
        <v>0</v>
      </c>
      <c r="D188" s="40">
        <f aca="true" t="shared" si="24" ref="D188:D198">IF(B188=0,"   ",C188/B188)</f>
        <v>0</v>
      </c>
      <c r="E188" s="43">
        <f aca="true" t="shared" si="25" ref="E188:E198">C188-B188</f>
        <v>-10000000</v>
      </c>
    </row>
    <row r="189" spans="1:5" ht="15">
      <c r="A189" s="39" t="s">
        <v>133</v>
      </c>
      <c r="B189" s="48">
        <v>10000000</v>
      </c>
      <c r="C189" s="48">
        <v>0</v>
      </c>
      <c r="D189" s="40">
        <f t="shared" si="24"/>
        <v>0</v>
      </c>
      <c r="E189" s="60">
        <f t="shared" si="25"/>
        <v>-10000000</v>
      </c>
    </row>
    <row r="190" spans="1:5" ht="15">
      <c r="A190" s="39" t="s">
        <v>141</v>
      </c>
      <c r="B190" s="48">
        <v>0</v>
      </c>
      <c r="C190" s="48">
        <v>0</v>
      </c>
      <c r="D190" s="40" t="str">
        <f t="shared" si="24"/>
        <v>   </v>
      </c>
      <c r="E190" s="60">
        <f t="shared" si="25"/>
        <v>0</v>
      </c>
    </row>
    <row r="191" spans="1:5" s="8" customFormat="1" ht="30">
      <c r="A191" s="57" t="s">
        <v>185</v>
      </c>
      <c r="B191" s="64">
        <f>SUM(B192:B194)</f>
        <v>57454600</v>
      </c>
      <c r="C191" s="64">
        <f>SUM(C192:C194)</f>
        <v>0</v>
      </c>
      <c r="D191" s="40">
        <f t="shared" si="24"/>
        <v>0</v>
      </c>
      <c r="E191" s="43">
        <f t="shared" si="25"/>
        <v>-57454600</v>
      </c>
    </row>
    <row r="192" spans="1:5" ht="15">
      <c r="A192" s="39" t="s">
        <v>186</v>
      </c>
      <c r="B192" s="48">
        <v>56880000</v>
      </c>
      <c r="C192" s="48">
        <v>0</v>
      </c>
      <c r="D192" s="40">
        <f t="shared" si="24"/>
        <v>0</v>
      </c>
      <c r="E192" s="60">
        <f t="shared" si="25"/>
        <v>-56880000</v>
      </c>
    </row>
    <row r="193" spans="1:5" ht="15">
      <c r="A193" s="39" t="s">
        <v>133</v>
      </c>
      <c r="B193" s="48">
        <v>287300</v>
      </c>
      <c r="C193" s="48">
        <v>0</v>
      </c>
      <c r="D193" s="40">
        <f t="shared" si="24"/>
        <v>0</v>
      </c>
      <c r="E193" s="60">
        <f t="shared" si="25"/>
        <v>-287300</v>
      </c>
    </row>
    <row r="194" spans="1:5" ht="15">
      <c r="A194" s="39" t="s">
        <v>141</v>
      </c>
      <c r="B194" s="48">
        <v>287300</v>
      </c>
      <c r="C194" s="48">
        <v>0</v>
      </c>
      <c r="D194" s="40">
        <f t="shared" si="24"/>
        <v>0</v>
      </c>
      <c r="E194" s="60">
        <f t="shared" si="25"/>
        <v>-287300</v>
      </c>
    </row>
    <row r="195" spans="1:5" ht="31.5" customHeight="1">
      <c r="A195" s="39" t="s">
        <v>206</v>
      </c>
      <c r="B195" s="48">
        <v>1085600</v>
      </c>
      <c r="C195" s="48">
        <v>0</v>
      </c>
      <c r="D195" s="40">
        <f t="shared" si="24"/>
        <v>0</v>
      </c>
      <c r="E195" s="60">
        <f t="shared" si="25"/>
        <v>-1085600</v>
      </c>
    </row>
    <row r="196" spans="1:5" s="8" customFormat="1" ht="29.25" customHeight="1">
      <c r="A196" s="57" t="s">
        <v>207</v>
      </c>
      <c r="B196" s="64">
        <f>SUM(B197:B198)</f>
        <v>3079429</v>
      </c>
      <c r="C196" s="64">
        <f>SUM(C197:C198)</f>
        <v>3079429</v>
      </c>
      <c r="D196" s="40">
        <f t="shared" si="24"/>
        <v>1</v>
      </c>
      <c r="E196" s="43">
        <f t="shared" si="25"/>
        <v>0</v>
      </c>
    </row>
    <row r="197" spans="1:5" ht="15">
      <c r="A197" s="39" t="s">
        <v>133</v>
      </c>
      <c r="B197" s="48">
        <v>3048634</v>
      </c>
      <c r="C197" s="48">
        <v>3048634</v>
      </c>
      <c r="D197" s="40">
        <f t="shared" si="24"/>
        <v>1</v>
      </c>
      <c r="E197" s="60">
        <f t="shared" si="25"/>
        <v>0</v>
      </c>
    </row>
    <row r="198" spans="1:5" ht="15">
      <c r="A198" s="39" t="s">
        <v>141</v>
      </c>
      <c r="B198" s="48">
        <v>30795</v>
      </c>
      <c r="C198" s="48">
        <v>30795</v>
      </c>
      <c r="D198" s="40">
        <f t="shared" si="24"/>
        <v>1</v>
      </c>
      <c r="E198" s="60">
        <f t="shared" si="25"/>
        <v>0</v>
      </c>
    </row>
    <row r="199" spans="1:5" ht="43.5" customHeight="1">
      <c r="A199" s="39" t="s">
        <v>236</v>
      </c>
      <c r="B199" s="48">
        <v>200000</v>
      </c>
      <c r="C199" s="48">
        <v>0</v>
      </c>
      <c r="D199" s="40">
        <f>IF(B199=0,"   ",C199/B199)</f>
        <v>0</v>
      </c>
      <c r="E199" s="60">
        <f>C199-B199</f>
        <v>-200000</v>
      </c>
    </row>
    <row r="200" spans="1:5" s="8" customFormat="1" ht="15">
      <c r="A200" s="39" t="s">
        <v>51</v>
      </c>
      <c r="B200" s="64">
        <f>B201+B203+B204+B208+B217+B220+B223+B224</f>
        <v>262126852.49</v>
      </c>
      <c r="C200" s="64">
        <f>C201+C203+C204+C208+C217+C220+C223+C224</f>
        <v>199590679.48000002</v>
      </c>
      <c r="D200" s="40">
        <f aca="true" t="shared" si="26" ref="D200:D226">IF(B200=0,"   ",C200/B200)</f>
        <v>0.7614278261995852</v>
      </c>
      <c r="E200" s="43">
        <f t="shared" si="23"/>
        <v>-62536173.00999999</v>
      </c>
    </row>
    <row r="201" spans="1:5" s="8" customFormat="1" ht="15">
      <c r="A201" s="39" t="s">
        <v>98</v>
      </c>
      <c r="B201" s="64">
        <v>119435141.39</v>
      </c>
      <c r="C201" s="64">
        <v>97237480</v>
      </c>
      <c r="D201" s="40">
        <f t="shared" si="26"/>
        <v>0.8141446384065775</v>
      </c>
      <c r="E201" s="43">
        <f t="shared" si="23"/>
        <v>-22197661.39</v>
      </c>
    </row>
    <row r="202" spans="1:5" s="8" customFormat="1" ht="15.75" customHeight="1">
      <c r="A202" s="56" t="s">
        <v>99</v>
      </c>
      <c r="B202" s="64">
        <v>108579500</v>
      </c>
      <c r="C202" s="64">
        <v>90510200</v>
      </c>
      <c r="D202" s="40">
        <f t="shared" si="26"/>
        <v>0.8335846085126566</v>
      </c>
      <c r="E202" s="43">
        <f t="shared" si="23"/>
        <v>-18069300</v>
      </c>
    </row>
    <row r="203" spans="1:5" s="8" customFormat="1" ht="45">
      <c r="A203" s="56" t="s">
        <v>209</v>
      </c>
      <c r="B203" s="64">
        <v>2968600</v>
      </c>
      <c r="C203" s="65">
        <v>735630</v>
      </c>
      <c r="D203" s="40">
        <f t="shared" si="26"/>
        <v>0.2478036785016506</v>
      </c>
      <c r="E203" s="43">
        <f>C203-B203</f>
        <v>-2232970</v>
      </c>
    </row>
    <row r="204" spans="1:5" s="8" customFormat="1" ht="43.5" customHeight="1">
      <c r="A204" s="56" t="s">
        <v>210</v>
      </c>
      <c r="B204" s="64">
        <f>SUM(B205:B207)</f>
        <v>2723448.1</v>
      </c>
      <c r="C204" s="64">
        <f>SUM(C205:C207)</f>
        <v>672899.06</v>
      </c>
      <c r="D204" s="40">
        <f t="shared" si="26"/>
        <v>0.2470761458608299</v>
      </c>
      <c r="E204" s="43">
        <f>C204-B204</f>
        <v>-2050549.04</v>
      </c>
    </row>
    <row r="205" spans="1:5" s="8" customFormat="1" ht="15" customHeight="1">
      <c r="A205" s="56" t="s">
        <v>226</v>
      </c>
      <c r="B205" s="64">
        <v>2664700</v>
      </c>
      <c r="C205" s="64">
        <v>666175</v>
      </c>
      <c r="D205" s="40">
        <f t="shared" si="26"/>
        <v>0.25</v>
      </c>
      <c r="E205" s="43">
        <f>C205-B205</f>
        <v>-1998525</v>
      </c>
    </row>
    <row r="206" spans="1:5" s="8" customFormat="1" ht="15.75" customHeight="1">
      <c r="A206" s="56" t="s">
        <v>227</v>
      </c>
      <c r="B206" s="64">
        <v>13448.1</v>
      </c>
      <c r="C206" s="64">
        <v>3362.02</v>
      </c>
      <c r="D206" s="40">
        <f t="shared" si="26"/>
        <v>0.2499996282002662</v>
      </c>
      <c r="E206" s="43">
        <f>C206-B206</f>
        <v>-10086.08</v>
      </c>
    </row>
    <row r="207" spans="1:5" s="8" customFormat="1" ht="15.75" customHeight="1">
      <c r="A207" s="56" t="s">
        <v>228</v>
      </c>
      <c r="B207" s="48">
        <v>45300</v>
      </c>
      <c r="C207" s="48">
        <v>3362.04</v>
      </c>
      <c r="D207" s="40">
        <f t="shared" si="26"/>
        <v>0.07421721854304636</v>
      </c>
      <c r="E207" s="60">
        <f>C207-B207</f>
        <v>-41937.96</v>
      </c>
    </row>
    <row r="208" spans="1:5" s="8" customFormat="1" ht="15">
      <c r="A208" s="39" t="s">
        <v>87</v>
      </c>
      <c r="B208" s="64">
        <f>B209+B210+B211+B214</f>
        <v>36369300</v>
      </c>
      <c r="C208" s="64">
        <f>C211+C209</f>
        <v>13200558.32</v>
      </c>
      <c r="D208" s="40">
        <f t="shared" si="26"/>
        <v>0.3629588229633235</v>
      </c>
      <c r="E208" s="43">
        <f t="shared" si="23"/>
        <v>-23168741.68</v>
      </c>
    </row>
    <row r="209" spans="1:5" s="8" customFormat="1" ht="30">
      <c r="A209" s="39" t="s">
        <v>200</v>
      </c>
      <c r="B209" s="64">
        <v>80000</v>
      </c>
      <c r="C209" s="64">
        <v>0</v>
      </c>
      <c r="D209" s="40">
        <f t="shared" si="26"/>
        <v>0</v>
      </c>
      <c r="E209" s="43">
        <f>C209-B209</f>
        <v>-80000</v>
      </c>
    </row>
    <row r="210" spans="1:5" s="8" customFormat="1" ht="15">
      <c r="A210" s="56" t="s">
        <v>229</v>
      </c>
      <c r="B210" s="64">
        <v>300000</v>
      </c>
      <c r="C210" s="64">
        <v>0</v>
      </c>
      <c r="D210" s="40">
        <f t="shared" si="26"/>
        <v>0</v>
      </c>
      <c r="E210" s="43">
        <f>C210-B210</f>
        <v>-300000</v>
      </c>
    </row>
    <row r="211" spans="1:5" s="8" customFormat="1" ht="45">
      <c r="A211" s="56" t="s">
        <v>187</v>
      </c>
      <c r="B211" s="64">
        <f>SUM(B212:B213)</f>
        <v>21054400</v>
      </c>
      <c r="C211" s="64">
        <f>SUM(C212:C213)</f>
        <v>13200558.32</v>
      </c>
      <c r="D211" s="40">
        <f t="shared" si="26"/>
        <v>0.6269738543962308</v>
      </c>
      <c r="E211" s="43">
        <f t="shared" si="23"/>
        <v>-7853841.68</v>
      </c>
    </row>
    <row r="212" spans="1:5" ht="15">
      <c r="A212" s="39" t="s">
        <v>133</v>
      </c>
      <c r="B212" s="48">
        <v>20000000</v>
      </c>
      <c r="C212" s="48">
        <v>12825537.77</v>
      </c>
      <c r="D212" s="40">
        <f t="shared" si="26"/>
        <v>0.6412768885</v>
      </c>
      <c r="E212" s="60">
        <f t="shared" si="23"/>
        <v>-7174462.23</v>
      </c>
    </row>
    <row r="213" spans="1:5" ht="15">
      <c r="A213" s="39" t="s">
        <v>141</v>
      </c>
      <c r="B213" s="48">
        <v>1054400</v>
      </c>
      <c r="C213" s="48">
        <v>375020.55</v>
      </c>
      <c r="D213" s="40">
        <f t="shared" si="26"/>
        <v>0.35567199355083456</v>
      </c>
      <c r="E213" s="60">
        <f t="shared" si="23"/>
        <v>-679379.45</v>
      </c>
    </row>
    <row r="214" spans="1:5" s="8" customFormat="1" ht="45">
      <c r="A214" s="56" t="s">
        <v>208</v>
      </c>
      <c r="B214" s="64">
        <f>SUM(B215:B216)</f>
        <v>14934900</v>
      </c>
      <c r="C214" s="64">
        <f>SUM(C215:C216)</f>
        <v>0</v>
      </c>
      <c r="D214" s="40">
        <f t="shared" si="26"/>
        <v>0</v>
      </c>
      <c r="E214" s="43">
        <f t="shared" si="23"/>
        <v>-14934900</v>
      </c>
    </row>
    <row r="215" spans="1:5" ht="15">
      <c r="A215" s="39" t="s">
        <v>133</v>
      </c>
      <c r="B215" s="48">
        <v>14038800</v>
      </c>
      <c r="C215" s="48">
        <v>0</v>
      </c>
      <c r="D215" s="40">
        <f t="shared" si="26"/>
        <v>0</v>
      </c>
      <c r="E215" s="60">
        <f t="shared" si="23"/>
        <v>-14038800</v>
      </c>
    </row>
    <row r="216" spans="1:5" ht="15">
      <c r="A216" s="39" t="s">
        <v>141</v>
      </c>
      <c r="B216" s="48">
        <v>896100</v>
      </c>
      <c r="C216" s="48">
        <v>0</v>
      </c>
      <c r="D216" s="40">
        <f t="shared" si="26"/>
        <v>0</v>
      </c>
      <c r="E216" s="60">
        <f t="shared" si="23"/>
        <v>-896100</v>
      </c>
    </row>
    <row r="217" spans="1:5" s="8" customFormat="1" ht="45">
      <c r="A217" s="77" t="s">
        <v>155</v>
      </c>
      <c r="B217" s="64">
        <f>B218+B219</f>
        <v>90421600</v>
      </c>
      <c r="C217" s="64">
        <f>C218+C219</f>
        <v>77599107.54</v>
      </c>
      <c r="D217" s="40">
        <f t="shared" si="26"/>
        <v>0.858192152538774</v>
      </c>
      <c r="E217" s="43">
        <f t="shared" si="23"/>
        <v>-12822492.459999993</v>
      </c>
    </row>
    <row r="218" spans="1:5" s="8" customFormat="1" ht="15" customHeight="1">
      <c r="A218" s="56" t="s">
        <v>72</v>
      </c>
      <c r="B218" s="48">
        <v>84996300</v>
      </c>
      <c r="C218" s="48">
        <v>72943161.09</v>
      </c>
      <c r="D218" s="40">
        <f t="shared" si="26"/>
        <v>0.8581921929542816</v>
      </c>
      <c r="E218" s="43">
        <f t="shared" si="23"/>
        <v>-12053138.909999996</v>
      </c>
    </row>
    <row r="219" spans="1:5" s="8" customFormat="1" ht="13.5" customHeight="1">
      <c r="A219" s="56" t="s">
        <v>142</v>
      </c>
      <c r="B219" s="48">
        <v>5425300</v>
      </c>
      <c r="C219" s="48">
        <v>4655946.45</v>
      </c>
      <c r="D219" s="40">
        <f t="shared" si="26"/>
        <v>0.8581915193629845</v>
      </c>
      <c r="E219" s="43">
        <f t="shared" si="23"/>
        <v>-769353.5499999998</v>
      </c>
    </row>
    <row r="220" spans="1:5" s="8" customFormat="1" ht="30" customHeight="1">
      <c r="A220" s="56" t="s">
        <v>207</v>
      </c>
      <c r="B220" s="64">
        <f>SUM(B221:B222)</f>
        <v>9939763</v>
      </c>
      <c r="C220" s="64">
        <f>SUM(C221:C222)</f>
        <v>9939763</v>
      </c>
      <c r="D220" s="40">
        <f t="shared" si="26"/>
        <v>1</v>
      </c>
      <c r="E220" s="43">
        <f t="shared" si="23"/>
        <v>0</v>
      </c>
    </row>
    <row r="221" spans="1:5" ht="15">
      <c r="A221" s="39" t="s">
        <v>133</v>
      </c>
      <c r="B221" s="48">
        <v>9840366</v>
      </c>
      <c r="C221" s="48">
        <v>9840366</v>
      </c>
      <c r="D221" s="40">
        <f t="shared" si="26"/>
        <v>1</v>
      </c>
      <c r="E221" s="60">
        <f t="shared" si="23"/>
        <v>0</v>
      </c>
    </row>
    <row r="222" spans="1:5" ht="15">
      <c r="A222" s="39" t="s">
        <v>141</v>
      </c>
      <c r="B222" s="48">
        <v>99397</v>
      </c>
      <c r="C222" s="48">
        <v>99397</v>
      </c>
      <c r="D222" s="40">
        <f t="shared" si="26"/>
        <v>1</v>
      </c>
      <c r="E222" s="60">
        <f t="shared" si="23"/>
        <v>0</v>
      </c>
    </row>
    <row r="223" spans="1:5" s="8" customFormat="1" ht="15">
      <c r="A223" s="57" t="s">
        <v>201</v>
      </c>
      <c r="B223" s="64">
        <v>189000</v>
      </c>
      <c r="C223" s="64">
        <v>184000</v>
      </c>
      <c r="D223" s="40">
        <f t="shared" si="26"/>
        <v>0.9735449735449735</v>
      </c>
      <c r="E223" s="43">
        <f>C223-B223</f>
        <v>-5000</v>
      </c>
    </row>
    <row r="224" spans="1:5" s="8" customFormat="1" ht="15">
      <c r="A224" s="57" t="s">
        <v>156</v>
      </c>
      <c r="B224" s="64">
        <v>80000</v>
      </c>
      <c r="C224" s="64">
        <v>21241.56</v>
      </c>
      <c r="D224" s="40">
        <f t="shared" si="26"/>
        <v>0.2655195</v>
      </c>
      <c r="E224" s="43">
        <f t="shared" si="23"/>
        <v>-58758.44</v>
      </c>
    </row>
    <row r="225" spans="1:5" s="8" customFormat="1" ht="15">
      <c r="A225" s="39" t="s">
        <v>129</v>
      </c>
      <c r="B225" s="64">
        <f>B226+B227+B230+B233+B234+B241+B237+B242+B243</f>
        <v>36040033.77</v>
      </c>
      <c r="C225" s="64">
        <f>C226+C227+C230+C233+C234+C241+C237+C242+C243</f>
        <v>21342379.610000003</v>
      </c>
      <c r="D225" s="40">
        <f t="shared" si="26"/>
        <v>0.5921853388429831</v>
      </c>
      <c r="E225" s="43">
        <f aca="true" t="shared" si="27" ref="E225:E232">C225-B225</f>
        <v>-14697654.16</v>
      </c>
    </row>
    <row r="226" spans="1:5" s="8" customFormat="1" ht="15">
      <c r="A226" s="39" t="s">
        <v>86</v>
      </c>
      <c r="B226" s="64">
        <v>16132800</v>
      </c>
      <c r="C226" s="65">
        <v>13158500</v>
      </c>
      <c r="D226" s="40">
        <f t="shared" si="26"/>
        <v>0.8156364673212337</v>
      </c>
      <c r="E226" s="43">
        <f t="shared" si="27"/>
        <v>-2974300</v>
      </c>
    </row>
    <row r="227" spans="1:5" ht="15" customHeight="1">
      <c r="A227" s="73" t="s">
        <v>157</v>
      </c>
      <c r="B227" s="64">
        <f>B228+B229</f>
        <v>531914.89</v>
      </c>
      <c r="C227" s="64">
        <f>C228+C229</f>
        <v>531914.89</v>
      </c>
      <c r="D227" s="48">
        <f>IF(B227=0,"   ",C227/B227*100)</f>
        <v>100</v>
      </c>
      <c r="E227" s="60">
        <f t="shared" si="27"/>
        <v>0</v>
      </c>
    </row>
    <row r="228" spans="1:5" s="8" customFormat="1" ht="15" customHeight="1">
      <c r="A228" s="56" t="s">
        <v>72</v>
      </c>
      <c r="B228" s="48">
        <v>500000</v>
      </c>
      <c r="C228" s="48">
        <v>500000</v>
      </c>
      <c r="D228" s="40">
        <f>IF(B228=0,"   ",C228/B228)</f>
        <v>1</v>
      </c>
      <c r="E228" s="43">
        <f t="shared" si="27"/>
        <v>0</v>
      </c>
    </row>
    <row r="229" spans="1:5" s="8" customFormat="1" ht="13.5" customHeight="1">
      <c r="A229" s="56" t="s">
        <v>142</v>
      </c>
      <c r="B229" s="48">
        <v>31914.89</v>
      </c>
      <c r="C229" s="48">
        <v>31914.89</v>
      </c>
      <c r="D229" s="40">
        <f>IF(B229=0,"   ",C229/B229)</f>
        <v>1</v>
      </c>
      <c r="E229" s="43">
        <f t="shared" si="27"/>
        <v>0</v>
      </c>
    </row>
    <row r="230" spans="1:5" ht="28.5" customHeight="1">
      <c r="A230" s="73" t="s">
        <v>160</v>
      </c>
      <c r="B230" s="64">
        <f>B231+B232</f>
        <v>4995000</v>
      </c>
      <c r="C230" s="64">
        <f>C231+C232</f>
        <v>0</v>
      </c>
      <c r="D230" s="48">
        <f>IF(B230=0,"   ",C230/B230*100)</f>
        <v>0</v>
      </c>
      <c r="E230" s="60">
        <f t="shared" si="27"/>
        <v>-4995000</v>
      </c>
    </row>
    <row r="231" spans="1:5" s="8" customFormat="1" ht="15" customHeight="1">
      <c r="A231" s="56" t="s">
        <v>72</v>
      </c>
      <c r="B231" s="48">
        <v>4695300</v>
      </c>
      <c r="C231" s="48">
        <v>0</v>
      </c>
      <c r="D231" s="40">
        <f aca="true" t="shared" si="28" ref="D231:D241">IF(B231=0,"   ",C231/B231)</f>
        <v>0</v>
      </c>
      <c r="E231" s="43">
        <f t="shared" si="27"/>
        <v>-4695300</v>
      </c>
    </row>
    <row r="232" spans="1:5" s="8" customFormat="1" ht="13.5" customHeight="1">
      <c r="A232" s="56" t="s">
        <v>142</v>
      </c>
      <c r="B232" s="48">
        <v>299700</v>
      </c>
      <c r="C232" s="48">
        <v>0</v>
      </c>
      <c r="D232" s="40">
        <f t="shared" si="28"/>
        <v>0</v>
      </c>
      <c r="E232" s="43">
        <f t="shared" si="27"/>
        <v>-299700</v>
      </c>
    </row>
    <row r="233" spans="1:5" s="8" customFormat="1" ht="27.75" customHeight="1">
      <c r="A233" s="57" t="s">
        <v>165</v>
      </c>
      <c r="B233" s="48">
        <v>8429000</v>
      </c>
      <c r="C233" s="48">
        <v>2630800</v>
      </c>
      <c r="D233" s="40">
        <f t="shared" si="28"/>
        <v>0.3121129434096571</v>
      </c>
      <c r="E233" s="43">
        <f aca="true" t="shared" si="29" ref="E233:E241">C233-B233</f>
        <v>-5798200</v>
      </c>
    </row>
    <row r="234" spans="1:5" ht="15" customHeight="1">
      <c r="A234" s="39" t="s">
        <v>192</v>
      </c>
      <c r="B234" s="64">
        <f>SUM(B235:B236)</f>
        <v>1000000</v>
      </c>
      <c r="C234" s="64">
        <f>SUM(C235:C236)</f>
        <v>1000000</v>
      </c>
      <c r="D234" s="40">
        <f t="shared" si="28"/>
        <v>1</v>
      </c>
      <c r="E234" s="60">
        <f t="shared" si="29"/>
        <v>0</v>
      </c>
    </row>
    <row r="235" spans="1:5" s="8" customFormat="1" ht="13.5" customHeight="1">
      <c r="A235" s="56" t="s">
        <v>78</v>
      </c>
      <c r="B235" s="48">
        <v>1000000</v>
      </c>
      <c r="C235" s="48">
        <v>1000000</v>
      </c>
      <c r="D235" s="40">
        <f t="shared" si="28"/>
        <v>1</v>
      </c>
      <c r="E235" s="43">
        <f t="shared" si="29"/>
        <v>0</v>
      </c>
    </row>
    <row r="236" spans="1:5" ht="14.25" customHeight="1">
      <c r="A236" s="56" t="s">
        <v>72</v>
      </c>
      <c r="B236" s="48">
        <v>0</v>
      </c>
      <c r="C236" s="48">
        <v>0</v>
      </c>
      <c r="D236" s="40" t="str">
        <f t="shared" si="28"/>
        <v>   </v>
      </c>
      <c r="E236" s="60">
        <f t="shared" si="29"/>
        <v>0</v>
      </c>
    </row>
    <row r="237" spans="1:5" s="8" customFormat="1" ht="28.5" customHeight="1">
      <c r="A237" s="39" t="s">
        <v>211</v>
      </c>
      <c r="B237" s="64">
        <f>B238+B239+B240</f>
        <v>3791214.28</v>
      </c>
      <c r="C237" s="64">
        <f>C238+C239+C240</f>
        <v>3791214.28</v>
      </c>
      <c r="D237" s="40">
        <f t="shared" si="28"/>
        <v>1</v>
      </c>
      <c r="E237" s="43">
        <f t="shared" si="29"/>
        <v>0</v>
      </c>
    </row>
    <row r="238" spans="1:5" s="8" customFormat="1" ht="15" customHeight="1">
      <c r="A238" s="56" t="s">
        <v>78</v>
      </c>
      <c r="B238" s="64">
        <v>3741774.72</v>
      </c>
      <c r="C238" s="64">
        <v>3741774.72</v>
      </c>
      <c r="D238" s="40">
        <f t="shared" si="28"/>
        <v>1</v>
      </c>
      <c r="E238" s="43">
        <f t="shared" si="29"/>
        <v>0</v>
      </c>
    </row>
    <row r="239" spans="1:5" s="8" customFormat="1" ht="15.75" customHeight="1">
      <c r="A239" s="56" t="s">
        <v>72</v>
      </c>
      <c r="B239" s="64">
        <v>24719.78</v>
      </c>
      <c r="C239" s="64">
        <v>24719.78</v>
      </c>
      <c r="D239" s="40">
        <f t="shared" si="28"/>
        <v>1</v>
      </c>
      <c r="E239" s="43">
        <f t="shared" si="29"/>
        <v>0</v>
      </c>
    </row>
    <row r="240" spans="1:5" s="8" customFormat="1" ht="13.5" customHeight="1">
      <c r="A240" s="56" t="s">
        <v>142</v>
      </c>
      <c r="B240" s="48">
        <v>24719.78</v>
      </c>
      <c r="C240" s="48">
        <v>24719.78</v>
      </c>
      <c r="D240" s="40">
        <f t="shared" si="28"/>
        <v>1</v>
      </c>
      <c r="E240" s="43">
        <f t="shared" si="29"/>
        <v>0</v>
      </c>
    </row>
    <row r="241" spans="1:5" s="8" customFormat="1" ht="17.25" customHeight="1">
      <c r="A241" s="57" t="s">
        <v>202</v>
      </c>
      <c r="B241" s="48">
        <v>461353.4</v>
      </c>
      <c r="C241" s="48">
        <v>118839.44</v>
      </c>
      <c r="D241" s="40">
        <f t="shared" si="28"/>
        <v>0.25758873783091224</v>
      </c>
      <c r="E241" s="43">
        <f t="shared" si="29"/>
        <v>-342513.96</v>
      </c>
    </row>
    <row r="242" spans="1:5" s="8" customFormat="1" ht="17.25" customHeight="1">
      <c r="A242" s="57" t="s">
        <v>230</v>
      </c>
      <c r="B242" s="48">
        <v>587640.2</v>
      </c>
      <c r="C242" s="48">
        <v>0</v>
      </c>
      <c r="D242" s="40">
        <f aca="true" t="shared" si="30" ref="D242:D252">IF(B242=0,"   ",C242/B242)</f>
        <v>0</v>
      </c>
      <c r="E242" s="43">
        <f aca="true" t="shared" si="31" ref="E242:E252">C242-B242</f>
        <v>-587640.2</v>
      </c>
    </row>
    <row r="243" spans="1:5" s="8" customFormat="1" ht="31.5" customHeight="1">
      <c r="A243" s="57" t="s">
        <v>207</v>
      </c>
      <c r="B243" s="64">
        <f>SUM(B244:B245)</f>
        <v>111111</v>
      </c>
      <c r="C243" s="64">
        <f>SUM(C244:C245)</f>
        <v>111111</v>
      </c>
      <c r="D243" s="40">
        <f t="shared" si="30"/>
        <v>1</v>
      </c>
      <c r="E243" s="43">
        <f t="shared" si="31"/>
        <v>0</v>
      </c>
    </row>
    <row r="244" spans="1:5" ht="15">
      <c r="A244" s="39" t="s">
        <v>133</v>
      </c>
      <c r="B244" s="48">
        <v>110000</v>
      </c>
      <c r="C244" s="48">
        <v>110000</v>
      </c>
      <c r="D244" s="40">
        <f t="shared" si="30"/>
        <v>1</v>
      </c>
      <c r="E244" s="60">
        <f t="shared" si="31"/>
        <v>0</v>
      </c>
    </row>
    <row r="245" spans="1:5" ht="15">
      <c r="A245" s="39" t="s">
        <v>141</v>
      </c>
      <c r="B245" s="48">
        <v>1111</v>
      </c>
      <c r="C245" s="48">
        <v>1111</v>
      </c>
      <c r="D245" s="40">
        <f t="shared" si="30"/>
        <v>1</v>
      </c>
      <c r="E245" s="60">
        <f t="shared" si="31"/>
        <v>0</v>
      </c>
    </row>
    <row r="246" spans="1:5" s="8" customFormat="1" ht="15">
      <c r="A246" s="57" t="s">
        <v>52</v>
      </c>
      <c r="B246" s="64">
        <f>B247+B248+B249</f>
        <v>60000</v>
      </c>
      <c r="C246" s="64">
        <f>C247+C248+C249</f>
        <v>60000</v>
      </c>
      <c r="D246" s="40">
        <f t="shared" si="30"/>
        <v>1</v>
      </c>
      <c r="E246" s="43">
        <f t="shared" si="31"/>
        <v>0</v>
      </c>
    </row>
    <row r="247" spans="1:5" s="8" customFormat="1" ht="15">
      <c r="A247" s="39" t="s">
        <v>100</v>
      </c>
      <c r="B247" s="64">
        <v>0</v>
      </c>
      <c r="C247" s="64">
        <v>0</v>
      </c>
      <c r="D247" s="40" t="str">
        <f t="shared" si="30"/>
        <v>   </v>
      </c>
      <c r="E247" s="43">
        <f t="shared" si="31"/>
        <v>0</v>
      </c>
    </row>
    <row r="248" spans="1:5" s="8" customFormat="1" ht="15">
      <c r="A248" s="39" t="s">
        <v>231</v>
      </c>
      <c r="B248" s="64">
        <v>0</v>
      </c>
      <c r="C248" s="64">
        <v>0</v>
      </c>
      <c r="D248" s="40" t="str">
        <f t="shared" si="30"/>
        <v>   </v>
      </c>
      <c r="E248" s="43">
        <f t="shared" si="31"/>
        <v>0</v>
      </c>
    </row>
    <row r="249" spans="1:5" s="8" customFormat="1" ht="15">
      <c r="A249" s="39" t="s">
        <v>232</v>
      </c>
      <c r="B249" s="64">
        <v>60000</v>
      </c>
      <c r="C249" s="64">
        <v>60000</v>
      </c>
      <c r="D249" s="40">
        <f t="shared" si="30"/>
        <v>1</v>
      </c>
      <c r="E249" s="43">
        <f t="shared" si="31"/>
        <v>0</v>
      </c>
    </row>
    <row r="250" spans="1:5" s="8" customFormat="1" ht="15">
      <c r="A250" s="39" t="s">
        <v>53</v>
      </c>
      <c r="B250" s="64">
        <v>5818800</v>
      </c>
      <c r="C250" s="64">
        <v>4232796.61</v>
      </c>
      <c r="D250" s="40">
        <f t="shared" si="30"/>
        <v>0.7274346274145873</v>
      </c>
      <c r="E250" s="43">
        <f t="shared" si="31"/>
        <v>-1586003.3899999997</v>
      </c>
    </row>
    <row r="251" spans="1:5" s="8" customFormat="1" ht="15">
      <c r="A251" s="39" t="s">
        <v>158</v>
      </c>
      <c r="B251" s="64">
        <v>0</v>
      </c>
      <c r="C251" s="65">
        <v>0</v>
      </c>
      <c r="D251" s="40" t="str">
        <f t="shared" si="30"/>
        <v>   </v>
      </c>
      <c r="E251" s="43">
        <f t="shared" si="31"/>
        <v>0</v>
      </c>
    </row>
    <row r="252" spans="1:5" s="8" customFormat="1" ht="15" customHeight="1">
      <c r="A252" s="39" t="s">
        <v>103</v>
      </c>
      <c r="B252" s="64">
        <v>0</v>
      </c>
      <c r="C252" s="65">
        <v>0</v>
      </c>
      <c r="D252" s="40" t="str">
        <f t="shared" si="30"/>
        <v>   </v>
      </c>
      <c r="E252" s="43">
        <f t="shared" si="31"/>
        <v>0</v>
      </c>
    </row>
    <row r="253" spans="1:5" s="8" customFormat="1" ht="16.5" customHeight="1">
      <c r="A253" s="39" t="s">
        <v>74</v>
      </c>
      <c r="B253" s="71">
        <f>SUM(B254,)</f>
        <v>45175973.87</v>
      </c>
      <c r="C253" s="71">
        <f>SUM(C254,)</f>
        <v>30562371.450000003</v>
      </c>
      <c r="D253" s="40">
        <f aca="true" t="shared" si="32" ref="D253:D284">IF(B253=0,"   ",C253/B253)</f>
        <v>0.6765182647295525</v>
      </c>
      <c r="E253" s="43">
        <f aca="true" t="shared" si="33" ref="E253:E284">C253-B253</f>
        <v>-14613602.419999994</v>
      </c>
    </row>
    <row r="254" spans="1:5" s="8" customFormat="1" ht="13.5" customHeight="1">
      <c r="A254" s="39" t="s">
        <v>54</v>
      </c>
      <c r="B254" s="64">
        <f>B256+B260+B263+B266+B281+B285+B255+B286+B269+B273+B277+B287+B288</f>
        <v>45175973.87</v>
      </c>
      <c r="C254" s="64">
        <f>C256+C260+C263+C266+C281+C285+C255+C286+C269+C273+C277+C287+C288</f>
        <v>30562371.450000003</v>
      </c>
      <c r="D254" s="40">
        <f t="shared" si="32"/>
        <v>0.6765182647295525</v>
      </c>
      <c r="E254" s="43">
        <f t="shared" si="33"/>
        <v>-14613602.419999994</v>
      </c>
    </row>
    <row r="255" spans="1:5" s="8" customFormat="1" ht="15">
      <c r="A255" s="39" t="s">
        <v>86</v>
      </c>
      <c r="B255" s="64">
        <v>22047488.39</v>
      </c>
      <c r="C255" s="65">
        <v>16448355.85</v>
      </c>
      <c r="D255" s="40">
        <f t="shared" si="32"/>
        <v>0.7460421594987854</v>
      </c>
      <c r="E255" s="43">
        <f t="shared" si="33"/>
        <v>-5599132.540000001</v>
      </c>
    </row>
    <row r="256" spans="1:5" s="8" customFormat="1" ht="28.5" customHeight="1">
      <c r="A256" s="39" t="s">
        <v>188</v>
      </c>
      <c r="B256" s="64">
        <f>SUM(B257:B259)</f>
        <v>85426</v>
      </c>
      <c r="C256" s="64">
        <f>SUM(C257:C259)</f>
        <v>85426</v>
      </c>
      <c r="D256" s="40">
        <f t="shared" si="32"/>
        <v>1</v>
      </c>
      <c r="E256" s="43">
        <f t="shared" si="33"/>
        <v>0</v>
      </c>
    </row>
    <row r="257" spans="1:5" s="8" customFormat="1" ht="15" customHeight="1">
      <c r="A257" s="56" t="s">
        <v>78</v>
      </c>
      <c r="B257" s="48">
        <v>29900</v>
      </c>
      <c r="C257" s="48">
        <v>29900</v>
      </c>
      <c r="D257" s="40">
        <f t="shared" si="32"/>
        <v>1</v>
      </c>
      <c r="E257" s="43">
        <f t="shared" si="33"/>
        <v>0</v>
      </c>
    </row>
    <row r="258" spans="1:5" s="8" customFormat="1" ht="13.5" customHeight="1">
      <c r="A258" s="56" t="s">
        <v>72</v>
      </c>
      <c r="B258" s="48">
        <v>12813</v>
      </c>
      <c r="C258" s="48">
        <v>12813</v>
      </c>
      <c r="D258" s="40">
        <f t="shared" si="32"/>
        <v>1</v>
      </c>
      <c r="E258" s="43">
        <f t="shared" si="33"/>
        <v>0</v>
      </c>
    </row>
    <row r="259" spans="1:5" ht="14.25" customHeight="1">
      <c r="A259" s="56" t="s">
        <v>73</v>
      </c>
      <c r="B259" s="48">
        <v>42713</v>
      </c>
      <c r="C259" s="48">
        <v>42713</v>
      </c>
      <c r="D259" s="40">
        <f t="shared" si="32"/>
        <v>1</v>
      </c>
      <c r="E259" s="60">
        <f t="shared" si="33"/>
        <v>0</v>
      </c>
    </row>
    <row r="260" spans="1:5" s="8" customFormat="1" ht="27.75" customHeight="1">
      <c r="A260" s="39" t="s">
        <v>189</v>
      </c>
      <c r="B260" s="64">
        <f>SUM(B261:B262)</f>
        <v>8451154.26</v>
      </c>
      <c r="C260" s="64">
        <f>SUM(C261:C262)</f>
        <v>6503007.92</v>
      </c>
      <c r="D260" s="40">
        <f t="shared" si="32"/>
        <v>0.7694816258152174</v>
      </c>
      <c r="E260" s="43">
        <f t="shared" si="33"/>
        <v>-1948146.3399999999</v>
      </c>
    </row>
    <row r="261" spans="1:5" s="8" customFormat="1" ht="13.5" customHeight="1">
      <c r="A261" s="56" t="s">
        <v>72</v>
      </c>
      <c r="B261" s="48">
        <v>7927750.01</v>
      </c>
      <c r="C261" s="48">
        <v>6059255.87</v>
      </c>
      <c r="D261" s="40">
        <f t="shared" si="32"/>
        <v>0.7643096543605568</v>
      </c>
      <c r="E261" s="43">
        <f t="shared" si="33"/>
        <v>-1868494.1399999997</v>
      </c>
    </row>
    <row r="262" spans="1:5" ht="14.25" customHeight="1">
      <c r="A262" s="56" t="s">
        <v>73</v>
      </c>
      <c r="B262" s="48">
        <v>523404.25</v>
      </c>
      <c r="C262" s="48">
        <v>443752.05</v>
      </c>
      <c r="D262" s="40">
        <f t="shared" si="32"/>
        <v>0.8478189659331196</v>
      </c>
      <c r="E262" s="60">
        <f t="shared" si="33"/>
        <v>-79652.20000000001</v>
      </c>
    </row>
    <row r="263" spans="1:5" ht="27.75" customHeight="1">
      <c r="A263" s="39" t="s">
        <v>190</v>
      </c>
      <c r="B263" s="64">
        <f>SUM(B264:B265)</f>
        <v>638297.88</v>
      </c>
      <c r="C263" s="64">
        <f>SUM(C264:C265)</f>
        <v>408247.77</v>
      </c>
      <c r="D263" s="40">
        <f t="shared" si="32"/>
        <v>0.639588165324942</v>
      </c>
      <c r="E263" s="60">
        <f t="shared" si="33"/>
        <v>-230050.11</v>
      </c>
    </row>
    <row r="264" spans="1:5" s="8" customFormat="1" ht="13.5" customHeight="1">
      <c r="A264" s="56" t="s">
        <v>72</v>
      </c>
      <c r="B264" s="48">
        <v>600000</v>
      </c>
      <c r="C264" s="48">
        <v>369949.89</v>
      </c>
      <c r="D264" s="40">
        <f t="shared" si="32"/>
        <v>0.61658315</v>
      </c>
      <c r="E264" s="43">
        <f t="shared" si="33"/>
        <v>-230050.11</v>
      </c>
    </row>
    <row r="265" spans="1:5" ht="14.25" customHeight="1">
      <c r="A265" s="56" t="s">
        <v>73</v>
      </c>
      <c r="B265" s="48">
        <v>38297.88</v>
      </c>
      <c r="C265" s="48">
        <v>38297.88</v>
      </c>
      <c r="D265" s="40">
        <f t="shared" si="32"/>
        <v>1</v>
      </c>
      <c r="E265" s="60">
        <f t="shared" si="33"/>
        <v>0</v>
      </c>
    </row>
    <row r="266" spans="1:5" ht="27.75" customHeight="1">
      <c r="A266" s="39" t="s">
        <v>191</v>
      </c>
      <c r="B266" s="64">
        <f>SUM(B267:B268)</f>
        <v>3617021.27</v>
      </c>
      <c r="C266" s="64">
        <f>SUM(C267:C268)</f>
        <v>3097871.72</v>
      </c>
      <c r="D266" s="40">
        <f t="shared" si="32"/>
        <v>0.8564704182676814</v>
      </c>
      <c r="E266" s="60">
        <f t="shared" si="33"/>
        <v>-519149.5499999998</v>
      </c>
    </row>
    <row r="267" spans="1:5" s="8" customFormat="1" ht="13.5" customHeight="1">
      <c r="A267" s="56" t="s">
        <v>72</v>
      </c>
      <c r="B267" s="48">
        <v>3400000</v>
      </c>
      <c r="C267" s="48">
        <v>2899999.99</v>
      </c>
      <c r="D267" s="40">
        <f t="shared" si="32"/>
        <v>0.8529411735294118</v>
      </c>
      <c r="E267" s="43">
        <f t="shared" si="33"/>
        <v>-500000.0099999998</v>
      </c>
    </row>
    <row r="268" spans="1:5" ht="14.25" customHeight="1">
      <c r="A268" s="56" t="s">
        <v>73</v>
      </c>
      <c r="B268" s="48">
        <v>217021.27</v>
      </c>
      <c r="C268" s="48">
        <v>197871.73</v>
      </c>
      <c r="D268" s="40">
        <f t="shared" si="32"/>
        <v>0.9117619208476663</v>
      </c>
      <c r="E268" s="60">
        <f t="shared" si="33"/>
        <v>-19149.53999999998</v>
      </c>
    </row>
    <row r="269" spans="1:5" s="8" customFormat="1" ht="42" customHeight="1">
      <c r="A269" s="57" t="s">
        <v>212</v>
      </c>
      <c r="B269" s="64">
        <f>B270+B271+B272</f>
        <v>2126297.68</v>
      </c>
      <c r="C269" s="64">
        <f>C270+C271+C272</f>
        <v>1563347.9900000002</v>
      </c>
      <c r="D269" s="40">
        <f t="shared" si="32"/>
        <v>0.7352441780400194</v>
      </c>
      <c r="E269" s="43">
        <f t="shared" si="33"/>
        <v>-562949.69</v>
      </c>
    </row>
    <row r="270" spans="1:5" s="8" customFormat="1" ht="13.5" customHeight="1">
      <c r="A270" s="56" t="s">
        <v>78</v>
      </c>
      <c r="B270" s="64">
        <v>2084259.74</v>
      </c>
      <c r="C270" s="64">
        <v>1532439.83</v>
      </c>
      <c r="D270" s="40">
        <f t="shared" si="32"/>
        <v>0.7352441735500779</v>
      </c>
      <c r="E270" s="43">
        <f t="shared" si="33"/>
        <v>-551819.9099999999</v>
      </c>
    </row>
    <row r="271" spans="1:5" s="8" customFormat="1" ht="13.5" customHeight="1">
      <c r="A271" s="56" t="s">
        <v>72</v>
      </c>
      <c r="B271" s="64">
        <v>21018.97</v>
      </c>
      <c r="C271" s="64">
        <v>15454.08</v>
      </c>
      <c r="D271" s="40">
        <f t="shared" si="32"/>
        <v>0.7352444006533145</v>
      </c>
      <c r="E271" s="43">
        <f t="shared" si="33"/>
        <v>-5564.890000000001</v>
      </c>
    </row>
    <row r="272" spans="1:5" ht="14.25" customHeight="1">
      <c r="A272" s="56" t="s">
        <v>73</v>
      </c>
      <c r="B272" s="48">
        <v>21018.97</v>
      </c>
      <c r="C272" s="48">
        <v>15454.08</v>
      </c>
      <c r="D272" s="40">
        <f>IF(B272=0,"   ",C272/B272)</f>
        <v>0.7352444006533145</v>
      </c>
      <c r="E272" s="60">
        <f>C272-B272</f>
        <v>-5564.890000000001</v>
      </c>
    </row>
    <row r="273" spans="1:5" s="8" customFormat="1" ht="27.75" customHeight="1">
      <c r="A273" s="39" t="s">
        <v>213</v>
      </c>
      <c r="B273" s="64">
        <f>B274+B275+B276</f>
        <v>85000</v>
      </c>
      <c r="C273" s="64">
        <f>C274+C275+C276</f>
        <v>85000</v>
      </c>
      <c r="D273" s="40">
        <f t="shared" si="32"/>
        <v>1</v>
      </c>
      <c r="E273" s="43">
        <f t="shared" si="33"/>
        <v>0</v>
      </c>
    </row>
    <row r="274" spans="1:5" s="8" customFormat="1" ht="13.5" customHeight="1">
      <c r="A274" s="56" t="s">
        <v>78</v>
      </c>
      <c r="B274" s="64">
        <v>50000</v>
      </c>
      <c r="C274" s="64">
        <v>50000</v>
      </c>
      <c r="D274" s="40">
        <f t="shared" si="32"/>
        <v>1</v>
      </c>
      <c r="E274" s="43">
        <f t="shared" si="33"/>
        <v>0</v>
      </c>
    </row>
    <row r="275" spans="1:5" s="8" customFormat="1" ht="13.5" customHeight="1">
      <c r="A275" s="56" t="s">
        <v>72</v>
      </c>
      <c r="B275" s="64">
        <v>25000</v>
      </c>
      <c r="C275" s="64">
        <v>25000</v>
      </c>
      <c r="D275" s="40">
        <f t="shared" si="32"/>
        <v>1</v>
      </c>
      <c r="E275" s="43">
        <f t="shared" si="33"/>
        <v>0</v>
      </c>
    </row>
    <row r="276" spans="1:5" ht="14.25" customHeight="1">
      <c r="A276" s="56" t="s">
        <v>73</v>
      </c>
      <c r="B276" s="48">
        <v>10000</v>
      </c>
      <c r="C276" s="48">
        <v>10000</v>
      </c>
      <c r="D276" s="40">
        <f t="shared" si="32"/>
        <v>1</v>
      </c>
      <c r="E276" s="60">
        <f t="shared" si="33"/>
        <v>0</v>
      </c>
    </row>
    <row r="277" spans="1:5" s="8" customFormat="1" ht="28.5" customHeight="1">
      <c r="A277" s="39" t="s">
        <v>214</v>
      </c>
      <c r="B277" s="64">
        <f>B278+B279+B280</f>
        <v>350000</v>
      </c>
      <c r="C277" s="64">
        <f>C278+C279+C280</f>
        <v>350000</v>
      </c>
      <c r="D277" s="40">
        <f t="shared" si="32"/>
        <v>1</v>
      </c>
      <c r="E277" s="43">
        <f t="shared" si="33"/>
        <v>0</v>
      </c>
    </row>
    <row r="278" spans="1:5" s="8" customFormat="1" ht="13.5" customHeight="1">
      <c r="A278" s="56" t="s">
        <v>78</v>
      </c>
      <c r="B278" s="64">
        <v>200000</v>
      </c>
      <c r="C278" s="64">
        <v>200000</v>
      </c>
      <c r="D278" s="40">
        <f t="shared" si="32"/>
        <v>1</v>
      </c>
      <c r="E278" s="43">
        <f t="shared" si="33"/>
        <v>0</v>
      </c>
    </row>
    <row r="279" spans="1:5" s="8" customFormat="1" ht="13.5" customHeight="1">
      <c r="A279" s="56" t="s">
        <v>72</v>
      </c>
      <c r="B279" s="64">
        <v>100000</v>
      </c>
      <c r="C279" s="64">
        <v>100000</v>
      </c>
      <c r="D279" s="40">
        <f t="shared" si="32"/>
        <v>1</v>
      </c>
      <c r="E279" s="43">
        <f t="shared" si="33"/>
        <v>0</v>
      </c>
    </row>
    <row r="280" spans="1:5" ht="14.25" customHeight="1">
      <c r="A280" s="56" t="s">
        <v>73</v>
      </c>
      <c r="B280" s="48">
        <v>50000</v>
      </c>
      <c r="C280" s="48">
        <v>50000</v>
      </c>
      <c r="D280" s="40">
        <f>IF(B280=0,"   ",C280/B280)</f>
        <v>1</v>
      </c>
      <c r="E280" s="60">
        <f>C280-B280</f>
        <v>0</v>
      </c>
    </row>
    <row r="281" spans="1:5" s="8" customFormat="1" ht="43.5" customHeight="1">
      <c r="A281" s="57" t="s">
        <v>193</v>
      </c>
      <c r="B281" s="64">
        <f>SUM(B282:B284)</f>
        <v>6082988.39</v>
      </c>
      <c r="C281" s="64">
        <f>SUM(C282:C284)</f>
        <v>1329696.43</v>
      </c>
      <c r="D281" s="40">
        <f t="shared" si="32"/>
        <v>0.21859262992938247</v>
      </c>
      <c r="E281" s="43">
        <f t="shared" si="33"/>
        <v>-4753291.96</v>
      </c>
    </row>
    <row r="282" spans="1:5" s="8" customFormat="1" ht="15" customHeight="1">
      <c r="A282" s="56" t="s">
        <v>78</v>
      </c>
      <c r="B282" s="64">
        <v>4340232.21</v>
      </c>
      <c r="C282" s="64">
        <v>948742.77</v>
      </c>
      <c r="D282" s="40">
        <f t="shared" si="32"/>
        <v>0.21859262917179265</v>
      </c>
      <c r="E282" s="43">
        <f t="shared" si="33"/>
        <v>-3391489.44</v>
      </c>
    </row>
    <row r="283" spans="1:5" s="8" customFormat="1" ht="13.5" customHeight="1">
      <c r="A283" s="56" t="s">
        <v>72</v>
      </c>
      <c r="B283" s="64">
        <v>1659767.79</v>
      </c>
      <c r="C283" s="64">
        <v>362813.01</v>
      </c>
      <c r="D283" s="40">
        <f t="shared" si="32"/>
        <v>0.21859263216573205</v>
      </c>
      <c r="E283" s="43">
        <f t="shared" si="33"/>
        <v>-1296954.78</v>
      </c>
    </row>
    <row r="284" spans="1:5" ht="14.25" customHeight="1">
      <c r="A284" s="56" t="s">
        <v>73</v>
      </c>
      <c r="B284" s="64">
        <v>82988.39</v>
      </c>
      <c r="C284" s="64">
        <v>18140.65</v>
      </c>
      <c r="D284" s="40">
        <f t="shared" si="32"/>
        <v>0.2185926248237856</v>
      </c>
      <c r="E284" s="60">
        <f t="shared" si="33"/>
        <v>-64847.74</v>
      </c>
    </row>
    <row r="285" spans="1:5" s="8" customFormat="1" ht="15">
      <c r="A285" s="39" t="s">
        <v>194</v>
      </c>
      <c r="B285" s="49">
        <v>100000</v>
      </c>
      <c r="C285" s="49">
        <v>42721.17</v>
      </c>
      <c r="D285" s="40">
        <f>IF(B285=0,"   ",C285/B285)</f>
        <v>0.42721169999999997</v>
      </c>
      <c r="E285" s="43">
        <f>C285-B285</f>
        <v>-57278.83</v>
      </c>
    </row>
    <row r="286" spans="1:5" s="8" customFormat="1" ht="30">
      <c r="A286" s="39" t="s">
        <v>203</v>
      </c>
      <c r="B286" s="49">
        <v>553500</v>
      </c>
      <c r="C286" s="49">
        <v>55696.6</v>
      </c>
      <c r="D286" s="40">
        <f>IF(B286=0,"   ",C286/B286)</f>
        <v>0.10062619692863595</v>
      </c>
      <c r="E286" s="43">
        <f>C286-B286</f>
        <v>-497803.4</v>
      </c>
    </row>
    <row r="287" spans="1:5" s="8" customFormat="1" ht="30">
      <c r="A287" s="39" t="s">
        <v>219</v>
      </c>
      <c r="B287" s="49">
        <v>938800</v>
      </c>
      <c r="C287" s="49">
        <v>493000</v>
      </c>
      <c r="D287" s="40">
        <f>IF(B287=0,"   ",C287/B287)</f>
        <v>0.5251384746484874</v>
      </c>
      <c r="E287" s="43">
        <f>C287-B287</f>
        <v>-445800</v>
      </c>
    </row>
    <row r="288" spans="1:5" ht="28.5" customHeight="1">
      <c r="A288" s="57" t="s">
        <v>233</v>
      </c>
      <c r="B288" s="48">
        <v>100000</v>
      </c>
      <c r="C288" s="48">
        <v>100000</v>
      </c>
      <c r="D288" s="40">
        <f>IF(B288=0,"   ",C288/B288)</f>
        <v>1</v>
      </c>
      <c r="E288" s="43">
        <f>C288-B288</f>
        <v>0</v>
      </c>
    </row>
    <row r="289" spans="1:5" ht="16.5" customHeight="1">
      <c r="A289" s="39" t="s">
        <v>9</v>
      </c>
      <c r="B289" s="49">
        <f>SUM(B290,B291,B300)</f>
        <v>19894052.23</v>
      </c>
      <c r="C289" s="49">
        <f>SUM(C290,C291,C300)</f>
        <v>15331538.6</v>
      </c>
      <c r="D289" s="40">
        <f aca="true" t="shared" si="34" ref="D289:D299">IF(B289=0,"   ",C289/B289)</f>
        <v>0.770659412308178</v>
      </c>
      <c r="E289" s="43">
        <f aca="true" t="shared" si="35" ref="E289:E323">C289-B289</f>
        <v>-4562513.630000001</v>
      </c>
    </row>
    <row r="290" spans="1:6" ht="14.25" customHeight="1">
      <c r="A290" s="39" t="s">
        <v>55</v>
      </c>
      <c r="B290" s="64">
        <v>39300</v>
      </c>
      <c r="C290" s="65">
        <v>27258.21</v>
      </c>
      <c r="D290" s="40">
        <f t="shared" si="34"/>
        <v>0.6935931297709923</v>
      </c>
      <c r="E290" s="43">
        <f t="shared" si="35"/>
        <v>-12041.79</v>
      </c>
      <c r="F290" s="8"/>
    </row>
    <row r="291" spans="1:5" s="8" customFormat="1" ht="13.5" customHeight="1">
      <c r="A291" s="39" t="s">
        <v>37</v>
      </c>
      <c r="B291" s="49">
        <f>B292+B296+B293</f>
        <v>3411743.72</v>
      </c>
      <c r="C291" s="49">
        <f>C292+C296+C293</f>
        <v>2555993.2800000003</v>
      </c>
      <c r="D291" s="40">
        <f t="shared" si="34"/>
        <v>0.7491750523395116</v>
      </c>
      <c r="E291" s="43">
        <f t="shared" si="35"/>
        <v>-855750.44</v>
      </c>
    </row>
    <row r="292" spans="1:5" s="8" customFormat="1" ht="13.5" customHeight="1">
      <c r="A292" s="39" t="s">
        <v>56</v>
      </c>
      <c r="B292" s="64">
        <v>50000</v>
      </c>
      <c r="C292" s="64">
        <v>14000</v>
      </c>
      <c r="D292" s="40">
        <f t="shared" si="34"/>
        <v>0.28</v>
      </c>
      <c r="E292" s="43">
        <f t="shared" si="35"/>
        <v>-36000</v>
      </c>
    </row>
    <row r="293" spans="1:5" s="8" customFormat="1" ht="27" customHeight="1">
      <c r="A293" s="39" t="s">
        <v>118</v>
      </c>
      <c r="B293" s="64">
        <f>B294+B295</f>
        <v>2244800</v>
      </c>
      <c r="C293" s="64">
        <f>C294+C295</f>
        <v>1425049.56</v>
      </c>
      <c r="D293" s="40">
        <f t="shared" si="34"/>
        <v>0.6348225053456878</v>
      </c>
      <c r="E293" s="43">
        <f t="shared" si="35"/>
        <v>-819750.44</v>
      </c>
    </row>
    <row r="294" spans="1:5" s="8" customFormat="1" ht="13.5" customHeight="1">
      <c r="A294" s="56" t="s">
        <v>119</v>
      </c>
      <c r="B294" s="64">
        <v>1635700</v>
      </c>
      <c r="C294" s="64">
        <v>1109888.06</v>
      </c>
      <c r="D294" s="40">
        <f t="shared" si="34"/>
        <v>0.6785401112673474</v>
      </c>
      <c r="E294" s="43">
        <f t="shared" si="35"/>
        <v>-525811.94</v>
      </c>
    </row>
    <row r="295" spans="1:5" s="8" customFormat="1" ht="13.5" customHeight="1">
      <c r="A295" s="56" t="s">
        <v>120</v>
      </c>
      <c r="B295" s="64">
        <v>609100</v>
      </c>
      <c r="C295" s="64">
        <v>315161.5</v>
      </c>
      <c r="D295" s="40">
        <f t="shared" si="34"/>
        <v>0.5174216056476769</v>
      </c>
      <c r="E295" s="43">
        <f t="shared" si="35"/>
        <v>-293938.5</v>
      </c>
    </row>
    <row r="296" spans="1:5" s="8" customFormat="1" ht="30.75" customHeight="1">
      <c r="A296" s="57" t="s">
        <v>215</v>
      </c>
      <c r="B296" s="64">
        <f>B298+B297+B299</f>
        <v>1116943.7200000002</v>
      </c>
      <c r="C296" s="64">
        <f>C298+C297+C299</f>
        <v>1116943.7200000002</v>
      </c>
      <c r="D296" s="40">
        <f t="shared" si="34"/>
        <v>1</v>
      </c>
      <c r="E296" s="43">
        <f t="shared" si="35"/>
        <v>0</v>
      </c>
    </row>
    <row r="297" spans="1:5" s="8" customFormat="1" ht="13.5" customHeight="1">
      <c r="A297" s="56" t="s">
        <v>78</v>
      </c>
      <c r="B297" s="64">
        <v>1090200</v>
      </c>
      <c r="C297" s="64">
        <v>1090200</v>
      </c>
      <c r="D297" s="40">
        <f t="shared" si="34"/>
        <v>1</v>
      </c>
      <c r="E297" s="43">
        <f t="shared" si="35"/>
        <v>0</v>
      </c>
    </row>
    <row r="298" spans="1:5" s="8" customFormat="1" ht="13.5" customHeight="1">
      <c r="A298" s="56" t="s">
        <v>72</v>
      </c>
      <c r="B298" s="64">
        <v>11012.12</v>
      </c>
      <c r="C298" s="64">
        <v>15731.6</v>
      </c>
      <c r="D298" s="40">
        <f t="shared" si="34"/>
        <v>1.4285714285714286</v>
      </c>
      <c r="E298" s="43">
        <f t="shared" si="35"/>
        <v>4719.48</v>
      </c>
    </row>
    <row r="299" spans="1:5" s="8" customFormat="1" ht="13.5" customHeight="1">
      <c r="A299" s="56" t="s">
        <v>73</v>
      </c>
      <c r="B299" s="64">
        <v>15731.6</v>
      </c>
      <c r="C299" s="64">
        <v>11012.12</v>
      </c>
      <c r="D299" s="40">
        <f t="shared" si="34"/>
        <v>0.7000000000000001</v>
      </c>
      <c r="E299" s="43">
        <f t="shared" si="35"/>
        <v>-4719.48</v>
      </c>
    </row>
    <row r="300" spans="1:5" s="8" customFormat="1" ht="14.25" customHeight="1">
      <c r="A300" s="39" t="s">
        <v>38</v>
      </c>
      <c r="B300" s="49">
        <f>B307+B303+B302+B301</f>
        <v>16443008.51</v>
      </c>
      <c r="C300" s="49">
        <f>C307+C303+C302+C301</f>
        <v>12748287.11</v>
      </c>
      <c r="D300" s="40">
        <f aca="true" t="shared" si="36" ref="D300:D323">IF(B300=0,"   ",C300/B300)</f>
        <v>0.7753013751861155</v>
      </c>
      <c r="E300" s="43">
        <f t="shared" si="35"/>
        <v>-3694721.4000000004</v>
      </c>
    </row>
    <row r="301" spans="1:5" s="8" customFormat="1" ht="28.5" customHeight="1">
      <c r="A301" s="39" t="s">
        <v>101</v>
      </c>
      <c r="B301" s="64">
        <v>144000</v>
      </c>
      <c r="C301" s="65">
        <v>69918.92</v>
      </c>
      <c r="D301" s="40">
        <f t="shared" si="36"/>
        <v>0.4855480555555555</v>
      </c>
      <c r="E301" s="43">
        <f t="shared" si="35"/>
        <v>-74081.08</v>
      </c>
    </row>
    <row r="302" spans="1:5" s="8" customFormat="1" ht="14.25" customHeight="1">
      <c r="A302" s="39" t="s">
        <v>57</v>
      </c>
      <c r="B302" s="64">
        <v>281300</v>
      </c>
      <c r="C302" s="65">
        <v>59639.09</v>
      </c>
      <c r="D302" s="40">
        <f t="shared" si="36"/>
        <v>0.2120124066832563</v>
      </c>
      <c r="E302" s="43">
        <f t="shared" si="35"/>
        <v>-221660.91</v>
      </c>
    </row>
    <row r="303" spans="1:5" s="8" customFormat="1" ht="14.25" customHeight="1">
      <c r="A303" s="39" t="s">
        <v>80</v>
      </c>
      <c r="B303" s="64">
        <f>B304+B305+B306</f>
        <v>8112720</v>
      </c>
      <c r="C303" s="64">
        <f>C304+C305+C306</f>
        <v>4857129.1</v>
      </c>
      <c r="D303" s="40">
        <f t="shared" si="36"/>
        <v>0.5987053787139208</v>
      </c>
      <c r="E303" s="43">
        <f t="shared" si="35"/>
        <v>-3255590.9000000004</v>
      </c>
    </row>
    <row r="304" spans="1:5" s="8" customFormat="1" ht="13.5" customHeight="1">
      <c r="A304" s="56" t="s">
        <v>78</v>
      </c>
      <c r="B304" s="64">
        <v>5019745.5</v>
      </c>
      <c r="C304" s="64">
        <v>2007898.2</v>
      </c>
      <c r="D304" s="40">
        <f t="shared" si="36"/>
        <v>0.39999999999999997</v>
      </c>
      <c r="E304" s="43">
        <f t="shared" si="35"/>
        <v>-3011847.3</v>
      </c>
    </row>
    <row r="305" spans="1:5" s="8" customFormat="1" ht="13.5" customHeight="1">
      <c r="A305" s="56" t="s">
        <v>72</v>
      </c>
      <c r="B305" s="64">
        <v>3092974.5</v>
      </c>
      <c r="C305" s="64">
        <v>2849230.9</v>
      </c>
      <c r="D305" s="40">
        <f t="shared" si="36"/>
        <v>0.92119443597094</v>
      </c>
      <c r="E305" s="43">
        <f t="shared" si="35"/>
        <v>-243743.6000000001</v>
      </c>
    </row>
    <row r="306" spans="1:5" s="8" customFormat="1" ht="13.5" customHeight="1">
      <c r="A306" s="56" t="s">
        <v>73</v>
      </c>
      <c r="B306" s="64">
        <v>0</v>
      </c>
      <c r="C306" s="64">
        <v>0</v>
      </c>
      <c r="D306" s="40" t="str">
        <f t="shared" si="36"/>
        <v>   </v>
      </c>
      <c r="E306" s="43">
        <f t="shared" si="35"/>
        <v>0</v>
      </c>
    </row>
    <row r="307" spans="1:5" s="8" customFormat="1" ht="27.75" customHeight="1">
      <c r="A307" s="39" t="s">
        <v>71</v>
      </c>
      <c r="B307" s="64">
        <f>B308+B309+B310</f>
        <v>7904988.51</v>
      </c>
      <c r="C307" s="64">
        <f>C308+C309+C310</f>
        <v>7761600</v>
      </c>
      <c r="D307" s="40">
        <f>IF(B307=0,"   ",C307/B307)</f>
        <v>0.9818610096879192</v>
      </c>
      <c r="E307" s="43">
        <f t="shared" si="35"/>
        <v>-143388.50999999978</v>
      </c>
    </row>
    <row r="308" spans="1:5" s="8" customFormat="1" ht="14.25" customHeight="1">
      <c r="A308" s="56" t="s">
        <v>78</v>
      </c>
      <c r="B308" s="64">
        <v>4054694.85</v>
      </c>
      <c r="C308" s="64">
        <v>3981146.77</v>
      </c>
      <c r="D308" s="40">
        <f>IF(B308=0,"   ",C308/B308)</f>
        <v>0.9818610073702587</v>
      </c>
      <c r="E308" s="43">
        <f t="shared" si="35"/>
        <v>-73548.08000000007</v>
      </c>
    </row>
    <row r="309" spans="1:5" s="8" customFormat="1" ht="15" customHeight="1">
      <c r="A309" s="56" t="s">
        <v>72</v>
      </c>
      <c r="B309" s="64">
        <v>2754293.66</v>
      </c>
      <c r="C309" s="64">
        <v>2704333.56</v>
      </c>
      <c r="D309" s="40">
        <f>IF(B309=0,"   ",C309/B309)</f>
        <v>0.9818610118719149</v>
      </c>
      <c r="E309" s="43">
        <f t="shared" si="35"/>
        <v>-49960.10000000009</v>
      </c>
    </row>
    <row r="310" spans="1:5" s="8" customFormat="1" ht="13.5" customHeight="1">
      <c r="A310" s="56" t="s">
        <v>142</v>
      </c>
      <c r="B310" s="64">
        <v>1096000</v>
      </c>
      <c r="C310" s="64">
        <v>1076119.67</v>
      </c>
      <c r="D310" s="40">
        <f>IF(B310=0,"   ",C310/B310)</f>
        <v>0.9818610127737225</v>
      </c>
      <c r="E310" s="43">
        <f t="shared" si="35"/>
        <v>-19880.330000000075</v>
      </c>
    </row>
    <row r="311" spans="1:6" s="8" customFormat="1" ht="15" customHeight="1">
      <c r="A311" s="39" t="s">
        <v>58</v>
      </c>
      <c r="B311" s="49">
        <f>B312+B318+B313</f>
        <v>33615900</v>
      </c>
      <c r="C311" s="49">
        <f>C312+C318+C313</f>
        <v>1382216.4</v>
      </c>
      <c r="D311" s="40">
        <f t="shared" si="36"/>
        <v>0.04111793526277743</v>
      </c>
      <c r="E311" s="43">
        <f t="shared" si="35"/>
        <v>-32233683.6</v>
      </c>
      <c r="F311" s="4"/>
    </row>
    <row r="312" spans="1:5" ht="14.25" customHeight="1">
      <c r="A312" s="39" t="s">
        <v>59</v>
      </c>
      <c r="B312" s="49">
        <v>323000</v>
      </c>
      <c r="C312" s="50">
        <v>89316.4</v>
      </c>
      <c r="D312" s="40">
        <f t="shared" si="36"/>
        <v>0.2765213622291022</v>
      </c>
      <c r="E312" s="43">
        <f t="shared" si="35"/>
        <v>-233683.6</v>
      </c>
    </row>
    <row r="313" spans="1:5" ht="30.75" customHeight="1">
      <c r="A313" s="39" t="s">
        <v>216</v>
      </c>
      <c r="B313" s="48">
        <f>B315+B317+B316+B314</f>
        <v>1292900</v>
      </c>
      <c r="C313" s="48">
        <f>C315+C317+C316+C314</f>
        <v>1292900</v>
      </c>
      <c r="D313" s="40">
        <f aca="true" t="shared" si="37" ref="D313:D320">IF(B313=0,"   ",C313/B313)</f>
        <v>1</v>
      </c>
      <c r="E313" s="60">
        <f aca="true" t="shared" si="38" ref="E313:E320">C313-B313</f>
        <v>0</v>
      </c>
    </row>
    <row r="314" spans="1:5" ht="15">
      <c r="A314" s="39" t="s">
        <v>132</v>
      </c>
      <c r="B314" s="48">
        <v>895910.94</v>
      </c>
      <c r="C314" s="49">
        <v>895910.94</v>
      </c>
      <c r="D314" s="40">
        <f t="shared" si="37"/>
        <v>1</v>
      </c>
      <c r="E314" s="60">
        <f t="shared" si="38"/>
        <v>0</v>
      </c>
    </row>
    <row r="315" spans="1:5" ht="15">
      <c r="A315" s="39" t="s">
        <v>133</v>
      </c>
      <c r="B315" s="48">
        <v>9049.6</v>
      </c>
      <c r="C315" s="48">
        <v>9049.6</v>
      </c>
      <c r="D315" s="40">
        <f t="shared" si="37"/>
        <v>1</v>
      </c>
      <c r="E315" s="60">
        <f t="shared" si="38"/>
        <v>0</v>
      </c>
    </row>
    <row r="316" spans="1:5" s="8" customFormat="1" ht="15">
      <c r="A316" s="39" t="s">
        <v>141</v>
      </c>
      <c r="B316" s="64">
        <v>193923.95</v>
      </c>
      <c r="C316" s="64">
        <v>193923.95</v>
      </c>
      <c r="D316" s="40">
        <f t="shared" si="37"/>
        <v>1</v>
      </c>
      <c r="E316" s="43">
        <f t="shared" si="38"/>
        <v>0</v>
      </c>
    </row>
    <row r="317" spans="1:5" ht="15">
      <c r="A317" s="39" t="s">
        <v>153</v>
      </c>
      <c r="B317" s="64">
        <v>194015.51</v>
      </c>
      <c r="C317" s="48">
        <v>194015.51</v>
      </c>
      <c r="D317" s="40">
        <f t="shared" si="37"/>
        <v>1</v>
      </c>
      <c r="E317" s="60">
        <f t="shared" si="38"/>
        <v>0</v>
      </c>
    </row>
    <row r="318" spans="1:5" s="8" customFormat="1" ht="18" customHeight="1">
      <c r="A318" s="39" t="s">
        <v>195</v>
      </c>
      <c r="B318" s="64">
        <f>B319+B320</f>
        <v>32000000</v>
      </c>
      <c r="C318" s="64">
        <f>C319+C320</f>
        <v>0</v>
      </c>
      <c r="D318" s="40">
        <f t="shared" si="37"/>
        <v>0</v>
      </c>
      <c r="E318" s="43">
        <f t="shared" si="38"/>
        <v>-32000000</v>
      </c>
    </row>
    <row r="319" spans="1:5" s="8" customFormat="1" ht="13.5" customHeight="1">
      <c r="A319" s="56" t="s">
        <v>72</v>
      </c>
      <c r="B319" s="64">
        <v>30080000</v>
      </c>
      <c r="C319" s="64">
        <v>0</v>
      </c>
      <c r="D319" s="40">
        <f t="shared" si="37"/>
        <v>0</v>
      </c>
      <c r="E319" s="43">
        <f t="shared" si="38"/>
        <v>-30080000</v>
      </c>
    </row>
    <row r="320" spans="1:5" s="8" customFormat="1" ht="13.5" customHeight="1">
      <c r="A320" s="56" t="s">
        <v>142</v>
      </c>
      <c r="B320" s="64">
        <v>1920000</v>
      </c>
      <c r="C320" s="64">
        <v>0</v>
      </c>
      <c r="D320" s="40">
        <f t="shared" si="37"/>
        <v>0</v>
      </c>
      <c r="E320" s="43">
        <f t="shared" si="38"/>
        <v>-1920000</v>
      </c>
    </row>
    <row r="321" spans="1:5" ht="29.25" customHeight="1">
      <c r="A321" s="39" t="s">
        <v>60</v>
      </c>
      <c r="B321" s="49">
        <f>B322</f>
        <v>1644.81</v>
      </c>
      <c r="C321" s="49">
        <f>C322</f>
        <v>0</v>
      </c>
      <c r="D321" s="40">
        <f t="shared" si="36"/>
        <v>0</v>
      </c>
      <c r="E321" s="43">
        <f t="shared" si="35"/>
        <v>-1644.81</v>
      </c>
    </row>
    <row r="322" spans="1:6" ht="13.5" customHeight="1">
      <c r="A322" s="39" t="s">
        <v>61</v>
      </c>
      <c r="B322" s="49">
        <v>1644.81</v>
      </c>
      <c r="C322" s="50">
        <v>0</v>
      </c>
      <c r="D322" s="40">
        <f t="shared" si="36"/>
        <v>0</v>
      </c>
      <c r="E322" s="43">
        <f t="shared" si="35"/>
        <v>-1644.81</v>
      </c>
      <c r="F322" s="8"/>
    </row>
    <row r="323" spans="1:5" s="8" customFormat="1" ht="14.25">
      <c r="A323" s="58" t="s">
        <v>10</v>
      </c>
      <c r="B323" s="52">
        <f>B53+B74+B76+B86+B136+B181+B183+B253+B289+B311+B321</f>
        <v>726537901.81</v>
      </c>
      <c r="C323" s="52">
        <f>C53+C74+C76+C86+C136+C181+C183+C253+C289+C311+C321</f>
        <v>393086398.94</v>
      </c>
      <c r="D323" s="42">
        <f t="shared" si="36"/>
        <v>0.5410404577114515</v>
      </c>
      <c r="E323" s="44">
        <f t="shared" si="35"/>
        <v>-333451502.86999995</v>
      </c>
    </row>
    <row r="324" spans="1:5" s="8" customFormat="1" ht="15.75" hidden="1" thickBot="1">
      <c r="A324" s="45" t="s">
        <v>11</v>
      </c>
      <c r="B324" s="55" t="e">
        <f>B55+B57+#REF!+B68+#REF!+B80+#REF!+#REF!+#REF!+#REF!+#REF!+#REF!+#REF!+#REF!+#REF!</f>
        <v>#REF!</v>
      </c>
      <c r="C324" s="46"/>
      <c r="D324" s="42" t="e">
        <f>IF(B324=0,"   ",C324/B324)</f>
        <v>#REF!</v>
      </c>
      <c r="E324" s="44" t="e">
        <f>C324-B324</f>
        <v>#REF!</v>
      </c>
    </row>
    <row r="325" spans="1:5" s="8" customFormat="1" ht="15.75" hidden="1" thickBot="1">
      <c r="A325" s="33" t="s">
        <v>12</v>
      </c>
      <c r="B325" s="55" t="e">
        <f>B56+#REF!+B58+#REF!+#REF!+#REF!+#REF!+#REF!+#REF!+#REF!+#REF!+#REF!+#REF!+B289+B65</f>
        <v>#REF!</v>
      </c>
      <c r="C325" s="34">
        <v>815256</v>
      </c>
      <c r="D325" s="42" t="e">
        <f>IF(B325=0,"   ",C325/B325)</f>
        <v>#REF!</v>
      </c>
      <c r="E325" s="44" t="e">
        <f>C325-B325</f>
        <v>#REF!</v>
      </c>
    </row>
    <row r="326" spans="1:6" s="8" customFormat="1" ht="15.75" hidden="1" thickBot="1">
      <c r="A326" s="35" t="s">
        <v>13</v>
      </c>
      <c r="B326" s="55" t="e">
        <f>#REF!+#REF!+B63+#REF!+#REF!+B81+#REF!+#REF!+#REF!+#REF!+#REF!+#REF!+#REF!+B290+B66</f>
        <v>#REF!</v>
      </c>
      <c r="C326" s="36">
        <v>1700000</v>
      </c>
      <c r="D326" s="42" t="e">
        <f>IF(B326=0,"   ",C326/B326)</f>
        <v>#REF!</v>
      </c>
      <c r="E326" s="44" t="e">
        <f>C326-B326</f>
        <v>#REF!</v>
      </c>
      <c r="F326"/>
    </row>
    <row r="327" spans="1:5" ht="19.5" customHeight="1" thickBot="1">
      <c r="A327" s="61" t="s">
        <v>79</v>
      </c>
      <c r="B327" s="62">
        <f>B51-B323</f>
        <v>-55184645.41999996</v>
      </c>
      <c r="C327" s="62">
        <f>C51-C323</f>
        <v>-44992239.20000005</v>
      </c>
      <c r="D327" s="75">
        <f>IF(B327=0,"   ",C327/B327)</f>
        <v>0.8153035841323719</v>
      </c>
      <c r="E327" s="76">
        <f>C327-B327</f>
        <v>10192406.21999991</v>
      </c>
    </row>
    <row r="328" spans="1:5" ht="18.75" customHeight="1">
      <c r="A328" s="66"/>
      <c r="B328" s="67"/>
      <c r="C328" s="67"/>
      <c r="D328" s="67"/>
      <c r="E328" s="68"/>
    </row>
    <row r="329" spans="1:5" ht="19.5" customHeight="1">
      <c r="A329" s="59" t="s">
        <v>223</v>
      </c>
      <c r="B329" s="67"/>
      <c r="C329" s="67"/>
      <c r="D329" s="67"/>
      <c r="E329" s="68"/>
    </row>
    <row r="330" spans="1:5" ht="15" customHeight="1">
      <c r="A330" s="59" t="s">
        <v>34</v>
      </c>
      <c r="B330" s="67"/>
      <c r="C330" s="86" t="s">
        <v>224</v>
      </c>
      <c r="D330" s="86"/>
      <c r="E330" s="68"/>
    </row>
    <row r="331" spans="1:5" ht="39.75" customHeight="1">
      <c r="A331" s="66" t="s">
        <v>169</v>
      </c>
      <c r="B331" s="67"/>
      <c r="C331" s="67"/>
      <c r="D331" s="67"/>
      <c r="E331" s="68"/>
    </row>
    <row r="332" spans="2:5" ht="19.5" customHeight="1">
      <c r="B332" s="59"/>
      <c r="C332" s="85"/>
      <c r="D332" s="85"/>
      <c r="E332" s="85"/>
    </row>
    <row r="333" spans="1:5" ht="15" customHeight="1">
      <c r="A333" s="79"/>
      <c r="B333" s="80"/>
      <c r="C333" s="80"/>
      <c r="D333" s="32"/>
      <c r="E333" s="38"/>
    </row>
    <row r="334" spans="1:5" ht="19.5" customHeight="1">
      <c r="A334" s="66"/>
      <c r="B334" s="78"/>
      <c r="C334" s="78"/>
      <c r="D334" s="67"/>
      <c r="E334" s="68"/>
    </row>
    <row r="335" spans="1:5" ht="19.5" customHeight="1">
      <c r="A335" s="81"/>
      <c r="B335" s="67"/>
      <c r="C335" s="67"/>
      <c r="D335" s="67"/>
      <c r="E335" s="68"/>
    </row>
    <row r="336" spans="1:6" ht="19.5" customHeight="1">
      <c r="A336" s="66"/>
      <c r="B336" s="67"/>
      <c r="C336" s="67"/>
      <c r="D336" s="67"/>
      <c r="E336" s="68"/>
      <c r="F336" s="8"/>
    </row>
    <row r="337" spans="1:5" s="8" customFormat="1" ht="20.25" customHeight="1">
      <c r="A337" s="59"/>
      <c r="B337" s="59"/>
      <c r="C337" s="85"/>
      <c r="D337" s="85"/>
      <c r="E337" s="85"/>
    </row>
    <row r="338" spans="1:5" s="8" customFormat="1" ht="9.75" customHeight="1" hidden="1">
      <c r="A338" s="32"/>
      <c r="B338" s="32"/>
      <c r="C338" s="37"/>
      <c r="D338" s="32"/>
      <c r="E338" s="38"/>
    </row>
    <row r="339" spans="1:5" s="8" customFormat="1" ht="14.25" customHeight="1" hidden="1">
      <c r="A339" s="18"/>
      <c r="B339" s="18"/>
      <c r="C339" s="82"/>
      <c r="D339" s="82"/>
      <c r="E339" s="82"/>
    </row>
    <row r="340" spans="1:5" s="8" customFormat="1" ht="17.25" customHeight="1">
      <c r="A340" s="59"/>
      <c r="B340" s="18"/>
      <c r="C340" s="59"/>
      <c r="D340" s="63"/>
      <c r="E340" s="63"/>
    </row>
    <row r="341" spans="3:5" s="8" customFormat="1" ht="12.75">
      <c r="C341" s="7"/>
      <c r="E341" s="2"/>
    </row>
    <row r="342" spans="3:5" s="8" customFormat="1" ht="12.75">
      <c r="C342" s="7"/>
      <c r="E342" s="2"/>
    </row>
    <row r="343" spans="3:5" s="8" customFormat="1" ht="12.75">
      <c r="C343" s="7"/>
      <c r="E343" s="2"/>
    </row>
    <row r="344" spans="3:5" s="8" customFormat="1" ht="12.75">
      <c r="C344" s="7"/>
      <c r="E344" s="2"/>
    </row>
    <row r="345" spans="3:5" s="8" customFormat="1" ht="12.75">
      <c r="C345" s="7"/>
      <c r="E345" s="2"/>
    </row>
    <row r="346" spans="3:5" s="8" customFormat="1" ht="12.75">
      <c r="C346" s="7"/>
      <c r="E346" s="2"/>
    </row>
    <row r="347" spans="3:5" s="8" customFormat="1" ht="12.75">
      <c r="C347" s="7"/>
      <c r="E347" s="2"/>
    </row>
    <row r="348" spans="3:5" s="8" customFormat="1" ht="12.75">
      <c r="C348" s="7"/>
      <c r="E348" s="2"/>
    </row>
    <row r="349" spans="3:6" s="8" customFormat="1" ht="12.75">
      <c r="C349" s="7"/>
      <c r="E349" s="2"/>
      <c r="F349" s="4"/>
    </row>
    <row r="358" ht="11.25" customHeight="1"/>
    <row r="359" ht="11.25" customHeight="1" hidden="1"/>
    <row r="360" ht="12.75" hidden="1"/>
    <row r="361" ht="12.75" hidden="1"/>
    <row r="362" ht="12.75" hidden="1"/>
    <row r="363" ht="12.75" hidden="1"/>
    <row r="364" ht="12.75" hidden="1"/>
    <row r="365" ht="12.75" hidden="1"/>
  </sheetData>
  <sheetProtection/>
  <mergeCells count="5">
    <mergeCell ref="C339:E339"/>
    <mergeCell ref="A1:E1"/>
    <mergeCell ref="C337:E337"/>
    <mergeCell ref="C332:E332"/>
    <mergeCell ref="C330:D330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3" manualBreakCount="3">
    <brk id="56" max="4" man="1"/>
    <brk id="112" max="4" man="1"/>
    <brk id="1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2020-09-08T06:29:45Z</cp:lastPrinted>
  <dcterms:created xsi:type="dcterms:W3CDTF">2001-03-21T05:21:19Z</dcterms:created>
  <dcterms:modified xsi:type="dcterms:W3CDTF">2020-10-05T11:31:55Z</dcterms:modified>
  <cp:category/>
  <cp:version/>
  <cp:contentType/>
  <cp:contentStatus/>
</cp:coreProperties>
</file>