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'Лист1'!$A$1:$E$385</definedName>
  </definedNames>
  <calcPr fullCalcOnLoad="1"/>
</workbook>
</file>

<file path=xl/sharedStrings.xml><?xml version="1.0" encoding="utf-8"?>
<sst xmlns="http://schemas.openxmlformats.org/spreadsheetml/2006/main" count="351" uniqueCount="245">
  <si>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</si>
  <si>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</si>
  <si>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</si>
  <si>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</si>
  <si>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</si>
  <si>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</si>
  <si>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</si>
  <si>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</si>
  <si>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</si>
  <si>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</si>
  <si>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</si>
  <si>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</si>
  <si>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</si>
  <si>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</si>
  <si>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</si>
  <si>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</si>
  <si>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</si>
  <si>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</si>
  <si>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</si>
  <si>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</si>
  <si>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</si>
  <si>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</si>
  <si>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</si>
  <si>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</si>
  <si>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</si>
  <si>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</si>
  <si>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</si>
  <si>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</si>
  <si>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</si>
  <si>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</si>
  <si>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</si>
  <si>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</si>
  <si>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</si>
  <si>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</si>
  <si>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</si>
  <si>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</si>
  <si>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</si>
  <si>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</si>
  <si>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</si>
  <si>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</si>
  <si>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</si>
  <si>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</si>
  <si>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</si>
  <si>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</si>
  <si>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</si>
  <si>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</si>
  <si>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</si>
  <si>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</si>
  <si>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</si>
  <si>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</si>
  <si>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</si>
  <si>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</si>
  <si>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</si>
  <si>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</si>
  <si>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</si>
  <si>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</si>
  <si>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</si>
  <si>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</si>
  <si>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</si>
  <si>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</si>
  <si>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</si>
  <si>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</si>
  <si>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</si>
  <si>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</si>
  <si>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</si>
  <si>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</si>
  <si>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</si>
  <si>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</si>
  <si>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</si>
  <si>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</si>
  <si>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</si>
  <si>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</si>
  <si>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</si>
  <si>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</si>
  <si>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</si>
  <si>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</si>
  <si>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</si>
  <si>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</si>
  <si>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</si>
  <si>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</si>
  <si>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</si>
  <si>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</si>
  <si>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</si>
  <si>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</si>
  <si>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</si>
  <si>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</si>
  <si>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</si>
  <si>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</si>
  <si>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</si>
  <si>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</si>
  <si>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</si>
  <si>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</si>
  <si>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</si>
  <si>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</si>
  <si>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</si>
  <si>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</si>
  <si>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</si>
  <si>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</si>
  <si>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</si>
  <si>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</si>
  <si>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</si>
  <si>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</si>
  <si>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</si>
  <si>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</si>
  <si>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</si>
  <si>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</si>
  <si>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</si>
  <si>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</si>
  <si>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</si>
  <si>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</si>
  <si>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</si>
  <si>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</si>
  <si>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</si>
  <si>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</si>
  <si>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</si>
  <si>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</si>
  <si>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</si>
  <si>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</si>
  <si>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</si>
  <si>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</si>
  <si>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</si>
  <si>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</si>
  <si>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</si>
  <si>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</si>
  <si>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</si>
  <si>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</si>
  <si>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</si>
  <si>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</si>
  <si>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</si>
  <si>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</si>
  <si>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</si>
  <si>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</si>
  <si>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</si>
  <si>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</si>
  <si>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</si>
  <si>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</si>
  <si>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</si>
  <si>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 xml:space="preserve">                     субсидии на иные цели, в т.ч. </t>
  </si>
  <si>
    <t>субсидии МУП "ЖКХ"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</si>
  <si>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</si>
  <si>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</si>
  <si>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</si>
  <si>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</si>
  <si>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</si>
  <si>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</si>
  <si>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</si>
  <si>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</si>
  <si>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</si>
  <si>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</si>
  <si>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</si>
  <si>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</si>
  <si>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</si>
  <si>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</si>
  <si>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</si>
  <si>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</si>
  <si>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</si>
  <si>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</si>
  <si>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ремонт и укрепление МТБ детских школ искусств</t>
  </si>
  <si>
    <t>денежные поощрения и гранты главы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</si>
  <si>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</si>
  <si>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</si>
  <si>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</si>
  <si>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</si>
  <si>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</si>
  <si>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</si>
  <si>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</si>
  <si>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</si>
  <si>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</si>
  <si>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</si>
  <si>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  </t>
  </si>
  <si>
    <t>Водное хозяйство</t>
  </si>
  <si>
    <t>мероприятия в области использования, охраны водных объектов</t>
  </si>
  <si>
    <t>Уточненный план на 2020 год</t>
  </si>
  <si>
    <t>% исполне-ния к плану 2020 г.</t>
  </si>
  <si>
    <t>Отклонение от плана 2020 г. 
(+, - )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</si>
  <si>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</si>
  <si>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</si>
  <si>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</si>
  <si>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</si>
  <si>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</si>
  <si>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</si>
  <si>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</si>
  <si>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</si>
  <si>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</si>
  <si>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</si>
  <si>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</si>
  <si>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</si>
  <si>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</si>
  <si>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</si>
  <si>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</si>
  <si>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</si>
  <si>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</si>
  <si>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</si>
  <si>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</si>
  <si>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обеспечение деятельности учреждений культуры </t>
  </si>
  <si>
    <t xml:space="preserve">         строительство футбольного поля в г. Козловка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</si>
  <si>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</si>
  <si>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</si>
  <si>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</si>
  <si>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 xml:space="preserve">            оплата проектно-сметной документации по благоустройство дворовых и общественных территорий</t>
  </si>
  <si>
    <t>оплата инженерно-обследовательских работ по МБОУ "КСОШ № 3"</t>
  </si>
  <si>
    <t>приобретение оборудования по робототехнике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</si>
  <si>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</si>
  <si>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</si>
  <si>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благоустройство сельских территорий</t>
  </si>
  <si>
    <t xml:space="preserve">оплата проектно-сметной документации по строительству дошкольного образовательного учреждения </t>
  </si>
  <si>
    <t>реализация вопросов местного значения в сфере образования, физической культуры и спорта (оплата коммунальных услуг)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</si>
  <si>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</si>
  <si>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</si>
  <si>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</si>
  <si>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приобретение музыкальных инструментов, оборудования и материалов для детских школ искусств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</si>
  <si>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</si>
  <si>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</si>
  <si>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</si>
  <si>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</si>
  <si>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благоустройство сельских территорий в рамках мероприятий по устойчивому развитию сельских территорий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</si>
  <si>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</si>
  <si>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 xml:space="preserve">реализация комплекса мероприятий по благоустройству дворовых территорий и тротуаров </t>
  </si>
  <si>
    <t>оплата проектно-сметной документации по реконструкции музея им. Лобачевского</t>
  </si>
  <si>
    <t>реализация отдельных полномочий в области обращения с твердыми коммунальными отходами (респ. ср-ва)</t>
  </si>
  <si>
    <t>реализация проектов, направленных на благоустройство и развитие территорий населенных пунктов Чувашской Республики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</si>
  <si>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</si>
  <si>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Начальник финансового отдела</t>
  </si>
  <si>
    <t>Е.Е. Матушкина</t>
  </si>
  <si>
    <t>капитальный ремонт источников водоснабжения (водонапорных башен и водозаборных скважин) в населенных пунктах (респ. ср-ва)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</si>
  <si>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</si>
  <si>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</si>
  <si>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</si>
  <si>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демонтаж здания МБОУ "Байгуловская СОШ"</t>
  </si>
  <si>
    <t>залив площадки для проведения мероприятий по ГТО</t>
  </si>
  <si>
    <t>мер-я по вовл. молодежи в соцпрактику</t>
  </si>
  <si>
    <t>господдержка одаренной молодежи</t>
  </si>
  <si>
    <t>реализация инновационных программ в сфере культуры и искусства (респ. ср-ва)</t>
  </si>
  <si>
    <t>ежегодные денежные поощрения и гранты Главы Чувашской Республики для поддержки инноваций в сфере образования (респ. ср-ва)</t>
  </si>
  <si>
    <t xml:space="preserve">                      ср-ва районного бюджета (софинансирование)</t>
  </si>
  <si>
    <t>Анализ исполнения консолидированного бюджета Козловского района на 01.12.2020 года</t>
  </si>
  <si>
    <t>Фактическое исполнение на 01.12.2020</t>
  </si>
  <si>
    <t>реализация мероприятий по благоустройству дворовых территорий и тротуаров</t>
  </si>
  <si>
    <t>реализация проектов, направленных на поощрение и популяризацию достижений сельских и городских поселений в сфере развития сельских территорий, в том числе приобретение автотранспортных средств (респ. ср-ва)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</si>
  <si>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</si>
  <si>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дооснащения образовательных организаций средствами обучения и воспитания) (респ. ср-ва)</t>
  </si>
  <si>
    <t>проведение археологических обследований земельного участка  и оплата проектно-сметной документации для строительства футбольного поля</t>
  </si>
  <si>
    <t>повышение заработной платы педагогических работников муниципальных организаций дополнительного образования детей</t>
  </si>
  <si>
    <t>повышение заработной платы педагогических работников муниципальных учреждений культуры</t>
  </si>
  <si>
    <t>Проектно-сметная документация по строительству сельского дома культуры на 100 мест, д. Илебары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</si>
</sst>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4" fontId="12" fillId="0" borderId="22" xfId="0" applyNumberFormat="1" applyFont="1" applyFill="1" applyBorder="1" applyAlignment="1">
      <alignment wrapText="1"/>
    </xf>
    <xf numFmtId="164" fontId="13" fillId="0" borderId="19" xfId="57" applyNumberFormat="1" applyFont="1" applyFill="1" applyBorder="1" applyAlignment="1">
      <alignment wrapText="1"/>
    </xf>
    <xf numFmtId="175" fontId="13" fillId="0" borderId="23" xfId="61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view="pageBreakPreview" zoomScaleSheetLayoutView="100" workbookViewId="0" topLeftCell="A312">
      <selection activeCell="C338" sqref="C338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3" t="s">
        <v>235</v>
      </c>
      <c r="B1" s="84"/>
      <c r="C1" s="84"/>
      <c r="D1" s="84"/>
      <c r="E1" s="84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172</v>
      </c>
      <c r="C4" s="21" t="s">
        <v>236</v>
      </c>
      <c r="D4" s="20" t="s">
        <v>173</v>
      </c>
      <c r="E4" s="22" t="s">
        <v>174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81036000</v>
      </c>
      <c r="C7" s="48">
        <f>SUM(C8)</f>
        <v>68566333.25</v>
      </c>
      <c r="D7" s="40">
        <f aca="true" t="shared" si="0" ref="D7:D14">IF(B7=0,"   ",C7/B7)</f>
        <v>0.8461218871859421</v>
      </c>
      <c r="E7" s="43">
        <f aca="true" t="shared" si="1" ref="E7:E14">C7-B7</f>
        <v>-12469666.75</v>
      </c>
      <c r="F7" s="8"/>
    </row>
    <row r="8" spans="1:5" s="8" customFormat="1" ht="15" customHeight="1">
      <c r="A8" s="39" t="s">
        <v>29</v>
      </c>
      <c r="B8" s="49">
        <v>81036000</v>
      </c>
      <c r="C8" s="50">
        <v>68566333.25</v>
      </c>
      <c r="D8" s="40">
        <f t="shared" si="0"/>
        <v>0.8461218871859421</v>
      </c>
      <c r="E8" s="43">
        <f t="shared" si="1"/>
        <v>-12469666.75</v>
      </c>
    </row>
    <row r="9" spans="1:5" s="8" customFormat="1" ht="45.75" customHeight="1">
      <c r="A9" s="39" t="s">
        <v>90</v>
      </c>
      <c r="B9" s="48">
        <f>SUM(B10)</f>
        <v>10696900</v>
      </c>
      <c r="C9" s="48">
        <f>SUM(C10)</f>
        <v>9329445.02</v>
      </c>
      <c r="D9" s="40">
        <f t="shared" si="0"/>
        <v>0.8721634323963017</v>
      </c>
      <c r="E9" s="43">
        <f t="shared" si="1"/>
        <v>-1367454.9800000004</v>
      </c>
    </row>
    <row r="10" spans="1:6" s="8" customFormat="1" ht="27" customHeight="1">
      <c r="A10" s="39" t="s">
        <v>91</v>
      </c>
      <c r="B10" s="49">
        <v>10696900</v>
      </c>
      <c r="C10" s="50">
        <v>9329445.02</v>
      </c>
      <c r="D10" s="40">
        <f t="shared" si="0"/>
        <v>0.8721634323963017</v>
      </c>
      <c r="E10" s="43">
        <f t="shared" si="1"/>
        <v>-1367454.9800000004</v>
      </c>
      <c r="F10" s="9"/>
    </row>
    <row r="11" spans="1:6" s="9" customFormat="1" ht="15">
      <c r="A11" s="39" t="s">
        <v>3</v>
      </c>
      <c r="B11" s="49">
        <f>SUM(B12:B14)</f>
        <v>7799000</v>
      </c>
      <c r="C11" s="49">
        <f>SUM(C12:C14)</f>
        <v>7412752.87</v>
      </c>
      <c r="D11" s="40">
        <f t="shared" si="0"/>
        <v>0.9504747877933069</v>
      </c>
      <c r="E11" s="43">
        <f t="shared" si="1"/>
        <v>-386247.1299999999</v>
      </c>
      <c r="F11" s="8"/>
    </row>
    <row r="12" spans="1:5" s="8" customFormat="1" ht="30">
      <c r="A12" s="39" t="s">
        <v>175</v>
      </c>
      <c r="B12" s="64">
        <v>488200</v>
      </c>
      <c r="C12" s="64">
        <v>403844.7</v>
      </c>
      <c r="D12" s="40">
        <f>IF(B12=0,"   ",C12/B12)</f>
        <v>0.8272115936091766</v>
      </c>
      <c r="E12" s="43">
        <f>C12-B12</f>
        <v>-84355.29999999999</v>
      </c>
    </row>
    <row r="13" spans="1:5" s="8" customFormat="1" ht="27.75" customHeight="1">
      <c r="A13" s="39" t="s">
        <v>203</v>
      </c>
      <c r="B13" s="64">
        <v>6275400</v>
      </c>
      <c r="C13" s="65">
        <v>5982955.43</v>
      </c>
      <c r="D13" s="40">
        <f t="shared" si="0"/>
        <v>0.9533982582783567</v>
      </c>
      <c r="E13" s="43">
        <f t="shared" si="1"/>
        <v>-292444.5700000003</v>
      </c>
    </row>
    <row r="14" spans="1:5" s="8" customFormat="1" ht="15">
      <c r="A14" s="39" t="s">
        <v>14</v>
      </c>
      <c r="B14" s="49">
        <v>1035400</v>
      </c>
      <c r="C14" s="50">
        <v>1025952.74</v>
      </c>
      <c r="D14" s="40">
        <f t="shared" si="0"/>
        <v>0.9908757388448909</v>
      </c>
      <c r="E14" s="43">
        <f t="shared" si="1"/>
        <v>-9447.26000000001</v>
      </c>
    </row>
    <row r="15" spans="1:6" s="9" customFormat="1" ht="15">
      <c r="A15" s="39" t="s">
        <v>63</v>
      </c>
      <c r="B15" s="49">
        <f>SUM(B16:B20)</f>
        <v>10925100</v>
      </c>
      <c r="C15" s="49">
        <f>SUM(C16:C20)</f>
        <v>8240623.02</v>
      </c>
      <c r="D15" s="40">
        <f aca="true" t="shared" si="2" ref="D15:D20">IF(B15=0,"   ",C15/B15)</f>
        <v>0.7542835324161792</v>
      </c>
      <c r="E15" s="43">
        <f aca="true" t="shared" si="3" ref="E15:E20">C15-B15</f>
        <v>-2684476.9800000004</v>
      </c>
      <c r="F15" s="8"/>
    </row>
    <row r="16" spans="1:6" s="8" customFormat="1" ht="15">
      <c r="A16" s="39" t="s">
        <v>64</v>
      </c>
      <c r="B16" s="49">
        <v>4601100</v>
      </c>
      <c r="C16" s="49">
        <v>2935175.92</v>
      </c>
      <c r="D16" s="40">
        <f>IF(B16=0,"   ",C16/B16)</f>
        <v>0.6379291734585207</v>
      </c>
      <c r="E16" s="43">
        <f t="shared" si="3"/>
        <v>-1665924.08</v>
      </c>
      <c r="F16" s="9"/>
    </row>
    <row r="17" spans="1:5" s="9" customFormat="1" ht="15">
      <c r="A17" s="39" t="s">
        <v>124</v>
      </c>
      <c r="B17" s="49">
        <v>200100</v>
      </c>
      <c r="C17" s="65">
        <v>71918.82</v>
      </c>
      <c r="D17" s="40">
        <f>IF(B17=0,"   ",C17/B17)</f>
        <v>0.3594143928035982</v>
      </c>
      <c r="E17" s="43">
        <f>C17-B17</f>
        <v>-128181.18</v>
      </c>
    </row>
    <row r="18" spans="1:6" s="9" customFormat="1" ht="15">
      <c r="A18" s="39" t="s">
        <v>125</v>
      </c>
      <c r="B18" s="49">
        <v>1280200</v>
      </c>
      <c r="C18" s="65">
        <v>1042031.27</v>
      </c>
      <c r="D18" s="40">
        <f t="shared" si="2"/>
        <v>0.8139597484768005</v>
      </c>
      <c r="E18" s="43">
        <f t="shared" si="3"/>
        <v>-238168.72999999998</v>
      </c>
      <c r="F18" s="8"/>
    </row>
    <row r="19" spans="1:5" s="8" customFormat="1" ht="15">
      <c r="A19" s="39" t="s">
        <v>122</v>
      </c>
      <c r="B19" s="49">
        <v>1592100</v>
      </c>
      <c r="C19" s="49">
        <v>1630456.02</v>
      </c>
      <c r="D19" s="40">
        <f t="shared" si="2"/>
        <v>1.0240914641040135</v>
      </c>
      <c r="E19" s="43">
        <f t="shared" si="3"/>
        <v>38356.02000000002</v>
      </c>
    </row>
    <row r="20" spans="1:5" s="8" customFormat="1" ht="15">
      <c r="A20" s="39" t="s">
        <v>123</v>
      </c>
      <c r="B20" s="49">
        <v>3251600</v>
      </c>
      <c r="C20" s="49">
        <v>2561040.99</v>
      </c>
      <c r="D20" s="40">
        <f t="shared" si="2"/>
        <v>0.7876248585311847</v>
      </c>
      <c r="E20" s="43">
        <f t="shared" si="3"/>
        <v>-690559.0099999998</v>
      </c>
    </row>
    <row r="21" spans="1:5" s="8" customFormat="1" ht="30">
      <c r="A21" s="39" t="s">
        <v>39</v>
      </c>
      <c r="B21" s="49">
        <f>B22+B23</f>
        <v>144600</v>
      </c>
      <c r="C21" s="49">
        <f>C22+C23</f>
        <v>187821.84999999998</v>
      </c>
      <c r="D21" s="40">
        <f aca="true" t="shared" si="4" ref="D21:D53">IF(B21=0,"   ",C21/B21)</f>
        <v>1.2989062932226831</v>
      </c>
      <c r="E21" s="43">
        <f aca="true" t="shared" si="5" ref="E21:E51">C21-B21</f>
        <v>43221.84999999998</v>
      </c>
    </row>
    <row r="22" spans="1:5" s="8" customFormat="1" ht="15">
      <c r="A22" s="39" t="s">
        <v>15</v>
      </c>
      <c r="B22" s="49">
        <v>144600</v>
      </c>
      <c r="C22" s="64">
        <v>190505.61</v>
      </c>
      <c r="D22" s="40">
        <f t="shared" si="4"/>
        <v>1.317466182572614</v>
      </c>
      <c r="E22" s="43">
        <f t="shared" si="5"/>
        <v>45905.609999999986</v>
      </c>
    </row>
    <row r="23" spans="1:5" s="8" customFormat="1" ht="15">
      <c r="A23" s="39" t="s">
        <v>43</v>
      </c>
      <c r="B23" s="49">
        <v>0</v>
      </c>
      <c r="C23" s="64">
        <v>-2683.76</v>
      </c>
      <c r="D23" s="40" t="str">
        <f t="shared" si="4"/>
        <v>   </v>
      </c>
      <c r="E23" s="43">
        <f t="shared" si="5"/>
        <v>-2683.76</v>
      </c>
    </row>
    <row r="24" spans="1:5" s="8" customFormat="1" ht="15">
      <c r="A24" s="39" t="s">
        <v>16</v>
      </c>
      <c r="B24" s="49">
        <v>2609800</v>
      </c>
      <c r="C24" s="64">
        <v>2458520.21</v>
      </c>
      <c r="D24" s="40">
        <f t="shared" si="4"/>
        <v>0.9420339527933175</v>
      </c>
      <c r="E24" s="43">
        <f t="shared" si="5"/>
        <v>-151279.79000000004</v>
      </c>
    </row>
    <row r="25" spans="1:5" s="8" customFormat="1" ht="30" customHeight="1">
      <c r="A25" s="39" t="s">
        <v>108</v>
      </c>
      <c r="B25" s="49">
        <v>0</v>
      </c>
      <c r="C25" s="49">
        <v>120.97</v>
      </c>
      <c r="D25" s="40" t="str">
        <f t="shared" si="4"/>
        <v>   </v>
      </c>
      <c r="E25" s="43">
        <f t="shared" si="5"/>
        <v>120.97</v>
      </c>
    </row>
    <row r="26" spans="1:5" s="8" customFormat="1" ht="14.25">
      <c r="A26" s="58" t="s">
        <v>88</v>
      </c>
      <c r="B26" s="51">
        <f>B7+B11+B15+B21+B24+B25+B9</f>
        <v>113211400</v>
      </c>
      <c r="C26" s="51">
        <f>C7+C11+C15+C21+C24+C25+C9</f>
        <v>96195617.18999998</v>
      </c>
      <c r="D26" s="42">
        <f t="shared" si="4"/>
        <v>0.849699033754551</v>
      </c>
      <c r="E26" s="44">
        <f t="shared" si="5"/>
        <v>-17015782.810000017</v>
      </c>
    </row>
    <row r="27" spans="1:5" s="8" customFormat="1" ht="30" customHeight="1">
      <c r="A27" s="39" t="s">
        <v>111</v>
      </c>
      <c r="B27" s="49">
        <f>SUM(B28:B30)</f>
        <v>8826820</v>
      </c>
      <c r="C27" s="49">
        <f>SUM(C28:C30)</f>
        <v>5391358.99</v>
      </c>
      <c r="D27" s="40">
        <f t="shared" si="4"/>
        <v>0.6107929005009732</v>
      </c>
      <c r="E27" s="43">
        <f t="shared" si="5"/>
        <v>-3435461.01</v>
      </c>
    </row>
    <row r="28" spans="1:5" s="8" customFormat="1" ht="15">
      <c r="A28" s="39" t="s">
        <v>62</v>
      </c>
      <c r="B28" s="49">
        <v>7099620</v>
      </c>
      <c r="C28" s="49">
        <v>4500352.99</v>
      </c>
      <c r="D28" s="40">
        <f t="shared" si="4"/>
        <v>0.6338864601204008</v>
      </c>
      <c r="E28" s="74">
        <f t="shared" si="5"/>
        <v>-2599267.01</v>
      </c>
    </row>
    <row r="29" spans="1:5" s="8" customFormat="1" ht="17.25" customHeight="1">
      <c r="A29" s="39" t="s">
        <v>136</v>
      </c>
      <c r="B29" s="49">
        <v>1195800</v>
      </c>
      <c r="C29" s="50">
        <v>763385.49</v>
      </c>
      <c r="D29" s="40">
        <f t="shared" si="4"/>
        <v>0.6383889362769694</v>
      </c>
      <c r="E29" s="43">
        <f t="shared" si="5"/>
        <v>-432414.51</v>
      </c>
    </row>
    <row r="30" spans="1:5" s="8" customFormat="1" ht="91.5" customHeight="1">
      <c r="A30" s="39" t="s">
        <v>150</v>
      </c>
      <c r="B30" s="49">
        <v>531400</v>
      </c>
      <c r="C30" s="50">
        <v>127620.51</v>
      </c>
      <c r="D30" s="40">
        <f t="shared" si="4"/>
        <v>0.24015903274369588</v>
      </c>
      <c r="E30" s="43">
        <f t="shared" si="5"/>
        <v>-403779.49</v>
      </c>
    </row>
    <row r="31" spans="1:5" s="8" customFormat="1" ht="29.25" customHeight="1">
      <c r="A31" s="39" t="s">
        <v>17</v>
      </c>
      <c r="B31" s="49">
        <f>SUM(B32)</f>
        <v>350000</v>
      </c>
      <c r="C31" s="49">
        <f>SUM(C32)</f>
        <v>165141.03</v>
      </c>
      <c r="D31" s="40">
        <f t="shared" si="4"/>
        <v>0.4718315142857143</v>
      </c>
      <c r="E31" s="43">
        <f t="shared" si="5"/>
        <v>-184858.97</v>
      </c>
    </row>
    <row r="32" spans="1:5" s="8" customFormat="1" ht="15">
      <c r="A32" s="39" t="s">
        <v>18</v>
      </c>
      <c r="B32" s="49">
        <v>350000</v>
      </c>
      <c r="C32" s="64">
        <v>165141.03</v>
      </c>
      <c r="D32" s="40">
        <f t="shared" si="4"/>
        <v>0.4718315142857143</v>
      </c>
      <c r="E32" s="43">
        <f t="shared" si="5"/>
        <v>-184858.97</v>
      </c>
    </row>
    <row r="33" spans="1:5" s="8" customFormat="1" ht="30">
      <c r="A33" s="39" t="s">
        <v>110</v>
      </c>
      <c r="B33" s="49">
        <v>2167000</v>
      </c>
      <c r="C33" s="49">
        <v>1668024.47</v>
      </c>
      <c r="D33" s="40">
        <f t="shared" si="4"/>
        <v>0.7697390263036455</v>
      </c>
      <c r="E33" s="43">
        <f t="shared" si="5"/>
        <v>-498975.53</v>
      </c>
    </row>
    <row r="34" spans="1:5" s="8" customFormat="1" ht="30.75" customHeight="1">
      <c r="A34" s="39" t="s">
        <v>112</v>
      </c>
      <c r="B34" s="49">
        <f>B35+B36</f>
        <v>4444980</v>
      </c>
      <c r="C34" s="49">
        <f>C35+C36</f>
        <v>1447270.83</v>
      </c>
      <c r="D34" s="40">
        <f t="shared" si="4"/>
        <v>0.32559670234736715</v>
      </c>
      <c r="E34" s="43">
        <f t="shared" si="5"/>
        <v>-2997709.17</v>
      </c>
    </row>
    <row r="35" spans="1:5" s="8" customFormat="1" ht="30">
      <c r="A35" s="39" t="s">
        <v>113</v>
      </c>
      <c r="B35" s="64">
        <v>3733230</v>
      </c>
      <c r="C35" s="49">
        <v>277022</v>
      </c>
      <c r="D35" s="40">
        <f t="shared" si="4"/>
        <v>0.07420437529967347</v>
      </c>
      <c r="E35" s="43">
        <f t="shared" si="5"/>
        <v>-3456208</v>
      </c>
    </row>
    <row r="36" spans="1:5" s="8" customFormat="1" ht="30">
      <c r="A36" s="39" t="s">
        <v>95</v>
      </c>
      <c r="B36" s="49">
        <v>711750</v>
      </c>
      <c r="C36" s="49">
        <v>1170248.83</v>
      </c>
      <c r="D36" s="40">
        <f t="shared" si="4"/>
        <v>1.6441852195293292</v>
      </c>
      <c r="E36" s="43">
        <f t="shared" si="5"/>
        <v>458498.8300000001</v>
      </c>
    </row>
    <row r="37" spans="1:5" s="8" customFormat="1" ht="15">
      <c r="A37" s="39" t="s">
        <v>19</v>
      </c>
      <c r="B37" s="49">
        <v>3300000</v>
      </c>
      <c r="C37" s="49">
        <v>1092699.17</v>
      </c>
      <c r="D37" s="40">
        <f t="shared" si="4"/>
        <v>0.3311209606060606</v>
      </c>
      <c r="E37" s="43">
        <f t="shared" si="5"/>
        <v>-2207300.83</v>
      </c>
    </row>
    <row r="38" spans="1:6" s="8" customFormat="1" ht="15">
      <c r="A38" s="39" t="s">
        <v>20</v>
      </c>
      <c r="B38" s="49">
        <f>B39+B40</f>
        <v>0</v>
      </c>
      <c r="C38" s="49">
        <f>C39+C40</f>
        <v>-36619.24</v>
      </c>
      <c r="D38" s="40" t="str">
        <f t="shared" si="4"/>
        <v>   </v>
      </c>
      <c r="E38" s="43">
        <f t="shared" si="5"/>
        <v>-36619.24</v>
      </c>
      <c r="F38" s="11"/>
    </row>
    <row r="39" spans="1:5" s="11" customFormat="1" ht="15" customHeight="1">
      <c r="A39" s="39" t="s">
        <v>31</v>
      </c>
      <c r="B39" s="49">
        <v>0</v>
      </c>
      <c r="C39" s="48">
        <v>-36619.24</v>
      </c>
      <c r="D39" s="40" t="str">
        <f t="shared" si="4"/>
        <v>   </v>
      </c>
      <c r="E39" s="43">
        <f t="shared" si="5"/>
        <v>-36619.24</v>
      </c>
    </row>
    <row r="40" spans="1:5" s="11" customFormat="1" ht="15" customHeight="1">
      <c r="A40" s="39" t="s">
        <v>32</v>
      </c>
      <c r="B40" s="49">
        <v>0</v>
      </c>
      <c r="C40" s="48">
        <v>0</v>
      </c>
      <c r="D40" s="40" t="str">
        <f t="shared" si="4"/>
        <v>   </v>
      </c>
      <c r="E40" s="43">
        <f t="shared" si="5"/>
        <v>0</v>
      </c>
    </row>
    <row r="41" spans="1:5" s="11" customFormat="1" ht="15" customHeight="1">
      <c r="A41" s="58" t="s">
        <v>89</v>
      </c>
      <c r="B41" s="51">
        <f>B27+B31+B34+B37+B38+B33</f>
        <v>19088800</v>
      </c>
      <c r="C41" s="51">
        <f>C27+C31+C34+C37+C38+C33</f>
        <v>9727875.25</v>
      </c>
      <c r="D41" s="42">
        <f t="shared" si="4"/>
        <v>0.5096116701940405</v>
      </c>
      <c r="E41" s="44">
        <f t="shared" si="5"/>
        <v>-9360924.75</v>
      </c>
    </row>
    <row r="42" spans="1:5" s="11" customFormat="1" ht="14.25">
      <c r="A42" s="58" t="s">
        <v>4</v>
      </c>
      <c r="B42" s="51">
        <f>SUM(B26,B41)</f>
        <v>132300200</v>
      </c>
      <c r="C42" s="51">
        <f>SUM(C26,C41)</f>
        <v>105923492.43999998</v>
      </c>
      <c r="D42" s="42">
        <f t="shared" si="4"/>
        <v>0.8006298738777415</v>
      </c>
      <c r="E42" s="44">
        <f t="shared" si="5"/>
        <v>-26376707.560000017</v>
      </c>
    </row>
    <row r="43" spans="1:5" s="11" customFormat="1" ht="18" customHeight="1">
      <c r="A43" s="58" t="s">
        <v>75</v>
      </c>
      <c r="B43" s="51">
        <f>SUM(B44:B50)</f>
        <v>662163307.6800001</v>
      </c>
      <c r="C43" s="51">
        <f>SUM(C44:C50,)</f>
        <v>384210260.06</v>
      </c>
      <c r="D43" s="42">
        <f t="shared" si="4"/>
        <v>0.5802348991612732</v>
      </c>
      <c r="E43" s="44">
        <f t="shared" si="5"/>
        <v>-277953047.62000006</v>
      </c>
    </row>
    <row r="44" spans="1:5" s="11" customFormat="1" ht="30" customHeight="1">
      <c r="A44" s="39" t="s">
        <v>44</v>
      </c>
      <c r="B44" s="49">
        <v>-47039170.84</v>
      </c>
      <c r="C44" s="49">
        <v>-47039170.84</v>
      </c>
      <c r="D44" s="40">
        <f t="shared" si="4"/>
        <v>1</v>
      </c>
      <c r="E44" s="43">
        <f t="shared" si="5"/>
        <v>0</v>
      </c>
    </row>
    <row r="45" spans="1:5" s="11" customFormat="1" ht="46.5" customHeight="1">
      <c r="A45" s="39" t="s">
        <v>196</v>
      </c>
      <c r="B45" s="64">
        <v>2428.13</v>
      </c>
      <c r="C45" s="71">
        <v>2428.13</v>
      </c>
      <c r="D45" s="40">
        <f>IF(B45=0,"   ",C45/B45)</f>
        <v>1</v>
      </c>
      <c r="E45" s="43">
        <f>C45-B45</f>
        <v>0</v>
      </c>
    </row>
    <row r="46" spans="1:6" s="11" customFormat="1" ht="16.5" customHeight="1">
      <c r="A46" s="39" t="s">
        <v>106</v>
      </c>
      <c r="B46" s="49">
        <v>5125300</v>
      </c>
      <c r="C46" s="49">
        <v>4894300</v>
      </c>
      <c r="D46" s="40">
        <f t="shared" si="4"/>
        <v>0.9549294675433633</v>
      </c>
      <c r="E46" s="43">
        <f t="shared" si="5"/>
        <v>-231000</v>
      </c>
      <c r="F46" s="8"/>
    </row>
    <row r="47" spans="1:5" s="8" customFormat="1" ht="16.5" customHeight="1">
      <c r="A47" s="39" t="s">
        <v>22</v>
      </c>
      <c r="B47" s="49">
        <v>489252276.73</v>
      </c>
      <c r="C47" s="50">
        <v>247227329.51</v>
      </c>
      <c r="D47" s="40">
        <f t="shared" si="4"/>
        <v>0.5053166664085561</v>
      </c>
      <c r="E47" s="43">
        <f t="shared" si="5"/>
        <v>-242024947.22000003</v>
      </c>
    </row>
    <row r="48" spans="1:5" s="8" customFormat="1" ht="16.5" customHeight="1">
      <c r="A48" s="39" t="s">
        <v>21</v>
      </c>
      <c r="B48" s="49">
        <v>198046694.71</v>
      </c>
      <c r="C48" s="50">
        <v>168406782.68</v>
      </c>
      <c r="D48" s="40">
        <f t="shared" si="4"/>
        <v>0.8503387694836223</v>
      </c>
      <c r="E48" s="43">
        <f t="shared" si="5"/>
        <v>-29639912.03</v>
      </c>
    </row>
    <row r="49" spans="1:5" s="8" customFormat="1" ht="16.5" customHeight="1">
      <c r="A49" s="39" t="s">
        <v>41</v>
      </c>
      <c r="B49" s="49">
        <v>15619460</v>
      </c>
      <c r="C49" s="50">
        <v>9566150</v>
      </c>
      <c r="D49" s="40">
        <f t="shared" si="4"/>
        <v>0.6124507505381108</v>
      </c>
      <c r="E49" s="43">
        <f t="shared" si="5"/>
        <v>-6053310</v>
      </c>
    </row>
    <row r="50" spans="1:5" s="8" customFormat="1" ht="17.25" customHeight="1">
      <c r="A50" s="39" t="s">
        <v>96</v>
      </c>
      <c r="B50" s="49">
        <v>1156318.95</v>
      </c>
      <c r="C50" s="50">
        <v>1152440.58</v>
      </c>
      <c r="D50" s="40">
        <f t="shared" si="4"/>
        <v>0.9966459340651644</v>
      </c>
      <c r="E50" s="43">
        <f t="shared" si="5"/>
        <v>-3878.369999999879</v>
      </c>
    </row>
    <row r="51" spans="1:6" s="8" customFormat="1" ht="16.5" customHeight="1">
      <c r="A51" s="58" t="s">
        <v>5</v>
      </c>
      <c r="B51" s="52">
        <f>SUM(B42,B43)</f>
        <v>794463507.6800001</v>
      </c>
      <c r="C51" s="52">
        <f>SUM(C42,C43)</f>
        <v>490133752.5</v>
      </c>
      <c r="D51" s="42">
        <f t="shared" si="4"/>
        <v>0.616936772755357</v>
      </c>
      <c r="E51" s="44">
        <f t="shared" si="5"/>
        <v>-304329755.18000007</v>
      </c>
      <c r="F51" s="10"/>
    </row>
    <row r="52" spans="1:6" s="10" customFormat="1" ht="19.5" customHeight="1">
      <c r="A52" s="69" t="s">
        <v>6</v>
      </c>
      <c r="B52" s="53"/>
      <c r="C52" s="54"/>
      <c r="D52" s="40" t="str">
        <f t="shared" si="4"/>
        <v>   </v>
      </c>
      <c r="E52" s="41"/>
      <c r="F52" s="8"/>
    </row>
    <row r="53" spans="1:5" s="8" customFormat="1" ht="15">
      <c r="A53" s="39" t="s">
        <v>23</v>
      </c>
      <c r="B53" s="49">
        <f>B54+B63+B65+B66+B61+B64</f>
        <v>47316876.33</v>
      </c>
      <c r="C53" s="49">
        <f>C54+C63+C65+C66+C61+C64</f>
        <v>40208580.14</v>
      </c>
      <c r="D53" s="40">
        <f t="shared" si="4"/>
        <v>0.8497724968058982</v>
      </c>
      <c r="E53" s="43">
        <f aca="true" t="shared" si="6" ref="E53:E86">C53-B53</f>
        <v>-7108296.189999998</v>
      </c>
    </row>
    <row r="54" spans="1:5" s="8" customFormat="1" ht="15">
      <c r="A54" s="39" t="s">
        <v>24</v>
      </c>
      <c r="B54" s="49">
        <v>31399864.31</v>
      </c>
      <c r="C54" s="50">
        <v>26107590.4</v>
      </c>
      <c r="D54" s="40">
        <f aca="true" t="shared" si="7" ref="D54:D69">IF(B54=0,"   ",C54/B54)</f>
        <v>0.8314555165668485</v>
      </c>
      <c r="E54" s="43">
        <f t="shared" si="6"/>
        <v>-5292273.91</v>
      </c>
    </row>
    <row r="55" spans="1:5" s="8" customFormat="1" ht="16.5" customHeight="1">
      <c r="A55" s="39" t="s">
        <v>45</v>
      </c>
      <c r="B55" s="64">
        <v>1500</v>
      </c>
      <c r="C55" s="64">
        <v>0</v>
      </c>
      <c r="D55" s="40">
        <f t="shared" si="7"/>
        <v>0</v>
      </c>
      <c r="E55" s="43">
        <f t="shared" si="6"/>
        <v>-1500</v>
      </c>
    </row>
    <row r="56" spans="1:5" s="8" customFormat="1" ht="27" customHeight="1">
      <c r="A56" s="39" t="s">
        <v>46</v>
      </c>
      <c r="B56" s="64">
        <v>321600</v>
      </c>
      <c r="C56" s="64">
        <v>196522.36</v>
      </c>
      <c r="D56" s="40">
        <f t="shared" si="7"/>
        <v>0.6110769900497512</v>
      </c>
      <c r="E56" s="43">
        <f t="shared" si="6"/>
        <v>-125077.64000000001</v>
      </c>
    </row>
    <row r="57" spans="1:5" s="8" customFormat="1" ht="15">
      <c r="A57" s="39" t="s">
        <v>47</v>
      </c>
      <c r="B57" s="64">
        <v>598000</v>
      </c>
      <c r="C57" s="65">
        <v>512714.35</v>
      </c>
      <c r="D57" s="40">
        <f t="shared" si="7"/>
        <v>0.8573818561872909</v>
      </c>
      <c r="E57" s="43">
        <f t="shared" si="6"/>
        <v>-85285.65000000002</v>
      </c>
    </row>
    <row r="58" spans="1:5" s="8" customFormat="1" ht="15">
      <c r="A58" s="39" t="s">
        <v>48</v>
      </c>
      <c r="B58" s="64">
        <v>1400</v>
      </c>
      <c r="C58" s="65">
        <v>700</v>
      </c>
      <c r="D58" s="40">
        <f t="shared" si="7"/>
        <v>0.5</v>
      </c>
      <c r="E58" s="43">
        <f t="shared" si="6"/>
        <v>-700</v>
      </c>
    </row>
    <row r="59" spans="1:5" s="8" customFormat="1" ht="28.5" customHeight="1">
      <c r="A59" s="39" t="s">
        <v>130</v>
      </c>
      <c r="B59" s="64">
        <v>900</v>
      </c>
      <c r="C59" s="64">
        <v>0</v>
      </c>
      <c r="D59" s="40">
        <f t="shared" si="7"/>
        <v>0</v>
      </c>
      <c r="E59" s="43">
        <f t="shared" si="6"/>
        <v>-900</v>
      </c>
    </row>
    <row r="60" spans="1:5" s="8" customFormat="1" ht="15">
      <c r="A60" s="39" t="s">
        <v>92</v>
      </c>
      <c r="B60" s="64">
        <v>57600</v>
      </c>
      <c r="C60" s="65">
        <v>40349</v>
      </c>
      <c r="D60" s="40">
        <f t="shared" si="7"/>
        <v>0.7005034722222222</v>
      </c>
      <c r="E60" s="43">
        <f t="shared" si="6"/>
        <v>-17251</v>
      </c>
    </row>
    <row r="61" spans="1:5" s="8" customFormat="1" ht="15.75" customHeight="1">
      <c r="A61" s="39" t="s">
        <v>104</v>
      </c>
      <c r="B61" s="64">
        <f>B62</f>
        <v>13300</v>
      </c>
      <c r="C61" s="64">
        <f>C62</f>
        <v>7900</v>
      </c>
      <c r="D61" s="40">
        <f t="shared" si="7"/>
        <v>0.5939849624060151</v>
      </c>
      <c r="E61" s="43">
        <f t="shared" si="6"/>
        <v>-5400</v>
      </c>
    </row>
    <row r="62" spans="1:5" s="8" customFormat="1" ht="30.75" customHeight="1">
      <c r="A62" s="39" t="s">
        <v>105</v>
      </c>
      <c r="B62" s="64">
        <v>13300</v>
      </c>
      <c r="C62" s="65">
        <v>7900</v>
      </c>
      <c r="D62" s="40">
        <f t="shared" si="7"/>
        <v>0.5939849624060151</v>
      </c>
      <c r="E62" s="43">
        <f t="shared" si="6"/>
        <v>-5400</v>
      </c>
    </row>
    <row r="63" spans="1:5" s="8" customFormat="1" ht="15">
      <c r="A63" s="39" t="s">
        <v>35</v>
      </c>
      <c r="B63" s="64">
        <v>3739300</v>
      </c>
      <c r="C63" s="65">
        <v>3198509.95</v>
      </c>
      <c r="D63" s="40">
        <f t="shared" si="7"/>
        <v>0.8553766614072154</v>
      </c>
      <c r="E63" s="43">
        <f t="shared" si="6"/>
        <v>-540790.0499999998</v>
      </c>
    </row>
    <row r="64" spans="1:5" s="8" customFormat="1" ht="15">
      <c r="A64" s="39" t="s">
        <v>121</v>
      </c>
      <c r="B64" s="64">
        <v>843000</v>
      </c>
      <c r="C64" s="64">
        <v>842524</v>
      </c>
      <c r="D64" s="40">
        <f t="shared" si="7"/>
        <v>0.9994353499406881</v>
      </c>
      <c r="E64" s="43">
        <f t="shared" si="6"/>
        <v>-476</v>
      </c>
    </row>
    <row r="65" spans="1:5" s="8" customFormat="1" ht="15">
      <c r="A65" s="39" t="s">
        <v>25</v>
      </c>
      <c r="B65" s="64">
        <v>21459.65</v>
      </c>
      <c r="C65" s="50">
        <v>0</v>
      </c>
      <c r="D65" s="40">
        <f t="shared" si="7"/>
        <v>0</v>
      </c>
      <c r="E65" s="43">
        <f t="shared" si="6"/>
        <v>-21459.65</v>
      </c>
    </row>
    <row r="66" spans="1:5" s="8" customFormat="1" ht="15">
      <c r="A66" s="39" t="s">
        <v>33</v>
      </c>
      <c r="B66" s="49">
        <f>B67+B68+B69+B71+B72+B70+B73</f>
        <v>11299952.370000001</v>
      </c>
      <c r="C66" s="49">
        <f>C67+C68+C69+C71+C72+C70+C73</f>
        <v>10052055.790000003</v>
      </c>
      <c r="D66" s="70">
        <f t="shared" si="7"/>
        <v>0.8895662088529672</v>
      </c>
      <c r="E66" s="43">
        <f t="shared" si="6"/>
        <v>-1247896.5799999982</v>
      </c>
    </row>
    <row r="67" spans="1:5" s="8" customFormat="1" ht="15">
      <c r="A67" s="39" t="s">
        <v>81</v>
      </c>
      <c r="B67" s="64">
        <v>8454600</v>
      </c>
      <c r="C67" s="65">
        <v>7307074.28</v>
      </c>
      <c r="D67" s="47">
        <f t="shared" si="7"/>
        <v>0.864272027062191</v>
      </c>
      <c r="E67" s="43">
        <f t="shared" si="6"/>
        <v>-1147525.7199999997</v>
      </c>
    </row>
    <row r="68" spans="1:5" s="8" customFormat="1" ht="15">
      <c r="A68" s="39" t="s">
        <v>143</v>
      </c>
      <c r="B68" s="64">
        <v>1874100</v>
      </c>
      <c r="C68" s="64">
        <v>1874100</v>
      </c>
      <c r="D68" s="40">
        <f t="shared" si="7"/>
        <v>1</v>
      </c>
      <c r="E68" s="43">
        <f t="shared" si="6"/>
        <v>0</v>
      </c>
    </row>
    <row r="69" spans="1:5" s="8" customFormat="1" ht="15">
      <c r="A69" s="39" t="s">
        <v>114</v>
      </c>
      <c r="B69" s="64">
        <v>32000</v>
      </c>
      <c r="C69" s="65">
        <v>2000</v>
      </c>
      <c r="D69" s="40">
        <f t="shared" si="7"/>
        <v>0.0625</v>
      </c>
      <c r="E69" s="43">
        <f t="shared" si="6"/>
        <v>-30000</v>
      </c>
    </row>
    <row r="70" spans="1:5" s="8" customFormat="1" ht="30">
      <c r="A70" s="39" t="s">
        <v>164</v>
      </c>
      <c r="B70" s="64">
        <v>141970.38</v>
      </c>
      <c r="C70" s="65">
        <v>114215.3</v>
      </c>
      <c r="D70" s="40">
        <f>IF(B70=0,"   ",C70/B70)</f>
        <v>0.8045009106829185</v>
      </c>
      <c r="E70" s="43">
        <f>C70-B70</f>
        <v>-27755.08</v>
      </c>
    </row>
    <row r="71" spans="1:5" s="8" customFormat="1" ht="30">
      <c r="A71" s="57" t="s">
        <v>176</v>
      </c>
      <c r="B71" s="48">
        <v>0</v>
      </c>
      <c r="C71" s="64">
        <v>0</v>
      </c>
      <c r="D71" s="40" t="str">
        <f>IF(B71=0,"   ",C71/B71)</f>
        <v>   </v>
      </c>
      <c r="E71" s="43">
        <f>C71-B71</f>
        <v>0</v>
      </c>
    </row>
    <row r="72" spans="1:5" s="8" customFormat="1" ht="15">
      <c r="A72" s="57" t="s">
        <v>151</v>
      </c>
      <c r="B72" s="64">
        <v>797281.99</v>
      </c>
      <c r="C72" s="64">
        <v>754666.21</v>
      </c>
      <c r="D72" s="40">
        <f>IF(B72=0,"   ",C72/B72)</f>
        <v>0.9465486734499045</v>
      </c>
      <c r="E72" s="43">
        <f>C72-B72</f>
        <v>-42615.78000000003</v>
      </c>
    </row>
    <row r="73" spans="1:5" s="8" customFormat="1" ht="30">
      <c r="A73" s="57" t="s">
        <v>177</v>
      </c>
      <c r="B73" s="64">
        <v>0</v>
      </c>
      <c r="C73" s="64">
        <v>0</v>
      </c>
      <c r="D73" s="40" t="str">
        <f>IF(B73=0,"   ",C73/B73)</f>
        <v>   </v>
      </c>
      <c r="E73" s="43">
        <f>C73-B73</f>
        <v>0</v>
      </c>
    </row>
    <row r="74" spans="1:5" s="8" customFormat="1" ht="15.75" customHeight="1">
      <c r="A74" s="39" t="s">
        <v>49</v>
      </c>
      <c r="B74" s="48">
        <f>SUM(B75)</f>
        <v>1388600</v>
      </c>
      <c r="C74" s="48">
        <f>SUM(C75)</f>
        <v>1087827.26</v>
      </c>
      <c r="D74" s="40">
        <f aca="true" t="shared" si="8" ref="D74:D86">IF(B74=0,"   ",C74/B74)</f>
        <v>0.7833985741034135</v>
      </c>
      <c r="E74" s="43">
        <f t="shared" si="6"/>
        <v>-300772.74</v>
      </c>
    </row>
    <row r="75" spans="1:5" s="8" customFormat="1" ht="15">
      <c r="A75" s="39" t="s">
        <v>65</v>
      </c>
      <c r="B75" s="48">
        <v>1388600</v>
      </c>
      <c r="C75" s="48">
        <v>1087827.26</v>
      </c>
      <c r="D75" s="40">
        <f t="shared" si="8"/>
        <v>0.7833985741034135</v>
      </c>
      <c r="E75" s="43">
        <f t="shared" si="6"/>
        <v>-300772.74</v>
      </c>
    </row>
    <row r="76" spans="1:5" s="8" customFormat="1" ht="30" customHeight="1">
      <c r="A76" s="39" t="s">
        <v>26</v>
      </c>
      <c r="B76" s="49">
        <f>B77+B78+B80+B81+B79+B82+B83+B84+B85</f>
        <v>4612100</v>
      </c>
      <c r="C76" s="49">
        <f>C77+C78+C80+C81+C79+C82+C83+C84+C85</f>
        <v>3849645.48</v>
      </c>
      <c r="D76" s="40">
        <f t="shared" si="8"/>
        <v>0.8346838706879729</v>
      </c>
      <c r="E76" s="43">
        <f t="shared" si="6"/>
        <v>-762454.52</v>
      </c>
    </row>
    <row r="77" spans="1:5" s="8" customFormat="1" ht="15">
      <c r="A77" s="39" t="s">
        <v>76</v>
      </c>
      <c r="B77" s="64">
        <v>1484900</v>
      </c>
      <c r="C77" s="65">
        <v>1282015.95</v>
      </c>
      <c r="D77" s="40">
        <f t="shared" si="8"/>
        <v>0.8633685433362516</v>
      </c>
      <c r="E77" s="43">
        <f t="shared" si="6"/>
        <v>-202884.05000000005</v>
      </c>
    </row>
    <row r="78" spans="1:5" s="8" customFormat="1" ht="15">
      <c r="A78" s="39" t="s">
        <v>144</v>
      </c>
      <c r="B78" s="64">
        <v>1397000</v>
      </c>
      <c r="C78" s="65">
        <v>1179809.11</v>
      </c>
      <c r="D78" s="40">
        <f t="shared" si="8"/>
        <v>0.8445305010737295</v>
      </c>
      <c r="E78" s="43">
        <f t="shared" si="6"/>
        <v>-217190.8899999999</v>
      </c>
    </row>
    <row r="79" spans="1:5" s="8" customFormat="1" ht="15">
      <c r="A79" s="39" t="s">
        <v>145</v>
      </c>
      <c r="B79" s="64">
        <v>256300</v>
      </c>
      <c r="C79" s="65">
        <v>233813.8</v>
      </c>
      <c r="D79" s="40">
        <f>IF(B79=0,"   ",C79/B79)</f>
        <v>0.9122660944206008</v>
      </c>
      <c r="E79" s="43">
        <f>C79-B79</f>
        <v>-22486.20000000001</v>
      </c>
    </row>
    <row r="80" spans="1:6" s="8" customFormat="1" ht="15">
      <c r="A80" s="39" t="s">
        <v>66</v>
      </c>
      <c r="B80" s="48">
        <v>928400</v>
      </c>
      <c r="C80" s="48">
        <v>662506.62</v>
      </c>
      <c r="D80" s="40">
        <f t="shared" si="8"/>
        <v>0.7136004093063335</v>
      </c>
      <c r="E80" s="43">
        <f t="shared" si="6"/>
        <v>-265893.38</v>
      </c>
      <c r="F80"/>
    </row>
    <row r="81" spans="1:5" s="8" customFormat="1" ht="15">
      <c r="A81" s="39" t="s">
        <v>77</v>
      </c>
      <c r="B81" s="48">
        <v>65200</v>
      </c>
      <c r="C81" s="48">
        <v>11200</v>
      </c>
      <c r="D81" s="40">
        <f t="shared" si="8"/>
        <v>0.17177914110429449</v>
      </c>
      <c r="E81" s="43">
        <f t="shared" si="6"/>
        <v>-54000</v>
      </c>
    </row>
    <row r="82" spans="1:5" s="8" customFormat="1" ht="30">
      <c r="A82" s="56" t="s">
        <v>147</v>
      </c>
      <c r="B82" s="64">
        <v>53000</v>
      </c>
      <c r="C82" s="64">
        <v>53000</v>
      </c>
      <c r="D82" s="40">
        <f t="shared" si="8"/>
        <v>1</v>
      </c>
      <c r="E82" s="43">
        <f t="shared" si="6"/>
        <v>0</v>
      </c>
    </row>
    <row r="83" spans="1:5" s="8" customFormat="1" ht="30">
      <c r="A83" s="56" t="s">
        <v>166</v>
      </c>
      <c r="B83" s="64">
        <v>0</v>
      </c>
      <c r="C83" s="64">
        <v>0</v>
      </c>
      <c r="D83" s="40" t="str">
        <f>IF(B83=0,"   ",C83/B83)</f>
        <v>   </v>
      </c>
      <c r="E83" s="43">
        <f>C83-B83</f>
        <v>0</v>
      </c>
    </row>
    <row r="84" spans="1:5" s="8" customFormat="1" ht="30">
      <c r="A84" s="56" t="s">
        <v>167</v>
      </c>
      <c r="B84" s="64">
        <v>15000</v>
      </c>
      <c r="C84" s="64">
        <v>15000</v>
      </c>
      <c r="D84" s="40">
        <f>IF(B84=0,"   ",C84/B84)</f>
        <v>1</v>
      </c>
      <c r="E84" s="43">
        <f>C84-B84</f>
        <v>0</v>
      </c>
    </row>
    <row r="85" spans="1:5" s="8" customFormat="1" ht="45">
      <c r="A85" s="56" t="s">
        <v>216</v>
      </c>
      <c r="B85" s="64">
        <v>412300</v>
      </c>
      <c r="C85" s="64">
        <v>412300</v>
      </c>
      <c r="D85" s="40">
        <f>IF(B85=0,"   ",C85/B85)</f>
        <v>1</v>
      </c>
      <c r="E85" s="43">
        <f>C85-B85</f>
        <v>0</v>
      </c>
    </row>
    <row r="86" spans="1:5" s="8" customFormat="1" ht="15">
      <c r="A86" s="39" t="s">
        <v>27</v>
      </c>
      <c r="B86" s="49">
        <f>B90+B99+B131+B97+B87+B95</f>
        <v>56138475.620000005</v>
      </c>
      <c r="C86" s="49">
        <f>C90+C99+C131+C97+C87+C95</f>
        <v>40024401.68</v>
      </c>
      <c r="D86" s="40">
        <f t="shared" si="8"/>
        <v>0.7129584698901377</v>
      </c>
      <c r="E86" s="43">
        <f t="shared" si="6"/>
        <v>-16114073.940000005</v>
      </c>
    </row>
    <row r="87" spans="1:5" s="8" customFormat="1" ht="15">
      <c r="A87" s="57" t="s">
        <v>161</v>
      </c>
      <c r="B87" s="64">
        <f>SUM(B88:B89)</f>
        <v>336300</v>
      </c>
      <c r="C87" s="64">
        <f>SUM(C88:C89)</f>
        <v>163798.72999999998</v>
      </c>
      <c r="D87" s="40">
        <f aca="true" t="shared" si="9" ref="D87:D98">IF(B87=0,"   ",C87/B87)</f>
        <v>0.4870613440380612</v>
      </c>
      <c r="E87" s="60">
        <f aca="true" t="shared" si="10" ref="E87:E98">C87-B87</f>
        <v>-172501.27000000002</v>
      </c>
    </row>
    <row r="88" spans="1:5" ht="29.25" customHeight="1">
      <c r="A88" s="39" t="s">
        <v>162</v>
      </c>
      <c r="B88" s="48">
        <v>65000</v>
      </c>
      <c r="C88" s="48">
        <v>65000</v>
      </c>
      <c r="D88" s="40">
        <f t="shared" si="9"/>
        <v>1</v>
      </c>
      <c r="E88" s="60">
        <f t="shared" si="10"/>
        <v>0</v>
      </c>
    </row>
    <row r="89" spans="1:5" ht="13.5" customHeight="1">
      <c r="A89" s="39" t="s">
        <v>163</v>
      </c>
      <c r="B89" s="48">
        <v>271300</v>
      </c>
      <c r="C89" s="48">
        <v>98798.73</v>
      </c>
      <c r="D89" s="40">
        <f t="shared" si="9"/>
        <v>0.3641678215997051</v>
      </c>
      <c r="E89" s="60">
        <f t="shared" si="10"/>
        <v>-172501.27000000002</v>
      </c>
    </row>
    <row r="90" spans="1:5" s="8" customFormat="1" ht="15">
      <c r="A90" s="57" t="s">
        <v>93</v>
      </c>
      <c r="B90" s="49">
        <f>B91+B92</f>
        <v>266279.9</v>
      </c>
      <c r="C90" s="49">
        <f>C91+C92</f>
        <v>0</v>
      </c>
      <c r="D90" s="40">
        <f t="shared" si="9"/>
        <v>0</v>
      </c>
      <c r="E90" s="43">
        <f t="shared" si="10"/>
        <v>-266279.9</v>
      </c>
    </row>
    <row r="91" spans="1:5" s="8" customFormat="1" ht="15">
      <c r="A91" s="57" t="s">
        <v>94</v>
      </c>
      <c r="B91" s="64">
        <v>75000</v>
      </c>
      <c r="C91" s="64">
        <v>0</v>
      </c>
      <c r="D91" s="40">
        <f t="shared" si="9"/>
        <v>0</v>
      </c>
      <c r="E91" s="43">
        <f t="shared" si="10"/>
        <v>-75000</v>
      </c>
    </row>
    <row r="92" spans="1:5" s="8" customFormat="1" ht="30">
      <c r="A92" s="57" t="s">
        <v>102</v>
      </c>
      <c r="B92" s="64">
        <f>B93+B94</f>
        <v>191279.9</v>
      </c>
      <c r="C92" s="64">
        <f>C93+C94</f>
        <v>0</v>
      </c>
      <c r="D92" s="40">
        <f t="shared" si="9"/>
        <v>0</v>
      </c>
      <c r="E92" s="43">
        <f t="shared" si="10"/>
        <v>-191279.9</v>
      </c>
    </row>
    <row r="93" spans="1:5" s="8" customFormat="1" ht="15">
      <c r="A93" s="56" t="s">
        <v>72</v>
      </c>
      <c r="B93" s="64">
        <v>124900</v>
      </c>
      <c r="C93" s="64">
        <v>0</v>
      </c>
      <c r="D93" s="40">
        <f t="shared" si="9"/>
        <v>0</v>
      </c>
      <c r="E93" s="43">
        <f t="shared" si="10"/>
        <v>-124900</v>
      </c>
    </row>
    <row r="94" spans="1:6" s="8" customFormat="1" ht="15">
      <c r="A94" s="56" t="s">
        <v>68</v>
      </c>
      <c r="B94" s="64">
        <v>66379.9</v>
      </c>
      <c r="C94" s="64">
        <v>0</v>
      </c>
      <c r="D94" s="40">
        <f t="shared" si="9"/>
        <v>0</v>
      </c>
      <c r="E94" s="43">
        <f t="shared" si="10"/>
        <v>-66379.9</v>
      </c>
      <c r="F94"/>
    </row>
    <row r="95" spans="1:5" ht="15">
      <c r="A95" s="57" t="s">
        <v>170</v>
      </c>
      <c r="B95" s="48">
        <f>B96</f>
        <v>274286.77</v>
      </c>
      <c r="C95" s="48">
        <f>C96</f>
        <v>157506.95</v>
      </c>
      <c r="D95" s="40">
        <f t="shared" si="9"/>
        <v>0.5742418783086038</v>
      </c>
      <c r="E95" s="60">
        <f t="shared" si="10"/>
        <v>-116779.82</v>
      </c>
    </row>
    <row r="96" spans="1:5" ht="15.75" customHeight="1">
      <c r="A96" s="57" t="s">
        <v>171</v>
      </c>
      <c r="B96" s="48">
        <v>274286.77</v>
      </c>
      <c r="C96" s="48">
        <v>157506.95</v>
      </c>
      <c r="D96" s="40">
        <f t="shared" si="9"/>
        <v>0.5742418783086038</v>
      </c>
      <c r="E96" s="60">
        <f t="shared" si="10"/>
        <v>-116779.82</v>
      </c>
    </row>
    <row r="97" spans="1:5" ht="15">
      <c r="A97" s="57" t="s">
        <v>128</v>
      </c>
      <c r="B97" s="48">
        <f>B98</f>
        <v>1800000</v>
      </c>
      <c r="C97" s="48">
        <f>C98</f>
        <v>1648897.76</v>
      </c>
      <c r="D97" s="40">
        <f t="shared" si="9"/>
        <v>0.9160543111111111</v>
      </c>
      <c r="E97" s="60">
        <f t="shared" si="10"/>
        <v>-151102.24</v>
      </c>
    </row>
    <row r="98" spans="1:6" ht="15" customHeight="1">
      <c r="A98" s="57" t="s">
        <v>152</v>
      </c>
      <c r="B98" s="48">
        <v>1800000</v>
      </c>
      <c r="C98" s="48">
        <v>1648897.76</v>
      </c>
      <c r="D98" s="40">
        <f t="shared" si="9"/>
        <v>0.9160543111111111</v>
      </c>
      <c r="E98" s="60">
        <f t="shared" si="10"/>
        <v>-151102.24</v>
      </c>
      <c r="F98" s="8"/>
    </row>
    <row r="99" spans="1:5" s="8" customFormat="1" ht="15">
      <c r="A99" s="39" t="s">
        <v>28</v>
      </c>
      <c r="B99" s="49">
        <f>B104+B109+B113+B117+B121+B125+B129+B130+B100</f>
        <v>52830211.660000004</v>
      </c>
      <c r="C99" s="49">
        <f>C104+C109+C113+C117+C121+C125+C129+C130+C100</f>
        <v>37611403.17</v>
      </c>
      <c r="D99" s="40">
        <f aca="true" t="shared" si="11" ref="D99:D111">IF(B99=0,"   ",C99/B99)</f>
        <v>0.7119298217477555</v>
      </c>
      <c r="E99" s="43">
        <f aca="true" t="shared" si="12" ref="E99:E111">C99-B99</f>
        <v>-15218808.490000002</v>
      </c>
    </row>
    <row r="100" spans="1:5" ht="30">
      <c r="A100" s="39" t="s">
        <v>140</v>
      </c>
      <c r="B100" s="48">
        <f>SUM(B101:B103)</f>
        <v>547029.64</v>
      </c>
      <c r="C100" s="48">
        <f>SUM(C101:C103)</f>
        <v>547011.86</v>
      </c>
      <c r="D100" s="40">
        <f t="shared" si="11"/>
        <v>0.9999674971908286</v>
      </c>
      <c r="E100" s="60">
        <f t="shared" si="12"/>
        <v>-17.78000000002794</v>
      </c>
    </row>
    <row r="101" spans="1:5" ht="15">
      <c r="A101" s="39" t="s">
        <v>133</v>
      </c>
      <c r="B101" s="48">
        <v>328217.78</v>
      </c>
      <c r="C101" s="48">
        <v>328200</v>
      </c>
      <c r="D101" s="40">
        <f t="shared" si="11"/>
        <v>0.9999458286507208</v>
      </c>
      <c r="E101" s="60">
        <f t="shared" si="12"/>
        <v>-17.78000000002794</v>
      </c>
    </row>
    <row r="102" spans="1:5" ht="15">
      <c r="A102" s="39" t="s">
        <v>134</v>
      </c>
      <c r="B102" s="48">
        <v>109811.86</v>
      </c>
      <c r="C102" s="48">
        <v>109811.86</v>
      </c>
      <c r="D102" s="40">
        <f t="shared" si="11"/>
        <v>1</v>
      </c>
      <c r="E102" s="60">
        <f t="shared" si="12"/>
        <v>0</v>
      </c>
    </row>
    <row r="103" spans="1:5" ht="15">
      <c r="A103" s="39" t="s">
        <v>153</v>
      </c>
      <c r="B103" s="48">
        <v>109000</v>
      </c>
      <c r="C103" s="48">
        <v>109000</v>
      </c>
      <c r="D103" s="40">
        <f>IF(B103=0,"   ",C103/B103)</f>
        <v>1</v>
      </c>
      <c r="E103" s="60">
        <f t="shared" si="12"/>
        <v>0</v>
      </c>
    </row>
    <row r="104" spans="1:5" s="8" customFormat="1" ht="30">
      <c r="A104" s="39" t="s">
        <v>107</v>
      </c>
      <c r="B104" s="64">
        <f>B105+B106+B108+B107</f>
        <v>630000</v>
      </c>
      <c r="C104" s="64">
        <f>C105+C106+C108+C107</f>
        <v>364893.03</v>
      </c>
      <c r="D104" s="40">
        <f t="shared" si="11"/>
        <v>0.5791952857142858</v>
      </c>
      <c r="E104" s="43">
        <f t="shared" si="12"/>
        <v>-265106.97</v>
      </c>
    </row>
    <row r="105" spans="1:5" s="8" customFormat="1" ht="15">
      <c r="A105" s="56" t="s">
        <v>78</v>
      </c>
      <c r="B105" s="48">
        <v>0</v>
      </c>
      <c r="C105" s="48">
        <v>0</v>
      </c>
      <c r="D105" s="40" t="str">
        <f t="shared" si="11"/>
        <v>   </v>
      </c>
      <c r="E105" s="43">
        <f t="shared" si="12"/>
        <v>0</v>
      </c>
    </row>
    <row r="106" spans="1:5" s="8" customFormat="1" ht="15">
      <c r="A106" s="56" t="s">
        <v>72</v>
      </c>
      <c r="B106" s="64">
        <v>0</v>
      </c>
      <c r="C106" s="48">
        <v>0</v>
      </c>
      <c r="D106" s="40" t="str">
        <f t="shared" si="11"/>
        <v>   </v>
      </c>
      <c r="E106" s="43">
        <f t="shared" si="12"/>
        <v>0</v>
      </c>
    </row>
    <row r="107" spans="1:5" s="8" customFormat="1" ht="15">
      <c r="A107" s="56" t="s">
        <v>73</v>
      </c>
      <c r="B107" s="64">
        <v>0</v>
      </c>
      <c r="C107" s="64">
        <v>0</v>
      </c>
      <c r="D107" s="40" t="str">
        <f t="shared" si="11"/>
        <v>   </v>
      </c>
      <c r="E107" s="43">
        <f t="shared" si="12"/>
        <v>0</v>
      </c>
    </row>
    <row r="108" spans="1:5" s="8" customFormat="1" ht="15">
      <c r="A108" s="56" t="s">
        <v>68</v>
      </c>
      <c r="B108" s="48">
        <v>630000</v>
      </c>
      <c r="C108" s="48">
        <v>364893.03</v>
      </c>
      <c r="D108" s="40">
        <f t="shared" si="11"/>
        <v>0.5791952857142858</v>
      </c>
      <c r="E108" s="43">
        <f t="shared" si="12"/>
        <v>-265106.97</v>
      </c>
    </row>
    <row r="109" spans="1:5" s="8" customFormat="1" ht="30">
      <c r="A109" s="39" t="s">
        <v>97</v>
      </c>
      <c r="B109" s="48">
        <f>B110+B111+B112</f>
        <v>1697700</v>
      </c>
      <c r="C109" s="48">
        <f>C110+C111+C112</f>
        <v>1697700</v>
      </c>
      <c r="D109" s="40">
        <f t="shared" si="11"/>
        <v>1</v>
      </c>
      <c r="E109" s="43">
        <f t="shared" si="12"/>
        <v>0</v>
      </c>
    </row>
    <row r="110" spans="1:5" s="8" customFormat="1" ht="15">
      <c r="A110" s="56" t="s">
        <v>72</v>
      </c>
      <c r="B110" s="48">
        <v>1612800</v>
      </c>
      <c r="C110" s="48">
        <v>1612800</v>
      </c>
      <c r="D110" s="40">
        <f t="shared" si="11"/>
        <v>1</v>
      </c>
      <c r="E110" s="43">
        <f t="shared" si="12"/>
        <v>0</v>
      </c>
    </row>
    <row r="111" spans="1:5" s="8" customFormat="1" ht="15">
      <c r="A111" s="56" t="s">
        <v>149</v>
      </c>
      <c r="B111" s="48">
        <v>84900</v>
      </c>
      <c r="C111" s="48">
        <v>84900</v>
      </c>
      <c r="D111" s="40">
        <f t="shared" si="11"/>
        <v>1</v>
      </c>
      <c r="E111" s="43">
        <f t="shared" si="12"/>
        <v>0</v>
      </c>
    </row>
    <row r="112" spans="1:5" ht="15">
      <c r="A112" s="56" t="s">
        <v>134</v>
      </c>
      <c r="B112" s="48">
        <v>0</v>
      </c>
      <c r="C112" s="48">
        <v>0</v>
      </c>
      <c r="D112" s="40" t="str">
        <f>IF(B112=0,"   ",C112/B112)</f>
        <v>   </v>
      </c>
      <c r="E112" s="60">
        <f>C112-B112</f>
        <v>0</v>
      </c>
    </row>
    <row r="113" spans="1:5" s="8" customFormat="1" ht="30">
      <c r="A113" s="39" t="s">
        <v>178</v>
      </c>
      <c r="B113" s="64">
        <f>B114+B115+B116</f>
        <v>10824739.53</v>
      </c>
      <c r="C113" s="64">
        <f>C114+C115+C116</f>
        <v>9517600</v>
      </c>
      <c r="D113" s="40">
        <f aca="true" t="shared" si="13" ref="D113:D123">IF(B113=0,"   ",C113/B113)</f>
        <v>0.8792451747797391</v>
      </c>
      <c r="E113" s="43">
        <f aca="true" t="shared" si="14" ref="E113:E128">C113-B113</f>
        <v>-1307139.5299999993</v>
      </c>
    </row>
    <row r="114" spans="1:5" s="8" customFormat="1" ht="15">
      <c r="A114" s="56" t="s">
        <v>72</v>
      </c>
      <c r="B114" s="64">
        <v>8660300</v>
      </c>
      <c r="C114" s="64">
        <v>8565800</v>
      </c>
      <c r="D114" s="40">
        <f t="shared" si="13"/>
        <v>0.9890881378243248</v>
      </c>
      <c r="E114" s="43">
        <f t="shared" si="14"/>
        <v>-94500</v>
      </c>
    </row>
    <row r="115" spans="1:5" s="8" customFormat="1" ht="15">
      <c r="A115" s="56" t="s">
        <v>197</v>
      </c>
      <c r="B115" s="64">
        <v>962300</v>
      </c>
      <c r="C115" s="64">
        <v>951800</v>
      </c>
      <c r="D115" s="40">
        <f>IF(B115=0,"   ",C115/B115)</f>
        <v>0.9890886417956978</v>
      </c>
      <c r="E115" s="43">
        <f>C115-B115</f>
        <v>-10500</v>
      </c>
    </row>
    <row r="116" spans="1:5" s="8" customFormat="1" ht="15">
      <c r="A116" s="56" t="s">
        <v>73</v>
      </c>
      <c r="B116" s="64">
        <v>1202139.53</v>
      </c>
      <c r="C116" s="64">
        <v>0</v>
      </c>
      <c r="D116" s="40">
        <f t="shared" si="13"/>
        <v>0</v>
      </c>
      <c r="E116" s="43">
        <f t="shared" si="14"/>
        <v>-1202139.53</v>
      </c>
    </row>
    <row r="117" spans="1:5" s="8" customFormat="1" ht="30">
      <c r="A117" s="39" t="s">
        <v>179</v>
      </c>
      <c r="B117" s="64">
        <f>B118+B119+B120</f>
        <v>15586600</v>
      </c>
      <c r="C117" s="64">
        <f>C118+C119+C120</f>
        <v>11689394.75</v>
      </c>
      <c r="D117" s="40">
        <f t="shared" si="13"/>
        <v>0.7499643764515673</v>
      </c>
      <c r="E117" s="43">
        <f t="shared" si="14"/>
        <v>-3897205.25</v>
      </c>
    </row>
    <row r="118" spans="1:5" s="8" customFormat="1" ht="15">
      <c r="A118" s="56" t="s">
        <v>72</v>
      </c>
      <c r="B118" s="64">
        <v>12680100</v>
      </c>
      <c r="C118" s="64">
        <v>10385454.27</v>
      </c>
      <c r="D118" s="40">
        <f t="shared" si="13"/>
        <v>0.8190356755861546</v>
      </c>
      <c r="E118" s="43">
        <f t="shared" si="14"/>
        <v>-2294645.7300000004</v>
      </c>
    </row>
    <row r="119" spans="1:5" s="8" customFormat="1" ht="15">
      <c r="A119" s="56" t="s">
        <v>197</v>
      </c>
      <c r="B119" s="64">
        <v>1408900</v>
      </c>
      <c r="C119" s="64">
        <v>1153940.48</v>
      </c>
      <c r="D119" s="40">
        <f t="shared" si="13"/>
        <v>0.8190364681666549</v>
      </c>
      <c r="E119" s="43">
        <f t="shared" si="14"/>
        <v>-254959.52000000002</v>
      </c>
    </row>
    <row r="120" spans="1:5" s="8" customFormat="1" ht="15">
      <c r="A120" s="56" t="s">
        <v>73</v>
      </c>
      <c r="B120" s="64">
        <v>1497600</v>
      </c>
      <c r="C120" s="64">
        <v>150000</v>
      </c>
      <c r="D120" s="40">
        <f t="shared" si="13"/>
        <v>0.10016025641025642</v>
      </c>
      <c r="E120" s="43">
        <f t="shared" si="14"/>
        <v>-1347600</v>
      </c>
    </row>
    <row r="121" spans="1:5" ht="30.75" customHeight="1">
      <c r="A121" s="57" t="s">
        <v>180</v>
      </c>
      <c r="B121" s="48">
        <f>B122+B123+B124</f>
        <v>16124116.45</v>
      </c>
      <c r="C121" s="48">
        <f>C122+C123+C124</f>
        <v>9322812.31</v>
      </c>
      <c r="D121" s="40">
        <f t="shared" si="13"/>
        <v>0.5781905842040729</v>
      </c>
      <c r="E121" s="60">
        <f t="shared" si="14"/>
        <v>-6801304.139999999</v>
      </c>
    </row>
    <row r="122" spans="1:5" ht="15">
      <c r="A122" s="39" t="s">
        <v>139</v>
      </c>
      <c r="B122" s="48">
        <v>10669000</v>
      </c>
      <c r="C122" s="48">
        <v>6336734.59</v>
      </c>
      <c r="D122" s="40">
        <f t="shared" si="13"/>
        <v>0.5939389436685725</v>
      </c>
      <c r="E122" s="60">
        <f t="shared" si="14"/>
        <v>-4332265.41</v>
      </c>
    </row>
    <row r="123" spans="1:5" ht="15">
      <c r="A123" s="39" t="s">
        <v>168</v>
      </c>
      <c r="B123" s="48">
        <v>1125694</v>
      </c>
      <c r="C123" s="48">
        <v>733600</v>
      </c>
      <c r="D123" s="40">
        <f t="shared" si="13"/>
        <v>0.651686870499443</v>
      </c>
      <c r="E123" s="60">
        <f t="shared" si="14"/>
        <v>-392094</v>
      </c>
    </row>
    <row r="124" spans="1:5" ht="15">
      <c r="A124" s="39" t="s">
        <v>134</v>
      </c>
      <c r="B124" s="48">
        <v>4329422.45</v>
      </c>
      <c r="C124" s="48">
        <v>2252477.72</v>
      </c>
      <c r="D124" s="40">
        <f>IF(B124=0,"   ",C124/B124)</f>
        <v>0.5202721023447365</v>
      </c>
      <c r="E124" s="60">
        <f t="shared" si="14"/>
        <v>-2076944.73</v>
      </c>
    </row>
    <row r="125" spans="1:5" ht="15" customHeight="1">
      <c r="A125" s="57" t="s">
        <v>181</v>
      </c>
      <c r="B125" s="48">
        <f>B126+B127+B128</f>
        <v>7221326.04</v>
      </c>
      <c r="C125" s="48">
        <f>C126+C127+C128</f>
        <v>4403291.22</v>
      </c>
      <c r="D125" s="40">
        <f>IF(B125=0,"   ",C125/B125)</f>
        <v>0.60976214002934</v>
      </c>
      <c r="E125" s="60">
        <f t="shared" si="14"/>
        <v>-2818034.8200000003</v>
      </c>
    </row>
    <row r="126" spans="1:5" ht="15">
      <c r="A126" s="39" t="s">
        <v>139</v>
      </c>
      <c r="B126" s="48">
        <v>5182450</v>
      </c>
      <c r="C126" s="48">
        <v>2941185.8</v>
      </c>
      <c r="D126" s="40">
        <f>IF(B126=0,"   ",C126/B126)</f>
        <v>0.567528061052205</v>
      </c>
      <c r="E126" s="60">
        <f t="shared" si="14"/>
        <v>-2241264.2</v>
      </c>
    </row>
    <row r="127" spans="1:5" ht="15">
      <c r="A127" s="39" t="s">
        <v>168</v>
      </c>
      <c r="B127" s="48">
        <v>514500</v>
      </c>
      <c r="C127" s="48">
        <v>357393.2</v>
      </c>
      <c r="D127" s="40">
        <f>IF(B127=0,"   ",C127/B127)</f>
        <v>0.6946417881438289</v>
      </c>
      <c r="E127" s="60">
        <f t="shared" si="14"/>
        <v>-157106.8</v>
      </c>
    </row>
    <row r="128" spans="1:5" ht="15">
      <c r="A128" s="39" t="s">
        <v>134</v>
      </c>
      <c r="B128" s="48">
        <v>1524376.04</v>
      </c>
      <c r="C128" s="48">
        <v>1104712.22</v>
      </c>
      <c r="D128" s="40">
        <f>IF(B128=0,"   ",C128/B128)</f>
        <v>0.7246979688817465</v>
      </c>
      <c r="E128" s="60">
        <f t="shared" si="14"/>
        <v>-419663.82000000007</v>
      </c>
    </row>
    <row r="129" spans="1:5" s="8" customFormat="1" ht="15">
      <c r="A129" s="39" t="s">
        <v>127</v>
      </c>
      <c r="B129" s="48">
        <v>68700</v>
      </c>
      <c r="C129" s="48">
        <v>68700</v>
      </c>
      <c r="D129" s="40">
        <f aca="true" t="shared" si="15" ref="D129:D136">IF(B129=0,"   ",C129/B129)</f>
        <v>1</v>
      </c>
      <c r="E129" s="43">
        <f aca="true" t="shared" si="16" ref="E129:E138">C129-B129</f>
        <v>0</v>
      </c>
    </row>
    <row r="130" spans="1:5" s="8" customFormat="1" ht="15">
      <c r="A130" s="39" t="s">
        <v>198</v>
      </c>
      <c r="B130" s="64">
        <v>130000</v>
      </c>
      <c r="C130" s="64">
        <v>0</v>
      </c>
      <c r="D130" s="40">
        <f t="shared" si="15"/>
        <v>0</v>
      </c>
      <c r="E130" s="60">
        <f>C130-B130</f>
        <v>-130000</v>
      </c>
    </row>
    <row r="131" spans="1:5" s="8" customFormat="1" ht="15">
      <c r="A131" s="39" t="s">
        <v>42</v>
      </c>
      <c r="B131" s="49">
        <f>SUM(B132:B135)</f>
        <v>631397.29</v>
      </c>
      <c r="C131" s="49">
        <f>SUM(C132:C135)</f>
        <v>442795.07</v>
      </c>
      <c r="D131" s="40">
        <f t="shared" si="15"/>
        <v>0.7012939032411748</v>
      </c>
      <c r="E131" s="43">
        <f t="shared" si="16"/>
        <v>-188602.22000000003</v>
      </c>
    </row>
    <row r="132" spans="1:5" s="8" customFormat="1" ht="30">
      <c r="A132" s="39" t="s">
        <v>115</v>
      </c>
      <c r="B132" s="49">
        <v>0</v>
      </c>
      <c r="C132" s="64">
        <v>0</v>
      </c>
      <c r="D132" s="40" t="str">
        <f t="shared" si="15"/>
        <v>   </v>
      </c>
      <c r="E132" s="43">
        <f t="shared" si="16"/>
        <v>0</v>
      </c>
    </row>
    <row r="133" spans="1:5" s="8" customFormat="1" ht="30">
      <c r="A133" s="39" t="s">
        <v>126</v>
      </c>
      <c r="B133" s="64">
        <v>0</v>
      </c>
      <c r="C133" s="64">
        <v>0</v>
      </c>
      <c r="D133" s="40" t="str">
        <f t="shared" si="15"/>
        <v>   </v>
      </c>
      <c r="E133" s="43">
        <f t="shared" si="16"/>
        <v>0</v>
      </c>
    </row>
    <row r="134" spans="1:5" s="8" customFormat="1" ht="15">
      <c r="A134" s="39" t="s">
        <v>182</v>
      </c>
      <c r="B134" s="64">
        <v>411497.29</v>
      </c>
      <c r="C134" s="64">
        <v>327000</v>
      </c>
      <c r="D134" s="40">
        <f t="shared" si="15"/>
        <v>0.7946589393091751</v>
      </c>
      <c r="E134" s="60">
        <f t="shared" si="16"/>
        <v>-84497.28999999998</v>
      </c>
    </row>
    <row r="135" spans="1:5" s="8" customFormat="1" ht="45">
      <c r="A135" s="39" t="s">
        <v>146</v>
      </c>
      <c r="B135" s="64">
        <v>219900</v>
      </c>
      <c r="C135" s="64">
        <v>115795.07</v>
      </c>
      <c r="D135" s="40">
        <f>IF(B135=0,"   ",C135/B135)</f>
        <v>0.5265805820827649</v>
      </c>
      <c r="E135" s="60">
        <f t="shared" si="16"/>
        <v>-104104.93</v>
      </c>
    </row>
    <row r="136" spans="1:5" s="8" customFormat="1" ht="15">
      <c r="A136" s="39" t="s">
        <v>7</v>
      </c>
      <c r="B136" s="49">
        <f>B137+B140+B154</f>
        <v>135954049.98000002</v>
      </c>
      <c r="C136" s="49">
        <f>C137+C140+C154</f>
        <v>58874509.59</v>
      </c>
      <c r="D136" s="40">
        <f t="shared" si="15"/>
        <v>0.43304711848349453</v>
      </c>
      <c r="E136" s="43">
        <f t="shared" si="16"/>
        <v>-77079540.39000002</v>
      </c>
    </row>
    <row r="137" spans="1:5" s="8" customFormat="1" ht="15">
      <c r="A137" s="39" t="s">
        <v>67</v>
      </c>
      <c r="B137" s="49">
        <f>B138+B139</f>
        <v>412790.5</v>
      </c>
      <c r="C137" s="49">
        <f>C138+C139</f>
        <v>124620.88</v>
      </c>
      <c r="D137" s="40">
        <f>IF(B137=0,"   ",C137/B137)</f>
        <v>0.3018986144303224</v>
      </c>
      <c r="E137" s="43">
        <f t="shared" si="16"/>
        <v>-288169.62</v>
      </c>
    </row>
    <row r="138" spans="1:5" ht="30">
      <c r="A138" s="39" t="s">
        <v>183</v>
      </c>
      <c r="B138" s="48">
        <v>300000</v>
      </c>
      <c r="C138" s="48">
        <v>81830.38</v>
      </c>
      <c r="D138" s="40">
        <f>IF(B138=0,"   ",C138/B138)</f>
        <v>0.2727679333333333</v>
      </c>
      <c r="E138" s="60">
        <f t="shared" si="16"/>
        <v>-218169.62</v>
      </c>
    </row>
    <row r="139" spans="1:5" ht="15">
      <c r="A139" s="39" t="s">
        <v>135</v>
      </c>
      <c r="B139" s="48">
        <v>112790.5</v>
      </c>
      <c r="C139" s="48">
        <v>42790.5</v>
      </c>
      <c r="D139" s="40">
        <f>IF(B139=0,"   ",C139/B139)</f>
        <v>0.37938035561505623</v>
      </c>
      <c r="E139" s="60">
        <f>C139-B139</f>
        <v>-70000</v>
      </c>
    </row>
    <row r="140" spans="1:5" ht="15">
      <c r="A140" s="39" t="s">
        <v>36</v>
      </c>
      <c r="B140" s="48">
        <f>B141+B143+B142+B149+B145+B144+B150</f>
        <v>37603719.56</v>
      </c>
      <c r="C140" s="48">
        <f>C141+C143+C142+C149+C145+C144+C150</f>
        <v>1039072.5399999999</v>
      </c>
      <c r="D140" s="48">
        <f>IF(B140=0,"   ",C140/B140*100)</f>
        <v>2.7632174480560874</v>
      </c>
      <c r="E140" s="60">
        <f aca="true" t="shared" si="17" ref="E140:E169">C140-B140</f>
        <v>-36564647.02</v>
      </c>
    </row>
    <row r="141" spans="1:5" ht="14.25" customHeight="1">
      <c r="A141" s="39" t="s">
        <v>159</v>
      </c>
      <c r="B141" s="48">
        <v>300000</v>
      </c>
      <c r="C141" s="48">
        <v>269580</v>
      </c>
      <c r="D141" s="48">
        <f>IF(B141=0,"   ",C141/B141*100)</f>
        <v>89.86</v>
      </c>
      <c r="E141" s="60">
        <f t="shared" si="17"/>
        <v>-30420</v>
      </c>
    </row>
    <row r="142" spans="1:5" ht="14.25" customHeight="1">
      <c r="A142" s="39" t="s">
        <v>116</v>
      </c>
      <c r="B142" s="48">
        <v>210400</v>
      </c>
      <c r="C142" s="48">
        <v>210400</v>
      </c>
      <c r="D142" s="48">
        <f>IF(B142=0,"   ",C142/B142*100)</f>
        <v>100</v>
      </c>
      <c r="E142" s="60">
        <f t="shared" si="17"/>
        <v>0</v>
      </c>
    </row>
    <row r="143" spans="1:6" ht="15" customHeight="1">
      <c r="A143" s="39" t="s">
        <v>109</v>
      </c>
      <c r="B143" s="48">
        <v>163220.36</v>
      </c>
      <c r="C143" s="48">
        <v>72468.31</v>
      </c>
      <c r="D143" s="48">
        <f>IF(B143=0,"   ",C143/B143*100)</f>
        <v>44.39906271497012</v>
      </c>
      <c r="E143" s="60">
        <f t="shared" si="17"/>
        <v>-90752.04999999999</v>
      </c>
      <c r="F143" s="8"/>
    </row>
    <row r="144" spans="1:5" s="8" customFormat="1" ht="30">
      <c r="A144" s="56" t="s">
        <v>219</v>
      </c>
      <c r="B144" s="64">
        <v>3271200</v>
      </c>
      <c r="C144" s="64">
        <v>0</v>
      </c>
      <c r="D144" s="40">
        <f>IF(B144=0,"   ",C144/B144)</f>
        <v>0</v>
      </c>
      <c r="E144" s="43">
        <f t="shared" si="17"/>
        <v>-3271200</v>
      </c>
    </row>
    <row r="145" spans="1:5" ht="30">
      <c r="A145" s="56" t="s">
        <v>140</v>
      </c>
      <c r="B145" s="48">
        <f>SUM(B146:B148)</f>
        <v>512437.2</v>
      </c>
      <c r="C145" s="48">
        <f>SUM(C146:C148)</f>
        <v>397138.64999999997</v>
      </c>
      <c r="D145" s="40">
        <f aca="true" t="shared" si="18" ref="D145:D150">IF(B145=0,"   ",C145/B145)</f>
        <v>0.7749996487374452</v>
      </c>
      <c r="E145" s="60">
        <f t="shared" si="17"/>
        <v>-115298.55000000005</v>
      </c>
    </row>
    <row r="146" spans="1:5" ht="15">
      <c r="A146" s="39" t="s">
        <v>133</v>
      </c>
      <c r="B146" s="48">
        <v>307462.32</v>
      </c>
      <c r="C146" s="48">
        <v>238283.19</v>
      </c>
      <c r="D146" s="40">
        <f t="shared" si="18"/>
        <v>0.7749996487374453</v>
      </c>
      <c r="E146" s="60">
        <f t="shared" si="17"/>
        <v>-69179.13</v>
      </c>
    </row>
    <row r="147" spans="1:5" ht="15">
      <c r="A147" s="39" t="s">
        <v>154</v>
      </c>
      <c r="B147" s="48">
        <v>102487.44</v>
      </c>
      <c r="C147" s="48">
        <v>79427.73</v>
      </c>
      <c r="D147" s="40">
        <f t="shared" si="18"/>
        <v>0.7749996487374452</v>
      </c>
      <c r="E147" s="60">
        <f t="shared" si="17"/>
        <v>-23059.710000000006</v>
      </c>
    </row>
    <row r="148" spans="1:5" ht="15">
      <c r="A148" s="39" t="s">
        <v>153</v>
      </c>
      <c r="B148" s="48">
        <v>102487.44</v>
      </c>
      <c r="C148" s="48">
        <v>79427.73</v>
      </c>
      <c r="D148" s="40">
        <f>IF(B148=0,"   ",C148/B148)</f>
        <v>0.7749996487374452</v>
      </c>
      <c r="E148" s="60">
        <f t="shared" si="17"/>
        <v>-23059.710000000006</v>
      </c>
    </row>
    <row r="149" spans="1:5" ht="14.25" customHeight="1">
      <c r="A149" s="72" t="s">
        <v>138</v>
      </c>
      <c r="B149" s="49">
        <v>0</v>
      </c>
      <c r="C149" s="49">
        <v>0</v>
      </c>
      <c r="D149" s="40" t="str">
        <f t="shared" si="18"/>
        <v>   </v>
      </c>
      <c r="E149" s="43">
        <f t="shared" si="17"/>
        <v>0</v>
      </c>
    </row>
    <row r="150" spans="1:5" ht="44.25" customHeight="1">
      <c r="A150" s="57" t="s">
        <v>224</v>
      </c>
      <c r="B150" s="48">
        <f>SUM(B151:B153)</f>
        <v>33146462</v>
      </c>
      <c r="C150" s="48">
        <f>SUM(C151:C153)</f>
        <v>89485.58</v>
      </c>
      <c r="D150" s="40">
        <f t="shared" si="18"/>
        <v>0.0026997023091031554</v>
      </c>
      <c r="E150" s="60">
        <f t="shared" si="17"/>
        <v>-33056976.42</v>
      </c>
    </row>
    <row r="151" spans="1:5" ht="15">
      <c r="A151" s="39" t="s">
        <v>133</v>
      </c>
      <c r="B151" s="48">
        <v>31898900</v>
      </c>
      <c r="C151" s="48">
        <v>0</v>
      </c>
      <c r="D151" s="40">
        <f>IF(B151=0,"   ",C151/B151)</f>
        <v>0</v>
      </c>
      <c r="E151" s="60">
        <f>C151-B151</f>
        <v>-31898900</v>
      </c>
    </row>
    <row r="152" spans="1:5" ht="15">
      <c r="A152" s="39" t="s">
        <v>234</v>
      </c>
      <c r="B152" s="48">
        <v>633200</v>
      </c>
      <c r="C152" s="48"/>
      <c r="D152" s="40">
        <f>IF(B152=0,"   ",C152/B152)</f>
        <v>0</v>
      </c>
      <c r="E152" s="60">
        <f>C152-B152</f>
        <v>-633200</v>
      </c>
    </row>
    <row r="153" spans="1:5" ht="15">
      <c r="A153" s="39" t="s">
        <v>168</v>
      </c>
      <c r="B153" s="48">
        <v>614362</v>
      </c>
      <c r="C153" s="48">
        <v>89485.58</v>
      </c>
      <c r="D153" s="40">
        <f>IF(B153=0,"   ",C153/B153)</f>
        <v>0.14565611154335717</v>
      </c>
      <c r="E153" s="60">
        <f>C153-B153</f>
        <v>-524876.42</v>
      </c>
    </row>
    <row r="154" spans="1:5" ht="15">
      <c r="A154" s="39" t="s">
        <v>40</v>
      </c>
      <c r="B154" s="48">
        <f>B155+B157+B158+B159+B156+B162+B160+B170+B161+B166+B175+B183+B184+B179+B185</f>
        <v>97937539.92</v>
      </c>
      <c r="C154" s="48">
        <f>C155+C157+C158+C159+C156+C162+C160+C170+C161+C166+C175+C183+C184+C179+C185</f>
        <v>57710816.17</v>
      </c>
      <c r="D154" s="48">
        <f aca="true" t="shared" si="19" ref="D154:D159">IF(B154=0,"   ",C154/B154*100)</f>
        <v>58.926144374405276</v>
      </c>
      <c r="E154" s="60">
        <f t="shared" si="17"/>
        <v>-40226723.75</v>
      </c>
    </row>
    <row r="155" spans="1:5" ht="15">
      <c r="A155" s="39" t="s">
        <v>82</v>
      </c>
      <c r="B155" s="48">
        <v>6311242.58</v>
      </c>
      <c r="C155" s="48">
        <v>5222887.66</v>
      </c>
      <c r="D155" s="48">
        <f t="shared" si="19"/>
        <v>82.7552988780856</v>
      </c>
      <c r="E155" s="60">
        <f t="shared" si="17"/>
        <v>-1088354.92</v>
      </c>
    </row>
    <row r="156" spans="1:5" ht="15">
      <c r="A156" s="39" t="s">
        <v>117</v>
      </c>
      <c r="B156" s="48">
        <v>0</v>
      </c>
      <c r="C156" s="48">
        <v>0</v>
      </c>
      <c r="D156" s="48" t="str">
        <f t="shared" si="19"/>
        <v>   </v>
      </c>
      <c r="E156" s="60">
        <f t="shared" si="17"/>
        <v>0</v>
      </c>
    </row>
    <row r="157" spans="1:5" ht="15">
      <c r="A157" s="39" t="s">
        <v>83</v>
      </c>
      <c r="B157" s="48">
        <v>263000</v>
      </c>
      <c r="C157" s="48">
        <v>247900</v>
      </c>
      <c r="D157" s="48">
        <f t="shared" si="19"/>
        <v>94.25855513307985</v>
      </c>
      <c r="E157" s="60">
        <f t="shared" si="17"/>
        <v>-15100</v>
      </c>
    </row>
    <row r="158" spans="1:5" ht="14.25" customHeight="1">
      <c r="A158" s="39" t="s">
        <v>84</v>
      </c>
      <c r="B158" s="48">
        <v>100000</v>
      </c>
      <c r="C158" s="48">
        <v>29028</v>
      </c>
      <c r="D158" s="48">
        <f t="shared" si="19"/>
        <v>29.028</v>
      </c>
      <c r="E158" s="60">
        <f t="shared" si="17"/>
        <v>-70972</v>
      </c>
    </row>
    <row r="159" spans="1:5" ht="13.5" customHeight="1">
      <c r="A159" s="39" t="s">
        <v>85</v>
      </c>
      <c r="B159" s="48">
        <v>1593223.35</v>
      </c>
      <c r="C159" s="48">
        <v>1461983.67</v>
      </c>
      <c r="D159" s="48">
        <f t="shared" si="19"/>
        <v>91.76263139753756</v>
      </c>
      <c r="E159" s="60">
        <f t="shared" si="17"/>
        <v>-131239.68000000017</v>
      </c>
    </row>
    <row r="160" spans="1:5" ht="28.5" customHeight="1">
      <c r="A160" s="39" t="s">
        <v>148</v>
      </c>
      <c r="B160" s="48">
        <v>6000</v>
      </c>
      <c r="C160" s="48">
        <v>0</v>
      </c>
      <c r="D160" s="40">
        <f aca="true" t="shared" si="20" ref="D160:D175">IF(B160=0,"   ",C160/B160)</f>
        <v>0</v>
      </c>
      <c r="E160" s="60">
        <f>C160-B160</f>
        <v>-6000</v>
      </c>
    </row>
    <row r="161" spans="1:5" ht="28.5" customHeight="1">
      <c r="A161" s="39" t="s">
        <v>199</v>
      </c>
      <c r="B161" s="48">
        <v>1600000</v>
      </c>
      <c r="C161" s="48">
        <v>841200</v>
      </c>
      <c r="D161" s="40">
        <f>IF(B161=0,"   ",C161/B161)</f>
        <v>0.52575</v>
      </c>
      <c r="E161" s="60">
        <f>C161-B161</f>
        <v>-758800</v>
      </c>
    </row>
    <row r="162" spans="1:5" ht="27.75" customHeight="1">
      <c r="A162" s="57" t="s">
        <v>131</v>
      </c>
      <c r="B162" s="48">
        <f>B163+B165+B164</f>
        <v>6213445.9</v>
      </c>
      <c r="C162" s="48">
        <f>C163+C165+C164</f>
        <v>6213445.9</v>
      </c>
      <c r="D162" s="40">
        <f t="shared" si="20"/>
        <v>1</v>
      </c>
      <c r="E162" s="60">
        <f t="shared" si="17"/>
        <v>0</v>
      </c>
    </row>
    <row r="163" spans="1:5" ht="15">
      <c r="A163" s="39" t="s">
        <v>132</v>
      </c>
      <c r="B163" s="48">
        <v>6151311.44</v>
      </c>
      <c r="C163" s="49">
        <v>6151311.44</v>
      </c>
      <c r="D163" s="40">
        <f t="shared" si="20"/>
        <v>1</v>
      </c>
      <c r="E163" s="60">
        <f t="shared" si="17"/>
        <v>0</v>
      </c>
    </row>
    <row r="164" spans="1:5" ht="15">
      <c r="A164" s="39" t="s">
        <v>133</v>
      </c>
      <c r="B164" s="48">
        <v>43494.12</v>
      </c>
      <c r="C164" s="49">
        <v>43494.12</v>
      </c>
      <c r="D164" s="40">
        <f t="shared" si="20"/>
        <v>1</v>
      </c>
      <c r="E164" s="60">
        <f t="shared" si="17"/>
        <v>0</v>
      </c>
    </row>
    <row r="165" spans="1:5" ht="15">
      <c r="A165" s="57" t="s">
        <v>141</v>
      </c>
      <c r="B165" s="48">
        <v>18640.34</v>
      </c>
      <c r="C165" s="49">
        <v>18640.34</v>
      </c>
      <c r="D165" s="40">
        <f t="shared" si="20"/>
        <v>1</v>
      </c>
      <c r="E165" s="60">
        <f t="shared" si="17"/>
        <v>0</v>
      </c>
    </row>
    <row r="166" spans="1:5" ht="30">
      <c r="A166" s="39" t="s">
        <v>140</v>
      </c>
      <c r="B166" s="48">
        <f>SUM(B167:B169)</f>
        <v>2685730.88</v>
      </c>
      <c r="C166" s="48">
        <f>SUM(C167:C169)</f>
        <v>1711165.08</v>
      </c>
      <c r="D166" s="40">
        <f t="shared" si="20"/>
        <v>0.6371319973801695</v>
      </c>
      <c r="E166" s="60">
        <f t="shared" si="17"/>
        <v>-974565.7999999998</v>
      </c>
    </row>
    <row r="167" spans="1:5" ht="15">
      <c r="A167" s="39" t="s">
        <v>133</v>
      </c>
      <c r="B167" s="48">
        <v>1837419.9</v>
      </c>
      <c r="C167" s="48">
        <v>1026690.88</v>
      </c>
      <c r="D167" s="40">
        <f t="shared" si="20"/>
        <v>0.558767693764501</v>
      </c>
      <c r="E167" s="60">
        <f t="shared" si="17"/>
        <v>-810729.0199999999</v>
      </c>
    </row>
    <row r="168" spans="1:5" ht="15">
      <c r="A168" s="39" t="s">
        <v>134</v>
      </c>
      <c r="B168" s="48">
        <v>593280.19</v>
      </c>
      <c r="C168" s="48">
        <v>485015.59</v>
      </c>
      <c r="D168" s="40">
        <f t="shared" si="20"/>
        <v>0.8175152283443007</v>
      </c>
      <c r="E168" s="60">
        <f t="shared" si="17"/>
        <v>-108264.59999999992</v>
      </c>
    </row>
    <row r="169" spans="1:5" ht="15">
      <c r="A169" s="39" t="s">
        <v>153</v>
      </c>
      <c r="B169" s="48">
        <v>255030.79</v>
      </c>
      <c r="C169" s="48">
        <v>199458.61</v>
      </c>
      <c r="D169" s="40">
        <f t="shared" si="20"/>
        <v>0.78209619316946</v>
      </c>
      <c r="E169" s="60">
        <f t="shared" si="17"/>
        <v>-55572.18000000002</v>
      </c>
    </row>
    <row r="170" spans="1:5" ht="17.25" customHeight="1">
      <c r="A170" s="57" t="s">
        <v>204</v>
      </c>
      <c r="B170" s="48">
        <f>B172+B174+B173+B171</f>
        <v>520700</v>
      </c>
      <c r="C170" s="48">
        <f>C172+C174+C173+C171</f>
        <v>520700</v>
      </c>
      <c r="D170" s="40">
        <f t="shared" si="20"/>
        <v>1</v>
      </c>
      <c r="E170" s="60">
        <f aca="true" t="shared" si="21" ref="E170:E175">C170-B170</f>
        <v>0</v>
      </c>
    </row>
    <row r="171" spans="1:5" ht="15">
      <c r="A171" s="39" t="s">
        <v>132</v>
      </c>
      <c r="B171" s="48">
        <v>360889.06</v>
      </c>
      <c r="C171" s="49">
        <v>360889.06</v>
      </c>
      <c r="D171" s="40">
        <f t="shared" si="20"/>
        <v>1</v>
      </c>
      <c r="E171" s="60">
        <f t="shared" si="21"/>
        <v>0</v>
      </c>
    </row>
    <row r="172" spans="1:5" ht="15">
      <c r="A172" s="39" t="s">
        <v>133</v>
      </c>
      <c r="B172" s="48">
        <v>3645.34</v>
      </c>
      <c r="C172" s="48">
        <v>3645.34</v>
      </c>
      <c r="D172" s="40">
        <f t="shared" si="20"/>
        <v>1</v>
      </c>
      <c r="E172" s="60">
        <f t="shared" si="21"/>
        <v>0</v>
      </c>
    </row>
    <row r="173" spans="1:5" s="8" customFormat="1" ht="15">
      <c r="A173" s="39" t="s">
        <v>134</v>
      </c>
      <c r="B173" s="64">
        <v>78116.05</v>
      </c>
      <c r="C173" s="64">
        <v>78116.05</v>
      </c>
      <c r="D173" s="40">
        <f t="shared" si="20"/>
        <v>1</v>
      </c>
      <c r="E173" s="43">
        <f t="shared" si="21"/>
        <v>0</v>
      </c>
    </row>
    <row r="174" spans="1:5" ht="15">
      <c r="A174" s="39" t="s">
        <v>153</v>
      </c>
      <c r="B174" s="64">
        <v>78049.55</v>
      </c>
      <c r="C174" s="48">
        <v>78049.55</v>
      </c>
      <c r="D174" s="40">
        <f t="shared" si="20"/>
        <v>1</v>
      </c>
      <c r="E174" s="60">
        <f t="shared" si="21"/>
        <v>0</v>
      </c>
    </row>
    <row r="175" spans="1:5" ht="27.75" customHeight="1">
      <c r="A175" s="57" t="s">
        <v>217</v>
      </c>
      <c r="B175" s="48">
        <f>B176+B177+B178</f>
        <v>41436497.21</v>
      </c>
      <c r="C175" s="48">
        <f>C176+C177+C178</f>
        <v>36389505.86</v>
      </c>
      <c r="D175" s="40">
        <f t="shared" si="20"/>
        <v>0.8781993727794637</v>
      </c>
      <c r="E175" s="60">
        <f t="shared" si="21"/>
        <v>-5046991.3500000015</v>
      </c>
    </row>
    <row r="176" spans="1:5" ht="15">
      <c r="A176" s="39" t="s">
        <v>133</v>
      </c>
      <c r="B176" s="48">
        <v>38928450.47</v>
      </c>
      <c r="C176" s="48">
        <v>34181634.7</v>
      </c>
      <c r="D176" s="40">
        <f aca="true" t="shared" si="22" ref="D176:D192">IF(B176=0,"   ",C176/B176)</f>
        <v>0.8780630692285555</v>
      </c>
      <c r="E176" s="60">
        <f>C176-B176</f>
        <v>-4746815.769999996</v>
      </c>
    </row>
    <row r="177" spans="1:5" s="8" customFormat="1" ht="15">
      <c r="A177" s="39" t="s">
        <v>134</v>
      </c>
      <c r="B177" s="48">
        <v>2090039.29</v>
      </c>
      <c r="C177" s="48">
        <v>2047473.08</v>
      </c>
      <c r="D177" s="40">
        <f t="shared" si="22"/>
        <v>0.9796337752100345</v>
      </c>
      <c r="E177" s="43">
        <f>C177-B177</f>
        <v>-42566.20999999996</v>
      </c>
    </row>
    <row r="178" spans="1:5" ht="15">
      <c r="A178" s="39" t="s">
        <v>153</v>
      </c>
      <c r="B178" s="48">
        <v>418007.45</v>
      </c>
      <c r="C178" s="48">
        <v>160398.08</v>
      </c>
      <c r="D178" s="40">
        <f t="shared" si="22"/>
        <v>0.38372062507498367</v>
      </c>
      <c r="E178" s="60">
        <f>C178-B178</f>
        <v>-257609.37000000002</v>
      </c>
    </row>
    <row r="179" spans="1:5" ht="30">
      <c r="A179" s="39" t="s">
        <v>237</v>
      </c>
      <c r="B179" s="48">
        <f>SUM(B180:B182)</f>
        <v>26191000</v>
      </c>
      <c r="C179" s="48">
        <f>SUM(C180:C182)</f>
        <v>0</v>
      </c>
      <c r="D179" s="40">
        <f>IF(B179=0,"   ",C179/B179)</f>
        <v>0</v>
      </c>
      <c r="E179" s="60">
        <f>C179-B179</f>
        <v>-26191000</v>
      </c>
    </row>
    <row r="180" spans="1:5" ht="15">
      <c r="A180" s="39" t="s">
        <v>133</v>
      </c>
      <c r="B180" s="48">
        <v>26191000</v>
      </c>
      <c r="C180" s="48">
        <v>0</v>
      </c>
      <c r="D180" s="40">
        <f>IF(B180=0,"   ",C180/B180)</f>
        <v>0</v>
      </c>
      <c r="E180" s="60">
        <f>C180-B180</f>
        <v>-26191000</v>
      </c>
    </row>
    <row r="181" spans="1:5" ht="15">
      <c r="A181" s="39" t="s">
        <v>134</v>
      </c>
      <c r="B181" s="48">
        <v>0</v>
      </c>
      <c r="C181" s="48">
        <v>0</v>
      </c>
      <c r="D181" s="40" t="str">
        <f>IF(B181=0,"   ",C181/B181)</f>
        <v>   </v>
      </c>
      <c r="E181" s="60">
        <f>C181-B181</f>
        <v>0</v>
      </c>
    </row>
    <row r="182" spans="1:5" ht="15">
      <c r="A182" s="39" t="s">
        <v>153</v>
      </c>
      <c r="B182" s="48">
        <v>0</v>
      </c>
      <c r="C182" s="48">
        <v>0</v>
      </c>
      <c r="D182" s="40" t="str">
        <f>IF(B182=0,"   ",C182/B182)</f>
        <v>   </v>
      </c>
      <c r="E182" s="60">
        <f>C182-B182</f>
        <v>0</v>
      </c>
    </row>
    <row r="183" spans="1:5" ht="43.5" customHeight="1">
      <c r="A183" s="57" t="s">
        <v>220</v>
      </c>
      <c r="B183" s="48">
        <v>8100000</v>
      </c>
      <c r="C183" s="48">
        <v>4793000</v>
      </c>
      <c r="D183" s="40">
        <f t="shared" si="22"/>
        <v>0.5917283950617284</v>
      </c>
      <c r="E183" s="60">
        <f>C183-B183</f>
        <v>-3307000</v>
      </c>
    </row>
    <row r="184" spans="1:5" ht="30">
      <c r="A184" s="39" t="s">
        <v>221</v>
      </c>
      <c r="B184" s="48">
        <v>280000</v>
      </c>
      <c r="C184" s="48">
        <v>280000</v>
      </c>
      <c r="D184" s="40">
        <f t="shared" si="22"/>
        <v>1</v>
      </c>
      <c r="E184" s="60">
        <f>C184-B184</f>
        <v>0</v>
      </c>
    </row>
    <row r="185" spans="1:5" ht="60" customHeight="1">
      <c r="A185" s="57" t="s">
        <v>238</v>
      </c>
      <c r="B185" s="48">
        <v>2636700</v>
      </c>
      <c r="C185" s="48">
        <v>0</v>
      </c>
      <c r="D185" s="40">
        <f>IF(B185=0,"   ",C185/B185)</f>
        <v>0</v>
      </c>
      <c r="E185" s="60">
        <f>C185-B185</f>
        <v>-2636700</v>
      </c>
    </row>
    <row r="186" spans="1:5" s="8" customFormat="1" ht="15">
      <c r="A186" s="39" t="s">
        <v>69</v>
      </c>
      <c r="B186" s="49">
        <f>B187</f>
        <v>40000</v>
      </c>
      <c r="C186" s="49">
        <f>C187</f>
        <v>24000</v>
      </c>
      <c r="D186" s="40">
        <f t="shared" si="22"/>
        <v>0.6</v>
      </c>
      <c r="E186" s="43">
        <f aca="true" t="shared" si="23" ref="E186:E233">C186-B186</f>
        <v>-16000</v>
      </c>
    </row>
    <row r="187" spans="1:5" s="8" customFormat="1" ht="15">
      <c r="A187" s="39" t="s">
        <v>70</v>
      </c>
      <c r="B187" s="48">
        <v>40000</v>
      </c>
      <c r="C187" s="48">
        <v>24000</v>
      </c>
      <c r="D187" s="40">
        <f t="shared" si="22"/>
        <v>0.6</v>
      </c>
      <c r="E187" s="43">
        <f t="shared" si="23"/>
        <v>-16000</v>
      </c>
    </row>
    <row r="188" spans="1:5" s="8" customFormat="1" ht="15">
      <c r="A188" s="39" t="s">
        <v>8</v>
      </c>
      <c r="B188" s="64">
        <f>B189+B205+B234+B262+B258</f>
        <v>502562289.24</v>
      </c>
      <c r="C188" s="64">
        <f>C189+C205+C234+C262+C258</f>
        <v>335500977.62</v>
      </c>
      <c r="D188" s="40">
        <f t="shared" si="22"/>
        <v>0.6675808846050933</v>
      </c>
      <c r="E188" s="43">
        <f t="shared" si="23"/>
        <v>-167061311.62</v>
      </c>
    </row>
    <row r="189" spans="1:5" s="8" customFormat="1" ht="15">
      <c r="A189" s="39" t="s">
        <v>50</v>
      </c>
      <c r="B189" s="64">
        <f>B190+B192+B196+B200+B201+B204</f>
        <v>108027495.89</v>
      </c>
      <c r="C189" s="64">
        <f>C190+C192+C196+C200+C201+C204</f>
        <v>72000874.17</v>
      </c>
      <c r="D189" s="40">
        <f t="shared" si="22"/>
        <v>0.6665050742573498</v>
      </c>
      <c r="E189" s="43">
        <f t="shared" si="23"/>
        <v>-36026621.72</v>
      </c>
    </row>
    <row r="190" spans="1:5" s="8" customFormat="1" ht="15">
      <c r="A190" s="39" t="s">
        <v>98</v>
      </c>
      <c r="B190" s="64">
        <v>46932957</v>
      </c>
      <c r="C190" s="65">
        <v>38858450</v>
      </c>
      <c r="D190" s="40">
        <f t="shared" si="22"/>
        <v>0.8279565679187868</v>
      </c>
      <c r="E190" s="43">
        <f t="shared" si="23"/>
        <v>-8074507</v>
      </c>
    </row>
    <row r="191" spans="1:5" s="8" customFormat="1" ht="17.25" customHeight="1">
      <c r="A191" s="56" t="s">
        <v>99</v>
      </c>
      <c r="B191" s="64">
        <v>44039800</v>
      </c>
      <c r="C191" s="65">
        <v>37117300</v>
      </c>
      <c r="D191" s="40">
        <f t="shared" si="22"/>
        <v>0.8428126376595716</v>
      </c>
      <c r="E191" s="43">
        <f t="shared" si="23"/>
        <v>-6922500</v>
      </c>
    </row>
    <row r="192" spans="1:5" s="8" customFormat="1" ht="15">
      <c r="A192" s="39" t="s">
        <v>137</v>
      </c>
      <c r="B192" s="64">
        <f>B193</f>
        <v>0</v>
      </c>
      <c r="C192" s="64">
        <f>C193</f>
        <v>0</v>
      </c>
      <c r="D192" s="40" t="str">
        <f t="shared" si="22"/>
        <v>   </v>
      </c>
      <c r="E192" s="43">
        <f>C192-B192</f>
        <v>0</v>
      </c>
    </row>
    <row r="193" spans="1:5" s="8" customFormat="1" ht="45">
      <c r="A193" s="56" t="s">
        <v>184</v>
      </c>
      <c r="B193" s="64">
        <f>SUM(B194:B195)</f>
        <v>0</v>
      </c>
      <c r="C193" s="64">
        <v>0</v>
      </c>
      <c r="D193" s="40" t="str">
        <f aca="true" t="shared" si="24" ref="D193:D203">IF(B193=0,"   ",C193/B193)</f>
        <v>   </v>
      </c>
      <c r="E193" s="43">
        <f aca="true" t="shared" si="25" ref="E193:E203">C193-B193</f>
        <v>0</v>
      </c>
    </row>
    <row r="194" spans="1:5" ht="15">
      <c r="A194" s="39" t="s">
        <v>133</v>
      </c>
      <c r="B194" s="48">
        <v>0</v>
      </c>
      <c r="C194" s="48">
        <v>0</v>
      </c>
      <c r="D194" s="40" t="str">
        <f t="shared" si="24"/>
        <v>   </v>
      </c>
      <c r="E194" s="60">
        <f t="shared" si="25"/>
        <v>0</v>
      </c>
    </row>
    <row r="195" spans="1:5" ht="15">
      <c r="A195" s="39" t="s">
        <v>141</v>
      </c>
      <c r="B195" s="48">
        <v>0</v>
      </c>
      <c r="C195" s="48">
        <v>0</v>
      </c>
      <c r="D195" s="40" t="str">
        <f t="shared" si="24"/>
        <v>   </v>
      </c>
      <c r="E195" s="60">
        <f t="shared" si="25"/>
        <v>0</v>
      </c>
    </row>
    <row r="196" spans="1:5" s="8" customFormat="1" ht="30">
      <c r="A196" s="57" t="s">
        <v>185</v>
      </c>
      <c r="B196" s="64">
        <f>SUM(B197:B199)</f>
        <v>57454600</v>
      </c>
      <c r="C196" s="64">
        <f>SUM(C197:C199)</f>
        <v>29862995.17</v>
      </c>
      <c r="D196" s="40">
        <f t="shared" si="24"/>
        <v>0.5197668275473156</v>
      </c>
      <c r="E196" s="43">
        <f t="shared" si="25"/>
        <v>-27591604.83</v>
      </c>
    </row>
    <row r="197" spans="1:5" ht="15">
      <c r="A197" s="39" t="s">
        <v>186</v>
      </c>
      <c r="B197" s="48">
        <v>56880000</v>
      </c>
      <c r="C197" s="48">
        <v>29564337.16</v>
      </c>
      <c r="D197" s="40">
        <f t="shared" si="24"/>
        <v>0.5197668277074543</v>
      </c>
      <c r="E197" s="60">
        <f t="shared" si="25"/>
        <v>-27315662.84</v>
      </c>
    </row>
    <row r="198" spans="1:5" ht="15">
      <c r="A198" s="39" t="s">
        <v>133</v>
      </c>
      <c r="B198" s="48">
        <v>287300</v>
      </c>
      <c r="C198" s="48">
        <v>149329</v>
      </c>
      <c r="D198" s="40">
        <f t="shared" si="24"/>
        <v>0.5197667942916812</v>
      </c>
      <c r="E198" s="60">
        <f t="shared" si="25"/>
        <v>-137971</v>
      </c>
    </row>
    <row r="199" spans="1:5" ht="15">
      <c r="A199" s="39" t="s">
        <v>141</v>
      </c>
      <c r="B199" s="48">
        <v>287300</v>
      </c>
      <c r="C199" s="48">
        <v>149329.01</v>
      </c>
      <c r="D199" s="40">
        <f t="shared" si="24"/>
        <v>0.5197668290985034</v>
      </c>
      <c r="E199" s="60">
        <f t="shared" si="25"/>
        <v>-137970.99</v>
      </c>
    </row>
    <row r="200" spans="1:5" ht="31.5" customHeight="1">
      <c r="A200" s="39" t="s">
        <v>205</v>
      </c>
      <c r="B200" s="48">
        <v>360509.89</v>
      </c>
      <c r="C200" s="48">
        <v>0</v>
      </c>
      <c r="D200" s="40">
        <f t="shared" si="24"/>
        <v>0</v>
      </c>
      <c r="E200" s="60">
        <f t="shared" si="25"/>
        <v>-360509.89</v>
      </c>
    </row>
    <row r="201" spans="1:5" s="8" customFormat="1" ht="29.25" customHeight="1">
      <c r="A201" s="57" t="s">
        <v>206</v>
      </c>
      <c r="B201" s="64">
        <f>SUM(B202:B203)</f>
        <v>3079429</v>
      </c>
      <c r="C201" s="64">
        <f>SUM(C202:C203)</f>
        <v>3079429</v>
      </c>
      <c r="D201" s="40">
        <f t="shared" si="24"/>
        <v>1</v>
      </c>
      <c r="E201" s="43">
        <f t="shared" si="25"/>
        <v>0</v>
      </c>
    </row>
    <row r="202" spans="1:5" ht="15">
      <c r="A202" s="39" t="s">
        <v>133</v>
      </c>
      <c r="B202" s="48">
        <v>3048634</v>
      </c>
      <c r="C202" s="48">
        <v>3048634</v>
      </c>
      <c r="D202" s="40">
        <f t="shared" si="24"/>
        <v>1</v>
      </c>
      <c r="E202" s="60">
        <f t="shared" si="25"/>
        <v>0</v>
      </c>
    </row>
    <row r="203" spans="1:5" ht="15">
      <c r="A203" s="39" t="s">
        <v>141</v>
      </c>
      <c r="B203" s="48">
        <v>30795</v>
      </c>
      <c r="C203" s="48">
        <v>30795</v>
      </c>
      <c r="D203" s="40">
        <f t="shared" si="24"/>
        <v>1</v>
      </c>
      <c r="E203" s="60">
        <f t="shared" si="25"/>
        <v>0</v>
      </c>
    </row>
    <row r="204" spans="1:5" ht="43.5" customHeight="1">
      <c r="A204" s="39" t="s">
        <v>233</v>
      </c>
      <c r="B204" s="48">
        <v>200000</v>
      </c>
      <c r="C204" s="48">
        <v>200000</v>
      </c>
      <c r="D204" s="40">
        <f>IF(B204=0,"   ",C204/B204)</f>
        <v>1</v>
      </c>
      <c r="E204" s="60">
        <f>C204-B204</f>
        <v>0</v>
      </c>
    </row>
    <row r="205" spans="1:5" s="8" customFormat="1" ht="15">
      <c r="A205" s="39" t="s">
        <v>51</v>
      </c>
      <c r="B205" s="64">
        <f>B206+B208+B209+B213+B222+B225+B232+B233+B228+B231</f>
        <v>351636759.58000004</v>
      </c>
      <c r="C205" s="64">
        <f>C206+C208+C209+C213+C222+C225+C232+C233+C228+C231</f>
        <v>227709367.93</v>
      </c>
      <c r="D205" s="40">
        <f aca="true" t="shared" si="26" ref="D205:D235">IF(B205=0,"   ",C205/B205)</f>
        <v>0.6475698621554223</v>
      </c>
      <c r="E205" s="43">
        <f t="shared" si="23"/>
        <v>-123927391.65000004</v>
      </c>
    </row>
    <row r="206" spans="1:5" s="8" customFormat="1" ht="15">
      <c r="A206" s="39" t="s">
        <v>98</v>
      </c>
      <c r="B206" s="64">
        <v>130300541.39</v>
      </c>
      <c r="C206" s="64">
        <v>112788183</v>
      </c>
      <c r="D206" s="40">
        <f t="shared" si="26"/>
        <v>0.8656002637964174</v>
      </c>
      <c r="E206" s="43">
        <f t="shared" si="23"/>
        <v>-17512358.39</v>
      </c>
    </row>
    <row r="207" spans="1:5" s="8" customFormat="1" ht="15.75" customHeight="1">
      <c r="A207" s="56" t="s">
        <v>99</v>
      </c>
      <c r="B207" s="64">
        <v>120680100</v>
      </c>
      <c r="C207" s="64">
        <v>105689700</v>
      </c>
      <c r="D207" s="40">
        <f t="shared" si="26"/>
        <v>0.875783994212799</v>
      </c>
      <c r="E207" s="43">
        <f t="shared" si="23"/>
        <v>-14990400</v>
      </c>
    </row>
    <row r="208" spans="1:5" s="8" customFormat="1" ht="45">
      <c r="A208" s="56" t="s">
        <v>208</v>
      </c>
      <c r="B208" s="64">
        <v>2890460</v>
      </c>
      <c r="C208" s="65">
        <v>2180850</v>
      </c>
      <c r="D208" s="40">
        <f t="shared" si="26"/>
        <v>0.7544992838510133</v>
      </c>
      <c r="E208" s="43">
        <f>C208-B208</f>
        <v>-709610</v>
      </c>
    </row>
    <row r="209" spans="1:5" s="8" customFormat="1" ht="43.5" customHeight="1">
      <c r="A209" s="56" t="s">
        <v>209</v>
      </c>
      <c r="B209" s="64">
        <f>SUM(B210:B212)</f>
        <v>2691596.2</v>
      </c>
      <c r="C209" s="64">
        <f>SUM(C210:C212)</f>
        <v>1871572.86</v>
      </c>
      <c r="D209" s="40">
        <f t="shared" si="26"/>
        <v>0.6953393900615553</v>
      </c>
      <c r="E209" s="43">
        <f>C209-B209</f>
        <v>-820023.3400000001</v>
      </c>
    </row>
    <row r="210" spans="1:5" s="8" customFormat="1" ht="15" customHeight="1">
      <c r="A210" s="56" t="s">
        <v>225</v>
      </c>
      <c r="B210" s="64">
        <v>2664700</v>
      </c>
      <c r="C210" s="64">
        <v>1852864.07</v>
      </c>
      <c r="D210" s="40">
        <f t="shared" si="26"/>
        <v>0.695336837167411</v>
      </c>
      <c r="E210" s="43">
        <f>C210-B210</f>
        <v>-811835.9299999999</v>
      </c>
    </row>
    <row r="211" spans="1:5" s="8" customFormat="1" ht="15.75" customHeight="1">
      <c r="A211" s="56" t="s">
        <v>226</v>
      </c>
      <c r="B211" s="64">
        <v>13448.1</v>
      </c>
      <c r="C211" s="64">
        <v>9357.77</v>
      </c>
      <c r="D211" s="40">
        <f t="shared" si="26"/>
        <v>0.6958432789762122</v>
      </c>
      <c r="E211" s="43">
        <f>C211-B211</f>
        <v>-4090.33</v>
      </c>
    </row>
    <row r="212" spans="1:5" s="8" customFormat="1" ht="15.75" customHeight="1">
      <c r="A212" s="56" t="s">
        <v>227</v>
      </c>
      <c r="B212" s="48">
        <v>13448.1</v>
      </c>
      <c r="C212" s="48">
        <v>9351.02</v>
      </c>
      <c r="D212" s="40">
        <f t="shared" si="26"/>
        <v>0.6953413493355939</v>
      </c>
      <c r="E212" s="60">
        <f>C212-B212</f>
        <v>-4097.08</v>
      </c>
    </row>
    <row r="213" spans="1:5" s="8" customFormat="1" ht="15">
      <c r="A213" s="39" t="s">
        <v>87</v>
      </c>
      <c r="B213" s="64">
        <f>B214+B215+B216+B219</f>
        <v>32887598.990000002</v>
      </c>
      <c r="C213" s="64">
        <f>C214+C215+C216+C219</f>
        <v>18805247.91</v>
      </c>
      <c r="D213" s="40">
        <f t="shared" si="26"/>
        <v>0.5718036125324332</v>
      </c>
      <c r="E213" s="43">
        <f t="shared" si="23"/>
        <v>-14082351.080000002</v>
      </c>
    </row>
    <row r="214" spans="1:5" s="8" customFormat="1" ht="30">
      <c r="A214" s="39" t="s">
        <v>200</v>
      </c>
      <c r="B214" s="64">
        <v>80000</v>
      </c>
      <c r="C214" s="64">
        <v>0</v>
      </c>
      <c r="D214" s="40">
        <f t="shared" si="26"/>
        <v>0</v>
      </c>
      <c r="E214" s="43">
        <f>C214-B214</f>
        <v>-80000</v>
      </c>
    </row>
    <row r="215" spans="1:5" s="8" customFormat="1" ht="15">
      <c r="A215" s="56" t="s">
        <v>228</v>
      </c>
      <c r="B215" s="64">
        <v>300000</v>
      </c>
      <c r="C215" s="64">
        <v>300000</v>
      </c>
      <c r="D215" s="40">
        <f t="shared" si="26"/>
        <v>1</v>
      </c>
      <c r="E215" s="43">
        <f>C215-B215</f>
        <v>0</v>
      </c>
    </row>
    <row r="216" spans="1:5" s="8" customFormat="1" ht="45">
      <c r="A216" s="56" t="s">
        <v>187</v>
      </c>
      <c r="B216" s="64">
        <f>SUM(B217:B218)</f>
        <v>17572698.990000002</v>
      </c>
      <c r="C216" s="64">
        <f>SUM(C217:C218)</f>
        <v>16598860.48</v>
      </c>
      <c r="D216" s="40">
        <f t="shared" si="26"/>
        <v>0.9445823028918792</v>
      </c>
      <c r="E216" s="43">
        <f t="shared" si="23"/>
        <v>-973838.5100000016</v>
      </c>
    </row>
    <row r="217" spans="1:5" ht="15">
      <c r="A217" s="39" t="s">
        <v>133</v>
      </c>
      <c r="B217" s="48">
        <v>16518298.99</v>
      </c>
      <c r="C217" s="48">
        <v>15602928.85</v>
      </c>
      <c r="D217" s="40">
        <f t="shared" si="26"/>
        <v>0.9445844792763374</v>
      </c>
      <c r="E217" s="60">
        <f t="shared" si="23"/>
        <v>-915370.1400000006</v>
      </c>
    </row>
    <row r="218" spans="1:5" ht="15">
      <c r="A218" s="39" t="s">
        <v>141</v>
      </c>
      <c r="B218" s="48">
        <v>1054400</v>
      </c>
      <c r="C218" s="48">
        <v>995931.63</v>
      </c>
      <c r="D218" s="40">
        <f t="shared" si="26"/>
        <v>0.9445482075113809</v>
      </c>
      <c r="E218" s="60">
        <f t="shared" si="23"/>
        <v>-58468.369999999995</v>
      </c>
    </row>
    <row r="219" spans="1:5" s="8" customFormat="1" ht="45">
      <c r="A219" s="56" t="s">
        <v>207</v>
      </c>
      <c r="B219" s="64">
        <f>SUM(B220:B221)</f>
        <v>14934900</v>
      </c>
      <c r="C219" s="64">
        <f>SUM(C220:C221)</f>
        <v>1906387.4300000002</v>
      </c>
      <c r="D219" s="40">
        <f t="shared" si="26"/>
        <v>0.12764648106113868</v>
      </c>
      <c r="E219" s="43">
        <f t="shared" si="23"/>
        <v>-13028512.57</v>
      </c>
    </row>
    <row r="220" spans="1:5" ht="15">
      <c r="A220" s="39" t="s">
        <v>133</v>
      </c>
      <c r="B220" s="48">
        <v>14038800</v>
      </c>
      <c r="C220" s="48">
        <v>1499454.54</v>
      </c>
      <c r="D220" s="40">
        <f t="shared" si="26"/>
        <v>0.10680788528934097</v>
      </c>
      <c r="E220" s="60">
        <f t="shared" si="23"/>
        <v>-12539345.46</v>
      </c>
    </row>
    <row r="221" spans="1:5" ht="15">
      <c r="A221" s="39" t="s">
        <v>141</v>
      </c>
      <c r="B221" s="48">
        <v>896100</v>
      </c>
      <c r="C221" s="48">
        <v>406932.89</v>
      </c>
      <c r="D221" s="40">
        <f t="shared" si="26"/>
        <v>0.4541154893427073</v>
      </c>
      <c r="E221" s="60">
        <f t="shared" si="23"/>
        <v>-489167.11</v>
      </c>
    </row>
    <row r="222" spans="1:5" s="8" customFormat="1" ht="45">
      <c r="A222" s="77" t="s">
        <v>155</v>
      </c>
      <c r="B222" s="64">
        <f>B223+B224</f>
        <v>90421600</v>
      </c>
      <c r="C222" s="64">
        <f>C223+C224</f>
        <v>81900376.65</v>
      </c>
      <c r="D222" s="40">
        <f t="shared" si="26"/>
        <v>0.905761196992754</v>
      </c>
      <c r="E222" s="43">
        <f t="shared" si="23"/>
        <v>-8521223.349999994</v>
      </c>
    </row>
    <row r="223" spans="1:5" s="8" customFormat="1" ht="15" customHeight="1">
      <c r="A223" s="56" t="s">
        <v>72</v>
      </c>
      <c r="B223" s="48">
        <v>84996300</v>
      </c>
      <c r="C223" s="48">
        <v>76890930.58</v>
      </c>
      <c r="D223" s="40">
        <f t="shared" si="26"/>
        <v>0.9046385616785672</v>
      </c>
      <c r="E223" s="43">
        <f t="shared" si="23"/>
        <v>-8105369.420000002</v>
      </c>
    </row>
    <row r="224" spans="1:5" s="8" customFormat="1" ht="13.5" customHeight="1">
      <c r="A224" s="56" t="s">
        <v>142</v>
      </c>
      <c r="B224" s="48">
        <v>5425300</v>
      </c>
      <c r="C224" s="48">
        <v>5009446.07</v>
      </c>
      <c r="D224" s="40">
        <f t="shared" si="26"/>
        <v>0.9233491364532838</v>
      </c>
      <c r="E224" s="43">
        <f t="shared" si="23"/>
        <v>-415853.9299999997</v>
      </c>
    </row>
    <row r="225" spans="1:5" s="8" customFormat="1" ht="30" customHeight="1">
      <c r="A225" s="56" t="s">
        <v>206</v>
      </c>
      <c r="B225" s="64">
        <f>SUM(B226:B227)</f>
        <v>9939763</v>
      </c>
      <c r="C225" s="64">
        <f>SUM(C226:C227)</f>
        <v>9939763</v>
      </c>
      <c r="D225" s="40">
        <f t="shared" si="26"/>
        <v>1</v>
      </c>
      <c r="E225" s="43">
        <f t="shared" si="23"/>
        <v>0</v>
      </c>
    </row>
    <row r="226" spans="1:5" ht="15">
      <c r="A226" s="39" t="s">
        <v>133</v>
      </c>
      <c r="B226" s="48">
        <v>9840366</v>
      </c>
      <c r="C226" s="48">
        <v>9840366</v>
      </c>
      <c r="D226" s="40">
        <f t="shared" si="26"/>
        <v>1</v>
      </c>
      <c r="E226" s="60">
        <f t="shared" si="23"/>
        <v>0</v>
      </c>
    </row>
    <row r="227" spans="1:5" ht="15">
      <c r="A227" s="39" t="s">
        <v>141</v>
      </c>
      <c r="B227" s="48">
        <v>99397</v>
      </c>
      <c r="C227" s="48">
        <v>99397</v>
      </c>
      <c r="D227" s="40">
        <f t="shared" si="26"/>
        <v>1</v>
      </c>
      <c r="E227" s="60">
        <f t="shared" si="23"/>
        <v>0</v>
      </c>
    </row>
    <row r="228" spans="1:5" s="8" customFormat="1" ht="60" customHeight="1">
      <c r="A228" s="57" t="s">
        <v>240</v>
      </c>
      <c r="B228" s="64">
        <f>SUM(B229:B230)</f>
        <v>1559000</v>
      </c>
      <c r="C228" s="64">
        <f>SUM(C229:C230)</f>
        <v>0</v>
      </c>
      <c r="D228" s="40">
        <f t="shared" si="26"/>
        <v>0</v>
      </c>
      <c r="E228" s="43">
        <f t="shared" si="23"/>
        <v>-1559000</v>
      </c>
    </row>
    <row r="229" spans="1:5" ht="15">
      <c r="A229" s="39" t="s">
        <v>133</v>
      </c>
      <c r="B229" s="48">
        <v>1465500</v>
      </c>
      <c r="C229" s="48">
        <v>0</v>
      </c>
      <c r="D229" s="40">
        <f t="shared" si="26"/>
        <v>0</v>
      </c>
      <c r="E229" s="60">
        <f t="shared" si="23"/>
        <v>-1465500</v>
      </c>
    </row>
    <row r="230" spans="1:5" ht="15">
      <c r="A230" s="39" t="s">
        <v>141</v>
      </c>
      <c r="B230" s="48">
        <v>93500</v>
      </c>
      <c r="C230" s="48">
        <v>0</v>
      </c>
      <c r="D230" s="40">
        <f t="shared" si="26"/>
        <v>0</v>
      </c>
      <c r="E230" s="60">
        <f t="shared" si="23"/>
        <v>-93500</v>
      </c>
    </row>
    <row r="231" spans="1:5" s="8" customFormat="1" ht="45">
      <c r="A231" s="57" t="s">
        <v>239</v>
      </c>
      <c r="B231" s="64">
        <v>80682200</v>
      </c>
      <c r="C231" s="64">
        <v>0</v>
      </c>
      <c r="D231" s="40">
        <f t="shared" si="26"/>
        <v>0</v>
      </c>
      <c r="E231" s="43">
        <f t="shared" si="23"/>
        <v>-80682200</v>
      </c>
    </row>
    <row r="232" spans="1:5" s="8" customFormat="1" ht="15">
      <c r="A232" s="57" t="s">
        <v>201</v>
      </c>
      <c r="B232" s="64">
        <v>184000</v>
      </c>
      <c r="C232" s="64">
        <v>184000</v>
      </c>
      <c r="D232" s="40">
        <f t="shared" si="26"/>
        <v>1</v>
      </c>
      <c r="E232" s="43">
        <f>C232-B232</f>
        <v>0</v>
      </c>
    </row>
    <row r="233" spans="1:5" s="8" customFormat="1" ht="15">
      <c r="A233" s="57" t="s">
        <v>156</v>
      </c>
      <c r="B233" s="64">
        <v>80000</v>
      </c>
      <c r="C233" s="64">
        <v>39374.51</v>
      </c>
      <c r="D233" s="40">
        <f t="shared" si="26"/>
        <v>0.49218137500000003</v>
      </c>
      <c r="E233" s="43">
        <f t="shared" si="23"/>
        <v>-40625.49</v>
      </c>
    </row>
    <row r="234" spans="1:5" s="8" customFormat="1" ht="15">
      <c r="A234" s="39" t="s">
        <v>129</v>
      </c>
      <c r="B234" s="64">
        <f>B235+B236+B239+B242+B243+B250+B246+B251+B252+B255</f>
        <v>36638433.77</v>
      </c>
      <c r="C234" s="64">
        <f>C235+C236+C239+C242+C243+C250+C246+C251+C252+C255</f>
        <v>30607295.900000002</v>
      </c>
      <c r="D234" s="40">
        <f t="shared" si="26"/>
        <v>0.8353876721952462</v>
      </c>
      <c r="E234" s="43">
        <f aca="true" t="shared" si="27" ref="E234:E241">C234-B234</f>
        <v>-6031137.870000001</v>
      </c>
    </row>
    <row r="235" spans="1:5" s="8" customFormat="1" ht="15">
      <c r="A235" s="39" t="s">
        <v>86</v>
      </c>
      <c r="B235" s="64">
        <v>16132800</v>
      </c>
      <c r="C235" s="65">
        <v>15095600</v>
      </c>
      <c r="D235" s="40">
        <f t="shared" si="26"/>
        <v>0.9357086184667261</v>
      </c>
      <c r="E235" s="43">
        <f t="shared" si="27"/>
        <v>-1037200</v>
      </c>
    </row>
    <row r="236" spans="1:5" ht="15" customHeight="1">
      <c r="A236" s="73" t="s">
        <v>157</v>
      </c>
      <c r="B236" s="64">
        <f>B237+B238</f>
        <v>531914.89</v>
      </c>
      <c r="C236" s="64">
        <f>C237+C238</f>
        <v>531914.89</v>
      </c>
      <c r="D236" s="48">
        <f>IF(B236=0,"   ",C236/B236*100)</f>
        <v>100</v>
      </c>
      <c r="E236" s="60">
        <f t="shared" si="27"/>
        <v>0</v>
      </c>
    </row>
    <row r="237" spans="1:5" s="8" customFormat="1" ht="15" customHeight="1">
      <c r="A237" s="56" t="s">
        <v>72</v>
      </c>
      <c r="B237" s="48">
        <v>500000</v>
      </c>
      <c r="C237" s="48">
        <v>500000</v>
      </c>
      <c r="D237" s="40">
        <f>IF(B237=0,"   ",C237/B237)</f>
        <v>1</v>
      </c>
      <c r="E237" s="43">
        <f t="shared" si="27"/>
        <v>0</v>
      </c>
    </row>
    <row r="238" spans="1:5" s="8" customFormat="1" ht="13.5" customHeight="1">
      <c r="A238" s="56" t="s">
        <v>142</v>
      </c>
      <c r="B238" s="48">
        <v>31914.89</v>
      </c>
      <c r="C238" s="48">
        <v>31914.89</v>
      </c>
      <c r="D238" s="40">
        <f>IF(B238=0,"   ",C238/B238)</f>
        <v>1</v>
      </c>
      <c r="E238" s="43">
        <f t="shared" si="27"/>
        <v>0</v>
      </c>
    </row>
    <row r="239" spans="1:5" ht="28.5" customHeight="1">
      <c r="A239" s="73" t="s">
        <v>160</v>
      </c>
      <c r="B239" s="64">
        <f>B240+B241</f>
        <v>4995000</v>
      </c>
      <c r="C239" s="64">
        <f>C240+C241</f>
        <v>4469552.25</v>
      </c>
      <c r="D239" s="48">
        <f>IF(B239=0,"   ",C239/B239*100)</f>
        <v>89.48052552552552</v>
      </c>
      <c r="E239" s="60">
        <f t="shared" si="27"/>
        <v>-525447.75</v>
      </c>
    </row>
    <row r="240" spans="1:5" s="8" customFormat="1" ht="15" customHeight="1">
      <c r="A240" s="56" t="s">
        <v>72</v>
      </c>
      <c r="B240" s="48">
        <v>4695300</v>
      </c>
      <c r="C240" s="48">
        <v>4201379.11</v>
      </c>
      <c r="D240" s="40">
        <f aca="true" t="shared" si="28" ref="D240:D250">IF(B240=0,"   ",C240/B240)</f>
        <v>0.8948052541903606</v>
      </c>
      <c r="E240" s="43">
        <f t="shared" si="27"/>
        <v>-493920.88999999966</v>
      </c>
    </row>
    <row r="241" spans="1:5" s="8" customFormat="1" ht="13.5" customHeight="1">
      <c r="A241" s="56" t="s">
        <v>142</v>
      </c>
      <c r="B241" s="48">
        <v>299700</v>
      </c>
      <c r="C241" s="48">
        <v>268173.14</v>
      </c>
      <c r="D241" s="40">
        <f t="shared" si="28"/>
        <v>0.8948052719386054</v>
      </c>
      <c r="E241" s="43">
        <f t="shared" si="27"/>
        <v>-31526.859999999986</v>
      </c>
    </row>
    <row r="242" spans="1:5" s="8" customFormat="1" ht="27.75" customHeight="1">
      <c r="A242" s="57" t="s">
        <v>165</v>
      </c>
      <c r="B242" s="48">
        <v>8429000</v>
      </c>
      <c r="C242" s="48">
        <v>4662300</v>
      </c>
      <c r="D242" s="40">
        <f t="shared" si="28"/>
        <v>0.5531261122315815</v>
      </c>
      <c r="E242" s="43">
        <f aca="true" t="shared" si="29" ref="E242:E250">C242-B242</f>
        <v>-3766700</v>
      </c>
    </row>
    <row r="243" spans="1:5" ht="15" customHeight="1">
      <c r="A243" s="39" t="s">
        <v>192</v>
      </c>
      <c r="B243" s="64">
        <f>SUM(B244:B245)</f>
        <v>1000000</v>
      </c>
      <c r="C243" s="64">
        <f>SUM(C244:C245)</f>
        <v>1000000</v>
      </c>
      <c r="D243" s="40">
        <f t="shared" si="28"/>
        <v>1</v>
      </c>
      <c r="E243" s="60">
        <f t="shared" si="29"/>
        <v>0</v>
      </c>
    </row>
    <row r="244" spans="1:5" s="8" customFormat="1" ht="13.5" customHeight="1">
      <c r="A244" s="56" t="s">
        <v>78</v>
      </c>
      <c r="B244" s="48">
        <v>1000000</v>
      </c>
      <c r="C244" s="48">
        <v>1000000</v>
      </c>
      <c r="D244" s="40">
        <f t="shared" si="28"/>
        <v>1</v>
      </c>
      <c r="E244" s="43">
        <f t="shared" si="29"/>
        <v>0</v>
      </c>
    </row>
    <row r="245" spans="1:5" ht="14.25" customHeight="1">
      <c r="A245" s="56" t="s">
        <v>72</v>
      </c>
      <c r="B245" s="48">
        <v>0</v>
      </c>
      <c r="C245" s="48">
        <v>0</v>
      </c>
      <c r="D245" s="40" t="str">
        <f t="shared" si="28"/>
        <v>   </v>
      </c>
      <c r="E245" s="60">
        <f t="shared" si="29"/>
        <v>0</v>
      </c>
    </row>
    <row r="246" spans="1:5" s="8" customFormat="1" ht="28.5" customHeight="1">
      <c r="A246" s="39" t="s">
        <v>210</v>
      </c>
      <c r="B246" s="64">
        <f>B247+B248+B249</f>
        <v>3791214.28</v>
      </c>
      <c r="C246" s="64">
        <f>C247+C248+C249</f>
        <v>3791214.28</v>
      </c>
      <c r="D246" s="40">
        <f t="shared" si="28"/>
        <v>1</v>
      </c>
      <c r="E246" s="43">
        <f t="shared" si="29"/>
        <v>0</v>
      </c>
    </row>
    <row r="247" spans="1:5" s="8" customFormat="1" ht="15" customHeight="1">
      <c r="A247" s="56" t="s">
        <v>78</v>
      </c>
      <c r="B247" s="64">
        <v>3741774.72</v>
      </c>
      <c r="C247" s="64">
        <v>3741774.72</v>
      </c>
      <c r="D247" s="40">
        <f t="shared" si="28"/>
        <v>1</v>
      </c>
      <c r="E247" s="43">
        <f t="shared" si="29"/>
        <v>0</v>
      </c>
    </row>
    <row r="248" spans="1:5" s="8" customFormat="1" ht="15.75" customHeight="1">
      <c r="A248" s="56" t="s">
        <v>72</v>
      </c>
      <c r="B248" s="64">
        <v>24719.78</v>
      </c>
      <c r="C248" s="64">
        <v>24719.78</v>
      </c>
      <c r="D248" s="40">
        <f t="shared" si="28"/>
        <v>1</v>
      </c>
      <c r="E248" s="43">
        <f t="shared" si="29"/>
        <v>0</v>
      </c>
    </row>
    <row r="249" spans="1:5" s="8" customFormat="1" ht="13.5" customHeight="1">
      <c r="A249" s="56" t="s">
        <v>142</v>
      </c>
      <c r="B249" s="48">
        <v>24719.78</v>
      </c>
      <c r="C249" s="48">
        <v>24719.78</v>
      </c>
      <c r="D249" s="40">
        <f t="shared" si="28"/>
        <v>1</v>
      </c>
      <c r="E249" s="43">
        <f t="shared" si="29"/>
        <v>0</v>
      </c>
    </row>
    <row r="250" spans="1:5" s="8" customFormat="1" ht="44.25" customHeight="1">
      <c r="A250" s="57" t="s">
        <v>241</v>
      </c>
      <c r="B250" s="48">
        <v>564753.4</v>
      </c>
      <c r="C250" s="48">
        <v>395049.48</v>
      </c>
      <c r="D250" s="40">
        <f t="shared" si="28"/>
        <v>0.6995079268225742</v>
      </c>
      <c r="E250" s="43">
        <f t="shared" si="29"/>
        <v>-169703.92000000004</v>
      </c>
    </row>
    <row r="251" spans="1:5" s="8" customFormat="1" ht="17.25" customHeight="1">
      <c r="A251" s="57" t="s">
        <v>229</v>
      </c>
      <c r="B251" s="48">
        <v>587640.2</v>
      </c>
      <c r="C251" s="48">
        <v>550554</v>
      </c>
      <c r="D251" s="40">
        <f aca="true" t="shared" si="30" ref="D251:D264">IF(B251=0,"   ",C251/B251)</f>
        <v>0.936889613746643</v>
      </c>
      <c r="E251" s="43">
        <f aca="true" t="shared" si="31" ref="E251:E264">C251-B251</f>
        <v>-37086.19999999995</v>
      </c>
    </row>
    <row r="252" spans="1:5" s="8" customFormat="1" ht="31.5" customHeight="1">
      <c r="A252" s="57" t="s">
        <v>206</v>
      </c>
      <c r="B252" s="64">
        <f>SUM(B253:B254)</f>
        <v>111111</v>
      </c>
      <c r="C252" s="64">
        <f>SUM(C253:C254)</f>
        <v>111111</v>
      </c>
      <c r="D252" s="40">
        <f t="shared" si="30"/>
        <v>1</v>
      </c>
      <c r="E252" s="43">
        <f t="shared" si="31"/>
        <v>0</v>
      </c>
    </row>
    <row r="253" spans="1:5" ht="15">
      <c r="A253" s="39" t="s">
        <v>133</v>
      </c>
      <c r="B253" s="48">
        <v>110000</v>
      </c>
      <c r="C253" s="48">
        <v>110000</v>
      </c>
      <c r="D253" s="40">
        <f t="shared" si="30"/>
        <v>1</v>
      </c>
      <c r="E253" s="60">
        <f t="shared" si="31"/>
        <v>0</v>
      </c>
    </row>
    <row r="254" spans="1:5" ht="15">
      <c r="A254" s="39" t="s">
        <v>141</v>
      </c>
      <c r="B254" s="48">
        <v>1111</v>
      </c>
      <c r="C254" s="48">
        <v>1111</v>
      </c>
      <c r="D254" s="40">
        <f t="shared" si="30"/>
        <v>1</v>
      </c>
      <c r="E254" s="60">
        <f t="shared" si="31"/>
        <v>0</v>
      </c>
    </row>
    <row r="255" spans="1:5" s="8" customFormat="1" ht="30.75" customHeight="1">
      <c r="A255" s="57" t="s">
        <v>242</v>
      </c>
      <c r="B255" s="64">
        <f>SUM(B256:B257)</f>
        <v>495000</v>
      </c>
      <c r="C255" s="64">
        <f>SUM(C256:C257)</f>
        <v>0</v>
      </c>
      <c r="D255" s="40">
        <f>IF(B255=0,"   ",C255/B255)</f>
        <v>0</v>
      </c>
      <c r="E255" s="43">
        <f>C255-B255</f>
        <v>-495000</v>
      </c>
    </row>
    <row r="256" spans="1:5" ht="15">
      <c r="A256" s="39" t="s">
        <v>133</v>
      </c>
      <c r="B256" s="48">
        <v>465300</v>
      </c>
      <c r="C256" s="48">
        <v>0</v>
      </c>
      <c r="D256" s="40">
        <f>IF(B256=0,"   ",C256/B256)</f>
        <v>0</v>
      </c>
      <c r="E256" s="60">
        <f>C256-B256</f>
        <v>-465300</v>
      </c>
    </row>
    <row r="257" spans="1:5" ht="15">
      <c r="A257" s="39" t="s">
        <v>141</v>
      </c>
      <c r="B257" s="48">
        <v>29700</v>
      </c>
      <c r="C257" s="48">
        <v>0</v>
      </c>
      <c r="D257" s="40">
        <f>IF(B257=0,"   ",C257/B257)</f>
        <v>0</v>
      </c>
      <c r="E257" s="60">
        <f>C257-B257</f>
        <v>-29700</v>
      </c>
    </row>
    <row r="258" spans="1:5" s="8" customFormat="1" ht="15">
      <c r="A258" s="57" t="s">
        <v>52</v>
      </c>
      <c r="B258" s="64">
        <f>B259+B260+B261</f>
        <v>72000</v>
      </c>
      <c r="C258" s="64">
        <f>C259+C260+C261</f>
        <v>60000</v>
      </c>
      <c r="D258" s="40">
        <f t="shared" si="30"/>
        <v>0.8333333333333334</v>
      </c>
      <c r="E258" s="43">
        <f t="shared" si="31"/>
        <v>-12000</v>
      </c>
    </row>
    <row r="259" spans="1:5" s="8" customFormat="1" ht="15">
      <c r="A259" s="39" t="s">
        <v>100</v>
      </c>
      <c r="B259" s="64">
        <v>0</v>
      </c>
      <c r="C259" s="64">
        <v>0</v>
      </c>
      <c r="D259" s="40" t="str">
        <f t="shared" si="30"/>
        <v>   </v>
      </c>
      <c r="E259" s="43">
        <f t="shared" si="31"/>
        <v>0</v>
      </c>
    </row>
    <row r="260" spans="1:5" s="8" customFormat="1" ht="15">
      <c r="A260" s="39" t="s">
        <v>230</v>
      </c>
      <c r="B260" s="64">
        <v>0</v>
      </c>
      <c r="C260" s="64">
        <v>0</v>
      </c>
      <c r="D260" s="40" t="str">
        <f t="shared" si="30"/>
        <v>   </v>
      </c>
      <c r="E260" s="43">
        <f t="shared" si="31"/>
        <v>0</v>
      </c>
    </row>
    <row r="261" spans="1:5" s="8" customFormat="1" ht="15">
      <c r="A261" s="39" t="s">
        <v>231</v>
      </c>
      <c r="B261" s="64">
        <v>72000</v>
      </c>
      <c r="C261" s="64">
        <v>60000</v>
      </c>
      <c r="D261" s="40">
        <f t="shared" si="30"/>
        <v>0.8333333333333334</v>
      </c>
      <c r="E261" s="43">
        <f t="shared" si="31"/>
        <v>-12000</v>
      </c>
    </row>
    <row r="262" spans="1:5" s="8" customFormat="1" ht="15">
      <c r="A262" s="39" t="s">
        <v>53</v>
      </c>
      <c r="B262" s="64">
        <v>6187600</v>
      </c>
      <c r="C262" s="64">
        <v>5123439.62</v>
      </c>
      <c r="D262" s="40">
        <f t="shared" si="30"/>
        <v>0.8280172635593769</v>
      </c>
      <c r="E262" s="43">
        <f t="shared" si="31"/>
        <v>-1064160.38</v>
      </c>
    </row>
    <row r="263" spans="1:5" s="8" customFormat="1" ht="15">
      <c r="A263" s="39" t="s">
        <v>158</v>
      </c>
      <c r="B263" s="64">
        <v>0</v>
      </c>
      <c r="C263" s="65">
        <v>0</v>
      </c>
      <c r="D263" s="40" t="str">
        <f t="shared" si="30"/>
        <v>   </v>
      </c>
      <c r="E263" s="43">
        <f t="shared" si="31"/>
        <v>0</v>
      </c>
    </row>
    <row r="264" spans="1:5" s="8" customFormat="1" ht="15" customHeight="1">
      <c r="A264" s="39" t="s">
        <v>103</v>
      </c>
      <c r="B264" s="64">
        <v>0</v>
      </c>
      <c r="C264" s="65">
        <v>0</v>
      </c>
      <c r="D264" s="40" t="str">
        <f t="shared" si="30"/>
        <v>   </v>
      </c>
      <c r="E264" s="43">
        <f t="shared" si="31"/>
        <v>0</v>
      </c>
    </row>
    <row r="265" spans="1:5" s="8" customFormat="1" ht="16.5" customHeight="1">
      <c r="A265" s="39" t="s">
        <v>74</v>
      </c>
      <c r="B265" s="71">
        <f>SUM(B266,)</f>
        <v>46907798.92</v>
      </c>
      <c r="C265" s="71">
        <f>SUM(C266,)</f>
        <v>40248851.800000004</v>
      </c>
      <c r="D265" s="40">
        <f aca="true" t="shared" si="32" ref="D265:D299">IF(B265=0,"   ",C265/B265)</f>
        <v>0.8580417910600185</v>
      </c>
      <c r="E265" s="43">
        <f aca="true" t="shared" si="33" ref="E265:E299">C265-B265</f>
        <v>-6658947.119999997</v>
      </c>
    </row>
    <row r="266" spans="1:5" s="8" customFormat="1" ht="13.5" customHeight="1">
      <c r="A266" s="39" t="s">
        <v>54</v>
      </c>
      <c r="B266" s="64">
        <f>B268+B272+B275+B278+B293+B300+B267+B301+B281+B285+B289+B302+B303+B297+B304</f>
        <v>46907798.92</v>
      </c>
      <c r="C266" s="64">
        <f>C268+C272+C275+C278+C293+C300+C267+C301+C281+C285+C289+C302+C303+C297+C304</f>
        <v>40248851.800000004</v>
      </c>
      <c r="D266" s="40">
        <f t="shared" si="32"/>
        <v>0.8580417910600185</v>
      </c>
      <c r="E266" s="43">
        <f t="shared" si="33"/>
        <v>-6658947.119999997</v>
      </c>
    </row>
    <row r="267" spans="1:5" s="8" customFormat="1" ht="15">
      <c r="A267" s="39" t="s">
        <v>86</v>
      </c>
      <c r="B267" s="64">
        <v>21977511.79</v>
      </c>
      <c r="C267" s="65">
        <v>19217391.4</v>
      </c>
      <c r="D267" s="40">
        <f t="shared" si="32"/>
        <v>0.8744116069019294</v>
      </c>
      <c r="E267" s="43">
        <f t="shared" si="33"/>
        <v>-2760120.3900000006</v>
      </c>
    </row>
    <row r="268" spans="1:5" s="8" customFormat="1" ht="28.5" customHeight="1">
      <c r="A268" s="39" t="s">
        <v>188</v>
      </c>
      <c r="B268" s="64">
        <f>SUM(B269:B271)</f>
        <v>85426</v>
      </c>
      <c r="C268" s="64">
        <f>SUM(C269:C271)</f>
        <v>85426</v>
      </c>
      <c r="D268" s="40">
        <f t="shared" si="32"/>
        <v>1</v>
      </c>
      <c r="E268" s="43">
        <f t="shared" si="33"/>
        <v>0</v>
      </c>
    </row>
    <row r="269" spans="1:5" s="8" customFormat="1" ht="15" customHeight="1">
      <c r="A269" s="56" t="s">
        <v>78</v>
      </c>
      <c r="B269" s="48">
        <v>29900</v>
      </c>
      <c r="C269" s="48">
        <v>29900</v>
      </c>
      <c r="D269" s="40">
        <f t="shared" si="32"/>
        <v>1</v>
      </c>
      <c r="E269" s="43">
        <f t="shared" si="33"/>
        <v>0</v>
      </c>
    </row>
    <row r="270" spans="1:5" s="8" customFormat="1" ht="13.5" customHeight="1">
      <c r="A270" s="56" t="s">
        <v>72</v>
      </c>
      <c r="B270" s="48">
        <v>12813</v>
      </c>
      <c r="C270" s="48">
        <v>12813</v>
      </c>
      <c r="D270" s="40">
        <f t="shared" si="32"/>
        <v>1</v>
      </c>
      <c r="E270" s="43">
        <f t="shared" si="33"/>
        <v>0</v>
      </c>
    </row>
    <row r="271" spans="1:5" ht="14.25" customHeight="1">
      <c r="A271" s="56" t="s">
        <v>73</v>
      </c>
      <c r="B271" s="48">
        <v>42713</v>
      </c>
      <c r="C271" s="48">
        <v>42713</v>
      </c>
      <c r="D271" s="40">
        <f t="shared" si="32"/>
        <v>1</v>
      </c>
      <c r="E271" s="60">
        <f t="shared" si="33"/>
        <v>0</v>
      </c>
    </row>
    <row r="272" spans="1:5" s="8" customFormat="1" ht="27.75" customHeight="1">
      <c r="A272" s="39" t="s">
        <v>189</v>
      </c>
      <c r="B272" s="64">
        <f>SUM(B273:B274)</f>
        <v>8433776.6</v>
      </c>
      <c r="C272" s="64">
        <f>SUM(C273:C274)</f>
        <v>7817795.78</v>
      </c>
      <c r="D272" s="40">
        <f t="shared" si="32"/>
        <v>0.9269626349837154</v>
      </c>
      <c r="E272" s="43">
        <f t="shared" si="33"/>
        <v>-615980.8199999994</v>
      </c>
    </row>
    <row r="273" spans="1:5" s="8" customFormat="1" ht="13.5" customHeight="1">
      <c r="A273" s="56" t="s">
        <v>72</v>
      </c>
      <c r="B273" s="48">
        <v>7927750.01</v>
      </c>
      <c r="C273" s="48">
        <v>7335917.04</v>
      </c>
      <c r="D273" s="40">
        <f t="shared" si="32"/>
        <v>0.9253466659199059</v>
      </c>
      <c r="E273" s="43">
        <f t="shared" si="33"/>
        <v>-591832.9699999997</v>
      </c>
    </row>
    <row r="274" spans="1:5" ht="14.25" customHeight="1">
      <c r="A274" s="56" t="s">
        <v>73</v>
      </c>
      <c r="B274" s="48">
        <v>506026.59</v>
      </c>
      <c r="C274" s="48">
        <v>481878.74</v>
      </c>
      <c r="D274" s="40">
        <f t="shared" si="32"/>
        <v>0.9522794839694095</v>
      </c>
      <c r="E274" s="60">
        <f t="shared" si="33"/>
        <v>-24147.850000000035</v>
      </c>
    </row>
    <row r="275" spans="1:5" ht="27.75" customHeight="1">
      <c r="A275" s="39" t="s">
        <v>190</v>
      </c>
      <c r="B275" s="64">
        <f>SUM(B276:B277)</f>
        <v>593797.88</v>
      </c>
      <c r="C275" s="64">
        <f>SUM(C276:C277)</f>
        <v>590877.4500000001</v>
      </c>
      <c r="D275" s="40">
        <f t="shared" si="32"/>
        <v>0.9950817776580814</v>
      </c>
      <c r="E275" s="60">
        <f t="shared" si="33"/>
        <v>-2920.429999999935</v>
      </c>
    </row>
    <row r="276" spans="1:5" s="8" customFormat="1" ht="13.5" customHeight="1">
      <c r="A276" s="56" t="s">
        <v>72</v>
      </c>
      <c r="B276" s="48">
        <v>555500</v>
      </c>
      <c r="C276" s="48">
        <v>555424.8</v>
      </c>
      <c r="D276" s="40">
        <f t="shared" si="32"/>
        <v>0.9998646264626464</v>
      </c>
      <c r="E276" s="43">
        <f t="shared" si="33"/>
        <v>-75.19999999995343</v>
      </c>
    </row>
    <row r="277" spans="1:5" ht="14.25" customHeight="1">
      <c r="A277" s="56" t="s">
        <v>73</v>
      </c>
      <c r="B277" s="48">
        <v>38297.88</v>
      </c>
      <c r="C277" s="48">
        <v>35452.65</v>
      </c>
      <c r="D277" s="40">
        <f t="shared" si="32"/>
        <v>0.9257078981917538</v>
      </c>
      <c r="E277" s="60">
        <f t="shared" si="33"/>
        <v>-2845.229999999996</v>
      </c>
    </row>
    <row r="278" spans="1:5" ht="27.75" customHeight="1">
      <c r="A278" s="39" t="s">
        <v>191</v>
      </c>
      <c r="B278" s="64">
        <f>SUM(B279:B280)</f>
        <v>3555821.27</v>
      </c>
      <c r="C278" s="64">
        <f>SUM(C279:C280)</f>
        <v>3555762.46</v>
      </c>
      <c r="D278" s="40">
        <f t="shared" si="32"/>
        <v>0.9999834609235013</v>
      </c>
      <c r="E278" s="60">
        <f t="shared" si="33"/>
        <v>-58.81000000005588</v>
      </c>
    </row>
    <row r="279" spans="1:5" s="8" customFormat="1" ht="13.5" customHeight="1">
      <c r="A279" s="56" t="s">
        <v>72</v>
      </c>
      <c r="B279" s="48">
        <v>3338800</v>
      </c>
      <c r="C279" s="48">
        <v>3338741.19</v>
      </c>
      <c r="D279" s="40">
        <f t="shared" si="32"/>
        <v>0.999982385887145</v>
      </c>
      <c r="E279" s="43">
        <f t="shared" si="33"/>
        <v>-58.81000000005588</v>
      </c>
    </row>
    <row r="280" spans="1:5" ht="14.25" customHeight="1">
      <c r="A280" s="56" t="s">
        <v>73</v>
      </c>
      <c r="B280" s="48">
        <v>217021.27</v>
      </c>
      <c r="C280" s="48">
        <v>217021.27</v>
      </c>
      <c r="D280" s="40">
        <f t="shared" si="32"/>
        <v>1</v>
      </c>
      <c r="E280" s="60">
        <f t="shared" si="33"/>
        <v>0</v>
      </c>
    </row>
    <row r="281" spans="1:5" s="8" customFormat="1" ht="42" customHeight="1">
      <c r="A281" s="57" t="s">
        <v>211</v>
      </c>
      <c r="B281" s="64">
        <f>B282+B283+B284</f>
        <v>2126297.68</v>
      </c>
      <c r="C281" s="64">
        <f>C282+C283+C284</f>
        <v>1563347.9900000002</v>
      </c>
      <c r="D281" s="40">
        <f t="shared" si="32"/>
        <v>0.7352441780400194</v>
      </c>
      <c r="E281" s="43">
        <f t="shared" si="33"/>
        <v>-562949.69</v>
      </c>
    </row>
    <row r="282" spans="1:5" s="8" customFormat="1" ht="13.5" customHeight="1">
      <c r="A282" s="56" t="s">
        <v>78</v>
      </c>
      <c r="B282" s="64">
        <v>2084259.74</v>
      </c>
      <c r="C282" s="64">
        <v>1532439.83</v>
      </c>
      <c r="D282" s="40">
        <f t="shared" si="32"/>
        <v>0.7352441735500779</v>
      </c>
      <c r="E282" s="43">
        <f t="shared" si="33"/>
        <v>-551819.9099999999</v>
      </c>
    </row>
    <row r="283" spans="1:5" s="8" customFormat="1" ht="13.5" customHeight="1">
      <c r="A283" s="56" t="s">
        <v>72</v>
      </c>
      <c r="B283" s="64">
        <v>21018.97</v>
      </c>
      <c r="C283" s="64">
        <v>15454.08</v>
      </c>
      <c r="D283" s="40">
        <f t="shared" si="32"/>
        <v>0.7352444006533145</v>
      </c>
      <c r="E283" s="43">
        <f t="shared" si="33"/>
        <v>-5564.890000000001</v>
      </c>
    </row>
    <row r="284" spans="1:5" ht="14.25" customHeight="1">
      <c r="A284" s="56" t="s">
        <v>73</v>
      </c>
      <c r="B284" s="48">
        <v>21018.97</v>
      </c>
      <c r="C284" s="48">
        <v>15454.08</v>
      </c>
      <c r="D284" s="40">
        <f>IF(B284=0,"   ",C284/B284)</f>
        <v>0.7352444006533145</v>
      </c>
      <c r="E284" s="60">
        <f>C284-B284</f>
        <v>-5564.890000000001</v>
      </c>
    </row>
    <row r="285" spans="1:5" s="8" customFormat="1" ht="27.75" customHeight="1">
      <c r="A285" s="39" t="s">
        <v>212</v>
      </c>
      <c r="B285" s="64">
        <f>B286+B287+B288</f>
        <v>85000</v>
      </c>
      <c r="C285" s="64">
        <f>C286+C287+C288</f>
        <v>85000</v>
      </c>
      <c r="D285" s="40">
        <f t="shared" si="32"/>
        <v>1</v>
      </c>
      <c r="E285" s="43">
        <f t="shared" si="33"/>
        <v>0</v>
      </c>
    </row>
    <row r="286" spans="1:5" s="8" customFormat="1" ht="13.5" customHeight="1">
      <c r="A286" s="56" t="s">
        <v>78</v>
      </c>
      <c r="B286" s="64">
        <v>50000</v>
      </c>
      <c r="C286" s="64">
        <v>50000</v>
      </c>
      <c r="D286" s="40">
        <f t="shared" si="32"/>
        <v>1</v>
      </c>
      <c r="E286" s="43">
        <f t="shared" si="33"/>
        <v>0</v>
      </c>
    </row>
    <row r="287" spans="1:5" s="8" customFormat="1" ht="13.5" customHeight="1">
      <c r="A287" s="56" t="s">
        <v>72</v>
      </c>
      <c r="B287" s="64">
        <v>25000</v>
      </c>
      <c r="C287" s="64">
        <v>25000</v>
      </c>
      <c r="D287" s="40">
        <f t="shared" si="32"/>
        <v>1</v>
      </c>
      <c r="E287" s="43">
        <f t="shared" si="33"/>
        <v>0</v>
      </c>
    </row>
    <row r="288" spans="1:5" ht="14.25" customHeight="1">
      <c r="A288" s="56" t="s">
        <v>73</v>
      </c>
      <c r="B288" s="48">
        <v>10000</v>
      </c>
      <c r="C288" s="48">
        <v>10000</v>
      </c>
      <c r="D288" s="40">
        <f t="shared" si="32"/>
        <v>1</v>
      </c>
      <c r="E288" s="60">
        <f t="shared" si="33"/>
        <v>0</v>
      </c>
    </row>
    <row r="289" spans="1:5" s="8" customFormat="1" ht="28.5" customHeight="1">
      <c r="A289" s="39" t="s">
        <v>213</v>
      </c>
      <c r="B289" s="64">
        <f>B290+B291+B292</f>
        <v>350000</v>
      </c>
      <c r="C289" s="64">
        <f>C290+C291+C292</f>
        <v>350000</v>
      </c>
      <c r="D289" s="40">
        <f t="shared" si="32"/>
        <v>1</v>
      </c>
      <c r="E289" s="43">
        <f t="shared" si="33"/>
        <v>0</v>
      </c>
    </row>
    <row r="290" spans="1:5" s="8" customFormat="1" ht="13.5" customHeight="1">
      <c r="A290" s="56" t="s">
        <v>78</v>
      </c>
      <c r="B290" s="64">
        <v>200000</v>
      </c>
      <c r="C290" s="64">
        <v>200000</v>
      </c>
      <c r="D290" s="40">
        <f t="shared" si="32"/>
        <v>1</v>
      </c>
      <c r="E290" s="43">
        <f t="shared" si="33"/>
        <v>0</v>
      </c>
    </row>
    <row r="291" spans="1:5" s="8" customFormat="1" ht="13.5" customHeight="1">
      <c r="A291" s="56" t="s">
        <v>72</v>
      </c>
      <c r="B291" s="64">
        <v>100000</v>
      </c>
      <c r="C291" s="64">
        <v>100000</v>
      </c>
      <c r="D291" s="40">
        <f t="shared" si="32"/>
        <v>1</v>
      </c>
      <c r="E291" s="43">
        <f t="shared" si="33"/>
        <v>0</v>
      </c>
    </row>
    <row r="292" spans="1:5" ht="14.25" customHeight="1">
      <c r="A292" s="56" t="s">
        <v>73</v>
      </c>
      <c r="B292" s="48">
        <v>50000</v>
      </c>
      <c r="C292" s="48">
        <v>50000</v>
      </c>
      <c r="D292" s="40">
        <f>IF(B292=0,"   ",C292/B292)</f>
        <v>1</v>
      </c>
      <c r="E292" s="60">
        <f>C292-B292</f>
        <v>0</v>
      </c>
    </row>
    <row r="293" spans="1:5" s="8" customFormat="1" ht="43.5" customHeight="1">
      <c r="A293" s="57" t="s">
        <v>193</v>
      </c>
      <c r="B293" s="64">
        <f>SUM(B294:B296)</f>
        <v>6082988.39</v>
      </c>
      <c r="C293" s="64">
        <f>SUM(C294:C296)</f>
        <v>5845691.43</v>
      </c>
      <c r="D293" s="40">
        <f t="shared" si="32"/>
        <v>0.9609900685672688</v>
      </c>
      <c r="E293" s="43">
        <f t="shared" si="33"/>
        <v>-237296.95999999996</v>
      </c>
    </row>
    <row r="294" spans="1:5" s="8" customFormat="1" ht="15" customHeight="1">
      <c r="A294" s="56" t="s">
        <v>78</v>
      </c>
      <c r="B294" s="64">
        <v>4340232.21</v>
      </c>
      <c r="C294" s="64">
        <v>4170920.03</v>
      </c>
      <c r="D294" s="40">
        <f t="shared" si="32"/>
        <v>0.9609900641698615</v>
      </c>
      <c r="E294" s="43">
        <f t="shared" si="33"/>
        <v>-169312.18000000017</v>
      </c>
    </row>
    <row r="295" spans="1:5" s="8" customFormat="1" ht="13.5" customHeight="1">
      <c r="A295" s="56" t="s">
        <v>72</v>
      </c>
      <c r="B295" s="64">
        <v>1659767.79</v>
      </c>
      <c r="C295" s="64">
        <v>1595020.38</v>
      </c>
      <c r="D295" s="40">
        <f t="shared" si="32"/>
        <v>0.96099007922066</v>
      </c>
      <c r="E295" s="43">
        <f t="shared" si="33"/>
        <v>-64747.41000000015</v>
      </c>
    </row>
    <row r="296" spans="1:5" ht="14.25" customHeight="1">
      <c r="A296" s="56" t="s">
        <v>73</v>
      </c>
      <c r="B296" s="64">
        <v>82988.39</v>
      </c>
      <c r="C296" s="64">
        <v>79751.02</v>
      </c>
      <c r="D296" s="40">
        <f t="shared" si="32"/>
        <v>0.9609900854806317</v>
      </c>
      <c r="E296" s="60">
        <f t="shared" si="33"/>
        <v>-3237.3699999999953</v>
      </c>
    </row>
    <row r="297" spans="1:5" s="8" customFormat="1" ht="30">
      <c r="A297" s="39" t="s">
        <v>243</v>
      </c>
      <c r="B297" s="64">
        <f>B298+B299</f>
        <v>1166276.6</v>
      </c>
      <c r="C297" s="64">
        <f>C298+C299</f>
        <v>0</v>
      </c>
      <c r="D297" s="40">
        <f t="shared" si="32"/>
        <v>0</v>
      </c>
      <c r="E297" s="43">
        <f t="shared" si="33"/>
        <v>-1166276.6</v>
      </c>
    </row>
    <row r="298" spans="1:5" s="8" customFormat="1" ht="13.5" customHeight="1">
      <c r="A298" s="56" t="s">
        <v>72</v>
      </c>
      <c r="B298" s="64">
        <v>1096300</v>
      </c>
      <c r="C298" s="64">
        <v>0</v>
      </c>
      <c r="D298" s="40">
        <f t="shared" si="32"/>
        <v>0</v>
      </c>
      <c r="E298" s="43">
        <f t="shared" si="33"/>
        <v>-1096300</v>
      </c>
    </row>
    <row r="299" spans="1:5" s="8" customFormat="1" ht="13.5" customHeight="1">
      <c r="A299" s="56" t="s">
        <v>73</v>
      </c>
      <c r="B299" s="64">
        <v>69976.6</v>
      </c>
      <c r="C299" s="64">
        <v>0</v>
      </c>
      <c r="D299" s="40">
        <f t="shared" si="32"/>
        <v>0</v>
      </c>
      <c r="E299" s="43">
        <f t="shared" si="33"/>
        <v>-69976.6</v>
      </c>
    </row>
    <row r="300" spans="1:5" s="8" customFormat="1" ht="15">
      <c r="A300" s="39" t="s">
        <v>194</v>
      </c>
      <c r="B300" s="49">
        <v>78602.71</v>
      </c>
      <c r="C300" s="49">
        <v>43062.69</v>
      </c>
      <c r="D300" s="40">
        <f>IF(B300=0,"   ",C300/B300)</f>
        <v>0.5478524849842963</v>
      </c>
      <c r="E300" s="43">
        <f>C300-B300</f>
        <v>-35540.020000000004</v>
      </c>
    </row>
    <row r="301" spans="1:5" s="8" customFormat="1" ht="30">
      <c r="A301" s="39" t="s">
        <v>202</v>
      </c>
      <c r="B301" s="49">
        <v>333500</v>
      </c>
      <c r="C301" s="49">
        <v>55696.6</v>
      </c>
      <c r="D301" s="40">
        <f>IF(B301=0,"   ",C301/B301)</f>
        <v>0.1670062968515742</v>
      </c>
      <c r="E301" s="43">
        <f>C301-B301</f>
        <v>-277803.4</v>
      </c>
    </row>
    <row r="302" spans="1:5" s="8" customFormat="1" ht="30">
      <c r="A302" s="39" t="s">
        <v>218</v>
      </c>
      <c r="B302" s="49">
        <v>938800</v>
      </c>
      <c r="C302" s="49">
        <v>938800</v>
      </c>
      <c r="D302" s="40">
        <f>IF(B302=0,"   ",C302/B302)</f>
        <v>1</v>
      </c>
      <c r="E302" s="43">
        <f>C302-B302</f>
        <v>0</v>
      </c>
    </row>
    <row r="303" spans="1:5" ht="28.5" customHeight="1">
      <c r="A303" s="57" t="s">
        <v>232</v>
      </c>
      <c r="B303" s="48">
        <v>100000</v>
      </c>
      <c r="C303" s="48">
        <v>100000</v>
      </c>
      <c r="D303" s="40">
        <f>IF(B303=0,"   ",C303/B303)</f>
        <v>1</v>
      </c>
      <c r="E303" s="43">
        <f>C303-B303</f>
        <v>0</v>
      </c>
    </row>
    <row r="304" spans="1:5" ht="30">
      <c r="A304" s="39" t="s">
        <v>244</v>
      </c>
      <c r="B304" s="64">
        <f>B305+B306</f>
        <v>1000000</v>
      </c>
      <c r="C304" s="64">
        <f>C305+C306</f>
        <v>0</v>
      </c>
      <c r="D304" s="40">
        <f>IF(B304=0,"   ",C304/B304)</f>
        <v>0</v>
      </c>
      <c r="E304" s="60">
        <f>C304-B304</f>
        <v>-1000000</v>
      </c>
    </row>
    <row r="305" spans="1:5" ht="14.25" customHeight="1">
      <c r="A305" s="56" t="s">
        <v>72</v>
      </c>
      <c r="B305" s="64">
        <v>940000</v>
      </c>
      <c r="C305" s="64">
        <v>0</v>
      </c>
      <c r="D305" s="40">
        <f>IF(B305=0,"   ",C305/B305)</f>
        <v>0</v>
      </c>
      <c r="E305" s="60">
        <f>C305-B305</f>
        <v>-940000</v>
      </c>
    </row>
    <row r="306" spans="1:5" ht="14.25" customHeight="1">
      <c r="A306" s="56" t="s">
        <v>68</v>
      </c>
      <c r="B306" s="64">
        <v>60000</v>
      </c>
      <c r="C306" s="64">
        <v>0</v>
      </c>
      <c r="D306" s="40">
        <f>IF(B306=0,"   ",C306/B306)</f>
        <v>0</v>
      </c>
      <c r="E306" s="60">
        <f>C306-B306</f>
        <v>-60000</v>
      </c>
    </row>
    <row r="307" spans="1:5" ht="16.5" customHeight="1">
      <c r="A307" s="39" t="s">
        <v>9</v>
      </c>
      <c r="B307" s="49">
        <f>SUM(B308,B309,B318)</f>
        <v>21328758.200000003</v>
      </c>
      <c r="C307" s="49">
        <f>SUM(C308,C309,C318)</f>
        <v>15637397.29</v>
      </c>
      <c r="D307" s="40">
        <f aca="true" t="shared" si="34" ref="D307:D317">IF(B307=0,"   ",C307/B307)</f>
        <v>0.7331602310536764</v>
      </c>
      <c r="E307" s="43">
        <f aca="true" t="shared" si="35" ref="E307:E341">C307-B307</f>
        <v>-5691360.910000004</v>
      </c>
    </row>
    <row r="308" spans="1:6" ht="14.25" customHeight="1">
      <c r="A308" s="39" t="s">
        <v>55</v>
      </c>
      <c r="B308" s="64">
        <v>30519.77</v>
      </c>
      <c r="C308" s="65">
        <v>27258.21</v>
      </c>
      <c r="D308" s="40">
        <f t="shared" si="34"/>
        <v>0.8931328774758132</v>
      </c>
      <c r="E308" s="43">
        <f t="shared" si="35"/>
        <v>-3261.5600000000013</v>
      </c>
      <c r="F308" s="8"/>
    </row>
    <row r="309" spans="1:5" s="8" customFormat="1" ht="13.5" customHeight="1">
      <c r="A309" s="39" t="s">
        <v>37</v>
      </c>
      <c r="B309" s="49">
        <f>B310+B314+B311</f>
        <v>3175343.72</v>
      </c>
      <c r="C309" s="49">
        <f>C310+C314+C311</f>
        <v>2817695.62</v>
      </c>
      <c r="D309" s="40">
        <f t="shared" si="34"/>
        <v>0.8873671225740563</v>
      </c>
      <c r="E309" s="43">
        <f t="shared" si="35"/>
        <v>-357648.1000000001</v>
      </c>
    </row>
    <row r="310" spans="1:5" s="8" customFormat="1" ht="13.5" customHeight="1">
      <c r="A310" s="39" t="s">
        <v>56</v>
      </c>
      <c r="B310" s="64">
        <v>28000</v>
      </c>
      <c r="C310" s="64">
        <v>21000</v>
      </c>
      <c r="D310" s="40">
        <f t="shared" si="34"/>
        <v>0.75</v>
      </c>
      <c r="E310" s="43">
        <f t="shared" si="35"/>
        <v>-7000</v>
      </c>
    </row>
    <row r="311" spans="1:5" s="8" customFormat="1" ht="27" customHeight="1">
      <c r="A311" s="39" t="s">
        <v>118</v>
      </c>
      <c r="B311" s="64">
        <f>B312+B313</f>
        <v>2030400</v>
      </c>
      <c r="C311" s="64">
        <f>C312+C313</f>
        <v>1679751.9</v>
      </c>
      <c r="D311" s="40">
        <f t="shared" si="34"/>
        <v>0.8273009751773049</v>
      </c>
      <c r="E311" s="43">
        <f t="shared" si="35"/>
        <v>-350648.1000000001</v>
      </c>
    </row>
    <row r="312" spans="1:5" s="8" customFormat="1" ht="13.5" customHeight="1">
      <c r="A312" s="56" t="s">
        <v>119</v>
      </c>
      <c r="B312" s="64">
        <v>1489000</v>
      </c>
      <c r="C312" s="64">
        <v>1231727.9</v>
      </c>
      <c r="D312" s="40">
        <f t="shared" si="34"/>
        <v>0.8272182001343182</v>
      </c>
      <c r="E312" s="43">
        <f t="shared" si="35"/>
        <v>-257272.1000000001</v>
      </c>
    </row>
    <row r="313" spans="1:5" s="8" customFormat="1" ht="13.5" customHeight="1">
      <c r="A313" s="56" t="s">
        <v>120</v>
      </c>
      <c r="B313" s="64">
        <v>541400</v>
      </c>
      <c r="C313" s="64">
        <v>448024</v>
      </c>
      <c r="D313" s="40">
        <f t="shared" si="34"/>
        <v>0.8275286294791282</v>
      </c>
      <c r="E313" s="43">
        <f t="shared" si="35"/>
        <v>-93376</v>
      </c>
    </row>
    <row r="314" spans="1:5" s="8" customFormat="1" ht="30.75" customHeight="1">
      <c r="A314" s="57" t="s">
        <v>214</v>
      </c>
      <c r="B314" s="64">
        <f>B316+B315+B317</f>
        <v>1116943.7200000002</v>
      </c>
      <c r="C314" s="64">
        <f>C316+C315+C317</f>
        <v>1116943.7200000002</v>
      </c>
      <c r="D314" s="40">
        <f t="shared" si="34"/>
        <v>1</v>
      </c>
      <c r="E314" s="43">
        <f t="shared" si="35"/>
        <v>0</v>
      </c>
    </row>
    <row r="315" spans="1:5" s="8" customFormat="1" ht="13.5" customHeight="1">
      <c r="A315" s="56" t="s">
        <v>78</v>
      </c>
      <c r="B315" s="64">
        <v>1090200</v>
      </c>
      <c r="C315" s="64">
        <v>1090200</v>
      </c>
      <c r="D315" s="40">
        <f t="shared" si="34"/>
        <v>1</v>
      </c>
      <c r="E315" s="43">
        <f t="shared" si="35"/>
        <v>0</v>
      </c>
    </row>
    <row r="316" spans="1:5" s="8" customFormat="1" ht="13.5" customHeight="1">
      <c r="A316" s="56" t="s">
        <v>72</v>
      </c>
      <c r="B316" s="64">
        <v>11012.12</v>
      </c>
      <c r="C316" s="64">
        <v>15731.6</v>
      </c>
      <c r="D316" s="40">
        <f t="shared" si="34"/>
        <v>1.4285714285714286</v>
      </c>
      <c r="E316" s="43">
        <f t="shared" si="35"/>
        <v>4719.48</v>
      </c>
    </row>
    <row r="317" spans="1:5" s="8" customFormat="1" ht="13.5" customHeight="1">
      <c r="A317" s="56" t="s">
        <v>73</v>
      </c>
      <c r="B317" s="64">
        <v>15731.6</v>
      </c>
      <c r="C317" s="64">
        <v>11012.12</v>
      </c>
      <c r="D317" s="40">
        <f t="shared" si="34"/>
        <v>0.7000000000000001</v>
      </c>
      <c r="E317" s="43">
        <f t="shared" si="35"/>
        <v>-4719.48</v>
      </c>
    </row>
    <row r="318" spans="1:5" s="8" customFormat="1" ht="14.25" customHeight="1">
      <c r="A318" s="39" t="s">
        <v>38</v>
      </c>
      <c r="B318" s="49">
        <f>B325+B321+B320+B319</f>
        <v>18122894.71</v>
      </c>
      <c r="C318" s="49">
        <f>C325+C321+C320+C319</f>
        <v>12792443.459999999</v>
      </c>
      <c r="D318" s="40">
        <f aca="true" t="shared" si="36" ref="D318:D341">IF(B318=0,"   ",C318/B318)</f>
        <v>0.7058719738045643</v>
      </c>
      <c r="E318" s="43">
        <f t="shared" si="35"/>
        <v>-5330451.250000002</v>
      </c>
    </row>
    <row r="319" spans="1:5" s="8" customFormat="1" ht="28.5" customHeight="1">
      <c r="A319" s="39" t="s">
        <v>101</v>
      </c>
      <c r="B319" s="64">
        <v>105927.16</v>
      </c>
      <c r="C319" s="65">
        <v>69918.92</v>
      </c>
      <c r="D319" s="40">
        <f t="shared" si="36"/>
        <v>0.6600660302796751</v>
      </c>
      <c r="E319" s="43">
        <f t="shared" si="35"/>
        <v>-36008.240000000005</v>
      </c>
    </row>
    <row r="320" spans="1:5" s="8" customFormat="1" ht="14.25" customHeight="1">
      <c r="A320" s="39" t="s">
        <v>57</v>
      </c>
      <c r="B320" s="64">
        <v>117500</v>
      </c>
      <c r="C320" s="65">
        <v>103795.44</v>
      </c>
      <c r="D320" s="40">
        <f t="shared" si="36"/>
        <v>0.8833654468085107</v>
      </c>
      <c r="E320" s="43">
        <f t="shared" si="35"/>
        <v>-13704.559999999998</v>
      </c>
    </row>
    <row r="321" spans="1:5" s="8" customFormat="1" ht="14.25" customHeight="1">
      <c r="A321" s="39" t="s">
        <v>80</v>
      </c>
      <c r="B321" s="64">
        <f>B322+B323+B324</f>
        <v>10137867.55</v>
      </c>
      <c r="C321" s="64">
        <f>C322+C323+C324</f>
        <v>4857129.1</v>
      </c>
      <c r="D321" s="40">
        <f t="shared" si="36"/>
        <v>0.47910757129589837</v>
      </c>
      <c r="E321" s="43">
        <f t="shared" si="35"/>
        <v>-5280738.450000001</v>
      </c>
    </row>
    <row r="322" spans="1:5" s="8" customFormat="1" ht="13.5" customHeight="1">
      <c r="A322" s="56" t="s">
        <v>78</v>
      </c>
      <c r="B322" s="64">
        <v>5434574.16</v>
      </c>
      <c r="C322" s="64">
        <v>2007898.2</v>
      </c>
      <c r="D322" s="40">
        <f t="shared" si="36"/>
        <v>0.3694674395610787</v>
      </c>
      <c r="E322" s="43">
        <f t="shared" si="35"/>
        <v>-3426675.96</v>
      </c>
    </row>
    <row r="323" spans="1:5" s="8" customFormat="1" ht="13.5" customHeight="1">
      <c r="A323" s="56" t="s">
        <v>72</v>
      </c>
      <c r="B323" s="64">
        <v>4703293.39</v>
      </c>
      <c r="C323" s="64">
        <v>2849230.9</v>
      </c>
      <c r="D323" s="40">
        <f t="shared" si="36"/>
        <v>0.6057948470869261</v>
      </c>
      <c r="E323" s="43">
        <f t="shared" si="35"/>
        <v>-1854062.4899999998</v>
      </c>
    </row>
    <row r="324" spans="1:5" s="8" customFormat="1" ht="13.5" customHeight="1">
      <c r="A324" s="56" t="s">
        <v>73</v>
      </c>
      <c r="B324" s="64">
        <v>0</v>
      </c>
      <c r="C324" s="64">
        <v>0</v>
      </c>
      <c r="D324" s="40" t="str">
        <f t="shared" si="36"/>
        <v>   </v>
      </c>
      <c r="E324" s="43">
        <f t="shared" si="35"/>
        <v>0</v>
      </c>
    </row>
    <row r="325" spans="1:5" s="8" customFormat="1" ht="27.75" customHeight="1">
      <c r="A325" s="39" t="s">
        <v>71</v>
      </c>
      <c r="B325" s="64">
        <f>B326+B327+B328</f>
        <v>7761600</v>
      </c>
      <c r="C325" s="64">
        <f>C326+C327+C328</f>
        <v>7761600</v>
      </c>
      <c r="D325" s="40">
        <f>IF(B325=0,"   ",C325/B325)</f>
        <v>1</v>
      </c>
      <c r="E325" s="43">
        <f t="shared" si="35"/>
        <v>0</v>
      </c>
    </row>
    <row r="326" spans="1:5" s="8" customFormat="1" ht="14.25" customHeight="1">
      <c r="A326" s="56" t="s">
        <v>78</v>
      </c>
      <c r="B326" s="64">
        <v>3981146.77</v>
      </c>
      <c r="C326" s="64">
        <v>3981146.77</v>
      </c>
      <c r="D326" s="40">
        <f>IF(B326=0,"   ",C326/B326)</f>
        <v>1</v>
      </c>
      <c r="E326" s="43">
        <f t="shared" si="35"/>
        <v>0</v>
      </c>
    </row>
    <row r="327" spans="1:5" s="8" customFormat="1" ht="15" customHeight="1">
      <c r="A327" s="56" t="s">
        <v>72</v>
      </c>
      <c r="B327" s="64">
        <v>2704333.56</v>
      </c>
      <c r="C327" s="64">
        <v>2704333.56</v>
      </c>
      <c r="D327" s="40">
        <f>IF(B327=0,"   ",C327/B327)</f>
        <v>1</v>
      </c>
      <c r="E327" s="43">
        <f t="shared" si="35"/>
        <v>0</v>
      </c>
    </row>
    <row r="328" spans="1:5" s="8" customFormat="1" ht="13.5" customHeight="1">
      <c r="A328" s="56" t="s">
        <v>142</v>
      </c>
      <c r="B328" s="64">
        <v>1076119.67</v>
      </c>
      <c r="C328" s="64">
        <v>1076119.67</v>
      </c>
      <c r="D328" s="40">
        <f>IF(B328=0,"   ",C328/B328)</f>
        <v>1</v>
      </c>
      <c r="E328" s="43">
        <f t="shared" si="35"/>
        <v>0</v>
      </c>
    </row>
    <row r="329" spans="1:6" s="8" customFormat="1" ht="15" customHeight="1">
      <c r="A329" s="39" t="s">
        <v>58</v>
      </c>
      <c r="B329" s="49">
        <f>B330+B336+B331</f>
        <v>33515900</v>
      </c>
      <c r="C329" s="49">
        <f>C330+C336+C331</f>
        <v>1389516.4</v>
      </c>
      <c r="D329" s="40">
        <f t="shared" si="36"/>
        <v>0.041458424210598546</v>
      </c>
      <c r="E329" s="43">
        <f t="shared" si="35"/>
        <v>-32126383.6</v>
      </c>
      <c r="F329" s="4"/>
    </row>
    <row r="330" spans="1:5" ht="14.25" customHeight="1">
      <c r="A330" s="39" t="s">
        <v>59</v>
      </c>
      <c r="B330" s="49">
        <v>223000</v>
      </c>
      <c r="C330" s="50">
        <v>96616.4</v>
      </c>
      <c r="D330" s="40">
        <f t="shared" si="36"/>
        <v>0.433257399103139</v>
      </c>
      <c r="E330" s="43">
        <f t="shared" si="35"/>
        <v>-126383.6</v>
      </c>
    </row>
    <row r="331" spans="1:5" ht="30.75" customHeight="1">
      <c r="A331" s="39" t="s">
        <v>215</v>
      </c>
      <c r="B331" s="48">
        <f>B333+B335+B334+B332</f>
        <v>1292900</v>
      </c>
      <c r="C331" s="48">
        <f>C333+C335+C334+C332</f>
        <v>1292900</v>
      </c>
      <c r="D331" s="40">
        <f aca="true" t="shared" si="37" ref="D331:D338">IF(B331=0,"   ",C331/B331)</f>
        <v>1</v>
      </c>
      <c r="E331" s="60">
        <f aca="true" t="shared" si="38" ref="E331:E338">C331-B331</f>
        <v>0</v>
      </c>
    </row>
    <row r="332" spans="1:5" ht="15">
      <c r="A332" s="39" t="s">
        <v>132</v>
      </c>
      <c r="B332" s="48">
        <v>895910.94</v>
      </c>
      <c r="C332" s="49">
        <v>895910.94</v>
      </c>
      <c r="D332" s="40">
        <f t="shared" si="37"/>
        <v>1</v>
      </c>
      <c r="E332" s="60">
        <f t="shared" si="38"/>
        <v>0</v>
      </c>
    </row>
    <row r="333" spans="1:5" ht="15">
      <c r="A333" s="39" t="s">
        <v>133</v>
      </c>
      <c r="B333" s="48">
        <v>9049.6</v>
      </c>
      <c r="C333" s="48">
        <v>9049.6</v>
      </c>
      <c r="D333" s="40">
        <f t="shared" si="37"/>
        <v>1</v>
      </c>
      <c r="E333" s="60">
        <f t="shared" si="38"/>
        <v>0</v>
      </c>
    </row>
    <row r="334" spans="1:5" s="8" customFormat="1" ht="15">
      <c r="A334" s="39" t="s">
        <v>141</v>
      </c>
      <c r="B334" s="64">
        <v>193923.95</v>
      </c>
      <c r="C334" s="64">
        <v>193923.95</v>
      </c>
      <c r="D334" s="40">
        <f t="shared" si="37"/>
        <v>1</v>
      </c>
      <c r="E334" s="43">
        <f t="shared" si="38"/>
        <v>0</v>
      </c>
    </row>
    <row r="335" spans="1:5" ht="15">
      <c r="A335" s="39" t="s">
        <v>153</v>
      </c>
      <c r="B335" s="64">
        <v>194015.51</v>
      </c>
      <c r="C335" s="48">
        <v>194015.51</v>
      </c>
      <c r="D335" s="40">
        <f t="shared" si="37"/>
        <v>1</v>
      </c>
      <c r="E335" s="60">
        <f t="shared" si="38"/>
        <v>0</v>
      </c>
    </row>
    <row r="336" spans="1:5" s="8" customFormat="1" ht="18" customHeight="1">
      <c r="A336" s="39" t="s">
        <v>195</v>
      </c>
      <c r="B336" s="64">
        <f>B337+B338</f>
        <v>32000000</v>
      </c>
      <c r="C336" s="64">
        <f>C337+C338</f>
        <v>0</v>
      </c>
      <c r="D336" s="40">
        <f t="shared" si="37"/>
        <v>0</v>
      </c>
      <c r="E336" s="43">
        <f t="shared" si="38"/>
        <v>-32000000</v>
      </c>
    </row>
    <row r="337" spans="1:5" s="8" customFormat="1" ht="13.5" customHeight="1">
      <c r="A337" s="56" t="s">
        <v>72</v>
      </c>
      <c r="B337" s="64">
        <v>30080000</v>
      </c>
      <c r="C337" s="64">
        <v>0</v>
      </c>
      <c r="D337" s="40">
        <f t="shared" si="37"/>
        <v>0</v>
      </c>
      <c r="E337" s="43">
        <f t="shared" si="38"/>
        <v>-30080000</v>
      </c>
    </row>
    <row r="338" spans="1:5" s="8" customFormat="1" ht="13.5" customHeight="1">
      <c r="A338" s="56" t="s">
        <v>142</v>
      </c>
      <c r="B338" s="64">
        <v>1920000</v>
      </c>
      <c r="C338" s="64">
        <v>0</v>
      </c>
      <c r="D338" s="40">
        <f t="shared" si="37"/>
        <v>0</v>
      </c>
      <c r="E338" s="43">
        <f t="shared" si="38"/>
        <v>-1920000</v>
      </c>
    </row>
    <row r="339" spans="1:5" ht="29.25" customHeight="1">
      <c r="A339" s="39" t="s">
        <v>60</v>
      </c>
      <c r="B339" s="49">
        <f>B340</f>
        <v>1644.81</v>
      </c>
      <c r="C339" s="49">
        <f>C340</f>
        <v>0</v>
      </c>
      <c r="D339" s="40">
        <f t="shared" si="36"/>
        <v>0</v>
      </c>
      <c r="E339" s="43">
        <f t="shared" si="35"/>
        <v>-1644.81</v>
      </c>
    </row>
    <row r="340" spans="1:6" ht="13.5" customHeight="1">
      <c r="A340" s="39" t="s">
        <v>61</v>
      </c>
      <c r="B340" s="49">
        <v>1644.81</v>
      </c>
      <c r="C340" s="50">
        <v>0</v>
      </c>
      <c r="D340" s="40">
        <f t="shared" si="36"/>
        <v>0</v>
      </c>
      <c r="E340" s="43">
        <f t="shared" si="35"/>
        <v>-1644.81</v>
      </c>
      <c r="F340" s="8"/>
    </row>
    <row r="341" spans="1:5" s="8" customFormat="1" ht="14.25">
      <c r="A341" s="58" t="s">
        <v>10</v>
      </c>
      <c r="B341" s="52">
        <f>B53+B74+B76+B86+B136+B186+B188+B265+B307+B329+B339</f>
        <v>849766493.1</v>
      </c>
      <c r="C341" s="52">
        <f>C53+C74+C76+C86+C136+C186+C188+C265+C307+C329+C339</f>
        <v>536845707.26</v>
      </c>
      <c r="D341" s="42">
        <f t="shared" si="36"/>
        <v>0.6317567374321316</v>
      </c>
      <c r="E341" s="44">
        <f t="shared" si="35"/>
        <v>-312920785.84000003</v>
      </c>
    </row>
    <row r="342" spans="1:5" s="8" customFormat="1" ht="15.75" hidden="1" thickBot="1">
      <c r="A342" s="45" t="s">
        <v>11</v>
      </c>
      <c r="B342" s="55" t="e">
        <f>B55+B57+#REF!+B68+#REF!+B80+#REF!+#REF!+#REF!+#REF!+#REF!+#REF!+#REF!+#REF!+#REF!</f>
        <v>#REF!</v>
      </c>
      <c r="C342" s="46"/>
      <c r="D342" s="42" t="e">
        <f>IF(B342=0,"   ",C342/B342)</f>
        <v>#REF!</v>
      </c>
      <c r="E342" s="44" t="e">
        <f>C342-B342</f>
        <v>#REF!</v>
      </c>
    </row>
    <row r="343" spans="1:5" s="8" customFormat="1" ht="15.75" hidden="1" thickBot="1">
      <c r="A343" s="33" t="s">
        <v>12</v>
      </c>
      <c r="B343" s="55" t="e">
        <f>B56+#REF!+B58+#REF!+#REF!+#REF!+#REF!+#REF!+#REF!+#REF!+#REF!+#REF!+#REF!+B307+B65</f>
        <v>#REF!</v>
      </c>
      <c r="C343" s="34">
        <v>815256</v>
      </c>
      <c r="D343" s="42" t="e">
        <f>IF(B343=0,"   ",C343/B343)</f>
        <v>#REF!</v>
      </c>
      <c r="E343" s="44" t="e">
        <f>C343-B343</f>
        <v>#REF!</v>
      </c>
    </row>
    <row r="344" spans="1:6" s="8" customFormat="1" ht="15.75" hidden="1" thickBot="1">
      <c r="A344" s="35" t="s">
        <v>13</v>
      </c>
      <c r="B344" s="55" t="e">
        <f>#REF!+#REF!+B63+#REF!+#REF!+B81+#REF!+#REF!+#REF!+#REF!+#REF!+#REF!+#REF!+B308+B66</f>
        <v>#REF!</v>
      </c>
      <c r="C344" s="36">
        <v>1700000</v>
      </c>
      <c r="D344" s="42" t="e">
        <f>IF(B344=0,"   ",C344/B344)</f>
        <v>#REF!</v>
      </c>
      <c r="E344" s="44" t="e">
        <f>C344-B344</f>
        <v>#REF!</v>
      </c>
      <c r="F344"/>
    </row>
    <row r="345" spans="1:5" ht="19.5" customHeight="1" thickBot="1">
      <c r="A345" s="61" t="s">
        <v>79</v>
      </c>
      <c r="B345" s="62">
        <f>B51-B341</f>
        <v>-55302985.41999996</v>
      </c>
      <c r="C345" s="62">
        <f>C51-C341</f>
        <v>-46711954.75999999</v>
      </c>
      <c r="D345" s="75">
        <f>IF(B345=0,"   ",C345/B345)</f>
        <v>0.8446552099356814</v>
      </c>
      <c r="E345" s="76">
        <f>C345-B345</f>
        <v>8591030.659999967</v>
      </c>
    </row>
    <row r="346" spans="1:5" ht="18.75" customHeight="1">
      <c r="A346" s="66"/>
      <c r="B346" s="67"/>
      <c r="C346" s="67"/>
      <c r="D346" s="67"/>
      <c r="E346" s="68"/>
    </row>
    <row r="347" spans="1:5" ht="19.5" customHeight="1">
      <c r="A347" s="59" t="s">
        <v>222</v>
      </c>
      <c r="B347" s="67"/>
      <c r="C347" s="67"/>
      <c r="D347" s="67"/>
      <c r="E347" s="68"/>
    </row>
    <row r="348" spans="1:5" ht="15" customHeight="1">
      <c r="A348" s="59" t="s">
        <v>34</v>
      </c>
      <c r="B348" s="67"/>
      <c r="C348" s="86" t="s">
        <v>223</v>
      </c>
      <c r="D348" s="86"/>
      <c r="E348" s="68"/>
    </row>
    <row r="349" spans="1:5" ht="39.75" customHeight="1">
      <c r="A349" s="66" t="s">
        <v>169</v>
      </c>
      <c r="B349" s="67"/>
      <c r="C349" s="67"/>
      <c r="D349" s="67"/>
      <c r="E349" s="68"/>
    </row>
    <row r="350" spans="2:5" ht="19.5" customHeight="1">
      <c r="B350" s="59"/>
      <c r="C350" s="85"/>
      <c r="D350" s="85"/>
      <c r="E350" s="85"/>
    </row>
    <row r="351" spans="1:5" ht="15" customHeight="1">
      <c r="A351" s="79"/>
      <c r="B351" s="80"/>
      <c r="C351" s="80"/>
      <c r="D351" s="32"/>
      <c r="E351" s="38"/>
    </row>
    <row r="352" spans="1:5" ht="19.5" customHeight="1">
      <c r="A352" s="66"/>
      <c r="B352" s="78"/>
      <c r="C352" s="78"/>
      <c r="D352" s="67"/>
      <c r="E352" s="68"/>
    </row>
    <row r="353" spans="1:5" ht="19.5" customHeight="1">
      <c r="A353" s="81"/>
      <c r="B353" s="67"/>
      <c r="C353" s="67"/>
      <c r="D353" s="67"/>
      <c r="E353" s="68"/>
    </row>
    <row r="354" spans="1:6" ht="19.5" customHeight="1">
      <c r="A354" s="66"/>
      <c r="B354" s="67"/>
      <c r="C354" s="67"/>
      <c r="D354" s="67"/>
      <c r="E354" s="68"/>
      <c r="F354" s="8"/>
    </row>
    <row r="355" spans="1:5" s="8" customFormat="1" ht="20.25" customHeight="1">
      <c r="A355" s="59"/>
      <c r="B355" s="59"/>
      <c r="C355" s="85"/>
      <c r="D355" s="85"/>
      <c r="E355" s="85"/>
    </row>
    <row r="356" spans="1:5" s="8" customFormat="1" ht="9.75" customHeight="1" hidden="1">
      <c r="A356" s="32"/>
      <c r="B356" s="32"/>
      <c r="C356" s="37"/>
      <c r="D356" s="32"/>
      <c r="E356" s="38"/>
    </row>
    <row r="357" spans="1:5" s="8" customFormat="1" ht="14.25" customHeight="1" hidden="1">
      <c r="A357" s="18"/>
      <c r="B357" s="18"/>
      <c r="C357" s="82"/>
      <c r="D357" s="82"/>
      <c r="E357" s="82"/>
    </row>
    <row r="358" spans="1:5" s="8" customFormat="1" ht="17.25" customHeight="1">
      <c r="A358" s="59"/>
      <c r="B358" s="18"/>
      <c r="C358" s="59"/>
      <c r="D358" s="63"/>
      <c r="E358" s="63"/>
    </row>
    <row r="359" spans="3:5" s="8" customFormat="1" ht="12.75">
      <c r="C359" s="7"/>
      <c r="E359" s="2"/>
    </row>
    <row r="360" spans="3:5" s="8" customFormat="1" ht="12.75">
      <c r="C360" s="7"/>
      <c r="E360" s="2"/>
    </row>
    <row r="361" spans="3:5" s="8" customFormat="1" ht="12.75">
      <c r="C361" s="7"/>
      <c r="E361" s="2"/>
    </row>
    <row r="362" spans="3:5" s="8" customFormat="1" ht="12.75">
      <c r="C362" s="7"/>
      <c r="E362" s="2"/>
    </row>
    <row r="363" spans="3:5" s="8" customFormat="1" ht="12.75">
      <c r="C363" s="7"/>
      <c r="E363" s="2"/>
    </row>
    <row r="364" spans="3:5" s="8" customFormat="1" ht="12.75">
      <c r="C364" s="7"/>
      <c r="E364" s="2"/>
    </row>
    <row r="365" spans="3:5" s="8" customFormat="1" ht="12.75">
      <c r="C365" s="7"/>
      <c r="E365" s="2"/>
    </row>
    <row r="366" spans="3:5" s="8" customFormat="1" ht="12.75">
      <c r="C366" s="7"/>
      <c r="E366" s="2"/>
    </row>
    <row r="367" spans="3:6" s="8" customFormat="1" ht="12.75">
      <c r="C367" s="7"/>
      <c r="E367" s="2"/>
      <c r="F367" s="4"/>
    </row>
    <row r="376" ht="11.25" customHeight="1"/>
    <row r="377" ht="11.25" customHeight="1" hidden="1"/>
    <row r="378" ht="12.75" hidden="1"/>
    <row r="379" ht="12.75" hidden="1"/>
    <row r="380" ht="12.75" hidden="1"/>
    <row r="381" ht="12.75" hidden="1"/>
    <row r="382" ht="12.75" hidden="1"/>
    <row r="383" ht="12.75" hidden="1"/>
  </sheetData>
  <sheetProtection/>
  <mergeCells count="5">
    <mergeCell ref="C357:E357"/>
    <mergeCell ref="A1:E1"/>
    <mergeCell ref="C355:E355"/>
    <mergeCell ref="C350:E350"/>
    <mergeCell ref="C348:D348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3" manualBreakCount="3">
    <brk id="56" max="4" man="1"/>
    <brk id="112" max="4" man="1"/>
    <brk id="1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2020-09-08T06:29:45Z</cp:lastPrinted>
  <dcterms:created xsi:type="dcterms:W3CDTF">2001-03-21T05:21:19Z</dcterms:created>
  <dcterms:modified xsi:type="dcterms:W3CDTF">2020-12-03T14:39:01Z</dcterms:modified>
  <cp:category/>
  <cp:version/>
  <cp:contentType/>
  <cp:contentStatus/>
</cp:coreProperties>
</file>