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'Лист1'!$A$1:$E$407</definedName>
  </definedNames>
  <calcPr fullCalcOnLoad="1"/>
</workbook>
</file>

<file path=xl/sharedStrings.xml><?xml version="1.0" encoding="utf-8"?>
<sst xmlns="http://schemas.openxmlformats.org/spreadsheetml/2006/main" count="403" uniqueCount="274">
  <si>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</si>
  <si>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</si>
  <si>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</si>
  <si>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</si>
  <si>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</si>
  <si>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</si>
  <si>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</si>
  <si>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</si>
  <si>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</si>
  <si>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</si>
  <si>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</si>
  <si>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</si>
  <si>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</si>
  <si>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</si>
  <si>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</si>
  <si>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</si>
  <si>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</si>
  <si>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</si>
  <si>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</si>
  <si>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</si>
  <si>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</si>
  <si>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</si>
  <si>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</si>
  <si>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</si>
  <si>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</si>
  <si>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</si>
  <si>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</si>
  <si>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</si>
  <si>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</si>
  <si>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</si>
  <si>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</si>
  <si>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</si>
  <si>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</si>
  <si>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</si>
  <si>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</si>
  <si>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</si>
  <si>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</si>
  <si>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</si>
  <si>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</si>
  <si>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</si>
  <si>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</si>
  <si>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</si>
  <si>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</si>
  <si>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</si>
  <si>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</si>
  <si>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</si>
  <si>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</si>
  <si>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</si>
  <si>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</si>
  <si>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</si>
  <si>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</si>
  <si>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</si>
  <si>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</si>
  <si>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</si>
  <si>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</si>
  <si>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</si>
  <si>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</si>
  <si>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</si>
  <si>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</si>
  <si>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</si>
  <si>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</si>
  <si>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</si>
  <si>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</si>
  <si>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</si>
  <si>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</si>
  <si>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</si>
  <si>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</si>
  <si>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</si>
  <si>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</si>
  <si>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</si>
  <si>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</si>
  <si>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</si>
  <si>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</si>
  <si>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</si>
  <si>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</si>
  <si>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</si>
  <si>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</si>
  <si>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</si>
  <si>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</si>
  <si>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</si>
  <si>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</si>
  <si>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</si>
  <si>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</si>
  <si>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</si>
  <si>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</si>
  <si>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</si>
  <si>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</si>
  <si>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</si>
  <si>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</si>
  <si>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</si>
  <si>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</si>
  <si>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</si>
  <si>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</si>
  <si>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</si>
  <si>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</si>
  <si>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</si>
  <si>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</si>
  <si>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</si>
  <si>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</si>
  <si>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</si>
  <si>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</si>
  <si>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</si>
  <si>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</si>
  <si>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</si>
  <si>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</si>
  <si>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</si>
  <si>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</si>
  <si>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</si>
  <si>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</si>
  <si>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</si>
  <si>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</si>
  <si>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</si>
  <si>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</si>
  <si>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</si>
  <si>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</si>
  <si>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</si>
  <si>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</si>
  <si>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</si>
  <si>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</si>
  <si>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</si>
  <si>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</si>
  <si>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</si>
  <si>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</si>
  <si>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</si>
  <si>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</si>
  <si>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</si>
  <si>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</si>
  <si>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</si>
  <si>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</si>
  <si>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</si>
  <si>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</si>
  <si>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</si>
  <si>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</si>
  <si>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</si>
  <si>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</si>
  <si>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</si>
  <si>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</si>
  <si>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</si>
  <si>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</si>
  <si>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</si>
  <si>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</si>
  <si>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</si>
  <si>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</si>
  <si>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</si>
  <si>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</si>
  <si>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</si>
  <si>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</si>
  <si>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</si>
  <si>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</si>
  <si>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</si>
  <si>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</si>
  <si>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</si>
  <si>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</si>
  <si>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</si>
  <si>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</si>
  <si>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</si>
  <si>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Дотации бюджетам поселений на поддержку мер по обеспечению сбалансированности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</si>
  <si>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</si>
  <si>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</si>
  <si>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</si>
  <si>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</si>
  <si>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</si>
  <si>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</si>
  <si>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</si>
  <si>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</si>
  <si>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</si>
  <si>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</si>
  <si>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</si>
  <si>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</si>
  <si>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</si>
  <si>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</si>
  <si>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</si>
  <si>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</si>
  <si>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</si>
  <si>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</si>
  <si>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</si>
  <si>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</si>
  <si>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</si>
  <si>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</si>
  <si>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</si>
  <si>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</si>
  <si>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</si>
  <si>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</si>
  <si>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</si>
  <si>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</si>
  <si>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</si>
  <si>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</si>
  <si>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</si>
  <si>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</si>
  <si>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</si>
  <si>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</si>
  <si>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</si>
  <si>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</si>
  <si>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</si>
  <si>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</si>
  <si>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</si>
  <si>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</si>
  <si>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</si>
  <si>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</si>
  <si>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</si>
  <si>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</si>
  <si>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</si>
  <si>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</si>
  <si>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</si>
  <si>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</si>
  <si>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</si>
  <si>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</si>
  <si>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</si>
  <si>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</si>
  <si>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</si>
  <si>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</si>
  <si>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</si>
  <si>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</si>
  <si>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</si>
  <si>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</si>
  <si>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</si>
  <si>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</si>
  <si>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</si>
  <si>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</si>
  <si>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</si>
  <si>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</si>
  <si>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</si>
  <si>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</si>
  <si>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</si>
  <si>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</si>
  <si>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</si>
  <si>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</si>
  <si>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</si>
  <si>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реализация вопросов местного значения в сфере образования, физической культуры и спорта (оплата коммунальных услуг)</t>
  </si>
  <si>
    <t xml:space="preserve">оплата проектно-сметной документации по строительству дошкольного образовательного учреждения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</si>
  <si>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</si>
  <si>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приобретение музыкальных инструментов, оборудования и материалов для детских школ искусств</t>
  </si>
  <si>
    <t>реализация отдельных полномочий в области обращения с твердыми коммунальными отходами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</si>
  <si>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 (респ.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</si>
  <si>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</si>
  <si>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вопросов местного значения в сфере образования, физической культуры и спорта (респ. ср-ва)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</si>
  <si>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</si>
  <si>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</si>
  <si>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</si>
  <si>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</si>
  <si>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Уточненный план на 2020 год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</si>
  <si>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</si>
  <si>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</si>
  <si>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</si>
  <si>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</si>
  <si>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</si>
  <si>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Начальник финансового отдела</t>
  </si>
  <si>
    <t>Е.Е. Матушкина</t>
  </si>
  <si>
    <t>поддержка инновационных проектов в сфере культуры и искусства (респ. ср-ва)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</si>
  <si>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</si>
  <si>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</si>
  <si>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демонтаж здания МБОУ "Байгуловская СОШ"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</si>
  <si>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</si>
  <si>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</si>
  <si>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</si>
  <si>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</si>
  <si>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залив площадки для проведения мероприятий по ГТО</t>
  </si>
  <si>
    <t>реализация инновационных программ в сфере культуры и искусства (респ. ср-ва)</t>
  </si>
  <si>
    <t>ежегодные денежные поощрения и гранты Главы Чувашской Республики для поддержки инноваций в сфере образования (респ. ср-ва)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</si>
  <si>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</si>
  <si>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Анализ исполнения районного бюджета Козловского района на 01.12.2020 года</t>
  </si>
  <si>
    <t>Фактическое исполнение на 01.12.2020 года</t>
  </si>
  <si>
    <t>проектно-сметная документация по строительству сельского дома культуры д. Илебары</t>
  </si>
  <si>
    <t>реализация мероприятий по благоустройству дворовых территорий и тротуаров (респ. ср-ва)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</si>
  <si>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</si>
  <si>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дооснащения образовательных организаций средствами обучения и воспитания) (респ. ср-ва)</t>
  </si>
  <si>
    <t>повышение заработной платы педагогических работников муниципальных организаций дополнительного образования детей (респ. ср-ва)</t>
  </si>
  <si>
    <t>повышение заработной платы педагогических работников муниципальных учреждений культуры (респ. ср-ва)</t>
  </si>
  <si>
    <t>реализация проектов, направленных на поощрение и популяризацию достижений сельских и городских поселений в сфере развития сельских территорий, в том числе приобретение автотранспортных средств (респ. ср-ва)</t>
  </si>
  <si>
    <t>проведение археологических обследований земельного участка  и оплата проектно-сметной документации для строительства футбольного поля</t>
  </si>
  <si>
    <t>повышение заработной платы педагогических работников муниципальных учреждений культуры</t>
  </si>
  <si>
    <t>повышение заработной платы педагогических работников муниципальных организаций дополнительного образования детей</t>
  </si>
  <si>
    <t>проектно-сметная документация по строительству сельского дома культуры д. Илебары (респ. ср-ва)</t>
  </si>
  <si>
    <t>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</si>
</sst>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4" fontId="10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9"/>
  <sheetViews>
    <sheetView tabSelected="1" view="pageBreakPreview" zoomScaleSheetLayoutView="100" workbookViewId="0" topLeftCell="A357">
      <selection activeCell="C398" sqref="C398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1" t="s">
        <v>260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240</v>
      </c>
      <c r="C3" s="44" t="s">
        <v>261</v>
      </c>
      <c r="D3" s="43" t="s">
        <v>211</v>
      </c>
      <c r="E3" s="45" t="s">
        <v>212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104</v>
      </c>
      <c r="B6" s="50">
        <f>SUM(B7)</f>
        <v>69897100</v>
      </c>
      <c r="C6" s="50">
        <f>SUM(C7)</f>
        <v>58892492.6</v>
      </c>
      <c r="D6" s="28">
        <f aca="true" t="shared" si="0" ref="D6:D36">IF(B6=0,"   ",C6/B6)</f>
        <v>0.8425598858894003</v>
      </c>
      <c r="E6" s="31">
        <f aca="true" t="shared" si="1" ref="E6:E36">C6-B6</f>
        <v>-11004607.399999999</v>
      </c>
    </row>
    <row r="7" spans="1:5" s="5" customFormat="1" ht="15" customHeight="1">
      <c r="A7" s="27" t="s">
        <v>26</v>
      </c>
      <c r="B7" s="51">
        <v>69897100</v>
      </c>
      <c r="C7" s="55">
        <v>58892492.6</v>
      </c>
      <c r="D7" s="28">
        <f t="shared" si="0"/>
        <v>0.8425598858894003</v>
      </c>
      <c r="E7" s="31">
        <f t="shared" si="1"/>
        <v>-11004607.399999999</v>
      </c>
    </row>
    <row r="8" spans="1:5" s="5" customFormat="1" ht="45" customHeight="1">
      <c r="A8" s="27" t="s">
        <v>79</v>
      </c>
      <c r="B8" s="50">
        <f>SUM(B9)</f>
        <v>3227600</v>
      </c>
      <c r="C8" s="50">
        <f>SUM(C9)</f>
        <v>2815014.35</v>
      </c>
      <c r="D8" s="28">
        <f t="shared" si="0"/>
        <v>0.8721695222456315</v>
      </c>
      <c r="E8" s="31">
        <f t="shared" si="1"/>
        <v>-412585.6499999999</v>
      </c>
    </row>
    <row r="9" spans="1:5" s="5" customFormat="1" ht="29.25" customHeight="1">
      <c r="A9" s="27" t="s">
        <v>80</v>
      </c>
      <c r="B9" s="51">
        <v>3227600</v>
      </c>
      <c r="C9" s="55">
        <v>2815014.35</v>
      </c>
      <c r="D9" s="28">
        <f t="shared" si="0"/>
        <v>0.8721695222456315</v>
      </c>
      <c r="E9" s="31">
        <f t="shared" si="1"/>
        <v>-412585.6499999999</v>
      </c>
    </row>
    <row r="10" spans="1:5" s="6" customFormat="1" ht="15" customHeight="1">
      <c r="A10" s="39" t="s">
        <v>3</v>
      </c>
      <c r="B10" s="51">
        <f>SUM(B11:B13)</f>
        <v>7481700</v>
      </c>
      <c r="C10" s="51">
        <f>SUM(C11:C13)</f>
        <v>7104966.66</v>
      </c>
      <c r="D10" s="28">
        <f t="shared" si="0"/>
        <v>0.9496460242992902</v>
      </c>
      <c r="E10" s="31">
        <f t="shared" si="1"/>
        <v>-376733.33999999985</v>
      </c>
    </row>
    <row r="11" spans="1:5" s="5" customFormat="1" ht="28.5" customHeight="1">
      <c r="A11" s="27" t="s">
        <v>179</v>
      </c>
      <c r="B11" s="51">
        <v>488200</v>
      </c>
      <c r="C11" s="55">
        <v>403844.7</v>
      </c>
      <c r="D11" s="28">
        <f>IF(B11=0,"   ",C11/B11)</f>
        <v>0.8272115936091766</v>
      </c>
      <c r="E11" s="31">
        <f>C11-B11</f>
        <v>-84355.29999999999</v>
      </c>
    </row>
    <row r="12" spans="1:5" s="5" customFormat="1" ht="28.5" customHeight="1">
      <c r="A12" s="27" t="s">
        <v>103</v>
      </c>
      <c r="B12" s="51">
        <v>6275400</v>
      </c>
      <c r="C12" s="55">
        <v>5982955.43</v>
      </c>
      <c r="D12" s="28">
        <f t="shared" si="0"/>
        <v>0.9533982582783567</v>
      </c>
      <c r="E12" s="31">
        <f t="shared" si="1"/>
        <v>-292444.5700000003</v>
      </c>
    </row>
    <row r="13" spans="1:5" s="5" customFormat="1" ht="15">
      <c r="A13" s="27" t="s">
        <v>14</v>
      </c>
      <c r="B13" s="51">
        <v>718100</v>
      </c>
      <c r="C13" s="55">
        <v>718166.53</v>
      </c>
      <c r="D13" s="28">
        <f>IF(B13=0,"   ",C13/B13)</f>
        <v>1.0000926472636122</v>
      </c>
      <c r="E13" s="31">
        <f>C13-B13</f>
        <v>66.53000000002794</v>
      </c>
    </row>
    <row r="14" spans="1:5" s="5" customFormat="1" ht="15">
      <c r="A14" s="39" t="s">
        <v>81</v>
      </c>
      <c r="B14" s="50">
        <f>B15+B16</f>
        <v>1480300</v>
      </c>
      <c r="C14" s="50">
        <f>C15+C16</f>
        <v>1113950.09</v>
      </c>
      <c r="D14" s="28">
        <f t="shared" si="0"/>
        <v>0.7525164426129839</v>
      </c>
      <c r="E14" s="31">
        <f t="shared" si="1"/>
        <v>-366349.9099999999</v>
      </c>
    </row>
    <row r="15" spans="1:5" s="5" customFormat="1" ht="15">
      <c r="A15" s="27" t="s">
        <v>116</v>
      </c>
      <c r="B15" s="51">
        <v>200100</v>
      </c>
      <c r="C15" s="55">
        <v>71918.82</v>
      </c>
      <c r="D15" s="28">
        <f t="shared" si="0"/>
        <v>0.3594143928035982</v>
      </c>
      <c r="E15" s="31">
        <f t="shared" si="1"/>
        <v>-128181.18</v>
      </c>
    </row>
    <row r="16" spans="1:5" s="5" customFormat="1" ht="15">
      <c r="A16" s="27" t="s">
        <v>117</v>
      </c>
      <c r="B16" s="51">
        <v>1280200</v>
      </c>
      <c r="C16" s="55">
        <v>1042031.27</v>
      </c>
      <c r="D16" s="28">
        <f>IF(B16=0,"   ",C16/B16)</f>
        <v>0.8139597484768005</v>
      </c>
      <c r="E16" s="31">
        <f>C16-B16</f>
        <v>-238168.72999999998</v>
      </c>
    </row>
    <row r="17" spans="1:5" s="5" customFormat="1" ht="29.25" customHeight="1">
      <c r="A17" s="39" t="s">
        <v>105</v>
      </c>
      <c r="B17" s="51">
        <f>SUM(B18:B19)</f>
        <v>144600</v>
      </c>
      <c r="C17" s="51">
        <f>SUM(C18:C19)</f>
        <v>187821.84999999998</v>
      </c>
      <c r="D17" s="28">
        <f>IF(B17=0,"   ",C17/B17)</f>
        <v>1.2989062932226831</v>
      </c>
      <c r="E17" s="31">
        <f>C17-B17</f>
        <v>43221.84999999998</v>
      </c>
    </row>
    <row r="18" spans="1:5" s="5" customFormat="1" ht="15">
      <c r="A18" s="27" t="s">
        <v>15</v>
      </c>
      <c r="B18" s="51">
        <v>144600</v>
      </c>
      <c r="C18" s="51">
        <v>190505.61</v>
      </c>
      <c r="D18" s="28">
        <f>IF(B18=0,"   ",C18/B18)</f>
        <v>1.317466182572614</v>
      </c>
      <c r="E18" s="31">
        <f>C18-B18</f>
        <v>45905.609999999986</v>
      </c>
    </row>
    <row r="19" spans="1:5" s="5" customFormat="1" ht="15">
      <c r="A19" s="27" t="s">
        <v>37</v>
      </c>
      <c r="B19" s="51">
        <v>0</v>
      </c>
      <c r="C19" s="51">
        <v>-2683.76</v>
      </c>
      <c r="D19" s="28" t="str">
        <f t="shared" si="0"/>
        <v>   </v>
      </c>
      <c r="E19" s="31">
        <f t="shared" si="1"/>
        <v>-2683.76</v>
      </c>
    </row>
    <row r="20" spans="1:5" s="5" customFormat="1" ht="15">
      <c r="A20" s="39" t="s">
        <v>16</v>
      </c>
      <c r="B20" s="51">
        <v>2600000</v>
      </c>
      <c r="C20" s="51">
        <v>2442857.21</v>
      </c>
      <c r="D20" s="28">
        <f t="shared" si="0"/>
        <v>0.9395604653846154</v>
      </c>
      <c r="E20" s="31">
        <f t="shared" si="1"/>
        <v>-157142.79000000004</v>
      </c>
    </row>
    <row r="21" spans="1:5" s="5" customFormat="1" ht="17.25" customHeight="1">
      <c r="A21" s="39" t="s">
        <v>27</v>
      </c>
      <c r="B21" s="51">
        <v>0</v>
      </c>
      <c r="C21" s="51">
        <v>120.97</v>
      </c>
      <c r="D21" s="28" t="str">
        <f t="shared" si="0"/>
        <v>   </v>
      </c>
      <c r="E21" s="31">
        <f t="shared" si="1"/>
        <v>120.97</v>
      </c>
    </row>
    <row r="22" spans="1:5" s="5" customFormat="1" ht="44.25" customHeight="1">
      <c r="A22" s="39" t="s">
        <v>107</v>
      </c>
      <c r="B22" s="51">
        <f>SUM(B23:B24)</f>
        <v>5667100</v>
      </c>
      <c r="C22" s="51">
        <f>SUM(C23:C24)</f>
        <v>3610554.1799999997</v>
      </c>
      <c r="D22" s="28">
        <f t="shared" si="0"/>
        <v>0.6371078999841188</v>
      </c>
      <c r="E22" s="31">
        <f t="shared" si="1"/>
        <v>-2056545.8200000003</v>
      </c>
    </row>
    <row r="23" spans="1:5" s="5" customFormat="1" ht="15">
      <c r="A23" s="27" t="s">
        <v>57</v>
      </c>
      <c r="B23" s="51">
        <v>4667100</v>
      </c>
      <c r="C23" s="51">
        <v>3026252.09</v>
      </c>
      <c r="D23" s="28">
        <f t="shared" si="0"/>
        <v>0.6484223800647082</v>
      </c>
      <c r="E23" s="31">
        <f t="shared" si="1"/>
        <v>-1640847.9100000001</v>
      </c>
    </row>
    <row r="24" spans="1:5" s="5" customFormat="1" ht="16.5" customHeight="1">
      <c r="A24" s="27" t="s">
        <v>141</v>
      </c>
      <c r="B24" s="51">
        <v>1000000</v>
      </c>
      <c r="C24" s="55">
        <v>584302.09</v>
      </c>
      <c r="D24" s="28">
        <f t="shared" si="0"/>
        <v>0.58430209</v>
      </c>
      <c r="E24" s="31">
        <f t="shared" si="1"/>
        <v>-415697.91000000003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165141.03</v>
      </c>
      <c r="D25" s="28">
        <f t="shared" si="0"/>
        <v>0.4718315142857143</v>
      </c>
      <c r="E25" s="31">
        <f t="shared" si="1"/>
        <v>-184858.97</v>
      </c>
    </row>
    <row r="26" spans="1:5" s="5" customFormat="1" ht="15">
      <c r="A26" s="27" t="s">
        <v>18</v>
      </c>
      <c r="B26" s="51">
        <v>350000</v>
      </c>
      <c r="C26" s="51">
        <v>165141.03</v>
      </c>
      <c r="D26" s="28">
        <f t="shared" si="0"/>
        <v>0.4718315142857143</v>
      </c>
      <c r="E26" s="31">
        <f t="shared" si="1"/>
        <v>-184858.97</v>
      </c>
    </row>
    <row r="27" spans="1:5" s="5" customFormat="1" ht="30">
      <c r="A27" s="39" t="s">
        <v>108</v>
      </c>
      <c r="B27" s="51">
        <v>2100000</v>
      </c>
      <c r="C27" s="51">
        <v>1588879.02</v>
      </c>
      <c r="D27" s="28">
        <f t="shared" si="0"/>
        <v>0.7566090571428572</v>
      </c>
      <c r="E27" s="31">
        <f t="shared" si="1"/>
        <v>-511120.98</v>
      </c>
    </row>
    <row r="28" spans="1:5" s="5" customFormat="1" ht="30" customHeight="1">
      <c r="A28" s="39" t="s">
        <v>109</v>
      </c>
      <c r="B28" s="51">
        <f>SUM(B29,B30)</f>
        <v>910800</v>
      </c>
      <c r="C28" s="51">
        <f>SUM(C29,C30)</f>
        <v>965721.86</v>
      </c>
      <c r="D28" s="28">
        <f t="shared" si="0"/>
        <v>1.060300680720246</v>
      </c>
      <c r="E28" s="31">
        <f t="shared" si="1"/>
        <v>54921.859999999986</v>
      </c>
    </row>
    <row r="29" spans="1:5" s="5" customFormat="1" ht="30">
      <c r="A29" s="27" t="s">
        <v>110</v>
      </c>
      <c r="B29" s="51">
        <v>239850</v>
      </c>
      <c r="C29" s="51">
        <v>252174</v>
      </c>
      <c r="D29" s="28">
        <f t="shared" si="0"/>
        <v>1.051382113821138</v>
      </c>
      <c r="E29" s="31">
        <f t="shared" si="1"/>
        <v>12324</v>
      </c>
    </row>
    <row r="30" spans="1:5" s="5" customFormat="1" ht="15">
      <c r="A30" s="27" t="s">
        <v>32</v>
      </c>
      <c r="B30" s="51">
        <v>670950</v>
      </c>
      <c r="C30" s="51">
        <v>713547.86</v>
      </c>
      <c r="D30" s="28">
        <f t="shared" si="0"/>
        <v>1.0634888739846486</v>
      </c>
      <c r="E30" s="31">
        <f t="shared" si="1"/>
        <v>42597.859999999986</v>
      </c>
    </row>
    <row r="31" spans="1:5" s="5" customFormat="1" ht="17.25" customHeight="1">
      <c r="A31" s="39" t="s">
        <v>106</v>
      </c>
      <c r="B31" s="51">
        <v>3300000</v>
      </c>
      <c r="C31" s="51">
        <v>1092699.17</v>
      </c>
      <c r="D31" s="28">
        <f t="shared" si="0"/>
        <v>0.3311209606060606</v>
      </c>
      <c r="E31" s="31">
        <f t="shared" si="1"/>
        <v>-2207300.83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6800</v>
      </c>
      <c r="D32" s="28" t="str">
        <f t="shared" si="0"/>
        <v>   </v>
      </c>
      <c r="E32" s="31">
        <f t="shared" si="1"/>
        <v>6800</v>
      </c>
    </row>
    <row r="33" spans="1:5" s="8" customFormat="1" ht="15" customHeight="1">
      <c r="A33" s="27" t="s">
        <v>28</v>
      </c>
      <c r="B33" s="51">
        <v>0</v>
      </c>
      <c r="C33" s="50">
        <v>6800</v>
      </c>
      <c r="D33" s="28" t="str">
        <f t="shared" si="0"/>
        <v>   </v>
      </c>
      <c r="E33" s="31">
        <f t="shared" si="1"/>
        <v>6800</v>
      </c>
    </row>
    <row r="34" spans="1:5" s="8" customFormat="1" ht="15" customHeight="1">
      <c r="A34" s="27" t="s">
        <v>112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97159200</v>
      </c>
      <c r="C35" s="52">
        <f>SUM(C6,C10,C17,C20,C21,C22,C25,C27,C28,C31,C32,C8,C14)</f>
        <v>79987018.99</v>
      </c>
      <c r="D35" s="30">
        <f t="shared" si="0"/>
        <v>0.8232572827894836</v>
      </c>
      <c r="E35" s="32">
        <f t="shared" si="1"/>
        <v>-17172181.010000005</v>
      </c>
    </row>
    <row r="36" spans="1:5" s="8" customFormat="1" ht="18" customHeight="1">
      <c r="A36" s="40" t="s">
        <v>62</v>
      </c>
      <c r="B36" s="52">
        <f>B37+B39+B42+B118+B141+B38</f>
        <v>672956828.73</v>
      </c>
      <c r="C36" s="52">
        <f>C37+C39+C42+C118+C141+C38</f>
        <v>389545224.91</v>
      </c>
      <c r="D36" s="30">
        <f t="shared" si="0"/>
        <v>0.5788561885093689</v>
      </c>
      <c r="E36" s="32">
        <f t="shared" si="1"/>
        <v>-283411603.82</v>
      </c>
    </row>
    <row r="37" spans="1:5" s="8" customFormat="1" ht="31.5" customHeight="1">
      <c r="A37" s="27" t="s">
        <v>38</v>
      </c>
      <c r="B37" s="51">
        <v>-47039170.84</v>
      </c>
      <c r="C37" s="51">
        <v>-47039170.84</v>
      </c>
      <c r="D37" s="28">
        <f aca="true" t="shared" si="2" ref="D37:D54">IF(B37=0,"   ",C37/B37)</f>
        <v>1</v>
      </c>
      <c r="E37" s="31">
        <f aca="true" t="shared" si="3" ref="E37:E54">C37-B37</f>
        <v>0</v>
      </c>
    </row>
    <row r="38" spans="1:5" s="8" customFormat="1" ht="46.5" customHeight="1">
      <c r="A38" s="27" t="s">
        <v>76</v>
      </c>
      <c r="B38" s="51">
        <v>2428.13</v>
      </c>
      <c r="C38" s="50">
        <v>2428.13</v>
      </c>
      <c r="D38" s="28">
        <f t="shared" si="2"/>
        <v>1</v>
      </c>
      <c r="E38" s="31">
        <f t="shared" si="3"/>
        <v>0</v>
      </c>
    </row>
    <row r="39" spans="1:5" s="8" customFormat="1" ht="18.75" customHeight="1">
      <c r="A39" s="27" t="s">
        <v>96</v>
      </c>
      <c r="B39" s="51">
        <f>B40+B41</f>
        <v>5125300</v>
      </c>
      <c r="C39" s="51">
        <f>C40+C41</f>
        <v>4894300</v>
      </c>
      <c r="D39" s="28">
        <f t="shared" si="2"/>
        <v>0.9549294675433633</v>
      </c>
      <c r="E39" s="31">
        <f t="shared" si="3"/>
        <v>-231000</v>
      </c>
    </row>
    <row r="40" spans="1:5" s="8" customFormat="1" ht="30" customHeight="1">
      <c r="A40" s="27" t="s">
        <v>97</v>
      </c>
      <c r="B40" s="51">
        <v>5125300</v>
      </c>
      <c r="C40" s="50">
        <v>4894300</v>
      </c>
      <c r="D40" s="28">
        <f t="shared" si="2"/>
        <v>0.9549294675433633</v>
      </c>
      <c r="E40" s="31">
        <f t="shared" si="3"/>
        <v>-231000</v>
      </c>
    </row>
    <row r="41" spans="1:5" s="8" customFormat="1" ht="16.5" customHeight="1">
      <c r="A41" s="27" t="s">
        <v>149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180</v>
      </c>
      <c r="B42" s="51">
        <f>B51+B96+B54+B43+B82+B65+B62+B85+B48+B79</f>
        <v>489252276.73</v>
      </c>
      <c r="C42" s="51">
        <f>C51+C96+C54+C43+C82+C65+C62+C85+C48+C79</f>
        <v>247227329.51</v>
      </c>
      <c r="D42" s="28">
        <f t="shared" si="2"/>
        <v>0.5053166664085561</v>
      </c>
      <c r="E42" s="31">
        <f t="shared" si="3"/>
        <v>-242024947.22000003</v>
      </c>
    </row>
    <row r="43" spans="1:5" s="5" customFormat="1" ht="73.5" customHeight="1">
      <c r="A43" s="27" t="s">
        <v>157</v>
      </c>
      <c r="B43" s="51">
        <f>B45+B46+B47</f>
        <v>20942100</v>
      </c>
      <c r="C43" s="51">
        <f>C45+C46+C47</f>
        <v>16515334.59</v>
      </c>
      <c r="D43" s="28">
        <f aca="true" t="shared" si="4" ref="D43:D50">IF(B43=0,"   ",C43/B43)</f>
        <v>0.7886188390849055</v>
      </c>
      <c r="E43" s="31">
        <f aca="true" t="shared" si="5" ref="E43:E50">C43-B43</f>
        <v>-4426765.41</v>
      </c>
    </row>
    <row r="44" spans="1:5" s="5" customFormat="1" ht="15">
      <c r="A44" s="27" t="s">
        <v>98</v>
      </c>
      <c r="B44" s="51"/>
      <c r="C44" s="55"/>
      <c r="D44" s="28" t="str">
        <f t="shared" si="4"/>
        <v>   </v>
      </c>
      <c r="E44" s="31">
        <f t="shared" si="5"/>
        <v>0</v>
      </c>
    </row>
    <row r="45" spans="1:5" s="5" customFormat="1" ht="45">
      <c r="A45" s="27" t="s">
        <v>181</v>
      </c>
      <c r="B45" s="51">
        <v>8660300</v>
      </c>
      <c r="C45" s="55">
        <v>8565800</v>
      </c>
      <c r="D45" s="28">
        <f t="shared" si="4"/>
        <v>0.9890881378243248</v>
      </c>
      <c r="E45" s="31">
        <f t="shared" si="5"/>
        <v>-94500</v>
      </c>
    </row>
    <row r="46" spans="1:5" s="5" customFormat="1" ht="45.75" customHeight="1">
      <c r="A46" s="27" t="s">
        <v>242</v>
      </c>
      <c r="B46" s="51">
        <v>10669000</v>
      </c>
      <c r="C46" s="55">
        <v>6336734.59</v>
      </c>
      <c r="D46" s="28">
        <f t="shared" si="4"/>
        <v>0.5939389436685725</v>
      </c>
      <c r="E46" s="31">
        <f t="shared" si="5"/>
        <v>-4332265.41</v>
      </c>
    </row>
    <row r="47" spans="1:5" s="5" customFormat="1" ht="30" customHeight="1">
      <c r="A47" s="27" t="s">
        <v>158</v>
      </c>
      <c r="B47" s="51">
        <v>1612800</v>
      </c>
      <c r="C47" s="55">
        <v>1612800</v>
      </c>
      <c r="D47" s="28">
        <f t="shared" si="4"/>
        <v>1</v>
      </c>
      <c r="E47" s="31">
        <f t="shared" si="5"/>
        <v>0</v>
      </c>
    </row>
    <row r="48" spans="1:5" s="5" customFormat="1" ht="60">
      <c r="A48" s="27" t="s">
        <v>221</v>
      </c>
      <c r="B48" s="51">
        <f>B49+B50</f>
        <v>2105278.71</v>
      </c>
      <c r="C48" s="51">
        <f>C49+C50</f>
        <v>1547893.9100000001</v>
      </c>
      <c r="D48" s="28">
        <f t="shared" si="4"/>
        <v>0.7352441758174623</v>
      </c>
      <c r="E48" s="31">
        <f t="shared" si="5"/>
        <v>-557384.7999999998</v>
      </c>
    </row>
    <row r="49" spans="1:5" s="5" customFormat="1" ht="13.5" customHeight="1">
      <c r="A49" s="41" t="s">
        <v>73</v>
      </c>
      <c r="B49" s="51">
        <v>2084259.74</v>
      </c>
      <c r="C49" s="51">
        <v>1532439.83</v>
      </c>
      <c r="D49" s="28">
        <f t="shared" si="4"/>
        <v>0.7352441735500779</v>
      </c>
      <c r="E49" s="31">
        <f t="shared" si="5"/>
        <v>-551819.9099999999</v>
      </c>
    </row>
    <row r="50" spans="1:5" s="5" customFormat="1" ht="13.5" customHeight="1">
      <c r="A50" s="41" t="s">
        <v>58</v>
      </c>
      <c r="B50" s="51">
        <v>21018.97</v>
      </c>
      <c r="C50" s="51">
        <v>15454.08</v>
      </c>
      <c r="D50" s="28">
        <f t="shared" si="4"/>
        <v>0.7352444006533145</v>
      </c>
      <c r="E50" s="31">
        <f t="shared" si="5"/>
        <v>-5564.890000000001</v>
      </c>
    </row>
    <row r="51" spans="1:5" s="5" customFormat="1" ht="30">
      <c r="A51" s="27" t="s">
        <v>152</v>
      </c>
      <c r="B51" s="51">
        <f>B52+B53</f>
        <v>6685480.33</v>
      </c>
      <c r="C51" s="51">
        <f>C52+C53</f>
        <v>6685480.33</v>
      </c>
      <c r="D51" s="28">
        <f t="shared" si="2"/>
        <v>1</v>
      </c>
      <c r="E51" s="31">
        <f t="shared" si="3"/>
        <v>0</v>
      </c>
    </row>
    <row r="52" spans="1:5" s="5" customFormat="1" ht="13.5" customHeight="1">
      <c r="A52" s="41" t="s">
        <v>73</v>
      </c>
      <c r="B52" s="51">
        <v>3981146.77</v>
      </c>
      <c r="C52" s="51">
        <v>3981146.77</v>
      </c>
      <c r="D52" s="28">
        <f t="shared" si="2"/>
        <v>1</v>
      </c>
      <c r="E52" s="31">
        <f t="shared" si="3"/>
        <v>0</v>
      </c>
    </row>
    <row r="53" spans="1:5" s="5" customFormat="1" ht="13.5" customHeight="1">
      <c r="A53" s="41" t="s">
        <v>58</v>
      </c>
      <c r="B53" s="51">
        <v>2704333.56</v>
      </c>
      <c r="C53" s="51">
        <v>2704333.56</v>
      </c>
      <c r="D53" s="28">
        <f t="shared" si="2"/>
        <v>1</v>
      </c>
      <c r="E53" s="31">
        <f t="shared" si="3"/>
        <v>0</v>
      </c>
    </row>
    <row r="54" spans="1:5" s="5" customFormat="1" ht="30">
      <c r="A54" s="27" t="s">
        <v>225</v>
      </c>
      <c r="B54" s="51">
        <f>B56+B59</f>
        <v>2370707.06</v>
      </c>
      <c r="C54" s="51">
        <f>C56+C59</f>
        <v>2370707.06</v>
      </c>
      <c r="D54" s="28">
        <f t="shared" si="2"/>
        <v>1</v>
      </c>
      <c r="E54" s="31">
        <f t="shared" si="3"/>
        <v>0</v>
      </c>
    </row>
    <row r="55" spans="1:5" s="5" customFormat="1" ht="15">
      <c r="A55" s="27" t="s">
        <v>98</v>
      </c>
      <c r="B55" s="51"/>
      <c r="C55" s="55"/>
      <c r="D55" s="28" t="str">
        <f>IF(B55=0,"   ",C55/B55)</f>
        <v>   </v>
      </c>
      <c r="E55" s="31"/>
    </row>
    <row r="56" spans="1:5" s="5" customFormat="1" ht="30">
      <c r="A56" s="27" t="s">
        <v>182</v>
      </c>
      <c r="B56" s="51">
        <f>SUM(B57:B58)</f>
        <v>1101212.12</v>
      </c>
      <c r="C56" s="51">
        <f>SUM(C57:C58)</f>
        <v>1101212.12</v>
      </c>
      <c r="D56" s="28">
        <f>IF(B56=0,"   ",C56/B56)</f>
        <v>1</v>
      </c>
      <c r="E56" s="31">
        <f>C56-B56</f>
        <v>0</v>
      </c>
    </row>
    <row r="57" spans="1:5" ht="16.5" customHeight="1">
      <c r="A57" s="41" t="s">
        <v>73</v>
      </c>
      <c r="B57" s="51">
        <v>1090200</v>
      </c>
      <c r="C57" s="65">
        <v>1090200</v>
      </c>
      <c r="D57" s="66">
        <f aca="true" t="shared" si="6" ref="D57:D64">IF(B57=0,"   ",C57/B57*100)</f>
        <v>100</v>
      </c>
      <c r="E57" s="67">
        <f>C57-B57</f>
        <v>0</v>
      </c>
    </row>
    <row r="58" spans="1:5" ht="15.75" customHeight="1">
      <c r="A58" s="41" t="s">
        <v>58</v>
      </c>
      <c r="B58" s="51">
        <v>11012.12</v>
      </c>
      <c r="C58" s="65">
        <v>11012.12</v>
      </c>
      <c r="D58" s="66">
        <f t="shared" si="6"/>
        <v>100</v>
      </c>
      <c r="E58" s="67">
        <f>C58-B58</f>
        <v>0</v>
      </c>
    </row>
    <row r="59" spans="1:5" s="5" customFormat="1" ht="15">
      <c r="A59" s="27" t="s">
        <v>183</v>
      </c>
      <c r="B59" s="51">
        <f>SUM(B60:B61)</f>
        <v>1269494.94</v>
      </c>
      <c r="C59" s="51">
        <f>SUM(C60:C61)</f>
        <v>1269494.94</v>
      </c>
      <c r="D59" s="66">
        <f t="shared" si="6"/>
        <v>100</v>
      </c>
      <c r="E59" s="67">
        <f>C59-B59</f>
        <v>0</v>
      </c>
    </row>
    <row r="60" spans="1:5" ht="16.5" customHeight="1">
      <c r="A60" s="41" t="s">
        <v>73</v>
      </c>
      <c r="B60" s="51">
        <v>1256800</v>
      </c>
      <c r="C60" s="65">
        <v>1256800</v>
      </c>
      <c r="D60" s="66">
        <f t="shared" si="6"/>
        <v>100</v>
      </c>
      <c r="E60" s="67">
        <f aca="true" t="shared" si="7" ref="E60:E65">C60-B60</f>
        <v>0</v>
      </c>
    </row>
    <row r="61" spans="1:5" ht="15.75" customHeight="1">
      <c r="A61" s="41" t="s">
        <v>58</v>
      </c>
      <c r="B61" s="51">
        <v>12694.94</v>
      </c>
      <c r="C61" s="65">
        <v>12694.94</v>
      </c>
      <c r="D61" s="66">
        <f t="shared" si="6"/>
        <v>100</v>
      </c>
      <c r="E61" s="67">
        <f t="shared" si="7"/>
        <v>0</v>
      </c>
    </row>
    <row r="62" spans="1:5" ht="30.75" customHeight="1">
      <c r="A62" s="39" t="s">
        <v>137</v>
      </c>
      <c r="B62" s="51">
        <f>B63+B64</f>
        <v>6194805.5600000005</v>
      </c>
      <c r="C62" s="51">
        <f>C63+C64</f>
        <v>6194805.5600000005</v>
      </c>
      <c r="D62" s="66">
        <f t="shared" si="6"/>
        <v>100</v>
      </c>
      <c r="E62" s="67">
        <f t="shared" si="7"/>
        <v>0</v>
      </c>
    </row>
    <row r="63" spans="1:5" ht="16.5" customHeight="1">
      <c r="A63" s="41" t="s">
        <v>73</v>
      </c>
      <c r="B63" s="51">
        <v>6151311.44</v>
      </c>
      <c r="C63" s="51">
        <v>6151311.44</v>
      </c>
      <c r="D63" s="66">
        <f t="shared" si="6"/>
        <v>100</v>
      </c>
      <c r="E63" s="67">
        <f t="shared" si="7"/>
        <v>0</v>
      </c>
    </row>
    <row r="64" spans="1:5" ht="15.75" customHeight="1">
      <c r="A64" s="41" t="s">
        <v>58</v>
      </c>
      <c r="B64" s="51">
        <v>43494.12</v>
      </c>
      <c r="C64" s="51">
        <v>43494.12</v>
      </c>
      <c r="D64" s="66">
        <f t="shared" si="6"/>
        <v>100</v>
      </c>
      <c r="E64" s="67">
        <f t="shared" si="7"/>
        <v>0</v>
      </c>
    </row>
    <row r="65" spans="1:5" s="5" customFormat="1" ht="15">
      <c r="A65" s="27" t="s">
        <v>222</v>
      </c>
      <c r="B65" s="51">
        <f>B67+B70+B73+B76</f>
        <v>4184207.5</v>
      </c>
      <c r="C65" s="51">
        <f>C67+C70+C73+C76</f>
        <v>4184207.5</v>
      </c>
      <c r="D65" s="28">
        <f aca="true" t="shared" si="8" ref="D65:D78">IF(B65=0,"   ",C65/B65)</f>
        <v>1</v>
      </c>
      <c r="E65" s="31">
        <f t="shared" si="7"/>
        <v>0</v>
      </c>
    </row>
    <row r="66" spans="1:5" s="5" customFormat="1" ht="15">
      <c r="A66" s="27" t="s">
        <v>98</v>
      </c>
      <c r="B66" s="51"/>
      <c r="C66" s="55"/>
      <c r="D66" s="28" t="str">
        <f t="shared" si="8"/>
        <v>   </v>
      </c>
      <c r="E66" s="31">
        <f aca="true" t="shared" si="9" ref="E66:E78">C66-B66</f>
        <v>0</v>
      </c>
    </row>
    <row r="67" spans="1:5" s="5" customFormat="1" ht="30">
      <c r="A67" s="27" t="s">
        <v>205</v>
      </c>
      <c r="B67" s="51">
        <f>B68+B69</f>
        <v>42713</v>
      </c>
      <c r="C67" s="51">
        <f>C68+C69</f>
        <v>42713</v>
      </c>
      <c r="D67" s="28">
        <f t="shared" si="8"/>
        <v>1</v>
      </c>
      <c r="E67" s="31">
        <f t="shared" si="9"/>
        <v>0</v>
      </c>
    </row>
    <row r="68" spans="1:5" s="5" customFormat="1" ht="13.5" customHeight="1">
      <c r="A68" s="41" t="s">
        <v>73</v>
      </c>
      <c r="B68" s="51">
        <v>29900</v>
      </c>
      <c r="C68" s="51">
        <v>29900</v>
      </c>
      <c r="D68" s="28">
        <f t="shared" si="8"/>
        <v>1</v>
      </c>
      <c r="E68" s="31">
        <f t="shared" si="9"/>
        <v>0</v>
      </c>
    </row>
    <row r="69" spans="1:5" s="5" customFormat="1" ht="13.5" customHeight="1">
      <c r="A69" s="41" t="s">
        <v>58</v>
      </c>
      <c r="B69" s="51">
        <v>12813</v>
      </c>
      <c r="C69" s="51">
        <v>12813</v>
      </c>
      <c r="D69" s="28">
        <f t="shared" si="8"/>
        <v>1</v>
      </c>
      <c r="E69" s="31">
        <f t="shared" si="9"/>
        <v>0</v>
      </c>
    </row>
    <row r="70" spans="1:5" s="5" customFormat="1" ht="30">
      <c r="A70" s="27" t="s">
        <v>223</v>
      </c>
      <c r="B70" s="51">
        <f>B71+B72</f>
        <v>75000</v>
      </c>
      <c r="C70" s="51">
        <f>C71+C72</f>
        <v>75000</v>
      </c>
      <c r="D70" s="28">
        <f t="shared" si="8"/>
        <v>1</v>
      </c>
      <c r="E70" s="31">
        <f t="shared" si="9"/>
        <v>0</v>
      </c>
    </row>
    <row r="71" spans="1:5" s="5" customFormat="1" ht="13.5" customHeight="1">
      <c r="A71" s="41" t="s">
        <v>73</v>
      </c>
      <c r="B71" s="51">
        <v>50000</v>
      </c>
      <c r="C71" s="51">
        <v>50000</v>
      </c>
      <c r="D71" s="28">
        <f t="shared" si="8"/>
        <v>1</v>
      </c>
      <c r="E71" s="31">
        <f t="shared" si="9"/>
        <v>0</v>
      </c>
    </row>
    <row r="72" spans="1:5" s="5" customFormat="1" ht="13.5" customHeight="1">
      <c r="A72" s="41" t="s">
        <v>58</v>
      </c>
      <c r="B72" s="51">
        <v>25000</v>
      </c>
      <c r="C72" s="51">
        <v>25000</v>
      </c>
      <c r="D72" s="28">
        <f t="shared" si="8"/>
        <v>1</v>
      </c>
      <c r="E72" s="31">
        <f t="shared" si="9"/>
        <v>0</v>
      </c>
    </row>
    <row r="73" spans="1:5" s="5" customFormat="1" ht="30">
      <c r="A73" s="27" t="s">
        <v>224</v>
      </c>
      <c r="B73" s="51">
        <f>B74+B75</f>
        <v>300000</v>
      </c>
      <c r="C73" s="51">
        <f>C74+C75</f>
        <v>300000</v>
      </c>
      <c r="D73" s="28">
        <f t="shared" si="8"/>
        <v>1</v>
      </c>
      <c r="E73" s="31">
        <f t="shared" si="9"/>
        <v>0</v>
      </c>
    </row>
    <row r="74" spans="1:5" s="5" customFormat="1" ht="13.5" customHeight="1">
      <c r="A74" s="41" t="s">
        <v>73</v>
      </c>
      <c r="B74" s="51">
        <v>200000</v>
      </c>
      <c r="C74" s="51">
        <v>200000</v>
      </c>
      <c r="D74" s="28">
        <f t="shared" si="8"/>
        <v>1</v>
      </c>
      <c r="E74" s="31">
        <f t="shared" si="9"/>
        <v>0</v>
      </c>
    </row>
    <row r="75" spans="1:5" s="5" customFormat="1" ht="13.5" customHeight="1">
      <c r="A75" s="41" t="s">
        <v>58</v>
      </c>
      <c r="B75" s="51">
        <v>100000</v>
      </c>
      <c r="C75" s="51">
        <v>100000</v>
      </c>
      <c r="D75" s="28">
        <f t="shared" si="8"/>
        <v>1</v>
      </c>
      <c r="E75" s="31">
        <f t="shared" si="9"/>
        <v>0</v>
      </c>
    </row>
    <row r="76" spans="1:5" s="5" customFormat="1" ht="28.5" customHeight="1">
      <c r="A76" s="27" t="s">
        <v>231</v>
      </c>
      <c r="B76" s="51">
        <f>B77+B78</f>
        <v>3766494.5</v>
      </c>
      <c r="C76" s="51">
        <f>C77+C78</f>
        <v>3766494.5</v>
      </c>
      <c r="D76" s="28">
        <f t="shared" si="8"/>
        <v>1</v>
      </c>
      <c r="E76" s="31">
        <f t="shared" si="9"/>
        <v>0</v>
      </c>
    </row>
    <row r="77" spans="1:5" s="5" customFormat="1" ht="15" customHeight="1">
      <c r="A77" s="41" t="s">
        <v>73</v>
      </c>
      <c r="B77" s="51">
        <v>3741774.72</v>
      </c>
      <c r="C77" s="51">
        <v>3741774.72</v>
      </c>
      <c r="D77" s="28">
        <f t="shared" si="8"/>
        <v>1</v>
      </c>
      <c r="E77" s="31">
        <f t="shared" si="9"/>
        <v>0</v>
      </c>
    </row>
    <row r="78" spans="1:5" s="5" customFormat="1" ht="15.75" customHeight="1">
      <c r="A78" s="41" t="s">
        <v>58</v>
      </c>
      <c r="B78" s="51">
        <v>24719.78</v>
      </c>
      <c r="C78" s="51">
        <v>24719.78</v>
      </c>
      <c r="D78" s="28">
        <f t="shared" si="8"/>
        <v>1</v>
      </c>
      <c r="E78" s="31">
        <f t="shared" si="9"/>
        <v>0</v>
      </c>
    </row>
    <row r="79" spans="1:5" s="5" customFormat="1" ht="75" customHeight="1">
      <c r="A79" s="27" t="s">
        <v>259</v>
      </c>
      <c r="B79" s="51">
        <f>B80+B81</f>
        <v>2678148.1</v>
      </c>
      <c r="C79" s="51">
        <f>C80+C81</f>
        <v>1862221.8399999999</v>
      </c>
      <c r="D79" s="28">
        <f>IF(B79=0,"   ",C79/B79)</f>
        <v>0.6953393802232221</v>
      </c>
      <c r="E79" s="31">
        <f>C79-B79</f>
        <v>-815926.2600000002</v>
      </c>
    </row>
    <row r="80" spans="1:5" s="5" customFormat="1" ht="15" customHeight="1">
      <c r="A80" s="41" t="s">
        <v>73</v>
      </c>
      <c r="B80" s="51">
        <v>2664700</v>
      </c>
      <c r="C80" s="51">
        <v>1852863.94</v>
      </c>
      <c r="D80" s="28">
        <f>IF(B80=0,"   ",C80/B80)</f>
        <v>0.6953367883814313</v>
      </c>
      <c r="E80" s="31">
        <f>C80-B80</f>
        <v>-811836.06</v>
      </c>
    </row>
    <row r="81" spans="1:5" s="5" customFormat="1" ht="15.75" customHeight="1">
      <c r="A81" s="41" t="s">
        <v>58</v>
      </c>
      <c r="B81" s="51">
        <v>13448.1</v>
      </c>
      <c r="C81" s="51">
        <v>9357.9</v>
      </c>
      <c r="D81" s="28">
        <f>IF(B81=0,"   ",C81/B81)</f>
        <v>0.6958529457692908</v>
      </c>
      <c r="E81" s="31">
        <f>C81-B81</f>
        <v>-4090.2000000000007</v>
      </c>
    </row>
    <row r="82" spans="1:5" s="5" customFormat="1" ht="43.5" customHeight="1">
      <c r="A82" s="27" t="s">
        <v>159</v>
      </c>
      <c r="B82" s="51">
        <f>B83+B84</f>
        <v>6000000</v>
      </c>
      <c r="C82" s="51">
        <f>C83+C84</f>
        <v>5765940.41</v>
      </c>
      <c r="D82" s="28">
        <f aca="true" t="shared" si="10" ref="D82:D100">IF(B82=0,"   ",C82/B82)</f>
        <v>0.9609900683333333</v>
      </c>
      <c r="E82" s="31">
        <f aca="true" t="shared" si="11" ref="E82:E88">C82-B82</f>
        <v>-234059.58999999985</v>
      </c>
    </row>
    <row r="83" spans="1:5" s="5" customFormat="1" ht="15" customHeight="1">
      <c r="A83" s="41" t="s">
        <v>73</v>
      </c>
      <c r="B83" s="51">
        <v>4340232.21</v>
      </c>
      <c r="C83" s="51">
        <v>4170920.04</v>
      </c>
      <c r="D83" s="28">
        <f t="shared" si="10"/>
        <v>0.9609900664738857</v>
      </c>
      <c r="E83" s="31">
        <f t="shared" si="11"/>
        <v>-169312.16999999993</v>
      </c>
    </row>
    <row r="84" spans="1:5" s="5" customFormat="1" ht="15.75" customHeight="1">
      <c r="A84" s="41" t="s">
        <v>58</v>
      </c>
      <c r="B84" s="51">
        <v>1659767.79</v>
      </c>
      <c r="C84" s="51">
        <v>1595020.37</v>
      </c>
      <c r="D84" s="28">
        <f t="shared" si="10"/>
        <v>0.960990073195721</v>
      </c>
      <c r="E84" s="31">
        <f t="shared" si="11"/>
        <v>-64747.419999999925</v>
      </c>
    </row>
    <row r="85" spans="1:5" s="5" customFormat="1" ht="30" customHeight="1">
      <c r="A85" s="27" t="s">
        <v>160</v>
      </c>
      <c r="B85" s="51">
        <f>B87+B92+B89+B94</f>
        <v>173183600</v>
      </c>
      <c r="C85" s="51">
        <f>C87+C92+C89+C94</f>
        <v>106604596.74</v>
      </c>
      <c r="D85" s="28">
        <f t="shared" si="10"/>
        <v>0.6155582672955175</v>
      </c>
      <c r="E85" s="31">
        <f t="shared" si="11"/>
        <v>-66579003.260000005</v>
      </c>
    </row>
    <row r="86" spans="1:5" s="5" customFormat="1" ht="12" customHeight="1">
      <c r="A86" s="41" t="s">
        <v>161</v>
      </c>
      <c r="B86" s="51"/>
      <c r="C86" s="51"/>
      <c r="D86" s="28"/>
      <c r="E86" s="31"/>
    </row>
    <row r="87" spans="1:5" s="5" customFormat="1" ht="14.25" customHeight="1">
      <c r="A87" s="41" t="s">
        <v>184</v>
      </c>
      <c r="B87" s="51">
        <f>B88</f>
        <v>30080000</v>
      </c>
      <c r="C87" s="51">
        <f>C88</f>
        <v>0</v>
      </c>
      <c r="D87" s="28">
        <f>IF(B87=0,"   ",C87/B87)</f>
        <v>0</v>
      </c>
      <c r="E87" s="31">
        <f>C87-B87</f>
        <v>-30080000</v>
      </c>
    </row>
    <row r="88" spans="1:5" s="5" customFormat="1" ht="15.75" customHeight="1">
      <c r="A88" s="41" t="s">
        <v>58</v>
      </c>
      <c r="B88" s="51">
        <v>30080000</v>
      </c>
      <c r="C88" s="51">
        <v>0</v>
      </c>
      <c r="D88" s="28">
        <f t="shared" si="10"/>
        <v>0</v>
      </c>
      <c r="E88" s="31">
        <f t="shared" si="11"/>
        <v>-30080000</v>
      </c>
    </row>
    <row r="89" spans="1:5" s="5" customFormat="1" ht="30.75" customHeight="1">
      <c r="A89" s="41" t="s">
        <v>185</v>
      </c>
      <c r="B89" s="51">
        <f>B91+B90</f>
        <v>57167300</v>
      </c>
      <c r="C89" s="51">
        <f>C91+C90</f>
        <v>29713666.16</v>
      </c>
      <c r="D89" s="28">
        <f aca="true" t="shared" si="12" ref="D89:D95">IF(B89=0,"   ",C89/B89)</f>
        <v>0.51976682753952</v>
      </c>
      <c r="E89" s="31">
        <f aca="true" t="shared" si="13" ref="E89:E95">C89-B89</f>
        <v>-27453633.84</v>
      </c>
    </row>
    <row r="90" spans="1:5" s="5" customFormat="1" ht="13.5" customHeight="1">
      <c r="A90" s="41" t="s">
        <v>73</v>
      </c>
      <c r="B90" s="51">
        <v>56880000</v>
      </c>
      <c r="C90" s="51">
        <v>29564337.15</v>
      </c>
      <c r="D90" s="28">
        <f t="shared" si="12"/>
        <v>0.5197668275316455</v>
      </c>
      <c r="E90" s="31">
        <f t="shared" si="13"/>
        <v>-27315662.85</v>
      </c>
    </row>
    <row r="91" spans="1:5" s="5" customFormat="1" ht="15.75" customHeight="1">
      <c r="A91" s="41" t="s">
        <v>58</v>
      </c>
      <c r="B91" s="51">
        <v>287300</v>
      </c>
      <c r="C91" s="51">
        <v>149329.01</v>
      </c>
      <c r="D91" s="28">
        <f t="shared" si="12"/>
        <v>0.5197668290985034</v>
      </c>
      <c r="E91" s="31">
        <f t="shared" si="13"/>
        <v>-137970.99</v>
      </c>
    </row>
    <row r="92" spans="1:5" s="5" customFormat="1" ht="30.75" customHeight="1">
      <c r="A92" s="41" t="s">
        <v>162</v>
      </c>
      <c r="B92" s="51">
        <f>B93</f>
        <v>84996300</v>
      </c>
      <c r="C92" s="51">
        <f>C93</f>
        <v>76890930.58</v>
      </c>
      <c r="D92" s="28">
        <f t="shared" si="12"/>
        <v>0.9046385616785672</v>
      </c>
      <c r="E92" s="31">
        <f t="shared" si="13"/>
        <v>-8105369.420000002</v>
      </c>
    </row>
    <row r="93" spans="1:5" s="5" customFormat="1" ht="15.75" customHeight="1">
      <c r="A93" s="41" t="s">
        <v>58</v>
      </c>
      <c r="B93" s="51">
        <v>84996300</v>
      </c>
      <c r="C93" s="51">
        <v>76890930.58</v>
      </c>
      <c r="D93" s="28">
        <f t="shared" si="12"/>
        <v>0.9046385616785672</v>
      </c>
      <c r="E93" s="31">
        <f t="shared" si="13"/>
        <v>-8105369.420000002</v>
      </c>
    </row>
    <row r="94" spans="1:5" s="5" customFormat="1" ht="32.25" customHeight="1">
      <c r="A94" s="41" t="s">
        <v>262</v>
      </c>
      <c r="B94" s="51">
        <f>B95</f>
        <v>940000</v>
      </c>
      <c r="C94" s="51">
        <f>C95</f>
        <v>0</v>
      </c>
      <c r="D94" s="28">
        <f t="shared" si="12"/>
        <v>0</v>
      </c>
      <c r="E94" s="31">
        <f t="shared" si="13"/>
        <v>-940000</v>
      </c>
    </row>
    <row r="95" spans="1:5" s="5" customFormat="1" ht="15.75" customHeight="1">
      <c r="A95" s="41" t="s">
        <v>58</v>
      </c>
      <c r="B95" s="51">
        <v>940000</v>
      </c>
      <c r="C95" s="51">
        <v>0</v>
      </c>
      <c r="D95" s="28">
        <f t="shared" si="12"/>
        <v>0</v>
      </c>
      <c r="E95" s="31">
        <f t="shared" si="13"/>
        <v>-940000</v>
      </c>
    </row>
    <row r="96" spans="1:5" s="5" customFormat="1" ht="15">
      <c r="A96" s="27" t="s">
        <v>63</v>
      </c>
      <c r="B96" s="51">
        <f>B98+B99+B100+B101+B102+B103+B104+B105+B106+B107+B108+B109+B110+B111+B112+B113+B114+B115+B116+B117</f>
        <v>264907949.47</v>
      </c>
      <c r="C96" s="51">
        <f>C98+C99+C100+C101+C102+C103+C104+C105+C106+C107+C108+C109+C110+C111+C112+C113+C114+C115+C116+C117</f>
        <v>95496141.57</v>
      </c>
      <c r="D96" s="28">
        <f t="shared" si="10"/>
        <v>0.3604880176720202</v>
      </c>
      <c r="E96" s="31">
        <f aca="true" t="shared" si="14" ref="E96:E101">C96-B96</f>
        <v>-169411807.9</v>
      </c>
    </row>
    <row r="97" spans="1:5" s="5" customFormat="1" ht="15">
      <c r="A97" s="27" t="s">
        <v>98</v>
      </c>
      <c r="B97" s="51"/>
      <c r="C97" s="55"/>
      <c r="D97" s="28" t="str">
        <f t="shared" si="10"/>
        <v>   </v>
      </c>
      <c r="E97" s="31">
        <f t="shared" si="14"/>
        <v>0</v>
      </c>
    </row>
    <row r="98" spans="1:5" s="5" customFormat="1" ht="42" customHeight="1">
      <c r="A98" s="39" t="s">
        <v>249</v>
      </c>
      <c r="B98" s="51">
        <v>12680100</v>
      </c>
      <c r="C98" s="55">
        <v>10385454.27</v>
      </c>
      <c r="D98" s="28">
        <f t="shared" si="10"/>
        <v>0.8190356755861546</v>
      </c>
      <c r="E98" s="31">
        <f t="shared" si="14"/>
        <v>-2294645.7300000004</v>
      </c>
    </row>
    <row r="99" spans="1:5" s="5" customFormat="1" ht="42.75" customHeight="1">
      <c r="A99" s="39" t="s">
        <v>186</v>
      </c>
      <c r="B99" s="51">
        <v>5182450</v>
      </c>
      <c r="C99" s="55">
        <v>3303033</v>
      </c>
      <c r="D99" s="28">
        <f t="shared" si="10"/>
        <v>0.637349709114415</v>
      </c>
      <c r="E99" s="31">
        <f t="shared" si="14"/>
        <v>-1879417</v>
      </c>
    </row>
    <row r="100" spans="1:5" s="5" customFormat="1" ht="30">
      <c r="A100" s="39" t="s">
        <v>187</v>
      </c>
      <c r="B100" s="51">
        <v>500000</v>
      </c>
      <c r="C100" s="51">
        <v>500000</v>
      </c>
      <c r="D100" s="28">
        <f t="shared" si="10"/>
        <v>1</v>
      </c>
      <c r="E100" s="31">
        <f t="shared" si="14"/>
        <v>0</v>
      </c>
    </row>
    <row r="101" spans="1:5" ht="27.75" customHeight="1">
      <c r="A101" s="70" t="s">
        <v>188</v>
      </c>
      <c r="B101" s="51">
        <v>555500</v>
      </c>
      <c r="C101" s="51">
        <v>555424.8</v>
      </c>
      <c r="D101" s="66">
        <f aca="true" t="shared" si="15" ref="D101:D106">IF(B101=0,"   ",C101/B101*100)</f>
        <v>99.98646264626464</v>
      </c>
      <c r="E101" s="67">
        <f t="shared" si="14"/>
        <v>-75.19999999995343</v>
      </c>
    </row>
    <row r="102" spans="1:5" ht="30" customHeight="1">
      <c r="A102" s="70" t="s">
        <v>189</v>
      </c>
      <c r="B102" s="51">
        <v>7927750.01</v>
      </c>
      <c r="C102" s="51">
        <v>7335917.04</v>
      </c>
      <c r="D102" s="66">
        <f t="shared" si="15"/>
        <v>92.53466659199059</v>
      </c>
      <c r="E102" s="67">
        <f aca="true" t="shared" si="16" ref="E102:E118">C102-B102</f>
        <v>-591832.9699999997</v>
      </c>
    </row>
    <row r="103" spans="1:5" ht="28.5" customHeight="1">
      <c r="A103" s="70" t="s">
        <v>190</v>
      </c>
      <c r="B103" s="51">
        <v>3338800</v>
      </c>
      <c r="C103" s="51">
        <v>3338741.19</v>
      </c>
      <c r="D103" s="66">
        <f t="shared" si="15"/>
        <v>99.9982385887145</v>
      </c>
      <c r="E103" s="67">
        <f t="shared" si="16"/>
        <v>-58.81000000005588</v>
      </c>
    </row>
    <row r="104" spans="1:5" ht="57.75" customHeight="1">
      <c r="A104" s="70" t="s">
        <v>191</v>
      </c>
      <c r="B104" s="51">
        <v>0</v>
      </c>
      <c r="C104" s="51">
        <v>0</v>
      </c>
      <c r="D104" s="66" t="str">
        <f t="shared" si="15"/>
        <v>   </v>
      </c>
      <c r="E104" s="67">
        <f t="shared" si="16"/>
        <v>0</v>
      </c>
    </row>
    <row r="105" spans="1:5" ht="72.75" customHeight="1">
      <c r="A105" s="70" t="s">
        <v>192</v>
      </c>
      <c r="B105" s="51">
        <v>4695300</v>
      </c>
      <c r="C105" s="51">
        <v>4201379.11</v>
      </c>
      <c r="D105" s="66">
        <f t="shared" si="15"/>
        <v>89.48052541903606</v>
      </c>
      <c r="E105" s="67">
        <f t="shared" si="16"/>
        <v>-493920.88999999966</v>
      </c>
    </row>
    <row r="106" spans="1:5" ht="74.25" customHeight="1">
      <c r="A106" s="70" t="s">
        <v>193</v>
      </c>
      <c r="B106" s="51">
        <v>16518298.99</v>
      </c>
      <c r="C106" s="51">
        <v>15602928.85</v>
      </c>
      <c r="D106" s="66">
        <f t="shared" si="15"/>
        <v>94.45844792763374</v>
      </c>
      <c r="E106" s="67">
        <f t="shared" si="16"/>
        <v>-915370.1400000006</v>
      </c>
    </row>
    <row r="107" spans="1:5" ht="44.25" customHeight="1">
      <c r="A107" s="70" t="s">
        <v>214</v>
      </c>
      <c r="B107" s="51">
        <v>2473100</v>
      </c>
      <c r="C107" s="51">
        <v>1593174.07</v>
      </c>
      <c r="D107" s="66">
        <f aca="true" t="shared" si="17" ref="D107:D112">IF(B107=0,"   ",C107/B107*100)</f>
        <v>64.4201233269985</v>
      </c>
      <c r="E107" s="67">
        <f t="shared" si="16"/>
        <v>-879925.9299999999</v>
      </c>
    </row>
    <row r="108" spans="1:5" ht="32.25" customHeight="1">
      <c r="A108" s="70" t="s">
        <v>232</v>
      </c>
      <c r="B108" s="51">
        <v>3271200</v>
      </c>
      <c r="C108" s="51">
        <v>0</v>
      </c>
      <c r="D108" s="66">
        <f t="shared" si="17"/>
        <v>0</v>
      </c>
      <c r="E108" s="67">
        <f t="shared" si="16"/>
        <v>-3271200</v>
      </c>
    </row>
    <row r="109" spans="1:5" ht="61.5" customHeight="1">
      <c r="A109" s="70" t="s">
        <v>233</v>
      </c>
      <c r="B109" s="51">
        <v>14038800</v>
      </c>
      <c r="C109" s="51">
        <v>1499454.54</v>
      </c>
      <c r="D109" s="66">
        <f t="shared" si="17"/>
        <v>10.680788528934098</v>
      </c>
      <c r="E109" s="67">
        <f t="shared" si="16"/>
        <v>-12539345.46</v>
      </c>
    </row>
    <row r="110" spans="1:5" ht="30.75" customHeight="1">
      <c r="A110" s="70" t="s">
        <v>227</v>
      </c>
      <c r="B110" s="51">
        <v>38928450.47</v>
      </c>
      <c r="C110" s="51">
        <v>34181634.7</v>
      </c>
      <c r="D110" s="66">
        <f t="shared" si="17"/>
        <v>87.80630692285555</v>
      </c>
      <c r="E110" s="67">
        <f t="shared" si="16"/>
        <v>-4746815.769999996</v>
      </c>
    </row>
    <row r="111" spans="1:5" ht="30.75" customHeight="1">
      <c r="A111" s="70" t="s">
        <v>235</v>
      </c>
      <c r="B111" s="51">
        <v>12999000</v>
      </c>
      <c r="C111" s="51">
        <v>12999000</v>
      </c>
      <c r="D111" s="66">
        <f t="shared" si="17"/>
        <v>100</v>
      </c>
      <c r="E111" s="67">
        <f t="shared" si="16"/>
        <v>0</v>
      </c>
    </row>
    <row r="112" spans="1:5" ht="43.5" customHeight="1">
      <c r="A112" s="70" t="s">
        <v>245</v>
      </c>
      <c r="B112" s="51">
        <v>31898900</v>
      </c>
      <c r="C112" s="51">
        <v>0</v>
      </c>
      <c r="D112" s="66">
        <f t="shared" si="17"/>
        <v>0</v>
      </c>
      <c r="E112" s="67">
        <f aca="true" t="shared" si="18" ref="E112:E117">C112-B112</f>
        <v>-31898900</v>
      </c>
    </row>
    <row r="113" spans="1:5" ht="30.75" customHeight="1">
      <c r="A113" s="70" t="s">
        <v>263</v>
      </c>
      <c r="B113" s="51">
        <v>26191000</v>
      </c>
      <c r="C113" s="51">
        <v>0</v>
      </c>
      <c r="D113" s="66">
        <f>IF(B113=0,"   ",C113/B113*100)</f>
        <v>0</v>
      </c>
      <c r="E113" s="67">
        <f t="shared" si="18"/>
        <v>-26191000</v>
      </c>
    </row>
    <row r="114" spans="1:5" ht="46.5" customHeight="1">
      <c r="A114" s="70" t="s">
        <v>264</v>
      </c>
      <c r="B114" s="51">
        <v>80682200</v>
      </c>
      <c r="C114" s="51">
        <v>0</v>
      </c>
      <c r="D114" s="66">
        <f>IF(B114=0,"   ",C114/B114*100)</f>
        <v>0</v>
      </c>
      <c r="E114" s="67">
        <f t="shared" si="18"/>
        <v>-80682200</v>
      </c>
    </row>
    <row r="115" spans="1:5" ht="60.75" customHeight="1">
      <c r="A115" s="70" t="s">
        <v>265</v>
      </c>
      <c r="B115" s="51">
        <v>1465500</v>
      </c>
      <c r="C115" s="51">
        <v>0</v>
      </c>
      <c r="D115" s="66">
        <f>IF(B115=0,"   ",C115/B115*100)</f>
        <v>0</v>
      </c>
      <c r="E115" s="67">
        <f t="shared" si="18"/>
        <v>-1465500</v>
      </c>
    </row>
    <row r="116" spans="1:5" ht="31.5" customHeight="1">
      <c r="A116" s="70" t="s">
        <v>267</v>
      </c>
      <c r="B116" s="51">
        <v>1096300</v>
      </c>
      <c r="C116" s="51">
        <v>0</v>
      </c>
      <c r="D116" s="66">
        <f>IF(B116=0,"   ",C116/B116*100)</f>
        <v>0</v>
      </c>
      <c r="E116" s="67">
        <f t="shared" si="18"/>
        <v>-1096300</v>
      </c>
    </row>
    <row r="117" spans="1:5" ht="44.25" customHeight="1">
      <c r="A117" s="70" t="s">
        <v>266</v>
      </c>
      <c r="B117" s="51">
        <v>465300</v>
      </c>
      <c r="C117" s="51">
        <v>0</v>
      </c>
      <c r="D117" s="66">
        <f>IF(B117=0,"   ",C117/B117*100)</f>
        <v>0</v>
      </c>
      <c r="E117" s="67">
        <f t="shared" si="18"/>
        <v>-465300</v>
      </c>
    </row>
    <row r="118" spans="1:5" s="5" customFormat="1" ht="19.5" customHeight="1">
      <c r="A118" s="27" t="s">
        <v>169</v>
      </c>
      <c r="B118" s="51">
        <f>B119+B120+B121+B122+B124+B137+B140+B123</f>
        <v>198046694.71</v>
      </c>
      <c r="C118" s="51">
        <f>C119+C120+C121+C122+C124+C137+C140</f>
        <v>168406782.68</v>
      </c>
      <c r="D118" s="28">
        <f>IF(B118=0,"   ",C118/B118)</f>
        <v>0.8503387694836223</v>
      </c>
      <c r="E118" s="31">
        <f t="shared" si="16"/>
        <v>-29639912.03</v>
      </c>
    </row>
    <row r="119" spans="1:5" s="5" customFormat="1" ht="28.5" customHeight="1">
      <c r="A119" s="27" t="s">
        <v>64</v>
      </c>
      <c r="B119" s="51">
        <v>1484900</v>
      </c>
      <c r="C119" s="55">
        <v>1282015.95</v>
      </c>
      <c r="D119" s="28">
        <f aca="true" t="shared" si="19" ref="D119:D130">IF(B119=0,"   ",C119/B119)</f>
        <v>0.8633685433362516</v>
      </c>
      <c r="E119" s="31">
        <f aca="true" t="shared" si="20" ref="E119:E130">C119-B119</f>
        <v>-202884.05000000005</v>
      </c>
    </row>
    <row r="120" spans="1:5" s="5" customFormat="1" ht="27.75" customHeight="1">
      <c r="A120" s="69" t="s">
        <v>95</v>
      </c>
      <c r="B120" s="51">
        <v>13300</v>
      </c>
      <c r="C120" s="55">
        <v>7900</v>
      </c>
      <c r="D120" s="28">
        <f t="shared" si="19"/>
        <v>0.5939849624060151</v>
      </c>
      <c r="E120" s="31">
        <f t="shared" si="20"/>
        <v>-5400</v>
      </c>
    </row>
    <row r="121" spans="1:5" s="5" customFormat="1" ht="30">
      <c r="A121" s="27" t="s">
        <v>65</v>
      </c>
      <c r="B121" s="51">
        <v>1388600</v>
      </c>
      <c r="C121" s="55">
        <v>1264800</v>
      </c>
      <c r="D121" s="28">
        <f t="shared" si="19"/>
        <v>0.9108454558548178</v>
      </c>
      <c r="E121" s="31">
        <f t="shared" si="20"/>
        <v>-123800</v>
      </c>
    </row>
    <row r="122" spans="1:5" s="5" customFormat="1" ht="30">
      <c r="A122" s="27" t="s">
        <v>66</v>
      </c>
      <c r="B122" s="51">
        <v>105927.16</v>
      </c>
      <c r="C122" s="55">
        <v>69918.92</v>
      </c>
      <c r="D122" s="28">
        <f t="shared" si="19"/>
        <v>0.6600660302796751</v>
      </c>
      <c r="E122" s="31">
        <f t="shared" si="20"/>
        <v>-36008.240000000005</v>
      </c>
    </row>
    <row r="123" spans="1:5" s="5" customFormat="1" ht="30">
      <c r="A123" s="27" t="s">
        <v>194</v>
      </c>
      <c r="B123" s="51">
        <v>0</v>
      </c>
      <c r="C123" s="55">
        <v>0</v>
      </c>
      <c r="D123" s="28" t="str">
        <f>IF(B123=0,"   ",C123/B123)</f>
        <v>   </v>
      </c>
      <c r="E123" s="31">
        <f>C123-B123</f>
        <v>0</v>
      </c>
    </row>
    <row r="124" spans="1:5" s="5" customFormat="1" ht="30">
      <c r="A124" s="27" t="s">
        <v>69</v>
      </c>
      <c r="B124" s="51">
        <f>B125+B127+B128+B129+B131+B126+B130+B132+B133+B136</f>
        <v>184798600</v>
      </c>
      <c r="C124" s="51">
        <f>C125+C127+C128+C129+C131+C126+C130+C132+C133+C136</f>
        <v>160821223.27</v>
      </c>
      <c r="D124" s="28">
        <f t="shared" si="19"/>
        <v>0.8702513074774376</v>
      </c>
      <c r="E124" s="31">
        <f t="shared" si="20"/>
        <v>-23977376.72999999</v>
      </c>
    </row>
    <row r="125" spans="1:5" s="5" customFormat="1" ht="15">
      <c r="A125" s="27" t="s">
        <v>70</v>
      </c>
      <c r="B125" s="51">
        <v>16942400</v>
      </c>
      <c r="C125" s="51">
        <v>15530900</v>
      </c>
      <c r="D125" s="28">
        <f t="shared" si="19"/>
        <v>0.9166883086221551</v>
      </c>
      <c r="E125" s="31">
        <f t="shared" si="20"/>
        <v>-1411500</v>
      </c>
    </row>
    <row r="126" spans="1:5" s="5" customFormat="1" ht="27.75" customHeight="1">
      <c r="A126" s="27" t="s">
        <v>93</v>
      </c>
      <c r="B126" s="51">
        <v>44039800</v>
      </c>
      <c r="C126" s="55">
        <v>37117300</v>
      </c>
      <c r="D126" s="28">
        <f>IF(B126=0,"   ",C126/B126)</f>
        <v>0.8428126376595716</v>
      </c>
      <c r="E126" s="31">
        <f>C126-B126</f>
        <v>-6922500</v>
      </c>
    </row>
    <row r="127" spans="1:5" s="5" customFormat="1" ht="15">
      <c r="A127" s="27" t="s">
        <v>85</v>
      </c>
      <c r="B127" s="51">
        <v>120680100</v>
      </c>
      <c r="C127" s="55">
        <v>105689700</v>
      </c>
      <c r="D127" s="28">
        <f t="shared" si="19"/>
        <v>0.875783994212799</v>
      </c>
      <c r="E127" s="31">
        <f t="shared" si="20"/>
        <v>-14990400</v>
      </c>
    </row>
    <row r="128" spans="1:5" s="5" customFormat="1" ht="15">
      <c r="A128" s="27" t="s">
        <v>71</v>
      </c>
      <c r="B128" s="51">
        <v>598000</v>
      </c>
      <c r="C128" s="55">
        <v>512714.35</v>
      </c>
      <c r="D128" s="28">
        <f t="shared" si="19"/>
        <v>0.8573818561872909</v>
      </c>
      <c r="E128" s="31">
        <f t="shared" si="20"/>
        <v>-85285.65000000002</v>
      </c>
    </row>
    <row r="129" spans="1:5" s="5" customFormat="1" ht="15">
      <c r="A129" s="27" t="s">
        <v>72</v>
      </c>
      <c r="B129" s="51">
        <v>1500</v>
      </c>
      <c r="C129" s="55">
        <v>0</v>
      </c>
      <c r="D129" s="28">
        <f t="shared" si="19"/>
        <v>0</v>
      </c>
      <c r="E129" s="31">
        <f t="shared" si="20"/>
        <v>-1500</v>
      </c>
    </row>
    <row r="130" spans="1:5" s="5" customFormat="1" ht="15">
      <c r="A130" s="27" t="s">
        <v>99</v>
      </c>
      <c r="B130" s="51">
        <v>1400</v>
      </c>
      <c r="C130" s="55">
        <v>1400</v>
      </c>
      <c r="D130" s="28">
        <f t="shared" si="19"/>
        <v>1</v>
      </c>
      <c r="E130" s="31">
        <f t="shared" si="20"/>
        <v>0</v>
      </c>
    </row>
    <row r="131" spans="1:5" s="5" customFormat="1" ht="30">
      <c r="A131" s="27" t="s">
        <v>77</v>
      </c>
      <c r="B131" s="51">
        <v>57600</v>
      </c>
      <c r="C131" s="51">
        <v>42781.34</v>
      </c>
      <c r="D131" s="28">
        <f aca="true" t="shared" si="21" ref="D131:D140">IF(B131=0,"   ",C131/B131)</f>
        <v>0.7427315972222222</v>
      </c>
      <c r="E131" s="31">
        <f aca="true" t="shared" si="22" ref="E131:E140">C131-B131</f>
        <v>-14818.660000000003</v>
      </c>
    </row>
    <row r="132" spans="1:5" s="5" customFormat="1" ht="30">
      <c r="A132" s="41" t="s">
        <v>143</v>
      </c>
      <c r="B132" s="51">
        <v>125800</v>
      </c>
      <c r="C132" s="51">
        <v>0</v>
      </c>
      <c r="D132" s="28">
        <f t="shared" si="21"/>
        <v>0</v>
      </c>
      <c r="E132" s="31">
        <f t="shared" si="22"/>
        <v>-125800</v>
      </c>
    </row>
    <row r="133" spans="1:5" s="5" customFormat="1" ht="28.5" customHeight="1">
      <c r="A133" s="27" t="s">
        <v>142</v>
      </c>
      <c r="B133" s="51">
        <f>B134+B135</f>
        <v>2030400</v>
      </c>
      <c r="C133" s="51">
        <f>C134+C135</f>
        <v>1679751.9</v>
      </c>
      <c r="D133" s="28">
        <f t="shared" si="21"/>
        <v>0.8273009751773049</v>
      </c>
      <c r="E133" s="31">
        <f>C133-B133</f>
        <v>-350648.1000000001</v>
      </c>
    </row>
    <row r="134" spans="1:5" s="5" customFormat="1" ht="15">
      <c r="A134" s="27" t="s">
        <v>118</v>
      </c>
      <c r="B134" s="51">
        <v>1489000</v>
      </c>
      <c r="C134" s="51">
        <v>1231727.9</v>
      </c>
      <c r="D134" s="28">
        <f t="shared" si="21"/>
        <v>0.8272182001343182</v>
      </c>
      <c r="E134" s="31">
        <f>C134-B134</f>
        <v>-257272.1000000001</v>
      </c>
    </row>
    <row r="135" spans="1:5" s="5" customFormat="1" ht="15">
      <c r="A135" s="27" t="s">
        <v>119</v>
      </c>
      <c r="B135" s="51">
        <v>541400</v>
      </c>
      <c r="C135" s="55">
        <v>448024</v>
      </c>
      <c r="D135" s="28">
        <f t="shared" si="21"/>
        <v>0.8275286294791282</v>
      </c>
      <c r="E135" s="31">
        <f>C135-B135</f>
        <v>-93376</v>
      </c>
    </row>
    <row r="136" spans="1:5" s="5" customFormat="1" ht="30">
      <c r="A136" s="27" t="s">
        <v>144</v>
      </c>
      <c r="B136" s="51">
        <v>321600</v>
      </c>
      <c r="C136" s="55">
        <v>246675.68</v>
      </c>
      <c r="D136" s="28">
        <f t="shared" si="21"/>
        <v>0.767026368159204</v>
      </c>
      <c r="E136" s="31">
        <f>C136-B136</f>
        <v>-74924.32</v>
      </c>
    </row>
    <row r="137" spans="1:5" s="5" customFormat="1" ht="30">
      <c r="A137" s="27" t="s">
        <v>67</v>
      </c>
      <c r="B137" s="51">
        <f>B138+B139</f>
        <v>10137867.55</v>
      </c>
      <c r="C137" s="51">
        <f>C138+C139</f>
        <v>4857129.1</v>
      </c>
      <c r="D137" s="28">
        <f t="shared" si="21"/>
        <v>0.47910757129589837</v>
      </c>
      <c r="E137" s="31">
        <f t="shared" si="22"/>
        <v>-5280738.450000001</v>
      </c>
    </row>
    <row r="138" spans="1:5" s="5" customFormat="1" ht="15">
      <c r="A138" s="41" t="s">
        <v>73</v>
      </c>
      <c r="B138" s="51">
        <v>5434574.16</v>
      </c>
      <c r="C138" s="51">
        <v>2007898.2</v>
      </c>
      <c r="D138" s="28">
        <f t="shared" si="21"/>
        <v>0.3694674395610787</v>
      </c>
      <c r="E138" s="31">
        <f t="shared" si="22"/>
        <v>-3426675.96</v>
      </c>
    </row>
    <row r="139" spans="1:5" s="5" customFormat="1" ht="15">
      <c r="A139" s="41" t="s">
        <v>58</v>
      </c>
      <c r="B139" s="51">
        <v>4703293.39</v>
      </c>
      <c r="C139" s="55">
        <v>2849230.9</v>
      </c>
      <c r="D139" s="28">
        <f t="shared" si="21"/>
        <v>0.6057948470869261</v>
      </c>
      <c r="E139" s="31">
        <f t="shared" si="22"/>
        <v>-1854062.4899999998</v>
      </c>
    </row>
    <row r="140" spans="1:5" s="5" customFormat="1" ht="19.5" customHeight="1">
      <c r="A140" s="27" t="s">
        <v>68</v>
      </c>
      <c r="B140" s="51">
        <v>117500</v>
      </c>
      <c r="C140" s="55">
        <v>103795.44</v>
      </c>
      <c r="D140" s="28">
        <f t="shared" si="21"/>
        <v>0.8833654468085107</v>
      </c>
      <c r="E140" s="31">
        <f t="shared" si="22"/>
        <v>-13704.559999999998</v>
      </c>
    </row>
    <row r="141" spans="1:5" s="5" customFormat="1" ht="20.25" customHeight="1">
      <c r="A141" s="27" t="s">
        <v>35</v>
      </c>
      <c r="B141" s="51">
        <f>SUM(B142:B150)</f>
        <v>27569300</v>
      </c>
      <c r="C141" s="51">
        <f>SUM(C142:C150)</f>
        <v>16053555.43</v>
      </c>
      <c r="D141" s="28">
        <f aca="true" t="shared" si="23" ref="D141:D168">IF(B141=0,"   ",C141/B141)</f>
        <v>0.5822982603838327</v>
      </c>
      <c r="E141" s="31">
        <f aca="true" t="shared" si="24" ref="E141:E151">C141-B141</f>
        <v>-11515744.57</v>
      </c>
    </row>
    <row r="142" spans="1:5" s="5" customFormat="1" ht="15">
      <c r="A142" s="27" t="s">
        <v>195</v>
      </c>
      <c r="B142" s="51">
        <v>1000000</v>
      </c>
      <c r="C142" s="55">
        <v>1000000</v>
      </c>
      <c r="D142" s="28">
        <f t="shared" si="23"/>
        <v>1</v>
      </c>
      <c r="E142" s="31">
        <f t="shared" si="24"/>
        <v>0</v>
      </c>
    </row>
    <row r="143" spans="1:5" s="5" customFormat="1" ht="30">
      <c r="A143" s="27" t="s">
        <v>100</v>
      </c>
      <c r="B143" s="51">
        <v>11949840</v>
      </c>
      <c r="C143" s="55">
        <v>6487405.43</v>
      </c>
      <c r="D143" s="28">
        <f t="shared" si="23"/>
        <v>0.5428863842528435</v>
      </c>
      <c r="E143" s="31">
        <f t="shared" si="24"/>
        <v>-5462434.57</v>
      </c>
    </row>
    <row r="144" spans="1:5" s="5" customFormat="1" ht="45">
      <c r="A144" s="27" t="s">
        <v>230</v>
      </c>
      <c r="B144" s="51">
        <v>2890460</v>
      </c>
      <c r="C144" s="55">
        <v>2180850</v>
      </c>
      <c r="D144" s="28">
        <f aca="true" t="shared" si="25" ref="D144:D149">IF(B144=0,"   ",C144/B144)</f>
        <v>0.7544992838510133</v>
      </c>
      <c r="E144" s="31">
        <f t="shared" si="24"/>
        <v>-709610</v>
      </c>
    </row>
    <row r="145" spans="1:5" s="5" customFormat="1" ht="60">
      <c r="A145" s="27" t="s">
        <v>241</v>
      </c>
      <c r="B145" s="51">
        <v>412300</v>
      </c>
      <c r="C145" s="55">
        <v>412300</v>
      </c>
      <c r="D145" s="28">
        <f t="shared" si="25"/>
        <v>1</v>
      </c>
      <c r="E145" s="31">
        <f t="shared" si="24"/>
        <v>0</v>
      </c>
    </row>
    <row r="146" spans="1:5" s="5" customFormat="1" ht="45">
      <c r="A146" s="27" t="s">
        <v>243</v>
      </c>
      <c r="B146" s="51">
        <v>8100000</v>
      </c>
      <c r="C146" s="55">
        <v>5393000</v>
      </c>
      <c r="D146" s="28">
        <f t="shared" si="25"/>
        <v>0.6658024691358024</v>
      </c>
      <c r="E146" s="31">
        <f>C146-B146</f>
        <v>-2707000</v>
      </c>
    </row>
    <row r="147" spans="1:5" s="5" customFormat="1" ht="45">
      <c r="A147" s="27" t="s">
        <v>244</v>
      </c>
      <c r="B147" s="51">
        <v>280000</v>
      </c>
      <c r="C147" s="55">
        <v>280000</v>
      </c>
      <c r="D147" s="28">
        <f t="shared" si="25"/>
        <v>1</v>
      </c>
      <c r="E147" s="31">
        <f>C147-B147</f>
        <v>0</v>
      </c>
    </row>
    <row r="148" spans="1:5" s="5" customFormat="1" ht="30">
      <c r="A148" s="27" t="s">
        <v>248</v>
      </c>
      <c r="B148" s="51">
        <v>100000</v>
      </c>
      <c r="C148" s="55">
        <v>100000</v>
      </c>
      <c r="D148" s="28">
        <f t="shared" si="25"/>
        <v>1</v>
      </c>
      <c r="E148" s="31">
        <f>C148-B148</f>
        <v>0</v>
      </c>
    </row>
    <row r="149" spans="1:5" s="5" customFormat="1" ht="45">
      <c r="A149" s="27" t="s">
        <v>258</v>
      </c>
      <c r="B149" s="51">
        <v>200000</v>
      </c>
      <c r="C149" s="55">
        <v>200000</v>
      </c>
      <c r="D149" s="28">
        <f t="shared" si="25"/>
        <v>1</v>
      </c>
      <c r="E149" s="31">
        <f>C149-B149</f>
        <v>0</v>
      </c>
    </row>
    <row r="150" spans="1:5" s="5" customFormat="1" ht="75">
      <c r="A150" s="27" t="s">
        <v>268</v>
      </c>
      <c r="B150" s="51">
        <v>2636700</v>
      </c>
      <c r="C150" s="55">
        <v>0</v>
      </c>
      <c r="D150" s="28">
        <f>IF(B150=0,"   ",C150/B150)</f>
        <v>0</v>
      </c>
      <c r="E150" s="31">
        <f>C150-B150</f>
        <v>-2636700</v>
      </c>
    </row>
    <row r="151" spans="1:5" s="5" customFormat="1" ht="14.25">
      <c r="A151" s="56" t="s">
        <v>5</v>
      </c>
      <c r="B151" s="57">
        <f>B35+B36</f>
        <v>770116028.73</v>
      </c>
      <c r="C151" s="57">
        <f>SUM(C35,C36,)</f>
        <v>469532243.90000004</v>
      </c>
      <c r="D151" s="58">
        <f t="shared" si="23"/>
        <v>0.6096902627443123</v>
      </c>
      <c r="E151" s="59">
        <f t="shared" si="24"/>
        <v>-300583784.83</v>
      </c>
    </row>
    <row r="152" spans="1:5" s="7" customFormat="1" ht="15">
      <c r="A152" s="68" t="s">
        <v>6</v>
      </c>
      <c r="B152" s="53"/>
      <c r="C152" s="54"/>
      <c r="D152" s="28" t="str">
        <f t="shared" si="23"/>
        <v>   </v>
      </c>
      <c r="E152" s="29"/>
    </row>
    <row r="153" spans="1:5" s="5" customFormat="1" ht="15">
      <c r="A153" s="27" t="s">
        <v>20</v>
      </c>
      <c r="B153" s="51">
        <f>B154+B161+B163+B166+B167+B164</f>
        <v>32463724.5</v>
      </c>
      <c r="C153" s="51">
        <f>C154+C161+C163+C166+C167+C164</f>
        <v>28410928.96</v>
      </c>
      <c r="D153" s="28">
        <f t="shared" si="23"/>
        <v>0.87515925537133</v>
      </c>
      <c r="E153" s="31">
        <f aca="true" t="shared" si="26" ref="E153:E184">C153-B153</f>
        <v>-4052795.539999999</v>
      </c>
    </row>
    <row r="154" spans="1:5" s="5" customFormat="1" ht="15">
      <c r="A154" s="27" t="s">
        <v>21</v>
      </c>
      <c r="B154" s="51">
        <v>16763077.41</v>
      </c>
      <c r="C154" s="55">
        <v>14482639.07</v>
      </c>
      <c r="D154" s="28">
        <f t="shared" si="23"/>
        <v>0.863960638955255</v>
      </c>
      <c r="E154" s="31">
        <f t="shared" si="26"/>
        <v>-2280438.34</v>
      </c>
    </row>
    <row r="155" spans="1:5" s="5" customFormat="1" ht="30">
      <c r="A155" s="27" t="s">
        <v>39</v>
      </c>
      <c r="B155" s="51">
        <v>1500</v>
      </c>
      <c r="C155" s="51">
        <v>0</v>
      </c>
      <c r="D155" s="28">
        <f t="shared" si="23"/>
        <v>0</v>
      </c>
      <c r="E155" s="31">
        <f t="shared" si="26"/>
        <v>-1500</v>
      </c>
    </row>
    <row r="156" spans="1:5" s="5" customFormat="1" ht="28.5" customHeight="1">
      <c r="A156" s="27" t="s">
        <v>40</v>
      </c>
      <c r="B156" s="51">
        <v>321600</v>
      </c>
      <c r="C156" s="51">
        <v>196522.36</v>
      </c>
      <c r="D156" s="28">
        <f t="shared" si="23"/>
        <v>0.6110769900497512</v>
      </c>
      <c r="E156" s="31">
        <f t="shared" si="26"/>
        <v>-125077.64000000001</v>
      </c>
    </row>
    <row r="157" spans="1:5" s="5" customFormat="1" ht="15">
      <c r="A157" s="27" t="s">
        <v>41</v>
      </c>
      <c r="B157" s="51">
        <v>598000</v>
      </c>
      <c r="C157" s="55">
        <v>512714.35</v>
      </c>
      <c r="D157" s="28">
        <f t="shared" si="23"/>
        <v>0.8573818561872909</v>
      </c>
      <c r="E157" s="31">
        <f t="shared" si="26"/>
        <v>-85285.65000000002</v>
      </c>
    </row>
    <row r="158" spans="1:5" s="5" customFormat="1" ht="15">
      <c r="A158" s="27" t="s">
        <v>101</v>
      </c>
      <c r="B158" s="51">
        <v>1400</v>
      </c>
      <c r="C158" s="55">
        <v>1400</v>
      </c>
      <c r="D158" s="28">
        <f t="shared" si="23"/>
        <v>1</v>
      </c>
      <c r="E158" s="31">
        <f t="shared" si="26"/>
        <v>0</v>
      </c>
    </row>
    <row r="159" spans="1:5" s="5" customFormat="1" ht="28.5" customHeight="1">
      <c r="A159" s="27" t="s">
        <v>136</v>
      </c>
      <c r="B159" s="51">
        <v>900</v>
      </c>
      <c r="C159" s="51">
        <v>0</v>
      </c>
      <c r="D159" s="28">
        <f>IF(B159=0,"   ",C159/B159)</f>
        <v>0</v>
      </c>
      <c r="E159" s="31">
        <f>C159-B159</f>
        <v>-900</v>
      </c>
    </row>
    <row r="160" spans="1:5" s="5" customFormat="1" ht="15">
      <c r="A160" s="27" t="s">
        <v>82</v>
      </c>
      <c r="B160" s="51">
        <v>57600</v>
      </c>
      <c r="C160" s="55">
        <v>42781.34</v>
      </c>
      <c r="D160" s="28">
        <f t="shared" si="23"/>
        <v>0.7427315972222222</v>
      </c>
      <c r="E160" s="31">
        <f t="shared" si="26"/>
        <v>-14818.660000000003</v>
      </c>
    </row>
    <row r="161" spans="1:5" s="5" customFormat="1" ht="15.75" customHeight="1">
      <c r="A161" s="27" t="s">
        <v>78</v>
      </c>
      <c r="B161" s="51">
        <f>B162</f>
        <v>13300</v>
      </c>
      <c r="C161" s="51">
        <f>C162</f>
        <v>7900</v>
      </c>
      <c r="D161" s="28">
        <f t="shared" si="23"/>
        <v>0.5939849624060151</v>
      </c>
      <c r="E161" s="31">
        <f t="shared" si="26"/>
        <v>-5400</v>
      </c>
    </row>
    <row r="162" spans="1:5" s="5" customFormat="1" ht="30.75" customHeight="1">
      <c r="A162" s="27" t="s">
        <v>238</v>
      </c>
      <c r="B162" s="51">
        <v>13300</v>
      </c>
      <c r="C162" s="55">
        <v>7900</v>
      </c>
      <c r="D162" s="28">
        <f t="shared" si="23"/>
        <v>0.5939849624060151</v>
      </c>
      <c r="E162" s="31">
        <f t="shared" si="26"/>
        <v>-5400</v>
      </c>
    </row>
    <row r="163" spans="1:5" s="5" customFormat="1" ht="30">
      <c r="A163" s="27" t="s">
        <v>92</v>
      </c>
      <c r="B163" s="51">
        <v>3739300</v>
      </c>
      <c r="C163" s="55">
        <v>3198509.95</v>
      </c>
      <c r="D163" s="28">
        <f t="shared" si="23"/>
        <v>0.8553766614072154</v>
      </c>
      <c r="E163" s="31">
        <f t="shared" si="26"/>
        <v>-540790.0499999998</v>
      </c>
    </row>
    <row r="164" spans="1:5" s="5" customFormat="1" ht="15">
      <c r="A164" s="27" t="s">
        <v>126</v>
      </c>
      <c r="B164" s="51">
        <v>843000</v>
      </c>
      <c r="C164" s="51">
        <v>842524</v>
      </c>
      <c r="D164" s="28">
        <v>0</v>
      </c>
      <c r="E164" s="31">
        <f>C164-B164</f>
        <v>-476</v>
      </c>
    </row>
    <row r="165" spans="1:5" s="5" customFormat="1" ht="30">
      <c r="A165" s="27" t="s">
        <v>127</v>
      </c>
      <c r="B165" s="51">
        <v>0</v>
      </c>
      <c r="C165" s="55">
        <v>0</v>
      </c>
      <c r="D165" s="28" t="str">
        <f>IF(B165=0,"   ",C165/B165)</f>
        <v>   </v>
      </c>
      <c r="E165" s="31">
        <f>C165-B165</f>
        <v>0</v>
      </c>
    </row>
    <row r="166" spans="1:5" s="5" customFormat="1" ht="15">
      <c r="A166" s="27" t="s">
        <v>22</v>
      </c>
      <c r="B166" s="51">
        <v>9959.65</v>
      </c>
      <c r="C166" s="55">
        <v>0</v>
      </c>
      <c r="D166" s="28">
        <f t="shared" si="23"/>
        <v>0</v>
      </c>
      <c r="E166" s="31">
        <f t="shared" si="26"/>
        <v>-9959.65</v>
      </c>
    </row>
    <row r="167" spans="1:5" s="5" customFormat="1" ht="15">
      <c r="A167" s="27" t="s">
        <v>29</v>
      </c>
      <c r="B167" s="51">
        <f>B169+B170+B171+B172+B173</f>
        <v>11095087.44</v>
      </c>
      <c r="C167" s="51">
        <f>C169+C170+C171+C172+C173</f>
        <v>9879355.940000001</v>
      </c>
      <c r="D167" s="38">
        <f t="shared" si="23"/>
        <v>0.8904261452129666</v>
      </c>
      <c r="E167" s="31">
        <f t="shared" si="26"/>
        <v>-1215731.4999999981</v>
      </c>
    </row>
    <row r="168" spans="1:5" s="5" customFormat="1" ht="15">
      <c r="A168" s="27" t="s">
        <v>74</v>
      </c>
      <c r="B168" s="51"/>
      <c r="C168" s="55"/>
      <c r="D168" s="28" t="str">
        <f t="shared" si="23"/>
        <v>   </v>
      </c>
      <c r="E168" s="31">
        <f t="shared" si="26"/>
        <v>0</v>
      </c>
    </row>
    <row r="169" spans="1:5" s="5" customFormat="1" ht="15">
      <c r="A169" s="27" t="s">
        <v>56</v>
      </c>
      <c r="B169" s="51">
        <v>8454600</v>
      </c>
      <c r="C169" s="55">
        <v>7307074.28</v>
      </c>
      <c r="D169" s="28">
        <f>IF(B169=0,"   ",C169/B169)</f>
        <v>0.864272027062191</v>
      </c>
      <c r="E169" s="31">
        <f t="shared" si="26"/>
        <v>-1147525.7199999997</v>
      </c>
    </row>
    <row r="170" spans="1:5" s="5" customFormat="1" ht="15">
      <c r="A170" s="27" t="s">
        <v>150</v>
      </c>
      <c r="B170" s="51">
        <v>1874100</v>
      </c>
      <c r="C170" s="51">
        <v>1874100</v>
      </c>
      <c r="D170" s="28">
        <f>IF(B170=0,"   ",C170/B170)</f>
        <v>1</v>
      </c>
      <c r="E170" s="31">
        <f t="shared" si="26"/>
        <v>0</v>
      </c>
    </row>
    <row r="171" spans="1:5" s="5" customFormat="1" ht="15">
      <c r="A171" s="27" t="s">
        <v>113</v>
      </c>
      <c r="B171" s="51">
        <v>30000</v>
      </c>
      <c r="C171" s="55">
        <v>2000</v>
      </c>
      <c r="D171" s="28">
        <f>IF(B171=0,"   ",C171/B171)</f>
        <v>0.06666666666666667</v>
      </c>
      <c r="E171" s="31">
        <f t="shared" si="26"/>
        <v>-28000</v>
      </c>
    </row>
    <row r="172" spans="1:5" s="5" customFormat="1" ht="30">
      <c r="A172" s="41" t="s">
        <v>215</v>
      </c>
      <c r="B172" s="51">
        <v>736387.44</v>
      </c>
      <c r="C172" s="51">
        <v>696181.66</v>
      </c>
      <c r="D172" s="28">
        <f>IF(B172=0,"   ",C172/B172)</f>
        <v>0.9454013229774806</v>
      </c>
      <c r="E172" s="31">
        <f>C172-B172</f>
        <v>-40205.77999999991</v>
      </c>
    </row>
    <row r="173" spans="1:5" s="5" customFormat="1" ht="30">
      <c r="A173" s="41" t="s">
        <v>196</v>
      </c>
      <c r="B173" s="51">
        <v>0</v>
      </c>
      <c r="C173" s="51">
        <v>0</v>
      </c>
      <c r="D173" s="28" t="str">
        <f>IF(B173=0,"   ",C173/B173)</f>
        <v>   </v>
      </c>
      <c r="E173" s="31">
        <f>C173-B173</f>
        <v>0</v>
      </c>
    </row>
    <row r="174" spans="1:5" s="5" customFormat="1" ht="15.75" customHeight="1">
      <c r="A174" s="27" t="s">
        <v>42</v>
      </c>
      <c r="B174" s="51">
        <f>SUM(B175)</f>
        <v>1388600</v>
      </c>
      <c r="C174" s="51">
        <f>SUM(C175)</f>
        <v>1264800</v>
      </c>
      <c r="D174" s="28">
        <f aca="true" t="shared" si="27" ref="D174:D179">IF(B174=0,"   ",C174/B174)</f>
        <v>0.9108454558548178</v>
      </c>
      <c r="E174" s="31">
        <f t="shared" si="26"/>
        <v>-123800</v>
      </c>
    </row>
    <row r="175" spans="1:5" s="5" customFormat="1" ht="30">
      <c r="A175" s="27" t="s">
        <v>43</v>
      </c>
      <c r="B175" s="51">
        <v>1388600</v>
      </c>
      <c r="C175" s="55">
        <v>1264800</v>
      </c>
      <c r="D175" s="28">
        <f t="shared" si="27"/>
        <v>0.9108454558548178</v>
      </c>
      <c r="E175" s="31">
        <f t="shared" si="26"/>
        <v>-123800</v>
      </c>
    </row>
    <row r="176" spans="1:5" s="5" customFormat="1" ht="29.25" customHeight="1">
      <c r="A176" s="27" t="s">
        <v>23</v>
      </c>
      <c r="B176" s="51">
        <f>B177+B178+B179+B180+B181+B182+B183</f>
        <v>3618500</v>
      </c>
      <c r="C176" s="51">
        <f>C177+C178+C179+C180+C181+C182+C183</f>
        <v>3175938.8600000003</v>
      </c>
      <c r="D176" s="28">
        <f t="shared" si="27"/>
        <v>0.8776948625120907</v>
      </c>
      <c r="E176" s="31">
        <f t="shared" si="26"/>
        <v>-442561.13999999966</v>
      </c>
    </row>
    <row r="177" spans="1:5" s="5" customFormat="1" ht="15">
      <c r="A177" s="27" t="s">
        <v>239</v>
      </c>
      <c r="B177" s="51">
        <v>1484900</v>
      </c>
      <c r="C177" s="55">
        <v>1282015.95</v>
      </c>
      <c r="D177" s="28">
        <f t="shared" si="27"/>
        <v>0.8633685433362516</v>
      </c>
      <c r="E177" s="31">
        <f t="shared" si="26"/>
        <v>-202884.05000000005</v>
      </c>
    </row>
    <row r="178" spans="1:5" s="5" customFormat="1" ht="15">
      <c r="A178" s="27" t="s">
        <v>153</v>
      </c>
      <c r="B178" s="51">
        <v>256300</v>
      </c>
      <c r="C178" s="55">
        <v>233813.8</v>
      </c>
      <c r="D178" s="28">
        <f t="shared" si="27"/>
        <v>0.9122660944206008</v>
      </c>
      <c r="E178" s="31">
        <f>C178-B178</f>
        <v>-22486.20000000001</v>
      </c>
    </row>
    <row r="179" spans="1:5" s="5" customFormat="1" ht="15">
      <c r="A179" s="27" t="s">
        <v>151</v>
      </c>
      <c r="B179" s="51">
        <v>1397000</v>
      </c>
      <c r="C179" s="55">
        <v>1179809.11</v>
      </c>
      <c r="D179" s="28">
        <f t="shared" si="27"/>
        <v>0.8445305010737295</v>
      </c>
      <c r="E179" s="31">
        <f t="shared" si="26"/>
        <v>-217190.8899999999</v>
      </c>
    </row>
    <row r="180" spans="1:5" s="5" customFormat="1" ht="30">
      <c r="A180" s="41" t="s">
        <v>154</v>
      </c>
      <c r="B180" s="51">
        <v>53000</v>
      </c>
      <c r="C180" s="51">
        <v>53000</v>
      </c>
      <c r="D180" s="28">
        <f aca="true" t="shared" si="28" ref="D180:D186">IF(B180=0,"   ",C180/B180)</f>
        <v>1</v>
      </c>
      <c r="E180" s="31">
        <f>C180-B180</f>
        <v>0</v>
      </c>
    </row>
    <row r="181" spans="1:5" s="5" customFormat="1" ht="30">
      <c r="A181" s="41" t="s">
        <v>174</v>
      </c>
      <c r="B181" s="51">
        <v>0</v>
      </c>
      <c r="C181" s="51">
        <v>0</v>
      </c>
      <c r="D181" s="28" t="str">
        <f t="shared" si="28"/>
        <v>   </v>
      </c>
      <c r="E181" s="31">
        <f>C181-B181</f>
        <v>0</v>
      </c>
    </row>
    <row r="182" spans="1:5" s="5" customFormat="1" ht="30">
      <c r="A182" s="41" t="s">
        <v>175</v>
      </c>
      <c r="B182" s="51">
        <v>15000</v>
      </c>
      <c r="C182" s="51">
        <v>15000</v>
      </c>
      <c r="D182" s="28">
        <f t="shared" si="28"/>
        <v>1</v>
      </c>
      <c r="E182" s="31">
        <f>C182-B182</f>
        <v>0</v>
      </c>
    </row>
    <row r="183" spans="1:5" s="5" customFormat="1" ht="60">
      <c r="A183" s="41" t="s">
        <v>241</v>
      </c>
      <c r="B183" s="51">
        <v>412300</v>
      </c>
      <c r="C183" s="51">
        <v>412300</v>
      </c>
      <c r="D183" s="28">
        <f>IF(B183=0,"   ",C183/B183)</f>
        <v>1</v>
      </c>
      <c r="E183" s="31">
        <f>C183-B183</f>
        <v>0</v>
      </c>
    </row>
    <row r="184" spans="1:5" s="5" customFormat="1" ht="15">
      <c r="A184" s="27" t="s">
        <v>24</v>
      </c>
      <c r="B184" s="51">
        <f>B187+B195+B213+B193+B185</f>
        <v>46569389.53</v>
      </c>
      <c r="C184" s="51">
        <f>C187+C195+C213+C193+C185</f>
        <v>34802360.1</v>
      </c>
      <c r="D184" s="28">
        <f t="shared" si="28"/>
        <v>0.747322660898965</v>
      </c>
      <c r="E184" s="31">
        <f t="shared" si="26"/>
        <v>-11767029.43</v>
      </c>
    </row>
    <row r="185" spans="1:5" s="5" customFormat="1" ht="15">
      <c r="A185" s="39" t="s">
        <v>171</v>
      </c>
      <c r="B185" s="51">
        <f>SUM(B186:B186)</f>
        <v>65000</v>
      </c>
      <c r="C185" s="51">
        <f>SUM(C186:C186)</f>
        <v>65000</v>
      </c>
      <c r="D185" s="28">
        <f t="shared" si="28"/>
        <v>1</v>
      </c>
      <c r="E185" s="67">
        <f>C185-B185</f>
        <v>0</v>
      </c>
    </row>
    <row r="186" spans="1:5" ht="29.25" customHeight="1">
      <c r="A186" s="27" t="s">
        <v>172</v>
      </c>
      <c r="B186" s="66">
        <v>65000</v>
      </c>
      <c r="C186" s="66">
        <v>65000</v>
      </c>
      <c r="D186" s="28">
        <f t="shared" si="28"/>
        <v>1</v>
      </c>
      <c r="E186" s="67">
        <f>C186-B186</f>
        <v>0</v>
      </c>
    </row>
    <row r="187" spans="1:5" s="5" customFormat="1" ht="15">
      <c r="A187" s="39" t="s">
        <v>83</v>
      </c>
      <c r="B187" s="51">
        <f>B188+B189+B190</f>
        <v>199900</v>
      </c>
      <c r="C187" s="51">
        <f>C188+C189+C190</f>
        <v>0</v>
      </c>
      <c r="D187" s="28">
        <f aca="true" t="shared" si="29" ref="D187:D200">IF(B187=0,"   ",C187/B187)</f>
        <v>0</v>
      </c>
      <c r="E187" s="31">
        <f aca="true" t="shared" si="30" ref="E187:E200">C187-B187</f>
        <v>-199900</v>
      </c>
    </row>
    <row r="188" spans="1:5" s="5" customFormat="1" ht="15">
      <c r="A188" s="39" t="s">
        <v>84</v>
      </c>
      <c r="B188" s="51">
        <v>75000</v>
      </c>
      <c r="C188" s="51">
        <v>0</v>
      </c>
      <c r="D188" s="28">
        <f t="shared" si="29"/>
        <v>0</v>
      </c>
      <c r="E188" s="31">
        <f t="shared" si="30"/>
        <v>-75000</v>
      </c>
    </row>
    <row r="189" spans="1:5" s="5" customFormat="1" ht="15">
      <c r="A189" s="39" t="s">
        <v>120</v>
      </c>
      <c r="B189" s="51">
        <v>0</v>
      </c>
      <c r="C189" s="51">
        <v>0</v>
      </c>
      <c r="D189" s="28" t="str">
        <f t="shared" si="29"/>
        <v>   </v>
      </c>
      <c r="E189" s="31">
        <f t="shared" si="30"/>
        <v>0</v>
      </c>
    </row>
    <row r="190" spans="1:5" s="5" customFormat="1" ht="30">
      <c r="A190" s="39" t="s">
        <v>122</v>
      </c>
      <c r="B190" s="51">
        <f>B191+B192</f>
        <v>124900</v>
      </c>
      <c r="C190" s="51">
        <f>C191+C192</f>
        <v>0</v>
      </c>
      <c r="D190" s="28">
        <f t="shared" si="29"/>
        <v>0</v>
      </c>
      <c r="E190" s="31">
        <f t="shared" si="30"/>
        <v>-124900</v>
      </c>
    </row>
    <row r="191" spans="1:5" s="5" customFormat="1" ht="15">
      <c r="A191" s="41" t="s">
        <v>58</v>
      </c>
      <c r="B191" s="51">
        <v>124900</v>
      </c>
      <c r="C191" s="51">
        <v>0</v>
      </c>
      <c r="D191" s="28">
        <f t="shared" si="29"/>
        <v>0</v>
      </c>
      <c r="E191" s="31">
        <f t="shared" si="30"/>
        <v>-124900</v>
      </c>
    </row>
    <row r="192" spans="1:5" s="5" customFormat="1" ht="15">
      <c r="A192" s="41" t="s">
        <v>121</v>
      </c>
      <c r="B192" s="51">
        <v>0</v>
      </c>
      <c r="C192" s="51">
        <v>0</v>
      </c>
      <c r="D192" s="28" t="str">
        <f t="shared" si="29"/>
        <v>   </v>
      </c>
      <c r="E192" s="31">
        <f>C192-B192</f>
        <v>0</v>
      </c>
    </row>
    <row r="193" spans="1:5" ht="15">
      <c r="A193" s="39" t="s">
        <v>132</v>
      </c>
      <c r="B193" s="66">
        <f>B194</f>
        <v>1800000</v>
      </c>
      <c r="C193" s="66">
        <f>C194</f>
        <v>1648897.76</v>
      </c>
      <c r="D193" s="28">
        <f>IF(B193=0,"   ",C193/B193)</f>
        <v>0.9160543111111111</v>
      </c>
      <c r="E193" s="67">
        <f>C193-B193</f>
        <v>-151102.24</v>
      </c>
    </row>
    <row r="194" spans="1:5" ht="27.75" customHeight="1">
      <c r="A194" s="39" t="s">
        <v>133</v>
      </c>
      <c r="B194" s="66">
        <v>1800000</v>
      </c>
      <c r="C194" s="66">
        <v>1648897.76</v>
      </c>
      <c r="D194" s="28">
        <f>IF(B194=0,"   ",C194/B194)</f>
        <v>0.9160543111111111</v>
      </c>
      <c r="E194" s="67">
        <f>C194-B194</f>
        <v>-151102.24</v>
      </c>
    </row>
    <row r="195" spans="1:5" s="5" customFormat="1" ht="15">
      <c r="A195" s="27" t="s">
        <v>25</v>
      </c>
      <c r="B195" s="51">
        <f>B199+B200+B209+B208+B204+B211+B196</f>
        <v>44272489.53</v>
      </c>
      <c r="C195" s="51">
        <f>C199+C200+C209+C208+C204+C211+C196</f>
        <v>32856462.34</v>
      </c>
      <c r="D195" s="28">
        <f t="shared" si="29"/>
        <v>0.7421417383302049</v>
      </c>
      <c r="E195" s="31">
        <f t="shared" si="30"/>
        <v>-11416027.190000001</v>
      </c>
    </row>
    <row r="196" spans="1:5" s="5" customFormat="1" ht="30.75" customHeight="1">
      <c r="A196" s="27" t="s">
        <v>218</v>
      </c>
      <c r="B196" s="51">
        <f>SUM(B197:B198)</f>
        <v>328200</v>
      </c>
      <c r="C196" s="51">
        <f>SUM(C197:C198)</f>
        <v>328200</v>
      </c>
      <c r="D196" s="28">
        <f>IF(B196=0,"   ",C196/B196)</f>
        <v>1</v>
      </c>
      <c r="E196" s="31">
        <f>C196-B196</f>
        <v>0</v>
      </c>
    </row>
    <row r="197" spans="1:5" s="5" customFormat="1" ht="13.5" customHeight="1">
      <c r="A197" s="41" t="s">
        <v>58</v>
      </c>
      <c r="B197" s="51">
        <v>328200</v>
      </c>
      <c r="C197" s="51">
        <v>328200</v>
      </c>
      <c r="D197" s="28">
        <f>IF(B197=0,"   ",C197/B197)</f>
        <v>1</v>
      </c>
      <c r="E197" s="31">
        <f>C197-B197</f>
        <v>0</v>
      </c>
    </row>
    <row r="198" spans="1:5" s="5" customFormat="1" ht="13.5" customHeight="1">
      <c r="A198" s="41" t="s">
        <v>59</v>
      </c>
      <c r="B198" s="51">
        <v>0</v>
      </c>
      <c r="C198" s="51">
        <v>0</v>
      </c>
      <c r="D198" s="28" t="str">
        <f>IF(B198=0,"   ",C198/B198)</f>
        <v>   </v>
      </c>
      <c r="E198" s="31">
        <f>C198-B198</f>
        <v>0</v>
      </c>
    </row>
    <row r="199" spans="1:5" s="5" customFormat="1" ht="27.75" customHeight="1">
      <c r="A199" s="27" t="s">
        <v>130</v>
      </c>
      <c r="B199" s="51">
        <v>1612800</v>
      </c>
      <c r="C199" s="51">
        <v>1612800</v>
      </c>
      <c r="D199" s="28">
        <f t="shared" si="29"/>
        <v>1</v>
      </c>
      <c r="E199" s="31">
        <f t="shared" si="30"/>
        <v>0</v>
      </c>
    </row>
    <row r="200" spans="1:5" s="5" customFormat="1" ht="30">
      <c r="A200" s="27" t="s">
        <v>197</v>
      </c>
      <c r="B200" s="51">
        <f>B201+B202+B203</f>
        <v>10824739.53</v>
      </c>
      <c r="C200" s="51">
        <f>C201+C202+C203</f>
        <v>9517600</v>
      </c>
      <c r="D200" s="28">
        <f t="shared" si="29"/>
        <v>0.8792451747797391</v>
      </c>
      <c r="E200" s="31">
        <f t="shared" si="30"/>
        <v>-1307139.5299999993</v>
      </c>
    </row>
    <row r="201" spans="1:5" s="5" customFormat="1" ht="15">
      <c r="A201" s="41" t="s">
        <v>58</v>
      </c>
      <c r="B201" s="51">
        <v>8660300</v>
      </c>
      <c r="C201" s="51">
        <v>8565800</v>
      </c>
      <c r="D201" s="28">
        <f aca="true" t="shared" si="31" ref="D201:D218">IF(B201=0,"   ",C201/B201)</f>
        <v>0.9890881378243248</v>
      </c>
      <c r="E201" s="31">
        <f aca="true" t="shared" si="32" ref="E201:E209">C201-B201</f>
        <v>-94500</v>
      </c>
    </row>
    <row r="202" spans="1:5" s="5" customFormat="1" ht="15">
      <c r="A202" s="41" t="s">
        <v>216</v>
      </c>
      <c r="B202" s="51">
        <v>962300</v>
      </c>
      <c r="C202" s="51">
        <v>951800</v>
      </c>
      <c r="D202" s="28">
        <f>IF(B202=0,"   ",C202/B202)</f>
        <v>0.9890886417956978</v>
      </c>
      <c r="E202" s="31">
        <f>C202-B202</f>
        <v>-10500</v>
      </c>
    </row>
    <row r="203" spans="1:5" s="5" customFormat="1" ht="15">
      <c r="A203" s="41" t="s">
        <v>59</v>
      </c>
      <c r="B203" s="51">
        <v>1202139.53</v>
      </c>
      <c r="C203" s="51">
        <v>0</v>
      </c>
      <c r="D203" s="28">
        <f>IF(B203=0,"   ",C203/B203)</f>
        <v>0</v>
      </c>
      <c r="E203" s="31">
        <f>C203-B203</f>
        <v>-1202139.53</v>
      </c>
    </row>
    <row r="204" spans="1:5" s="5" customFormat="1" ht="30">
      <c r="A204" s="27" t="s">
        <v>198</v>
      </c>
      <c r="B204" s="51">
        <f>B205+B206+B207</f>
        <v>15586600</v>
      </c>
      <c r="C204" s="51">
        <f>C205+C206+C207</f>
        <v>11689394.75</v>
      </c>
      <c r="D204" s="28">
        <f t="shared" si="31"/>
        <v>0.7499643764515673</v>
      </c>
      <c r="E204" s="31">
        <f t="shared" si="32"/>
        <v>-3897205.25</v>
      </c>
    </row>
    <row r="205" spans="1:5" s="5" customFormat="1" ht="15">
      <c r="A205" s="41" t="s">
        <v>58</v>
      </c>
      <c r="B205" s="51">
        <v>12680100</v>
      </c>
      <c r="C205" s="51">
        <v>10385454.27</v>
      </c>
      <c r="D205" s="28">
        <f t="shared" si="31"/>
        <v>0.8190356755861546</v>
      </c>
      <c r="E205" s="31">
        <f t="shared" si="32"/>
        <v>-2294645.7300000004</v>
      </c>
    </row>
    <row r="206" spans="1:5" s="5" customFormat="1" ht="15">
      <c r="A206" s="41" t="s">
        <v>216</v>
      </c>
      <c r="B206" s="51">
        <v>1408900</v>
      </c>
      <c r="C206" s="51">
        <v>1153940.48</v>
      </c>
      <c r="D206" s="28">
        <f t="shared" si="31"/>
        <v>0.8190364681666549</v>
      </c>
      <c r="E206" s="31">
        <f t="shared" si="32"/>
        <v>-254959.52000000002</v>
      </c>
    </row>
    <row r="207" spans="1:5" s="5" customFormat="1" ht="15">
      <c r="A207" s="41" t="s">
        <v>59</v>
      </c>
      <c r="B207" s="51">
        <v>1497600</v>
      </c>
      <c r="C207" s="51">
        <v>150000</v>
      </c>
      <c r="D207" s="28">
        <f>IF(B207=0,"   ",C207/B207)</f>
        <v>0.10016025641025642</v>
      </c>
      <c r="E207" s="31">
        <f>C207-B207</f>
        <v>-1347600</v>
      </c>
    </row>
    <row r="208" spans="1:5" s="5" customFormat="1" ht="15">
      <c r="A208" s="27" t="s">
        <v>131</v>
      </c>
      <c r="B208" s="66">
        <v>68700</v>
      </c>
      <c r="C208" s="66">
        <v>68700</v>
      </c>
      <c r="D208" s="28">
        <f t="shared" si="31"/>
        <v>1</v>
      </c>
      <c r="E208" s="31">
        <f t="shared" si="32"/>
        <v>0</v>
      </c>
    </row>
    <row r="209" spans="1:5" s="5" customFormat="1" ht="29.25" customHeight="1">
      <c r="A209" s="27" t="s">
        <v>199</v>
      </c>
      <c r="B209" s="51">
        <f>B210</f>
        <v>10669000</v>
      </c>
      <c r="C209" s="51">
        <f>C210</f>
        <v>6336734.59</v>
      </c>
      <c r="D209" s="28">
        <f t="shared" si="31"/>
        <v>0.5939389436685725</v>
      </c>
      <c r="E209" s="31">
        <f t="shared" si="32"/>
        <v>-4332265.41</v>
      </c>
    </row>
    <row r="210" spans="1:5" s="5" customFormat="1" ht="15">
      <c r="A210" s="41" t="s">
        <v>58</v>
      </c>
      <c r="B210" s="51">
        <v>10669000</v>
      </c>
      <c r="C210" s="51">
        <v>6336734.59</v>
      </c>
      <c r="D210" s="28">
        <f t="shared" si="31"/>
        <v>0.5939389436685725</v>
      </c>
      <c r="E210" s="31">
        <f aca="true" t="shared" si="33" ref="E210:E218">C210-B210</f>
        <v>-4332265.41</v>
      </c>
    </row>
    <row r="211" spans="1:5" s="5" customFormat="1" ht="29.25" customHeight="1">
      <c r="A211" s="27" t="s">
        <v>200</v>
      </c>
      <c r="B211" s="51">
        <f>B212</f>
        <v>5182450</v>
      </c>
      <c r="C211" s="51">
        <f>C212</f>
        <v>3303033</v>
      </c>
      <c r="D211" s="28">
        <f t="shared" si="31"/>
        <v>0.637349709114415</v>
      </c>
      <c r="E211" s="31">
        <f>C211-B211</f>
        <v>-1879417</v>
      </c>
    </row>
    <row r="212" spans="1:5" s="5" customFormat="1" ht="15">
      <c r="A212" s="41" t="s">
        <v>58</v>
      </c>
      <c r="B212" s="51">
        <v>5182450</v>
      </c>
      <c r="C212" s="51">
        <v>3303033</v>
      </c>
      <c r="D212" s="28">
        <f t="shared" si="31"/>
        <v>0.637349709114415</v>
      </c>
      <c r="E212" s="31">
        <f>C212-B212</f>
        <v>-1879417</v>
      </c>
    </row>
    <row r="213" spans="1:5" s="5" customFormat="1" ht="15">
      <c r="A213" s="27" t="s">
        <v>36</v>
      </c>
      <c r="B213" s="51">
        <f>B215+B217+B216+B214</f>
        <v>232000</v>
      </c>
      <c r="C213" s="51">
        <f>C215+C217+C216+C214</f>
        <v>232000</v>
      </c>
      <c r="D213" s="28">
        <f t="shared" si="31"/>
        <v>1</v>
      </c>
      <c r="E213" s="31">
        <f t="shared" si="33"/>
        <v>0</v>
      </c>
    </row>
    <row r="214" spans="1:5" s="5" customFormat="1" ht="14.25" customHeight="1">
      <c r="A214" s="27" t="s">
        <v>114</v>
      </c>
      <c r="B214" s="51">
        <v>232000</v>
      </c>
      <c r="C214" s="51">
        <v>232000</v>
      </c>
      <c r="D214" s="28">
        <f>IF(B214=0,"   ",C214/B214)</f>
        <v>1</v>
      </c>
      <c r="E214" s="31">
        <f>C214-B214</f>
        <v>0</v>
      </c>
    </row>
    <row r="215" spans="1:5" s="5" customFormat="1" ht="30">
      <c r="A215" s="27" t="s">
        <v>115</v>
      </c>
      <c r="B215" s="51">
        <v>0</v>
      </c>
      <c r="C215" s="51">
        <v>0</v>
      </c>
      <c r="D215" s="28" t="str">
        <f t="shared" si="31"/>
        <v>   </v>
      </c>
      <c r="E215" s="31">
        <f t="shared" si="33"/>
        <v>0</v>
      </c>
    </row>
    <row r="216" spans="1:5" s="5" customFormat="1" ht="30">
      <c r="A216" s="27" t="s">
        <v>129</v>
      </c>
      <c r="B216" s="51">
        <v>0</v>
      </c>
      <c r="C216" s="51">
        <v>0</v>
      </c>
      <c r="D216" s="28" t="str">
        <f t="shared" si="31"/>
        <v>   </v>
      </c>
      <c r="E216" s="31">
        <f t="shared" si="33"/>
        <v>0</v>
      </c>
    </row>
    <row r="217" spans="1:5" s="5" customFormat="1" ht="29.25" customHeight="1">
      <c r="A217" s="27" t="s">
        <v>128</v>
      </c>
      <c r="B217" s="51">
        <v>0</v>
      </c>
      <c r="C217" s="51">
        <v>0</v>
      </c>
      <c r="D217" s="28" t="str">
        <f t="shared" si="31"/>
        <v>   </v>
      </c>
      <c r="E217" s="31">
        <f t="shared" si="33"/>
        <v>0</v>
      </c>
    </row>
    <row r="218" spans="1:5" s="5" customFormat="1" ht="15">
      <c r="A218" s="27" t="s">
        <v>7</v>
      </c>
      <c r="B218" s="51">
        <f>B219+B225</f>
        <v>117872896.37</v>
      </c>
      <c r="C218" s="51">
        <f>C219+C225</f>
        <v>45788080.6</v>
      </c>
      <c r="D218" s="28">
        <f t="shared" si="31"/>
        <v>0.38845300327797483</v>
      </c>
      <c r="E218" s="31">
        <f t="shared" si="33"/>
        <v>-72084815.77000001</v>
      </c>
    </row>
    <row r="219" spans="1:5" s="5" customFormat="1" ht="15">
      <c r="A219" s="39" t="s">
        <v>86</v>
      </c>
      <c r="B219" s="51">
        <f>B220+B221+B222</f>
        <v>35803300</v>
      </c>
      <c r="C219" s="51">
        <f>C220+C221+C222</f>
        <v>0</v>
      </c>
      <c r="D219" s="28">
        <f aca="true" t="shared" si="34" ref="D219:D229">IF(B219=0,"   ",C219/B219)</f>
        <v>0</v>
      </c>
      <c r="E219" s="31">
        <f aca="true" t="shared" si="35" ref="E219:E229">C219-B219</f>
        <v>-35803300</v>
      </c>
    </row>
    <row r="220" spans="1:5" s="5" customFormat="1" ht="30">
      <c r="A220" s="41" t="s">
        <v>226</v>
      </c>
      <c r="B220" s="51">
        <v>3271200</v>
      </c>
      <c r="C220" s="51">
        <v>0</v>
      </c>
      <c r="D220" s="28">
        <f t="shared" si="34"/>
        <v>0</v>
      </c>
      <c r="E220" s="31">
        <f t="shared" si="35"/>
        <v>-3271200</v>
      </c>
    </row>
    <row r="221" spans="1:5" ht="14.25" customHeight="1">
      <c r="A221" s="78" t="s">
        <v>146</v>
      </c>
      <c r="B221" s="65">
        <v>0</v>
      </c>
      <c r="C221" s="65">
        <v>0</v>
      </c>
      <c r="D221" s="28" t="str">
        <f t="shared" si="34"/>
        <v>   </v>
      </c>
      <c r="E221" s="31">
        <f t="shared" si="35"/>
        <v>0</v>
      </c>
    </row>
    <row r="222" spans="1:5" ht="44.25" customHeight="1">
      <c r="A222" s="39" t="s">
        <v>250</v>
      </c>
      <c r="B222" s="66">
        <f>B223+B224</f>
        <v>32532100</v>
      </c>
      <c r="C222" s="66">
        <v>0</v>
      </c>
      <c r="D222" s="28">
        <f t="shared" si="34"/>
        <v>0</v>
      </c>
      <c r="E222" s="67">
        <f t="shared" si="35"/>
        <v>-32532100</v>
      </c>
    </row>
    <row r="223" spans="1:5" ht="15">
      <c r="A223" s="27" t="s">
        <v>139</v>
      </c>
      <c r="B223" s="66">
        <v>31898900</v>
      </c>
      <c r="C223" s="66">
        <v>0</v>
      </c>
      <c r="D223" s="28">
        <f>IF(B223=0,"   ",C223/B223)</f>
        <v>0</v>
      </c>
      <c r="E223" s="67">
        <f>C223-B223</f>
        <v>-31898900</v>
      </c>
    </row>
    <row r="224" spans="1:5" ht="15">
      <c r="A224" s="27" t="s">
        <v>155</v>
      </c>
      <c r="B224" s="66">
        <v>633200</v>
      </c>
      <c r="C224" s="66">
        <v>0</v>
      </c>
      <c r="D224" s="28">
        <f>IF(B224=0,"   ",C224/B224)</f>
        <v>0</v>
      </c>
      <c r="E224" s="67">
        <f>C224-B224</f>
        <v>-633200</v>
      </c>
    </row>
    <row r="225" spans="1:5" ht="15">
      <c r="A225" s="27" t="s">
        <v>140</v>
      </c>
      <c r="B225" s="66">
        <f>B226+B230+B232+B231+B233</f>
        <v>82069596.37</v>
      </c>
      <c r="C225" s="66">
        <f>C226+C230+C232+C231+C233</f>
        <v>45788080.6</v>
      </c>
      <c r="D225" s="28">
        <f t="shared" si="34"/>
        <v>0.5579177018681858</v>
      </c>
      <c r="E225" s="67">
        <f t="shared" si="35"/>
        <v>-36281515.77</v>
      </c>
    </row>
    <row r="226" spans="1:5" ht="27.75" customHeight="1">
      <c r="A226" s="39" t="s">
        <v>176</v>
      </c>
      <c r="B226" s="66">
        <f>B227+B229+B228</f>
        <v>6213445.9</v>
      </c>
      <c r="C226" s="66">
        <f>C227+C229+C228</f>
        <v>6213445.9</v>
      </c>
      <c r="D226" s="28">
        <f t="shared" si="34"/>
        <v>1</v>
      </c>
      <c r="E226" s="67">
        <f t="shared" si="35"/>
        <v>0</v>
      </c>
    </row>
    <row r="227" spans="1:5" ht="15">
      <c r="A227" s="27" t="s">
        <v>138</v>
      </c>
      <c r="B227" s="66">
        <v>6151311.44</v>
      </c>
      <c r="C227" s="66">
        <v>6151311.44</v>
      </c>
      <c r="D227" s="28">
        <f t="shared" si="34"/>
        <v>1</v>
      </c>
      <c r="E227" s="67">
        <f t="shared" si="35"/>
        <v>0</v>
      </c>
    </row>
    <row r="228" spans="1:5" ht="15">
      <c r="A228" s="27" t="s">
        <v>139</v>
      </c>
      <c r="B228" s="66">
        <v>43494.12</v>
      </c>
      <c r="C228" s="66">
        <v>43494.12</v>
      </c>
      <c r="D228" s="28">
        <f t="shared" si="34"/>
        <v>1</v>
      </c>
      <c r="E228" s="67">
        <f t="shared" si="35"/>
        <v>0</v>
      </c>
    </row>
    <row r="229" spans="1:5" ht="15">
      <c r="A229" s="27" t="s">
        <v>155</v>
      </c>
      <c r="B229" s="66">
        <v>18640.34</v>
      </c>
      <c r="C229" s="66">
        <v>18640.34</v>
      </c>
      <c r="D229" s="28">
        <f t="shared" si="34"/>
        <v>1</v>
      </c>
      <c r="E229" s="67">
        <f t="shared" si="35"/>
        <v>0</v>
      </c>
    </row>
    <row r="230" spans="1:5" ht="27.75" customHeight="1">
      <c r="A230" s="39" t="s">
        <v>227</v>
      </c>
      <c r="B230" s="66">
        <v>38928450.47</v>
      </c>
      <c r="C230" s="66">
        <v>34181634.7</v>
      </c>
      <c r="D230" s="28">
        <f aca="true" t="shared" si="36" ref="D230:D238">IF(B230=0,"   ",C230/B230)</f>
        <v>0.8780630692285555</v>
      </c>
      <c r="E230" s="67">
        <f aca="true" t="shared" si="37" ref="E230:E238">C230-B230</f>
        <v>-4746815.769999996</v>
      </c>
    </row>
    <row r="231" spans="1:5" ht="27.75" customHeight="1">
      <c r="A231" s="39" t="s">
        <v>263</v>
      </c>
      <c r="B231" s="66">
        <v>26191000</v>
      </c>
      <c r="C231" s="66">
        <v>0</v>
      </c>
      <c r="D231" s="28">
        <f>IF(B231=0,"   ",C231/B231)</f>
        <v>0</v>
      </c>
      <c r="E231" s="67">
        <f>C231-B231</f>
        <v>-26191000</v>
      </c>
    </row>
    <row r="232" spans="1:5" ht="43.5" customHeight="1">
      <c r="A232" s="39" t="s">
        <v>243</v>
      </c>
      <c r="B232" s="66">
        <v>8100000</v>
      </c>
      <c r="C232" s="66">
        <v>5393000</v>
      </c>
      <c r="D232" s="28">
        <f>IF(B232=0,"   ",C232/B232)</f>
        <v>0.6658024691358024</v>
      </c>
      <c r="E232" s="67">
        <f>C232-B232</f>
        <v>-2707000</v>
      </c>
    </row>
    <row r="233" spans="1:5" ht="75" customHeight="1">
      <c r="A233" s="39" t="s">
        <v>268</v>
      </c>
      <c r="B233" s="66">
        <v>2636700</v>
      </c>
      <c r="C233" s="66">
        <v>0</v>
      </c>
      <c r="D233" s="28">
        <f>IF(B233=0,"   ",C233/B233)</f>
        <v>0</v>
      </c>
      <c r="E233" s="67">
        <f>C233-B233</f>
        <v>-2636700</v>
      </c>
    </row>
    <row r="234" spans="1:5" s="5" customFormat="1" ht="15">
      <c r="A234" s="27" t="s">
        <v>8</v>
      </c>
      <c r="B234" s="51">
        <f>B235+B252+B309+B305+B281</f>
        <v>502562289.24</v>
      </c>
      <c r="C234" s="51">
        <f>C235+C252+C309+C305+C281</f>
        <v>335500977.62</v>
      </c>
      <c r="D234" s="28">
        <f t="shared" si="36"/>
        <v>0.6675808846050933</v>
      </c>
      <c r="E234" s="31">
        <f t="shared" si="37"/>
        <v>-167061311.62</v>
      </c>
    </row>
    <row r="235" spans="1:5" s="5" customFormat="1" ht="15">
      <c r="A235" s="27" t="s">
        <v>44</v>
      </c>
      <c r="B235" s="51">
        <f>B236+B239+B243+B248+B247+B251</f>
        <v>108027495.89</v>
      </c>
      <c r="C235" s="51">
        <f>C236+C239+C243+C248+C247+C251</f>
        <v>72000874.17</v>
      </c>
      <c r="D235" s="28">
        <f t="shared" si="36"/>
        <v>0.6665050742573498</v>
      </c>
      <c r="E235" s="31">
        <f t="shared" si="37"/>
        <v>-36026621.72</v>
      </c>
    </row>
    <row r="236" spans="1:5" s="5" customFormat="1" ht="15">
      <c r="A236" s="27" t="s">
        <v>75</v>
      </c>
      <c r="B236" s="51">
        <v>46932957</v>
      </c>
      <c r="C236" s="55">
        <v>38858450</v>
      </c>
      <c r="D236" s="28">
        <f t="shared" si="36"/>
        <v>0.8279565679187868</v>
      </c>
      <c r="E236" s="31">
        <f t="shared" si="37"/>
        <v>-8074507</v>
      </c>
    </row>
    <row r="237" spans="1:5" s="5" customFormat="1" ht="15">
      <c r="A237" s="41" t="s">
        <v>134</v>
      </c>
      <c r="B237" s="51">
        <v>44039800</v>
      </c>
      <c r="C237" s="55">
        <v>37117300</v>
      </c>
      <c r="D237" s="28">
        <f t="shared" si="36"/>
        <v>0.8428126376595716</v>
      </c>
      <c r="E237" s="31">
        <f t="shared" si="37"/>
        <v>-6922500</v>
      </c>
    </row>
    <row r="238" spans="1:5" s="5" customFormat="1" ht="15">
      <c r="A238" s="39" t="s">
        <v>90</v>
      </c>
      <c r="B238" s="51">
        <v>0</v>
      </c>
      <c r="C238" s="51">
        <v>0</v>
      </c>
      <c r="D238" s="28" t="str">
        <f t="shared" si="36"/>
        <v>   </v>
      </c>
      <c r="E238" s="31">
        <f t="shared" si="37"/>
        <v>0</v>
      </c>
    </row>
    <row r="239" spans="1:5" s="5" customFormat="1" ht="15">
      <c r="A239" s="27" t="s">
        <v>145</v>
      </c>
      <c r="B239" s="51">
        <f>B240</f>
        <v>0</v>
      </c>
      <c r="C239" s="51">
        <f>C240</f>
        <v>0</v>
      </c>
      <c r="D239" s="28" t="str">
        <f aca="true" t="shared" si="38" ref="D239:D250">IF(B239=0,"   ",C239/B239)</f>
        <v>   </v>
      </c>
      <c r="E239" s="31">
        <f aca="true" t="shared" si="39" ref="E239:E250">C239-B239</f>
        <v>0</v>
      </c>
    </row>
    <row r="240" spans="1:5" s="5" customFormat="1" ht="45">
      <c r="A240" s="41" t="s">
        <v>201</v>
      </c>
      <c r="B240" s="51">
        <f>SUM(B241:B242)</f>
        <v>0</v>
      </c>
      <c r="C240" s="51">
        <v>0</v>
      </c>
      <c r="D240" s="28" t="str">
        <f t="shared" si="38"/>
        <v>   </v>
      </c>
      <c r="E240" s="31">
        <f t="shared" si="39"/>
        <v>0</v>
      </c>
    </row>
    <row r="241" spans="1:5" ht="15">
      <c r="A241" s="27" t="s">
        <v>139</v>
      </c>
      <c r="B241" s="66">
        <v>0</v>
      </c>
      <c r="C241" s="66">
        <v>0</v>
      </c>
      <c r="D241" s="28" t="str">
        <f t="shared" si="38"/>
        <v>   </v>
      </c>
      <c r="E241" s="67">
        <f t="shared" si="39"/>
        <v>0</v>
      </c>
    </row>
    <row r="242" spans="1:5" ht="15">
      <c r="A242" s="27" t="s">
        <v>155</v>
      </c>
      <c r="B242" s="66">
        <v>0</v>
      </c>
      <c r="C242" s="66">
        <v>0</v>
      </c>
      <c r="D242" s="28" t="str">
        <f t="shared" si="38"/>
        <v>   </v>
      </c>
      <c r="E242" s="67">
        <f t="shared" si="39"/>
        <v>0</v>
      </c>
    </row>
    <row r="243" spans="1:5" s="5" customFormat="1" ht="30">
      <c r="A243" s="39" t="s">
        <v>185</v>
      </c>
      <c r="B243" s="51">
        <f>SUM(B244:B246)</f>
        <v>57454600</v>
      </c>
      <c r="C243" s="51">
        <f>SUM(C244:C246)</f>
        <v>29862995.17</v>
      </c>
      <c r="D243" s="28">
        <f t="shared" si="38"/>
        <v>0.5197668275473156</v>
      </c>
      <c r="E243" s="31">
        <f t="shared" si="39"/>
        <v>-27591604.83</v>
      </c>
    </row>
    <row r="244" spans="1:5" ht="15">
      <c r="A244" s="27" t="s">
        <v>202</v>
      </c>
      <c r="B244" s="66">
        <v>56880000</v>
      </c>
      <c r="C244" s="66">
        <v>29564337.16</v>
      </c>
      <c r="D244" s="28">
        <f t="shared" si="38"/>
        <v>0.5197668277074543</v>
      </c>
      <c r="E244" s="67">
        <f t="shared" si="39"/>
        <v>-27315662.84</v>
      </c>
    </row>
    <row r="245" spans="1:5" ht="15">
      <c r="A245" s="27" t="s">
        <v>139</v>
      </c>
      <c r="B245" s="66">
        <v>287300</v>
      </c>
      <c r="C245" s="66">
        <v>149329</v>
      </c>
      <c r="D245" s="28">
        <f t="shared" si="38"/>
        <v>0.5197667942916812</v>
      </c>
      <c r="E245" s="67">
        <f t="shared" si="39"/>
        <v>-137971</v>
      </c>
    </row>
    <row r="246" spans="1:5" ht="15">
      <c r="A246" s="27" t="s">
        <v>155</v>
      </c>
      <c r="B246" s="66">
        <v>287300</v>
      </c>
      <c r="C246" s="66">
        <v>149329.01</v>
      </c>
      <c r="D246" s="28">
        <f t="shared" si="38"/>
        <v>0.5197668290985034</v>
      </c>
      <c r="E246" s="67">
        <f t="shared" si="39"/>
        <v>-137970.99</v>
      </c>
    </row>
    <row r="247" spans="1:5" ht="31.5" customHeight="1">
      <c r="A247" s="27" t="s">
        <v>229</v>
      </c>
      <c r="B247" s="66">
        <v>360509.89</v>
      </c>
      <c r="C247" s="66">
        <v>0</v>
      </c>
      <c r="D247" s="28">
        <f t="shared" si="38"/>
        <v>0</v>
      </c>
      <c r="E247" s="67">
        <f t="shared" si="39"/>
        <v>-360509.89</v>
      </c>
    </row>
    <row r="248" spans="1:5" s="5" customFormat="1" ht="44.25" customHeight="1">
      <c r="A248" s="39" t="s">
        <v>228</v>
      </c>
      <c r="B248" s="51">
        <f>SUM(B249:B250)</f>
        <v>3079429</v>
      </c>
      <c r="C248" s="51">
        <f>SUM(C249:C250)</f>
        <v>3079429</v>
      </c>
      <c r="D248" s="28">
        <f t="shared" si="38"/>
        <v>1</v>
      </c>
      <c r="E248" s="31">
        <f t="shared" si="39"/>
        <v>0</v>
      </c>
    </row>
    <row r="249" spans="1:5" ht="15">
      <c r="A249" s="27" t="s">
        <v>139</v>
      </c>
      <c r="B249" s="66">
        <v>3048634</v>
      </c>
      <c r="C249" s="66">
        <v>3048634</v>
      </c>
      <c r="D249" s="28">
        <f t="shared" si="38"/>
        <v>1</v>
      </c>
      <c r="E249" s="67">
        <f t="shared" si="39"/>
        <v>0</v>
      </c>
    </row>
    <row r="250" spans="1:5" ht="15">
      <c r="A250" s="27" t="s">
        <v>155</v>
      </c>
      <c r="B250" s="66">
        <v>30795</v>
      </c>
      <c r="C250" s="66">
        <v>30795</v>
      </c>
      <c r="D250" s="28">
        <f t="shared" si="38"/>
        <v>1</v>
      </c>
      <c r="E250" s="67">
        <f t="shared" si="39"/>
        <v>0</v>
      </c>
    </row>
    <row r="251" spans="1:5" ht="43.5" customHeight="1">
      <c r="A251" s="27" t="s">
        <v>258</v>
      </c>
      <c r="B251" s="66">
        <v>200000</v>
      </c>
      <c r="C251" s="66">
        <v>200000</v>
      </c>
      <c r="D251" s="28">
        <f>IF(B251=0,"   ",C251/B251)</f>
        <v>1</v>
      </c>
      <c r="E251" s="67">
        <f>C251-B251</f>
        <v>0</v>
      </c>
    </row>
    <row r="252" spans="1:5" s="5" customFormat="1" ht="15">
      <c r="A252" s="27" t="s">
        <v>45</v>
      </c>
      <c r="B252" s="51">
        <f>B253+B255+B256+B260+B269+B272+B279+B280+B278+B275</f>
        <v>351636759.58000004</v>
      </c>
      <c r="C252" s="51">
        <f>C253+C255+C256+C260+C269+C272+C279+C280+C278+C275</f>
        <v>227709367.93</v>
      </c>
      <c r="D252" s="28">
        <f aca="true" t="shared" si="40" ref="D252:D262">IF(B252=0,"   ",C252/B252)</f>
        <v>0.6475698621554223</v>
      </c>
      <c r="E252" s="31">
        <f aca="true" t="shared" si="41" ref="E252:E262">C252-B252</f>
        <v>-123927391.65000004</v>
      </c>
    </row>
    <row r="253" spans="1:5" s="5" customFormat="1" ht="15">
      <c r="A253" s="27" t="s">
        <v>75</v>
      </c>
      <c r="B253" s="51">
        <v>130300541.39</v>
      </c>
      <c r="C253" s="51">
        <v>112788183</v>
      </c>
      <c r="D253" s="28">
        <f t="shared" si="40"/>
        <v>0.8656002637964174</v>
      </c>
      <c r="E253" s="31">
        <f t="shared" si="41"/>
        <v>-17512358.39</v>
      </c>
    </row>
    <row r="254" spans="1:5" s="5" customFormat="1" ht="18" customHeight="1">
      <c r="A254" s="41" t="s">
        <v>177</v>
      </c>
      <c r="B254" s="51">
        <v>120680100</v>
      </c>
      <c r="C254" s="51">
        <v>105689700</v>
      </c>
      <c r="D254" s="28">
        <f t="shared" si="40"/>
        <v>0.875783994212799</v>
      </c>
      <c r="E254" s="31">
        <f t="shared" si="41"/>
        <v>-14990400</v>
      </c>
    </row>
    <row r="255" spans="1:5" s="5" customFormat="1" ht="45">
      <c r="A255" s="39" t="s">
        <v>230</v>
      </c>
      <c r="B255" s="51">
        <v>2890460</v>
      </c>
      <c r="C255" s="55">
        <v>2180850</v>
      </c>
      <c r="D255" s="28">
        <f t="shared" si="40"/>
        <v>0.7544992838510133</v>
      </c>
      <c r="E255" s="31">
        <f t="shared" si="41"/>
        <v>-709610</v>
      </c>
    </row>
    <row r="256" spans="1:5" s="5" customFormat="1" ht="43.5" customHeight="1">
      <c r="A256" s="39" t="s">
        <v>234</v>
      </c>
      <c r="B256" s="51">
        <f>SUM(B257:B259)</f>
        <v>2691596.2</v>
      </c>
      <c r="C256" s="51">
        <f>SUM(C257:C259)</f>
        <v>1871572.8599999999</v>
      </c>
      <c r="D256" s="28">
        <f t="shared" si="40"/>
        <v>0.6953393900615552</v>
      </c>
      <c r="E256" s="31">
        <f t="shared" si="41"/>
        <v>-820023.3400000003</v>
      </c>
    </row>
    <row r="257" spans="1:5" s="5" customFormat="1" ht="15" customHeight="1">
      <c r="A257" s="41" t="s">
        <v>253</v>
      </c>
      <c r="B257" s="51">
        <v>2664700</v>
      </c>
      <c r="C257" s="51">
        <v>1852863.91</v>
      </c>
      <c r="D257" s="28">
        <f t="shared" si="40"/>
        <v>0.6953367771231282</v>
      </c>
      <c r="E257" s="31">
        <f t="shared" si="41"/>
        <v>-811836.0900000001</v>
      </c>
    </row>
    <row r="258" spans="1:5" s="5" customFormat="1" ht="15.75" customHeight="1">
      <c r="A258" s="41" t="s">
        <v>254</v>
      </c>
      <c r="B258" s="51">
        <v>13448.1</v>
      </c>
      <c r="C258" s="51">
        <v>9357.93</v>
      </c>
      <c r="D258" s="28">
        <f t="shared" si="40"/>
        <v>0.6958551765676936</v>
      </c>
      <c r="E258" s="31">
        <f t="shared" si="41"/>
        <v>-4090.17</v>
      </c>
    </row>
    <row r="259" spans="1:5" ht="15">
      <c r="A259" s="41" t="s">
        <v>255</v>
      </c>
      <c r="B259" s="66">
        <v>13448.1</v>
      </c>
      <c r="C259" s="66">
        <v>9351.02</v>
      </c>
      <c r="D259" s="28">
        <f t="shared" si="40"/>
        <v>0.6953413493355939</v>
      </c>
      <c r="E259" s="67">
        <f t="shared" si="41"/>
        <v>-4097.08</v>
      </c>
    </row>
    <row r="260" spans="1:5" s="5" customFormat="1" ht="15">
      <c r="A260" s="27" t="s">
        <v>252</v>
      </c>
      <c r="B260" s="51">
        <f>B261+B262+B263+B266</f>
        <v>32887598.990000002</v>
      </c>
      <c r="C260" s="51">
        <f>C261+C262+C263+C266</f>
        <v>18805247.91</v>
      </c>
      <c r="D260" s="28">
        <f t="shared" si="40"/>
        <v>0.5718036125324332</v>
      </c>
      <c r="E260" s="31">
        <f t="shared" si="41"/>
        <v>-14082351.080000002</v>
      </c>
    </row>
    <row r="261" spans="1:5" s="5" customFormat="1" ht="30">
      <c r="A261" s="41" t="s">
        <v>217</v>
      </c>
      <c r="B261" s="51">
        <v>80000</v>
      </c>
      <c r="C261" s="51">
        <v>0</v>
      </c>
      <c r="D261" s="28">
        <f t="shared" si="40"/>
        <v>0</v>
      </c>
      <c r="E261" s="31">
        <f t="shared" si="41"/>
        <v>-80000</v>
      </c>
    </row>
    <row r="262" spans="1:5" s="5" customFormat="1" ht="15">
      <c r="A262" s="41" t="s">
        <v>251</v>
      </c>
      <c r="B262" s="51">
        <v>300000</v>
      </c>
      <c r="C262" s="51">
        <v>300000</v>
      </c>
      <c r="D262" s="28">
        <f t="shared" si="40"/>
        <v>1</v>
      </c>
      <c r="E262" s="31">
        <f t="shared" si="41"/>
        <v>0</v>
      </c>
    </row>
    <row r="263" spans="1:5" s="5" customFormat="1" ht="45">
      <c r="A263" s="41" t="s">
        <v>203</v>
      </c>
      <c r="B263" s="51">
        <f>SUM(B264:B265)</f>
        <v>17572698.990000002</v>
      </c>
      <c r="C263" s="51">
        <f>SUM(C264:C265)</f>
        <v>16598860.48</v>
      </c>
      <c r="D263" s="28">
        <f aca="true" t="shared" si="42" ref="D263:D274">IF(B263=0,"   ",C263/B263)</f>
        <v>0.9445823028918792</v>
      </c>
      <c r="E263" s="31">
        <f aca="true" t="shared" si="43" ref="E263:E274">C263-B263</f>
        <v>-973838.5100000016</v>
      </c>
    </row>
    <row r="264" spans="1:5" ht="15">
      <c r="A264" s="27" t="s">
        <v>139</v>
      </c>
      <c r="B264" s="66">
        <v>16518298.99</v>
      </c>
      <c r="C264" s="66">
        <v>15602928.85</v>
      </c>
      <c r="D264" s="28">
        <f t="shared" si="42"/>
        <v>0.9445844792763374</v>
      </c>
      <c r="E264" s="67">
        <f t="shared" si="43"/>
        <v>-915370.1400000006</v>
      </c>
    </row>
    <row r="265" spans="1:5" ht="15">
      <c r="A265" s="27" t="s">
        <v>155</v>
      </c>
      <c r="B265" s="66">
        <v>1054400</v>
      </c>
      <c r="C265" s="66">
        <v>995931.63</v>
      </c>
      <c r="D265" s="28">
        <f t="shared" si="42"/>
        <v>0.9445482075113809</v>
      </c>
      <c r="E265" s="67">
        <f t="shared" si="43"/>
        <v>-58468.369999999995</v>
      </c>
    </row>
    <row r="266" spans="1:5" s="5" customFormat="1" ht="45">
      <c r="A266" s="41" t="s">
        <v>236</v>
      </c>
      <c r="B266" s="51">
        <f>SUM(B267:B268)</f>
        <v>14934900</v>
      </c>
      <c r="C266" s="51">
        <f>SUM(C267:C268)</f>
        <v>1906387.4300000002</v>
      </c>
      <c r="D266" s="28">
        <f>IF(B266=0,"   ",C266/B266)</f>
        <v>0.12764648106113868</v>
      </c>
      <c r="E266" s="31">
        <f>C266-B266</f>
        <v>-13028512.57</v>
      </c>
    </row>
    <row r="267" spans="1:5" ht="15">
      <c r="A267" s="27" t="s">
        <v>139</v>
      </c>
      <c r="B267" s="66">
        <v>14038800</v>
      </c>
      <c r="C267" s="66">
        <v>1499454.54</v>
      </c>
      <c r="D267" s="28">
        <f>IF(B267=0,"   ",C267/B267)</f>
        <v>0.10680788528934097</v>
      </c>
      <c r="E267" s="67">
        <f>C267-B267</f>
        <v>-12539345.46</v>
      </c>
    </row>
    <row r="268" spans="1:5" ht="15">
      <c r="A268" s="27" t="s">
        <v>155</v>
      </c>
      <c r="B268" s="66">
        <v>896100</v>
      </c>
      <c r="C268" s="66">
        <v>406932.89</v>
      </c>
      <c r="D268" s="28">
        <f>IF(B268=0,"   ",C268/B268)</f>
        <v>0.4541154893427073</v>
      </c>
      <c r="E268" s="67">
        <f>C268-B268</f>
        <v>-489167.11</v>
      </c>
    </row>
    <row r="269" spans="1:5" s="5" customFormat="1" ht="45">
      <c r="A269" s="70" t="s">
        <v>163</v>
      </c>
      <c r="B269" s="51">
        <f>B270+B271</f>
        <v>90421600</v>
      </c>
      <c r="C269" s="51">
        <f>C270+C271</f>
        <v>81900376.65</v>
      </c>
      <c r="D269" s="28">
        <f t="shared" si="42"/>
        <v>0.905761196992754</v>
      </c>
      <c r="E269" s="31">
        <f t="shared" si="43"/>
        <v>-8521223.349999994</v>
      </c>
    </row>
    <row r="270" spans="1:5" s="5" customFormat="1" ht="15" customHeight="1">
      <c r="A270" s="41" t="s">
        <v>58</v>
      </c>
      <c r="B270" s="66">
        <v>84996300</v>
      </c>
      <c r="C270" s="66">
        <v>76890930.58</v>
      </c>
      <c r="D270" s="28">
        <f t="shared" si="42"/>
        <v>0.9046385616785672</v>
      </c>
      <c r="E270" s="31">
        <f t="shared" si="43"/>
        <v>-8105369.420000002</v>
      </c>
    </row>
    <row r="271" spans="1:5" s="5" customFormat="1" ht="13.5" customHeight="1">
      <c r="A271" s="41" t="s">
        <v>148</v>
      </c>
      <c r="B271" s="66">
        <v>5425300</v>
      </c>
      <c r="C271" s="66">
        <v>5009446.07</v>
      </c>
      <c r="D271" s="28">
        <f t="shared" si="42"/>
        <v>0.9233491364532838</v>
      </c>
      <c r="E271" s="31">
        <f t="shared" si="43"/>
        <v>-415853.9299999997</v>
      </c>
    </row>
    <row r="272" spans="1:5" s="5" customFormat="1" ht="44.25" customHeight="1">
      <c r="A272" s="39" t="s">
        <v>228</v>
      </c>
      <c r="B272" s="51">
        <f>SUM(B273:B274)</f>
        <v>9939763</v>
      </c>
      <c r="C272" s="51">
        <f>SUM(C273:C274)</f>
        <v>9939763</v>
      </c>
      <c r="D272" s="28">
        <f t="shared" si="42"/>
        <v>1</v>
      </c>
      <c r="E272" s="31">
        <f t="shared" si="43"/>
        <v>0</v>
      </c>
    </row>
    <row r="273" spans="1:5" ht="15">
      <c r="A273" s="27" t="s">
        <v>139</v>
      </c>
      <c r="B273" s="66">
        <v>9840366</v>
      </c>
      <c r="C273" s="66">
        <v>9840366</v>
      </c>
      <c r="D273" s="28">
        <f t="shared" si="42"/>
        <v>1</v>
      </c>
      <c r="E273" s="67">
        <f t="shared" si="43"/>
        <v>0</v>
      </c>
    </row>
    <row r="274" spans="1:5" ht="15">
      <c r="A274" s="27" t="s">
        <v>155</v>
      </c>
      <c r="B274" s="66">
        <v>99397</v>
      </c>
      <c r="C274" s="66">
        <v>99397</v>
      </c>
      <c r="D274" s="28">
        <f t="shared" si="42"/>
        <v>1</v>
      </c>
      <c r="E274" s="67">
        <f t="shared" si="43"/>
        <v>0</v>
      </c>
    </row>
    <row r="275" spans="1:5" s="5" customFormat="1" ht="60" customHeight="1">
      <c r="A275" s="39" t="s">
        <v>265</v>
      </c>
      <c r="B275" s="51">
        <f>SUM(B276:B277)</f>
        <v>1559000</v>
      </c>
      <c r="C275" s="51">
        <f>SUM(C276:C277)</f>
        <v>0</v>
      </c>
      <c r="D275" s="28">
        <f aca="true" t="shared" si="44" ref="D275:D282">IF(B275=0,"   ",C275/B275)</f>
        <v>0</v>
      </c>
      <c r="E275" s="31">
        <f aca="true" t="shared" si="45" ref="E275:E282">C275-B275</f>
        <v>-1559000</v>
      </c>
    </row>
    <row r="276" spans="1:5" ht="15">
      <c r="A276" s="27" t="s">
        <v>139</v>
      </c>
      <c r="B276" s="66">
        <v>1465500</v>
      </c>
      <c r="C276" s="66">
        <v>0</v>
      </c>
      <c r="D276" s="28">
        <f t="shared" si="44"/>
        <v>0</v>
      </c>
      <c r="E276" s="67">
        <f t="shared" si="45"/>
        <v>-1465500</v>
      </c>
    </row>
    <row r="277" spans="1:5" ht="15">
      <c r="A277" s="27" t="s">
        <v>155</v>
      </c>
      <c r="B277" s="66">
        <v>93500</v>
      </c>
      <c r="C277" s="66">
        <v>0</v>
      </c>
      <c r="D277" s="28">
        <f t="shared" si="44"/>
        <v>0</v>
      </c>
      <c r="E277" s="67">
        <f t="shared" si="45"/>
        <v>-93500</v>
      </c>
    </row>
    <row r="278" spans="1:5" s="5" customFormat="1" ht="45">
      <c r="A278" s="39" t="s">
        <v>264</v>
      </c>
      <c r="B278" s="51">
        <v>80682200</v>
      </c>
      <c r="C278" s="51">
        <v>0</v>
      </c>
      <c r="D278" s="28">
        <f t="shared" si="44"/>
        <v>0</v>
      </c>
      <c r="E278" s="31">
        <f t="shared" si="45"/>
        <v>-80682200</v>
      </c>
    </row>
    <row r="279" spans="1:5" s="5" customFormat="1" ht="15">
      <c r="A279" s="39" t="s">
        <v>220</v>
      </c>
      <c r="B279" s="51">
        <v>184000</v>
      </c>
      <c r="C279" s="51">
        <v>184000</v>
      </c>
      <c r="D279" s="28">
        <f t="shared" si="44"/>
        <v>1</v>
      </c>
      <c r="E279" s="31">
        <f t="shared" si="45"/>
        <v>0</v>
      </c>
    </row>
    <row r="280" spans="1:5" s="5" customFormat="1" ht="15">
      <c r="A280" s="39" t="s">
        <v>111</v>
      </c>
      <c r="B280" s="51">
        <v>80000</v>
      </c>
      <c r="C280" s="51">
        <v>39374.51</v>
      </c>
      <c r="D280" s="28">
        <f t="shared" si="44"/>
        <v>0.49218137500000003</v>
      </c>
      <c r="E280" s="31">
        <f t="shared" si="45"/>
        <v>-40625.49</v>
      </c>
    </row>
    <row r="281" spans="1:5" s="5" customFormat="1" ht="15">
      <c r="A281" s="27" t="s">
        <v>135</v>
      </c>
      <c r="B281" s="51">
        <f>B282+B283+B286+B298+B296+B289+B292+B297+B299+B302</f>
        <v>36638433.77</v>
      </c>
      <c r="C281" s="51">
        <f>C282+C283+C286+C298+C296+C289+C292+C297+C299+C302</f>
        <v>30607295.900000002</v>
      </c>
      <c r="D281" s="28">
        <f t="shared" si="44"/>
        <v>0.8353876721952462</v>
      </c>
      <c r="E281" s="31">
        <f t="shared" si="45"/>
        <v>-6031137.870000001</v>
      </c>
    </row>
    <row r="282" spans="1:5" s="5" customFormat="1" ht="15">
      <c r="A282" s="27" t="s">
        <v>75</v>
      </c>
      <c r="B282" s="51">
        <v>16132800</v>
      </c>
      <c r="C282" s="55">
        <v>15095600</v>
      </c>
      <c r="D282" s="28">
        <f t="shared" si="44"/>
        <v>0.9357086184667261</v>
      </c>
      <c r="E282" s="31">
        <f t="shared" si="45"/>
        <v>-1037200</v>
      </c>
    </row>
    <row r="283" spans="1:5" ht="15" customHeight="1">
      <c r="A283" s="70" t="s">
        <v>168</v>
      </c>
      <c r="B283" s="51">
        <f>B284+B285</f>
        <v>531914.89</v>
      </c>
      <c r="C283" s="51">
        <f>C284+C285</f>
        <v>531914.89</v>
      </c>
      <c r="D283" s="66">
        <f>IF(B283=0,"   ",C283/B283*100)</f>
        <v>100</v>
      </c>
      <c r="E283" s="67">
        <f aca="true" t="shared" si="46" ref="E283:E288">C283-B283</f>
        <v>0</v>
      </c>
    </row>
    <row r="284" spans="1:5" s="5" customFormat="1" ht="15" customHeight="1">
      <c r="A284" s="41" t="s">
        <v>58</v>
      </c>
      <c r="B284" s="66">
        <v>500000</v>
      </c>
      <c r="C284" s="66">
        <v>500000</v>
      </c>
      <c r="D284" s="28">
        <f>IF(B284=0,"   ",C284/B284)</f>
        <v>1</v>
      </c>
      <c r="E284" s="31">
        <f t="shared" si="46"/>
        <v>0</v>
      </c>
    </row>
    <row r="285" spans="1:5" s="5" customFormat="1" ht="13.5" customHeight="1">
      <c r="A285" s="41" t="s">
        <v>148</v>
      </c>
      <c r="B285" s="66">
        <v>31914.89</v>
      </c>
      <c r="C285" s="66">
        <v>31914.89</v>
      </c>
      <c r="D285" s="28">
        <f>IF(B285=0,"   ",C285/B285)</f>
        <v>1</v>
      </c>
      <c r="E285" s="31">
        <f t="shared" si="46"/>
        <v>0</v>
      </c>
    </row>
    <row r="286" spans="1:5" ht="28.5" customHeight="1">
      <c r="A286" s="70" t="s">
        <v>170</v>
      </c>
      <c r="B286" s="51">
        <f>B287+B288</f>
        <v>4995000</v>
      </c>
      <c r="C286" s="51">
        <f>C287+C288</f>
        <v>4469552.25</v>
      </c>
      <c r="D286" s="66">
        <f>IF(B286=0,"   ",C286/B286*100)</f>
        <v>89.48052552552552</v>
      </c>
      <c r="E286" s="67">
        <f t="shared" si="46"/>
        <v>-525447.75</v>
      </c>
    </row>
    <row r="287" spans="1:5" s="5" customFormat="1" ht="15" customHeight="1">
      <c r="A287" s="41" t="s">
        <v>58</v>
      </c>
      <c r="B287" s="66">
        <v>4695300</v>
      </c>
      <c r="C287" s="66">
        <v>4201379.11</v>
      </c>
      <c r="D287" s="28">
        <f>IF(B287=0,"   ",C287/B287)</f>
        <v>0.8948052541903606</v>
      </c>
      <c r="E287" s="31">
        <f t="shared" si="46"/>
        <v>-493920.88999999966</v>
      </c>
    </row>
    <row r="288" spans="1:5" s="5" customFormat="1" ht="13.5" customHeight="1">
      <c r="A288" s="41" t="s">
        <v>148</v>
      </c>
      <c r="B288" s="66">
        <v>299700</v>
      </c>
      <c r="C288" s="66">
        <v>268173.14</v>
      </c>
      <c r="D288" s="28">
        <f>IF(B288=0,"   ",C288/B288)</f>
        <v>0.8948052719386054</v>
      </c>
      <c r="E288" s="31">
        <f t="shared" si="46"/>
        <v>-31526.859999999986</v>
      </c>
    </row>
    <row r="289" spans="1:5" ht="15" customHeight="1">
      <c r="A289" s="27" t="s">
        <v>209</v>
      </c>
      <c r="B289" s="51">
        <f>SUM(B290:B291)</f>
        <v>1000000</v>
      </c>
      <c r="C289" s="51">
        <f>SUM(C290:C291)</f>
        <v>1000000</v>
      </c>
      <c r="D289" s="28">
        <f aca="true" t="shared" si="47" ref="D289:D296">IF(B289=0,"   ",C289/B289)</f>
        <v>1</v>
      </c>
      <c r="E289" s="67">
        <f aca="true" t="shared" si="48" ref="E289:E307">C289-B289</f>
        <v>0</v>
      </c>
    </row>
    <row r="290" spans="1:5" s="5" customFormat="1" ht="13.5" customHeight="1">
      <c r="A290" s="41" t="s">
        <v>73</v>
      </c>
      <c r="B290" s="66">
        <v>1000000</v>
      </c>
      <c r="C290" s="66">
        <v>1000000</v>
      </c>
      <c r="D290" s="28">
        <f t="shared" si="47"/>
        <v>1</v>
      </c>
      <c r="E290" s="31">
        <f t="shared" si="48"/>
        <v>0</v>
      </c>
    </row>
    <row r="291" spans="1:5" ht="14.25" customHeight="1">
      <c r="A291" s="41" t="s">
        <v>58</v>
      </c>
      <c r="B291" s="66">
        <v>0</v>
      </c>
      <c r="C291" s="66">
        <v>0</v>
      </c>
      <c r="D291" s="28" t="str">
        <f t="shared" si="47"/>
        <v>   </v>
      </c>
      <c r="E291" s="67">
        <f t="shared" si="48"/>
        <v>0</v>
      </c>
    </row>
    <row r="292" spans="1:5" s="5" customFormat="1" ht="28.5" customHeight="1">
      <c r="A292" s="27" t="s">
        <v>231</v>
      </c>
      <c r="B292" s="51">
        <f>B293+B294+B295</f>
        <v>3791214.28</v>
      </c>
      <c r="C292" s="51">
        <f>C293+C294+C295</f>
        <v>3791214.28</v>
      </c>
      <c r="D292" s="28">
        <f t="shared" si="47"/>
        <v>1</v>
      </c>
      <c r="E292" s="31">
        <f>C292-B292</f>
        <v>0</v>
      </c>
    </row>
    <row r="293" spans="1:5" s="5" customFormat="1" ht="15" customHeight="1">
      <c r="A293" s="41" t="s">
        <v>73</v>
      </c>
      <c r="B293" s="51">
        <v>3741774.72</v>
      </c>
      <c r="C293" s="51">
        <v>3741774.72</v>
      </c>
      <c r="D293" s="28">
        <f t="shared" si="47"/>
        <v>1</v>
      </c>
      <c r="E293" s="31">
        <f>C293-B293</f>
        <v>0</v>
      </c>
    </row>
    <row r="294" spans="1:5" s="5" customFormat="1" ht="15.75" customHeight="1">
      <c r="A294" s="41" t="s">
        <v>58</v>
      </c>
      <c r="B294" s="51">
        <v>24719.78</v>
      </c>
      <c r="C294" s="51">
        <v>24719.78</v>
      </c>
      <c r="D294" s="28">
        <f t="shared" si="47"/>
        <v>1</v>
      </c>
      <c r="E294" s="31">
        <f>C294-B294</f>
        <v>0</v>
      </c>
    </row>
    <row r="295" spans="1:5" ht="15">
      <c r="A295" s="41" t="s">
        <v>155</v>
      </c>
      <c r="B295" s="66">
        <v>24719.78</v>
      </c>
      <c r="C295" s="66">
        <v>24719.78</v>
      </c>
      <c r="D295" s="28">
        <f t="shared" si="47"/>
        <v>1</v>
      </c>
      <c r="E295" s="67">
        <f>C295-B295</f>
        <v>0</v>
      </c>
    </row>
    <row r="296" spans="1:5" s="5" customFormat="1" ht="42.75" customHeight="1">
      <c r="A296" s="39" t="s">
        <v>269</v>
      </c>
      <c r="B296" s="66">
        <v>564753.4</v>
      </c>
      <c r="C296" s="66">
        <v>395049.48</v>
      </c>
      <c r="D296" s="28">
        <f t="shared" si="47"/>
        <v>0.6995079268225742</v>
      </c>
      <c r="E296" s="31">
        <f t="shared" si="48"/>
        <v>-169703.92000000004</v>
      </c>
    </row>
    <row r="297" spans="1:5" s="5" customFormat="1" ht="17.25" customHeight="1">
      <c r="A297" s="39" t="s">
        <v>256</v>
      </c>
      <c r="B297" s="66">
        <v>587640.2</v>
      </c>
      <c r="C297" s="66">
        <v>550554</v>
      </c>
      <c r="D297" s="28">
        <f aca="true" t="shared" si="49" ref="D297:D307">IF(B297=0,"   ",C297/B297)</f>
        <v>0.936889613746643</v>
      </c>
      <c r="E297" s="31">
        <f>C297-B297</f>
        <v>-37086.19999999995</v>
      </c>
    </row>
    <row r="298" spans="1:5" s="5" customFormat="1" ht="27" customHeight="1">
      <c r="A298" s="39" t="s">
        <v>173</v>
      </c>
      <c r="B298" s="66">
        <v>8429000</v>
      </c>
      <c r="C298" s="66">
        <v>4662300</v>
      </c>
      <c r="D298" s="28">
        <f t="shared" si="49"/>
        <v>0.5531261122315815</v>
      </c>
      <c r="E298" s="31">
        <f t="shared" si="48"/>
        <v>-3766700</v>
      </c>
    </row>
    <row r="299" spans="1:5" s="5" customFormat="1" ht="44.25" customHeight="1">
      <c r="A299" s="39" t="s">
        <v>228</v>
      </c>
      <c r="B299" s="51">
        <f>SUM(B300:B301)</f>
        <v>111111</v>
      </c>
      <c r="C299" s="51">
        <f>SUM(C300:C301)</f>
        <v>111111</v>
      </c>
      <c r="D299" s="28">
        <f t="shared" si="49"/>
        <v>1</v>
      </c>
      <c r="E299" s="31">
        <f t="shared" si="48"/>
        <v>0</v>
      </c>
    </row>
    <row r="300" spans="1:5" ht="15">
      <c r="A300" s="27" t="s">
        <v>139</v>
      </c>
      <c r="B300" s="66">
        <v>110000</v>
      </c>
      <c r="C300" s="66">
        <v>110000</v>
      </c>
      <c r="D300" s="28">
        <f t="shared" si="49"/>
        <v>1</v>
      </c>
      <c r="E300" s="67">
        <f t="shared" si="48"/>
        <v>0</v>
      </c>
    </row>
    <row r="301" spans="1:5" ht="15">
      <c r="A301" s="27" t="s">
        <v>155</v>
      </c>
      <c r="B301" s="66">
        <v>1111</v>
      </c>
      <c r="C301" s="66">
        <v>1111</v>
      </c>
      <c r="D301" s="28">
        <f t="shared" si="49"/>
        <v>1</v>
      </c>
      <c r="E301" s="67">
        <f t="shared" si="48"/>
        <v>0</v>
      </c>
    </row>
    <row r="302" spans="1:5" s="5" customFormat="1" ht="42.75" customHeight="1">
      <c r="A302" s="39" t="s">
        <v>271</v>
      </c>
      <c r="B302" s="51">
        <f>SUM(B303:B304)</f>
        <v>495000</v>
      </c>
      <c r="C302" s="51">
        <f>SUM(C303:C304)</f>
        <v>0</v>
      </c>
      <c r="D302" s="28">
        <f>IF(B302=0,"   ",C302/B302)</f>
        <v>0</v>
      </c>
      <c r="E302" s="31">
        <f>C302-B302</f>
        <v>-495000</v>
      </c>
    </row>
    <row r="303" spans="1:5" ht="15">
      <c r="A303" s="27" t="s">
        <v>139</v>
      </c>
      <c r="B303" s="66">
        <v>465300</v>
      </c>
      <c r="C303" s="66">
        <v>0</v>
      </c>
      <c r="D303" s="28">
        <f>IF(B303=0,"   ",C303/B303)</f>
        <v>0</v>
      </c>
      <c r="E303" s="67">
        <f>C303-B303</f>
        <v>-465300</v>
      </c>
    </row>
    <row r="304" spans="1:5" ht="15">
      <c r="A304" s="27" t="s">
        <v>155</v>
      </c>
      <c r="B304" s="66">
        <v>29700</v>
      </c>
      <c r="C304" s="66">
        <v>0</v>
      </c>
      <c r="D304" s="28">
        <f>IF(B304=0,"   ",C304/B304)</f>
        <v>0</v>
      </c>
      <c r="E304" s="67">
        <f>C304-B304</f>
        <v>-29700</v>
      </c>
    </row>
    <row r="305" spans="1:5" s="5" customFormat="1" ht="15">
      <c r="A305" s="39" t="s">
        <v>46</v>
      </c>
      <c r="B305" s="51">
        <f>B306+B307+B308</f>
        <v>72000</v>
      </c>
      <c r="C305" s="51">
        <f>C306+C307+C308</f>
        <v>60000</v>
      </c>
      <c r="D305" s="28">
        <f t="shared" si="49"/>
        <v>0.8333333333333334</v>
      </c>
      <c r="E305" s="31">
        <f t="shared" si="48"/>
        <v>-12000</v>
      </c>
    </row>
    <row r="306" spans="1:5" s="5" customFormat="1" ht="15">
      <c r="A306" s="27" t="s">
        <v>89</v>
      </c>
      <c r="B306" s="51">
        <v>0</v>
      </c>
      <c r="C306" s="51">
        <v>0</v>
      </c>
      <c r="D306" s="28" t="str">
        <f t="shared" si="49"/>
        <v>   </v>
      </c>
      <c r="E306" s="31">
        <f t="shared" si="48"/>
        <v>0</v>
      </c>
    </row>
    <row r="307" spans="1:5" s="5" customFormat="1" ht="15">
      <c r="A307" s="27" t="s">
        <v>88</v>
      </c>
      <c r="B307" s="51">
        <v>0</v>
      </c>
      <c r="C307" s="51">
        <v>0</v>
      </c>
      <c r="D307" s="28" t="str">
        <f t="shared" si="49"/>
        <v>   </v>
      </c>
      <c r="E307" s="31">
        <f t="shared" si="48"/>
        <v>0</v>
      </c>
    </row>
    <row r="308" spans="1:5" s="5" customFormat="1" ht="15">
      <c r="A308" s="27" t="s">
        <v>87</v>
      </c>
      <c r="B308" s="51">
        <v>72000</v>
      </c>
      <c r="C308" s="51">
        <v>60000</v>
      </c>
      <c r="D308" s="28">
        <f aca="true" t="shared" si="50" ref="D308:D315">IF(B308=0,"   ",C308/B308)</f>
        <v>0.8333333333333334</v>
      </c>
      <c r="E308" s="31">
        <f aca="true" t="shared" si="51" ref="E308:E315">C308-B308</f>
        <v>-12000</v>
      </c>
    </row>
    <row r="309" spans="1:5" s="5" customFormat="1" ht="15">
      <c r="A309" s="27" t="s">
        <v>47</v>
      </c>
      <c r="B309" s="51">
        <v>6187600</v>
      </c>
      <c r="C309" s="51">
        <v>5123439.62</v>
      </c>
      <c r="D309" s="28">
        <f t="shared" si="50"/>
        <v>0.8280172635593769</v>
      </c>
      <c r="E309" s="31">
        <f t="shared" si="51"/>
        <v>-1064160.38</v>
      </c>
    </row>
    <row r="310" spans="1:5" s="5" customFormat="1" ht="15">
      <c r="A310" s="27" t="s">
        <v>164</v>
      </c>
      <c r="B310" s="51">
        <v>0</v>
      </c>
      <c r="C310" s="55">
        <v>0</v>
      </c>
      <c r="D310" s="28" t="str">
        <f t="shared" si="50"/>
        <v>   </v>
      </c>
      <c r="E310" s="31">
        <f t="shared" si="51"/>
        <v>0</v>
      </c>
    </row>
    <row r="311" spans="1:5" s="5" customFormat="1" ht="30">
      <c r="A311" s="27" t="s">
        <v>94</v>
      </c>
      <c r="B311" s="51">
        <v>0</v>
      </c>
      <c r="C311" s="55">
        <v>0</v>
      </c>
      <c r="D311" s="28" t="str">
        <f t="shared" si="50"/>
        <v>   </v>
      </c>
      <c r="E311" s="31">
        <f t="shared" si="51"/>
        <v>0</v>
      </c>
    </row>
    <row r="312" spans="1:5" s="5" customFormat="1" ht="15">
      <c r="A312" s="27" t="s">
        <v>61</v>
      </c>
      <c r="B312" s="50">
        <f>SUM(B313,)</f>
        <v>44146907.82</v>
      </c>
      <c r="C312" s="50">
        <f>SUM(C313,)</f>
        <v>38120449.52</v>
      </c>
      <c r="D312" s="28">
        <f t="shared" si="50"/>
        <v>0.8634908174187046</v>
      </c>
      <c r="E312" s="31">
        <f t="shared" si="51"/>
        <v>-6026458.299999997</v>
      </c>
    </row>
    <row r="313" spans="1:5" s="5" customFormat="1" ht="13.5" customHeight="1">
      <c r="A313" s="27" t="s">
        <v>48</v>
      </c>
      <c r="B313" s="51">
        <f>B315+B319+B322+B340+B314+B325+B328+B332+B336+B347+B348+B344</f>
        <v>44146907.82</v>
      </c>
      <c r="C313" s="51">
        <f>C315+C319+C322+C340+C314+C325+C328+C332+C336+C347+C348+C344</f>
        <v>38120449.52</v>
      </c>
      <c r="D313" s="28">
        <f t="shared" si="50"/>
        <v>0.8634908174187046</v>
      </c>
      <c r="E313" s="31">
        <f t="shared" si="51"/>
        <v>-6026458.299999997</v>
      </c>
    </row>
    <row r="314" spans="1:5" s="5" customFormat="1" ht="15">
      <c r="A314" s="27" t="s">
        <v>75</v>
      </c>
      <c r="B314" s="51">
        <v>20627523.4</v>
      </c>
      <c r="C314" s="55">
        <v>18126548.41</v>
      </c>
      <c r="D314" s="28">
        <f t="shared" si="50"/>
        <v>0.8787554404131716</v>
      </c>
      <c r="E314" s="31">
        <f t="shared" si="51"/>
        <v>-2500974.9899999984</v>
      </c>
    </row>
    <row r="315" spans="1:5" s="5" customFormat="1" ht="30">
      <c r="A315" s="27" t="s">
        <v>205</v>
      </c>
      <c r="B315" s="51">
        <f>SUM(B316:B318)</f>
        <v>85426</v>
      </c>
      <c r="C315" s="51">
        <f>SUM(C316:C318)</f>
        <v>85426</v>
      </c>
      <c r="D315" s="28">
        <f t="shared" si="50"/>
        <v>1</v>
      </c>
      <c r="E315" s="31">
        <f t="shared" si="51"/>
        <v>0</v>
      </c>
    </row>
    <row r="316" spans="1:5" s="5" customFormat="1" ht="15" customHeight="1">
      <c r="A316" s="41" t="s">
        <v>73</v>
      </c>
      <c r="B316" s="66">
        <v>29900</v>
      </c>
      <c r="C316" s="66">
        <v>29900</v>
      </c>
      <c r="D316" s="28">
        <f aca="true" t="shared" si="52" ref="D316:D327">IF(B316=0,"   ",C316/B316)</f>
        <v>1</v>
      </c>
      <c r="E316" s="31">
        <f aca="true" t="shared" si="53" ref="E316:E324">C316-B316</f>
        <v>0</v>
      </c>
    </row>
    <row r="317" spans="1:5" s="5" customFormat="1" ht="13.5" customHeight="1">
      <c r="A317" s="41" t="s">
        <v>58</v>
      </c>
      <c r="B317" s="66">
        <v>12813</v>
      </c>
      <c r="C317" s="66">
        <v>12813</v>
      </c>
      <c r="D317" s="28">
        <f t="shared" si="52"/>
        <v>1</v>
      </c>
      <c r="E317" s="31">
        <f t="shared" si="53"/>
        <v>0</v>
      </c>
    </row>
    <row r="318" spans="1:5" ht="14.25" customHeight="1">
      <c r="A318" s="41" t="s">
        <v>59</v>
      </c>
      <c r="B318" s="66">
        <v>42713</v>
      </c>
      <c r="C318" s="66">
        <v>42713</v>
      </c>
      <c r="D318" s="28">
        <f t="shared" si="52"/>
        <v>1</v>
      </c>
      <c r="E318" s="67">
        <f t="shared" si="53"/>
        <v>0</v>
      </c>
    </row>
    <row r="319" spans="1:5" s="5" customFormat="1" ht="30">
      <c r="A319" s="27" t="s">
        <v>206</v>
      </c>
      <c r="B319" s="51">
        <f>SUM(B320:B321)</f>
        <v>8433776.6</v>
      </c>
      <c r="C319" s="51">
        <f>SUM(C320:C321)</f>
        <v>7817795.78</v>
      </c>
      <c r="D319" s="28">
        <f t="shared" si="52"/>
        <v>0.9269626349837154</v>
      </c>
      <c r="E319" s="31">
        <f t="shared" si="53"/>
        <v>-615980.8199999994</v>
      </c>
    </row>
    <row r="320" spans="1:5" s="5" customFormat="1" ht="13.5" customHeight="1">
      <c r="A320" s="41" t="s">
        <v>58</v>
      </c>
      <c r="B320" s="66">
        <v>7927750.01</v>
      </c>
      <c r="C320" s="66">
        <v>7335917.04</v>
      </c>
      <c r="D320" s="28">
        <f t="shared" si="52"/>
        <v>0.9253466659199059</v>
      </c>
      <c r="E320" s="31">
        <f t="shared" si="53"/>
        <v>-591832.9699999997</v>
      </c>
    </row>
    <row r="321" spans="1:5" ht="14.25" customHeight="1">
      <c r="A321" s="41" t="s">
        <v>59</v>
      </c>
      <c r="B321" s="66">
        <v>506026.59</v>
      </c>
      <c r="C321" s="66">
        <v>481878.74</v>
      </c>
      <c r="D321" s="28">
        <f t="shared" si="52"/>
        <v>0.9522794839694095</v>
      </c>
      <c r="E321" s="67">
        <f t="shared" si="53"/>
        <v>-24147.850000000035</v>
      </c>
    </row>
    <row r="322" spans="1:5" ht="30.75" customHeight="1">
      <c r="A322" s="27" t="s">
        <v>207</v>
      </c>
      <c r="B322" s="51">
        <f>SUM(B323:B324)</f>
        <v>593797.88</v>
      </c>
      <c r="C322" s="51">
        <f>SUM(C323:C324)</f>
        <v>590877.4500000001</v>
      </c>
      <c r="D322" s="28">
        <f t="shared" si="52"/>
        <v>0.9950817776580814</v>
      </c>
      <c r="E322" s="67">
        <f t="shared" si="53"/>
        <v>-2920.429999999935</v>
      </c>
    </row>
    <row r="323" spans="1:5" s="5" customFormat="1" ht="13.5" customHeight="1">
      <c r="A323" s="41" t="s">
        <v>58</v>
      </c>
      <c r="B323" s="66">
        <v>555500</v>
      </c>
      <c r="C323" s="66">
        <v>555424.8</v>
      </c>
      <c r="D323" s="28">
        <f t="shared" si="52"/>
        <v>0.9998646264626464</v>
      </c>
      <c r="E323" s="31">
        <f t="shared" si="53"/>
        <v>-75.19999999995343</v>
      </c>
    </row>
    <row r="324" spans="1:5" ht="14.25" customHeight="1">
      <c r="A324" s="41" t="s">
        <v>59</v>
      </c>
      <c r="B324" s="66">
        <v>38297.88</v>
      </c>
      <c r="C324" s="66">
        <v>35452.65</v>
      </c>
      <c r="D324" s="28">
        <f t="shared" si="52"/>
        <v>0.9257078981917538</v>
      </c>
      <c r="E324" s="67">
        <f t="shared" si="53"/>
        <v>-2845.229999999996</v>
      </c>
    </row>
    <row r="325" spans="1:5" ht="30.75" customHeight="1">
      <c r="A325" s="27" t="s">
        <v>208</v>
      </c>
      <c r="B325" s="51">
        <f>SUM(B326:B327)</f>
        <v>3555821.27</v>
      </c>
      <c r="C325" s="51">
        <f>SUM(C326:C327)</f>
        <v>3555762.46</v>
      </c>
      <c r="D325" s="28">
        <f t="shared" si="52"/>
        <v>0.9999834609235013</v>
      </c>
      <c r="E325" s="67">
        <f>C325-B325</f>
        <v>-58.81000000005588</v>
      </c>
    </row>
    <row r="326" spans="1:5" s="5" customFormat="1" ht="13.5" customHeight="1">
      <c r="A326" s="41" t="s">
        <v>58</v>
      </c>
      <c r="B326" s="66">
        <v>3338800</v>
      </c>
      <c r="C326" s="66">
        <v>3338741.19</v>
      </c>
      <c r="D326" s="28">
        <f t="shared" si="52"/>
        <v>0.999982385887145</v>
      </c>
      <c r="E326" s="31">
        <f>C326-B326</f>
        <v>-58.81000000005588</v>
      </c>
    </row>
    <row r="327" spans="1:5" ht="14.25" customHeight="1">
      <c r="A327" s="41" t="s">
        <v>59</v>
      </c>
      <c r="B327" s="66">
        <v>217021.27</v>
      </c>
      <c r="C327" s="66">
        <v>217021.27</v>
      </c>
      <c r="D327" s="28">
        <f t="shared" si="52"/>
        <v>1</v>
      </c>
      <c r="E327" s="67">
        <f>C327-B327</f>
        <v>0</v>
      </c>
    </row>
    <row r="328" spans="1:5" s="5" customFormat="1" ht="60">
      <c r="A328" s="39" t="s">
        <v>237</v>
      </c>
      <c r="B328" s="51">
        <f>B329+B330+B331</f>
        <v>2126297.68</v>
      </c>
      <c r="C328" s="51">
        <f>C329+C330+C331</f>
        <v>1563347.99</v>
      </c>
      <c r="D328" s="28">
        <f aca="true" t="shared" si="54" ref="D328:D338">IF(B328=0,"   ",C328/B328)</f>
        <v>0.7352441780400193</v>
      </c>
      <c r="E328" s="31">
        <f aca="true" t="shared" si="55" ref="E328:E338">C328-B328</f>
        <v>-562949.6900000002</v>
      </c>
    </row>
    <row r="329" spans="1:5" s="5" customFormat="1" ht="13.5" customHeight="1">
      <c r="A329" s="41" t="s">
        <v>73</v>
      </c>
      <c r="B329" s="51">
        <v>2084259.74</v>
      </c>
      <c r="C329" s="51">
        <v>1532414.97</v>
      </c>
      <c r="D329" s="28">
        <f t="shared" si="54"/>
        <v>0.7352322460539396</v>
      </c>
      <c r="E329" s="31">
        <f t="shared" si="55"/>
        <v>-551844.77</v>
      </c>
    </row>
    <row r="330" spans="1:5" s="5" customFormat="1" ht="13.5" customHeight="1">
      <c r="A330" s="41" t="s">
        <v>58</v>
      </c>
      <c r="B330" s="51">
        <v>21018.97</v>
      </c>
      <c r="C330" s="51">
        <v>15478.94</v>
      </c>
      <c r="D330" s="28">
        <f t="shared" si="54"/>
        <v>0.7364271417676508</v>
      </c>
      <c r="E330" s="31">
        <f t="shared" si="55"/>
        <v>-5540.030000000001</v>
      </c>
    </row>
    <row r="331" spans="1:5" ht="14.25" customHeight="1">
      <c r="A331" s="41" t="s">
        <v>59</v>
      </c>
      <c r="B331" s="66">
        <v>21018.97</v>
      </c>
      <c r="C331" s="66">
        <v>15454.08</v>
      </c>
      <c r="D331" s="28">
        <f t="shared" si="54"/>
        <v>0.7352444006533145</v>
      </c>
      <c r="E331" s="67">
        <f t="shared" si="55"/>
        <v>-5564.890000000001</v>
      </c>
    </row>
    <row r="332" spans="1:5" s="5" customFormat="1" ht="30">
      <c r="A332" s="27" t="s">
        <v>223</v>
      </c>
      <c r="B332" s="51">
        <f>B333+B334+B335</f>
        <v>85000</v>
      </c>
      <c r="C332" s="51">
        <f>C333+C334+C335</f>
        <v>85000</v>
      </c>
      <c r="D332" s="28">
        <f t="shared" si="54"/>
        <v>1</v>
      </c>
      <c r="E332" s="31">
        <f t="shared" si="55"/>
        <v>0</v>
      </c>
    </row>
    <row r="333" spans="1:5" s="5" customFormat="1" ht="13.5" customHeight="1">
      <c r="A333" s="41" t="s">
        <v>73</v>
      </c>
      <c r="B333" s="51">
        <v>50000</v>
      </c>
      <c r="C333" s="51">
        <v>50000</v>
      </c>
      <c r="D333" s="28">
        <f t="shared" si="54"/>
        <v>1</v>
      </c>
      <c r="E333" s="31">
        <f t="shared" si="55"/>
        <v>0</v>
      </c>
    </row>
    <row r="334" spans="1:5" s="5" customFormat="1" ht="13.5" customHeight="1">
      <c r="A334" s="41" t="s">
        <v>58</v>
      </c>
      <c r="B334" s="51">
        <v>25000</v>
      </c>
      <c r="C334" s="51">
        <v>25000</v>
      </c>
      <c r="D334" s="28">
        <f t="shared" si="54"/>
        <v>1</v>
      </c>
      <c r="E334" s="31">
        <f t="shared" si="55"/>
        <v>0</v>
      </c>
    </row>
    <row r="335" spans="1:5" ht="14.25" customHeight="1">
      <c r="A335" s="41" t="s">
        <v>59</v>
      </c>
      <c r="B335" s="66">
        <v>10000</v>
      </c>
      <c r="C335" s="66">
        <v>10000</v>
      </c>
      <c r="D335" s="28">
        <f>IF(B335=0,"   ",C335/B335)</f>
        <v>1</v>
      </c>
      <c r="E335" s="67">
        <f>C335-B335</f>
        <v>0</v>
      </c>
    </row>
    <row r="336" spans="1:5" s="5" customFormat="1" ht="30">
      <c r="A336" s="27" t="s">
        <v>224</v>
      </c>
      <c r="B336" s="51">
        <f>B337+B338+B339</f>
        <v>350000</v>
      </c>
      <c r="C336" s="51">
        <f>C337+C338+C339</f>
        <v>350000</v>
      </c>
      <c r="D336" s="28">
        <f t="shared" si="54"/>
        <v>1</v>
      </c>
      <c r="E336" s="31">
        <f t="shared" si="55"/>
        <v>0</v>
      </c>
    </row>
    <row r="337" spans="1:5" s="5" customFormat="1" ht="13.5" customHeight="1">
      <c r="A337" s="41" t="s">
        <v>73</v>
      </c>
      <c r="B337" s="51">
        <v>200000</v>
      </c>
      <c r="C337" s="51">
        <v>200000</v>
      </c>
      <c r="D337" s="28">
        <f t="shared" si="54"/>
        <v>1</v>
      </c>
      <c r="E337" s="31">
        <f t="shared" si="55"/>
        <v>0</v>
      </c>
    </row>
    <row r="338" spans="1:5" s="5" customFormat="1" ht="13.5" customHeight="1">
      <c r="A338" s="41" t="s">
        <v>58</v>
      </c>
      <c r="B338" s="51">
        <v>100000</v>
      </c>
      <c r="C338" s="51">
        <v>100000</v>
      </c>
      <c r="D338" s="28">
        <f t="shared" si="54"/>
        <v>1</v>
      </c>
      <c r="E338" s="31">
        <f t="shared" si="55"/>
        <v>0</v>
      </c>
    </row>
    <row r="339" spans="1:5" ht="14.25" customHeight="1">
      <c r="A339" s="41" t="s">
        <v>59</v>
      </c>
      <c r="B339" s="66">
        <v>50000</v>
      </c>
      <c r="C339" s="66">
        <v>50000</v>
      </c>
      <c r="D339" s="28">
        <f aca="true" t="shared" si="56" ref="D339:D347">IF(B339=0,"   ",C339/B339)</f>
        <v>1</v>
      </c>
      <c r="E339" s="67">
        <f aca="true" t="shared" si="57" ref="E339:E347">C339-B339</f>
        <v>0</v>
      </c>
    </row>
    <row r="340" spans="1:5" s="5" customFormat="1" ht="43.5" customHeight="1">
      <c r="A340" s="39" t="s">
        <v>204</v>
      </c>
      <c r="B340" s="51">
        <f>SUM(B341:B343)</f>
        <v>6082988.39</v>
      </c>
      <c r="C340" s="51">
        <f>SUM(C341:C343)</f>
        <v>5845691.43</v>
      </c>
      <c r="D340" s="28">
        <f t="shared" si="56"/>
        <v>0.9609900685672688</v>
      </c>
      <c r="E340" s="31">
        <f t="shared" si="57"/>
        <v>-237296.95999999996</v>
      </c>
    </row>
    <row r="341" spans="1:5" s="5" customFormat="1" ht="15" customHeight="1">
      <c r="A341" s="41" t="s">
        <v>73</v>
      </c>
      <c r="B341" s="66">
        <v>4340232.21</v>
      </c>
      <c r="C341" s="51">
        <v>4170920.03</v>
      </c>
      <c r="D341" s="28">
        <f t="shared" si="56"/>
        <v>0.9609900641698615</v>
      </c>
      <c r="E341" s="31">
        <f t="shared" si="57"/>
        <v>-169312.18000000017</v>
      </c>
    </row>
    <row r="342" spans="1:5" s="5" customFormat="1" ht="13.5" customHeight="1">
      <c r="A342" s="41" t="s">
        <v>58</v>
      </c>
      <c r="B342" s="66">
        <v>1659767.79</v>
      </c>
      <c r="C342" s="51">
        <v>1595020.38</v>
      </c>
      <c r="D342" s="28">
        <f t="shared" si="56"/>
        <v>0.96099007922066</v>
      </c>
      <c r="E342" s="31">
        <f t="shared" si="57"/>
        <v>-64747.41000000015</v>
      </c>
    </row>
    <row r="343" spans="1:5" ht="14.25" customHeight="1">
      <c r="A343" s="41" t="s">
        <v>59</v>
      </c>
      <c r="B343" s="66">
        <v>82988.39</v>
      </c>
      <c r="C343" s="66">
        <v>79751.02</v>
      </c>
      <c r="D343" s="28">
        <f t="shared" si="56"/>
        <v>0.9609900854806317</v>
      </c>
      <c r="E343" s="67">
        <f t="shared" si="57"/>
        <v>-3237.3699999999953</v>
      </c>
    </row>
    <row r="344" spans="1:5" s="5" customFormat="1" ht="30">
      <c r="A344" s="27" t="s">
        <v>270</v>
      </c>
      <c r="B344" s="51">
        <f>B345+B346</f>
        <v>1166276.6</v>
      </c>
      <c r="C344" s="51">
        <f>C345+C346</f>
        <v>0</v>
      </c>
      <c r="D344" s="28">
        <f t="shared" si="56"/>
        <v>0</v>
      </c>
      <c r="E344" s="31">
        <f t="shared" si="57"/>
        <v>-1166276.6</v>
      </c>
    </row>
    <row r="345" spans="1:5" s="5" customFormat="1" ht="13.5" customHeight="1">
      <c r="A345" s="41" t="s">
        <v>58</v>
      </c>
      <c r="B345" s="51">
        <v>1096300</v>
      </c>
      <c r="C345" s="51">
        <v>0</v>
      </c>
      <c r="D345" s="28">
        <f t="shared" si="56"/>
        <v>0</v>
      </c>
      <c r="E345" s="31">
        <f t="shared" si="57"/>
        <v>-1096300</v>
      </c>
    </row>
    <row r="346" spans="1:5" s="5" customFormat="1" ht="13.5" customHeight="1">
      <c r="A346" s="41" t="s">
        <v>59</v>
      </c>
      <c r="B346" s="51">
        <v>69976.6</v>
      </c>
      <c r="C346" s="51">
        <v>0</v>
      </c>
      <c r="D346" s="28">
        <f t="shared" si="56"/>
        <v>0</v>
      </c>
      <c r="E346" s="31">
        <f t="shared" si="57"/>
        <v>-69976.6</v>
      </c>
    </row>
    <row r="347" spans="1:5" ht="28.5" customHeight="1">
      <c r="A347" s="39" t="s">
        <v>257</v>
      </c>
      <c r="B347" s="66">
        <v>100000</v>
      </c>
      <c r="C347" s="66">
        <v>100000</v>
      </c>
      <c r="D347" s="28">
        <f t="shared" si="56"/>
        <v>1</v>
      </c>
      <c r="E347" s="67">
        <f t="shared" si="57"/>
        <v>0</v>
      </c>
    </row>
    <row r="348" spans="1:5" ht="28.5" customHeight="1">
      <c r="A348" s="39" t="s">
        <v>272</v>
      </c>
      <c r="B348" s="66">
        <v>940000</v>
      </c>
      <c r="C348" s="66">
        <v>0</v>
      </c>
      <c r="D348" s="28">
        <f>IF(B348=0,"   ",C348/B348)</f>
        <v>0</v>
      </c>
      <c r="E348" s="67">
        <f>C348-B348</f>
        <v>-940000</v>
      </c>
    </row>
    <row r="349" spans="1:5" ht="15.75" customHeight="1">
      <c r="A349" s="27" t="s">
        <v>9</v>
      </c>
      <c r="B349" s="51">
        <f>SUM(B350,B351,B360,)</f>
        <v>21327538.43</v>
      </c>
      <c r="C349" s="51">
        <f>SUM(C350,C351,C360,)</f>
        <v>15636177.520000001</v>
      </c>
      <c r="D349" s="28">
        <f aca="true" t="shared" si="58" ref="D349:D377">IF(B349=0,"   ",C349/B349)</f>
        <v>0.7331449698857723</v>
      </c>
      <c r="E349" s="31">
        <f aca="true" t="shared" si="59" ref="E349:E377">C349-B349</f>
        <v>-5691360.909999998</v>
      </c>
    </row>
    <row r="350" spans="1:5" ht="14.25" customHeight="1">
      <c r="A350" s="27" t="s">
        <v>49</v>
      </c>
      <c r="B350" s="51">
        <v>29300</v>
      </c>
      <c r="C350" s="55">
        <v>26038.44</v>
      </c>
      <c r="D350" s="28">
        <f t="shared" si="58"/>
        <v>0.8886839590443686</v>
      </c>
      <c r="E350" s="31">
        <f t="shared" si="59"/>
        <v>-3261.5600000000013</v>
      </c>
    </row>
    <row r="351" spans="1:5" s="5" customFormat="1" ht="13.5" customHeight="1">
      <c r="A351" s="27" t="s">
        <v>33</v>
      </c>
      <c r="B351" s="51">
        <f>B353+B357+B352</f>
        <v>3175343.72</v>
      </c>
      <c r="C351" s="51">
        <f>C353+C357+C352</f>
        <v>2817695.62</v>
      </c>
      <c r="D351" s="28">
        <f t="shared" si="58"/>
        <v>0.8873671225740563</v>
      </c>
      <c r="E351" s="31">
        <f t="shared" si="59"/>
        <v>-357648.1000000001</v>
      </c>
    </row>
    <row r="352" spans="1:5" s="5" customFormat="1" ht="13.5" customHeight="1">
      <c r="A352" s="27" t="s">
        <v>91</v>
      </c>
      <c r="B352" s="51">
        <v>28000</v>
      </c>
      <c r="C352" s="51">
        <v>21000</v>
      </c>
      <c r="D352" s="28">
        <f t="shared" si="58"/>
        <v>0.75</v>
      </c>
      <c r="E352" s="31">
        <f t="shared" si="59"/>
        <v>-7000</v>
      </c>
    </row>
    <row r="353" spans="1:5" s="5" customFormat="1" ht="42" customHeight="1">
      <c r="A353" s="39" t="s">
        <v>178</v>
      </c>
      <c r="B353" s="51">
        <f>B355+B354+B356</f>
        <v>1116943.7200000002</v>
      </c>
      <c r="C353" s="51">
        <f>C355+C354+C356</f>
        <v>1116943.7200000002</v>
      </c>
      <c r="D353" s="28">
        <f t="shared" si="58"/>
        <v>1</v>
      </c>
      <c r="E353" s="31">
        <f t="shared" si="59"/>
        <v>0</v>
      </c>
    </row>
    <row r="354" spans="1:5" s="5" customFormat="1" ht="13.5" customHeight="1">
      <c r="A354" s="41" t="s">
        <v>73</v>
      </c>
      <c r="B354" s="51">
        <v>1090200</v>
      </c>
      <c r="C354" s="51">
        <v>1090200</v>
      </c>
      <c r="D354" s="28">
        <f t="shared" si="58"/>
        <v>1</v>
      </c>
      <c r="E354" s="31">
        <f t="shared" si="59"/>
        <v>0</v>
      </c>
    </row>
    <row r="355" spans="1:5" s="5" customFormat="1" ht="13.5" customHeight="1">
      <c r="A355" s="41" t="s">
        <v>58</v>
      </c>
      <c r="B355" s="51">
        <v>11012.12</v>
      </c>
      <c r="C355" s="51">
        <v>11012.12</v>
      </c>
      <c r="D355" s="28">
        <f t="shared" si="58"/>
        <v>1</v>
      </c>
      <c r="E355" s="31">
        <f t="shared" si="59"/>
        <v>0</v>
      </c>
    </row>
    <row r="356" spans="1:5" s="5" customFormat="1" ht="13.5" customHeight="1">
      <c r="A356" s="41" t="s">
        <v>59</v>
      </c>
      <c r="B356" s="51">
        <v>15731.6</v>
      </c>
      <c r="C356" s="51">
        <v>15731.6</v>
      </c>
      <c r="D356" s="28">
        <f t="shared" si="58"/>
        <v>1</v>
      </c>
      <c r="E356" s="31">
        <f t="shared" si="59"/>
        <v>0</v>
      </c>
    </row>
    <row r="357" spans="1:5" s="5" customFormat="1" ht="27" customHeight="1">
      <c r="A357" s="27" t="s">
        <v>123</v>
      </c>
      <c r="B357" s="51">
        <f>B358+B359</f>
        <v>2030400</v>
      </c>
      <c r="C357" s="51">
        <f>C358+C359</f>
        <v>1679751.9</v>
      </c>
      <c r="D357" s="28">
        <f t="shared" si="58"/>
        <v>0.8273009751773049</v>
      </c>
      <c r="E357" s="31">
        <f t="shared" si="59"/>
        <v>-350648.1000000001</v>
      </c>
    </row>
    <row r="358" spans="1:5" s="5" customFormat="1" ht="13.5" customHeight="1">
      <c r="A358" s="41" t="s">
        <v>124</v>
      </c>
      <c r="B358" s="51">
        <v>1489000</v>
      </c>
      <c r="C358" s="51">
        <v>1231727.9</v>
      </c>
      <c r="D358" s="28">
        <f t="shared" si="58"/>
        <v>0.8272182001343182</v>
      </c>
      <c r="E358" s="31">
        <f t="shared" si="59"/>
        <v>-257272.1000000001</v>
      </c>
    </row>
    <row r="359" spans="1:5" s="5" customFormat="1" ht="13.5" customHeight="1">
      <c r="A359" s="41" t="s">
        <v>125</v>
      </c>
      <c r="B359" s="51">
        <v>541400</v>
      </c>
      <c r="C359" s="51">
        <v>448024</v>
      </c>
      <c r="D359" s="28">
        <f t="shared" si="58"/>
        <v>0.8275286294791282</v>
      </c>
      <c r="E359" s="31">
        <f t="shared" si="59"/>
        <v>-93376</v>
      </c>
    </row>
    <row r="360" spans="1:5" s="5" customFormat="1" ht="14.25" customHeight="1">
      <c r="A360" s="27" t="s">
        <v>34</v>
      </c>
      <c r="B360" s="51">
        <f>SUM(B361+B362+B363+B367)</f>
        <v>18122894.71</v>
      </c>
      <c r="C360" s="51">
        <f>SUM(C361+C362+C363+C367)</f>
        <v>12792443.46</v>
      </c>
      <c r="D360" s="28">
        <f t="shared" si="58"/>
        <v>0.7058719738045645</v>
      </c>
      <c r="E360" s="31">
        <f t="shared" si="59"/>
        <v>-5330451.25</v>
      </c>
    </row>
    <row r="361" spans="1:5" s="5" customFormat="1" ht="27.75" customHeight="1">
      <c r="A361" s="27" t="s">
        <v>213</v>
      </c>
      <c r="B361" s="51">
        <v>105927.16</v>
      </c>
      <c r="C361" s="55">
        <v>69918.92</v>
      </c>
      <c r="D361" s="28">
        <f t="shared" si="58"/>
        <v>0.6600660302796751</v>
      </c>
      <c r="E361" s="31">
        <f t="shared" si="59"/>
        <v>-36008.240000000005</v>
      </c>
    </row>
    <row r="362" spans="1:5" s="5" customFormat="1" ht="14.25" customHeight="1">
      <c r="A362" s="27" t="s">
        <v>51</v>
      </c>
      <c r="B362" s="51">
        <v>117500</v>
      </c>
      <c r="C362" s="55">
        <v>103795.44</v>
      </c>
      <c r="D362" s="28">
        <f t="shared" si="58"/>
        <v>0.8833654468085107</v>
      </c>
      <c r="E362" s="31">
        <f t="shared" si="59"/>
        <v>-13704.559999999998</v>
      </c>
    </row>
    <row r="363" spans="1:5" s="5" customFormat="1" ht="16.5" customHeight="1">
      <c r="A363" s="27" t="s">
        <v>102</v>
      </c>
      <c r="B363" s="51">
        <f>B364+B365+B366</f>
        <v>10137867.55</v>
      </c>
      <c r="C363" s="51">
        <f>C364+C365+C366</f>
        <v>4857129.1</v>
      </c>
      <c r="D363" s="28">
        <f t="shared" si="58"/>
        <v>0.47910757129589837</v>
      </c>
      <c r="E363" s="31">
        <f t="shared" si="59"/>
        <v>-5280738.450000001</v>
      </c>
    </row>
    <row r="364" spans="1:5" s="5" customFormat="1" ht="14.25" customHeight="1">
      <c r="A364" s="41" t="s">
        <v>73</v>
      </c>
      <c r="B364" s="51">
        <v>5434574.16</v>
      </c>
      <c r="C364" s="51">
        <v>2007898.2</v>
      </c>
      <c r="D364" s="28">
        <f t="shared" si="58"/>
        <v>0.3694674395610787</v>
      </c>
      <c r="E364" s="31">
        <f t="shared" si="59"/>
        <v>-3426675.96</v>
      </c>
    </row>
    <row r="365" spans="1:5" s="5" customFormat="1" ht="13.5" customHeight="1">
      <c r="A365" s="41" t="s">
        <v>58</v>
      </c>
      <c r="B365" s="51">
        <v>4703293.39</v>
      </c>
      <c r="C365" s="51">
        <v>2849230.9</v>
      </c>
      <c r="D365" s="28">
        <f t="shared" si="58"/>
        <v>0.6057948470869261</v>
      </c>
      <c r="E365" s="31">
        <f t="shared" si="59"/>
        <v>-1854062.4899999998</v>
      </c>
    </row>
    <row r="366" spans="1:5" s="5" customFormat="1" ht="13.5" customHeight="1">
      <c r="A366" s="41" t="s">
        <v>59</v>
      </c>
      <c r="B366" s="51">
        <v>0</v>
      </c>
      <c r="C366" s="51">
        <v>0</v>
      </c>
      <c r="D366" s="28" t="str">
        <f>IF(B366=0,"   ",C366/B366)</f>
        <v>   </v>
      </c>
      <c r="E366" s="31">
        <f>C366-B366</f>
        <v>0</v>
      </c>
    </row>
    <row r="367" spans="1:5" s="5" customFormat="1" ht="27" customHeight="1">
      <c r="A367" s="27" t="s">
        <v>50</v>
      </c>
      <c r="B367" s="51">
        <f>B369+B368+B370</f>
        <v>7761600</v>
      </c>
      <c r="C367" s="51">
        <f>C369+C368+C370</f>
        <v>7761600</v>
      </c>
      <c r="D367" s="28">
        <f t="shared" si="58"/>
        <v>1</v>
      </c>
      <c r="E367" s="31">
        <f t="shared" si="59"/>
        <v>0</v>
      </c>
    </row>
    <row r="368" spans="1:5" s="5" customFormat="1" ht="13.5" customHeight="1">
      <c r="A368" s="41" t="s">
        <v>73</v>
      </c>
      <c r="B368" s="51">
        <v>3981146.77</v>
      </c>
      <c r="C368" s="51">
        <v>3981146.77</v>
      </c>
      <c r="D368" s="28">
        <f t="shared" si="58"/>
        <v>1</v>
      </c>
      <c r="E368" s="31">
        <f t="shared" si="59"/>
        <v>0</v>
      </c>
    </row>
    <row r="369" spans="1:5" s="5" customFormat="1" ht="13.5" customHeight="1">
      <c r="A369" s="41" t="s">
        <v>58</v>
      </c>
      <c r="B369" s="51">
        <v>2704333.56</v>
      </c>
      <c r="C369" s="51">
        <v>2704333.56</v>
      </c>
      <c r="D369" s="28">
        <f t="shared" si="58"/>
        <v>1</v>
      </c>
      <c r="E369" s="31">
        <f t="shared" si="59"/>
        <v>0</v>
      </c>
    </row>
    <row r="370" spans="1:5" s="5" customFormat="1" ht="13.5" customHeight="1">
      <c r="A370" s="41" t="s">
        <v>148</v>
      </c>
      <c r="B370" s="51">
        <v>1076119.67</v>
      </c>
      <c r="C370" s="51">
        <v>1076119.67</v>
      </c>
      <c r="D370" s="28">
        <f t="shared" si="58"/>
        <v>1</v>
      </c>
      <c r="E370" s="31">
        <f t="shared" si="59"/>
        <v>0</v>
      </c>
    </row>
    <row r="371" spans="1:5" s="5" customFormat="1" ht="16.5" customHeight="1">
      <c r="A371" s="27" t="s">
        <v>52</v>
      </c>
      <c r="B371" s="51">
        <f>B372+B373</f>
        <v>32113000</v>
      </c>
      <c r="C371" s="51">
        <f>C372</f>
        <v>57136.4</v>
      </c>
      <c r="D371" s="28">
        <f t="shared" si="58"/>
        <v>0.0017792295954909226</v>
      </c>
      <c r="E371" s="31">
        <f t="shared" si="59"/>
        <v>-32055863.6</v>
      </c>
    </row>
    <row r="372" spans="1:5" ht="14.25" customHeight="1">
      <c r="A372" s="27" t="s">
        <v>53</v>
      </c>
      <c r="B372" s="51">
        <v>113000</v>
      </c>
      <c r="C372" s="55">
        <v>57136.4</v>
      </c>
      <c r="D372" s="28">
        <f t="shared" si="58"/>
        <v>0.5056318584070797</v>
      </c>
      <c r="E372" s="31">
        <f t="shared" si="59"/>
        <v>-55863.6</v>
      </c>
    </row>
    <row r="373" spans="1:5" s="5" customFormat="1" ht="18" customHeight="1">
      <c r="A373" s="27" t="s">
        <v>210</v>
      </c>
      <c r="B373" s="51">
        <f>B374+B375</f>
        <v>32000000</v>
      </c>
      <c r="C373" s="51">
        <f>C374+C375</f>
        <v>0</v>
      </c>
      <c r="D373" s="28">
        <f>IF(B373=0,"   ",C373/B373)</f>
        <v>0</v>
      </c>
      <c r="E373" s="31">
        <f>C373-B373</f>
        <v>-32000000</v>
      </c>
    </row>
    <row r="374" spans="1:5" s="5" customFormat="1" ht="13.5" customHeight="1">
      <c r="A374" s="41" t="s">
        <v>58</v>
      </c>
      <c r="B374" s="51">
        <v>30080000</v>
      </c>
      <c r="C374" s="51">
        <v>0</v>
      </c>
      <c r="D374" s="28">
        <f>IF(B374=0,"   ",C374/B374)</f>
        <v>0</v>
      </c>
      <c r="E374" s="31">
        <f>C374-B374</f>
        <v>-30080000</v>
      </c>
    </row>
    <row r="375" spans="1:5" s="5" customFormat="1" ht="13.5" customHeight="1">
      <c r="A375" s="41" t="s">
        <v>148</v>
      </c>
      <c r="B375" s="51">
        <v>1920000</v>
      </c>
      <c r="C375" s="51">
        <v>0</v>
      </c>
      <c r="D375" s="28">
        <f>IF(B375=0,"   ",C375/B375)</f>
        <v>0</v>
      </c>
      <c r="E375" s="31">
        <f>C375-B375</f>
        <v>-1920000</v>
      </c>
    </row>
    <row r="376" spans="1:5" ht="30.75" customHeight="1">
      <c r="A376" s="27" t="s">
        <v>54</v>
      </c>
      <c r="B376" s="51">
        <f>B377</f>
        <v>1644.81</v>
      </c>
      <c r="C376" s="51">
        <f>C377</f>
        <v>0</v>
      </c>
      <c r="D376" s="28">
        <f t="shared" si="58"/>
        <v>0</v>
      </c>
      <c r="E376" s="31">
        <f t="shared" si="59"/>
        <v>-1644.81</v>
      </c>
    </row>
    <row r="377" spans="1:5" ht="14.25" customHeight="1">
      <c r="A377" s="27" t="s">
        <v>55</v>
      </c>
      <c r="B377" s="51">
        <v>1644.81</v>
      </c>
      <c r="C377" s="55">
        <v>0</v>
      </c>
      <c r="D377" s="28">
        <f t="shared" si="58"/>
        <v>0</v>
      </c>
      <c r="E377" s="31">
        <f t="shared" si="59"/>
        <v>-1644.81</v>
      </c>
    </row>
    <row r="378" spans="1:5" s="5" customFormat="1" ht="15">
      <c r="A378" s="27" t="s">
        <v>30</v>
      </c>
      <c r="B378" s="51">
        <f>B384+B379+B380+B381+B388</f>
        <v>20772734.94</v>
      </c>
      <c r="C378" s="51">
        <f>C384+C379+C380+C381+C388</f>
        <v>18481309.01</v>
      </c>
      <c r="D378" s="28">
        <f aca="true" t="shared" si="60" ref="D378:D393">IF(B378=0,"   ",C378/B378)</f>
        <v>0.8896906961640555</v>
      </c>
      <c r="E378" s="31">
        <f aca="true" t="shared" si="61" ref="E378:E393">C378-B378</f>
        <v>-2291425.9299999997</v>
      </c>
    </row>
    <row r="379" spans="1:5" s="5" customFormat="1" ht="30">
      <c r="A379" s="27" t="s">
        <v>147</v>
      </c>
      <c r="B379" s="51">
        <v>16806300</v>
      </c>
      <c r="C379" s="55">
        <v>15394800</v>
      </c>
      <c r="D379" s="28">
        <f t="shared" si="60"/>
        <v>0.9160136377429893</v>
      </c>
      <c r="E379" s="31">
        <f t="shared" si="61"/>
        <v>-1411500</v>
      </c>
    </row>
    <row r="380" spans="1:5" s="5" customFormat="1" ht="30">
      <c r="A380" s="27" t="s">
        <v>156</v>
      </c>
      <c r="B380" s="51">
        <v>0</v>
      </c>
      <c r="C380" s="55">
        <v>0</v>
      </c>
      <c r="D380" s="28" t="str">
        <f t="shared" si="60"/>
        <v>   </v>
      </c>
      <c r="E380" s="31">
        <f t="shared" si="61"/>
        <v>0</v>
      </c>
    </row>
    <row r="381" spans="1:5" s="5" customFormat="1" ht="30.75" customHeight="1">
      <c r="A381" s="27" t="s">
        <v>218</v>
      </c>
      <c r="B381" s="51">
        <f>SUM(B382:B383)</f>
        <v>2144900</v>
      </c>
      <c r="C381" s="51">
        <f>SUM(C382:C383)</f>
        <v>1264974.07</v>
      </c>
      <c r="D381" s="28">
        <f t="shared" si="60"/>
        <v>0.589758995757378</v>
      </c>
      <c r="E381" s="31">
        <f>C381-B381</f>
        <v>-879925.9299999999</v>
      </c>
    </row>
    <row r="382" spans="1:5" s="5" customFormat="1" ht="13.5" customHeight="1">
      <c r="A382" s="41" t="s">
        <v>58</v>
      </c>
      <c r="B382" s="51">
        <v>2144900</v>
      </c>
      <c r="C382" s="51">
        <v>1264974.07</v>
      </c>
      <c r="D382" s="28">
        <f t="shared" si="60"/>
        <v>0.589758995757378</v>
      </c>
      <c r="E382" s="31">
        <f>C382-B382</f>
        <v>-879925.9299999999</v>
      </c>
    </row>
    <row r="383" spans="1:5" s="5" customFormat="1" ht="13.5" customHeight="1">
      <c r="A383" s="41" t="s">
        <v>59</v>
      </c>
      <c r="B383" s="51">
        <v>0</v>
      </c>
      <c r="C383" s="51">
        <v>0</v>
      </c>
      <c r="D383" s="28" t="str">
        <f t="shared" si="60"/>
        <v>   </v>
      </c>
      <c r="E383" s="31">
        <f>C383-B383</f>
        <v>0</v>
      </c>
    </row>
    <row r="384" spans="1:5" s="5" customFormat="1" ht="60.75" customHeight="1">
      <c r="A384" s="27" t="s">
        <v>219</v>
      </c>
      <c r="B384" s="51">
        <f>SUM(B385:B387)</f>
        <v>1541534.94</v>
      </c>
      <c r="C384" s="51">
        <f>SUM(C385:C387)</f>
        <v>1541534.94</v>
      </c>
      <c r="D384" s="28">
        <f t="shared" si="60"/>
        <v>1</v>
      </c>
      <c r="E384" s="31">
        <f t="shared" si="61"/>
        <v>0</v>
      </c>
    </row>
    <row r="385" spans="1:5" s="5" customFormat="1" ht="13.5" customHeight="1">
      <c r="A385" s="41" t="s">
        <v>73</v>
      </c>
      <c r="B385" s="51">
        <v>1256800</v>
      </c>
      <c r="C385" s="51">
        <v>1256800</v>
      </c>
      <c r="D385" s="28">
        <f t="shared" si="60"/>
        <v>1</v>
      </c>
      <c r="E385" s="31">
        <f t="shared" si="61"/>
        <v>0</v>
      </c>
    </row>
    <row r="386" spans="1:5" s="5" customFormat="1" ht="13.5" customHeight="1">
      <c r="A386" s="41" t="s">
        <v>58</v>
      </c>
      <c r="B386" s="51">
        <v>12694.94</v>
      </c>
      <c r="C386" s="51">
        <v>12694.94</v>
      </c>
      <c r="D386" s="28">
        <f t="shared" si="60"/>
        <v>1</v>
      </c>
      <c r="E386" s="31">
        <f t="shared" si="61"/>
        <v>0</v>
      </c>
    </row>
    <row r="387" spans="1:5" s="5" customFormat="1" ht="13.5" customHeight="1">
      <c r="A387" s="41" t="s">
        <v>59</v>
      </c>
      <c r="B387" s="51">
        <v>272040</v>
      </c>
      <c r="C387" s="51">
        <v>272040</v>
      </c>
      <c r="D387" s="28">
        <f t="shared" si="60"/>
        <v>1</v>
      </c>
      <c r="E387" s="31">
        <f t="shared" si="61"/>
        <v>0</v>
      </c>
    </row>
    <row r="388" spans="1:5" s="5" customFormat="1" ht="45">
      <c r="A388" s="27" t="s">
        <v>244</v>
      </c>
      <c r="B388" s="51">
        <v>280000</v>
      </c>
      <c r="C388" s="55">
        <v>280000</v>
      </c>
      <c r="D388" s="28">
        <f t="shared" si="60"/>
        <v>1</v>
      </c>
      <c r="E388" s="31">
        <f>C388-B388</f>
        <v>0</v>
      </c>
    </row>
    <row r="389" spans="1:5" s="5" customFormat="1" ht="14.25">
      <c r="A389" s="56" t="s">
        <v>10</v>
      </c>
      <c r="B389" s="57">
        <f>B153+B174+B176+B184+B218+B234+B312+B349+B371+B376+B378</f>
        <v>822837225.64</v>
      </c>
      <c r="C389" s="57">
        <f>C153+C174+C176+C184+C218+C234+C312+C349+C371+C376+C378</f>
        <v>521238158.5899999</v>
      </c>
      <c r="D389" s="58">
        <f t="shared" si="60"/>
        <v>0.6334644840412789</v>
      </c>
      <c r="E389" s="59">
        <f t="shared" si="61"/>
        <v>-301599067.0500001</v>
      </c>
    </row>
    <row r="390" spans="1:5" s="5" customFormat="1" ht="15" thickBot="1">
      <c r="A390" s="60" t="s">
        <v>60</v>
      </c>
      <c r="B390" s="61">
        <f>B151-B389</f>
        <v>-52721196.90999997</v>
      </c>
      <c r="C390" s="61">
        <f>C151-C389</f>
        <v>-51705914.68999988</v>
      </c>
      <c r="D390" s="58">
        <f t="shared" si="60"/>
        <v>0.9807424284821669</v>
      </c>
      <c r="E390" s="59">
        <f t="shared" si="61"/>
        <v>1015282.2200000882</v>
      </c>
    </row>
    <row r="391" spans="1:5" s="5" customFormat="1" ht="12.75" hidden="1">
      <c r="A391" s="33" t="s">
        <v>11</v>
      </c>
      <c r="B391" s="34"/>
      <c r="C391" s="35"/>
      <c r="D391" s="36" t="str">
        <f t="shared" si="60"/>
        <v>   </v>
      </c>
      <c r="E391" s="37">
        <f t="shared" si="61"/>
        <v>0</v>
      </c>
    </row>
    <row r="392" spans="1:5" s="5" customFormat="1" ht="12.75" hidden="1">
      <c r="A392" s="24" t="s">
        <v>12</v>
      </c>
      <c r="B392" s="25">
        <v>1122919</v>
      </c>
      <c r="C392" s="26">
        <v>815256</v>
      </c>
      <c r="D392" s="22">
        <f t="shared" si="60"/>
        <v>0.7260149663510903</v>
      </c>
      <c r="E392" s="23">
        <f t="shared" si="61"/>
        <v>-307663</v>
      </c>
    </row>
    <row r="393" spans="1:5" s="5" customFormat="1" ht="12.75" hidden="1">
      <c r="A393" s="24" t="s">
        <v>13</v>
      </c>
      <c r="B393" s="25">
        <v>1700000</v>
      </c>
      <c r="C393" s="62">
        <v>1700000</v>
      </c>
      <c r="D393" s="63">
        <f t="shared" si="60"/>
        <v>1</v>
      </c>
      <c r="E393" s="64">
        <f t="shared" si="61"/>
        <v>0</v>
      </c>
    </row>
    <row r="394" spans="1:5" s="5" customFormat="1" ht="15.75">
      <c r="A394" s="71" t="s">
        <v>165</v>
      </c>
      <c r="B394" s="20"/>
      <c r="C394" s="19"/>
      <c r="D394" s="22"/>
      <c r="E394" s="23"/>
    </row>
    <row r="395" spans="1:5" s="5" customFormat="1" ht="15.75">
      <c r="A395" s="72" t="s">
        <v>166</v>
      </c>
      <c r="B395" s="73">
        <f>B9+B14+B45+B98</f>
        <v>26048300</v>
      </c>
      <c r="C395" s="73">
        <f>C9+C14+C45+C98</f>
        <v>22880218.71</v>
      </c>
      <c r="D395" s="28">
        <f>IF(B395=0,"   ",C395/B395)</f>
        <v>0.8783766583615822</v>
      </c>
      <c r="E395" s="31">
        <f>C395-B395</f>
        <v>-3168081.289999999</v>
      </c>
    </row>
    <row r="396" spans="1:5" s="5" customFormat="1" ht="16.5" thickBot="1">
      <c r="A396" s="74" t="s">
        <v>167</v>
      </c>
      <c r="B396" s="75">
        <f>B200+B208+B204</f>
        <v>26480039.53</v>
      </c>
      <c r="C396" s="75">
        <f>C200+C208+C204</f>
        <v>21275694.75</v>
      </c>
      <c r="D396" s="76">
        <f>IF(B396=0,"   ",C396/B396)</f>
        <v>0.8034615932463451</v>
      </c>
      <c r="E396" s="77">
        <f>C396-B396</f>
        <v>-5204344.780000001</v>
      </c>
    </row>
    <row r="397" spans="1:5" s="5" customFormat="1" ht="12.75">
      <c r="A397" s="46"/>
      <c r="B397" s="46"/>
      <c r="C397" s="47"/>
      <c r="D397" s="48"/>
      <c r="E397" s="49"/>
    </row>
    <row r="398" spans="1:5" s="5" customFormat="1" ht="18" customHeight="1">
      <c r="A398" s="46"/>
      <c r="B398" s="84">
        <f>B155+B156+B157+B158+B159+B160+B162+B177+B190+B237+B254+B361+B362+B363+B379+B175+B357</f>
        <v>197910594.71</v>
      </c>
      <c r="C398" s="84">
        <f>C155+C156+C157+C158+C159+C160+C162+C177+C190+C237+C254+C361+C362+C363+C379+C175+C357</f>
        <v>168220529.35999998</v>
      </c>
      <c r="D398" s="48"/>
      <c r="E398" s="49"/>
    </row>
    <row r="399" spans="1:5" s="5" customFormat="1" ht="16.5">
      <c r="A399" s="42" t="s">
        <v>246</v>
      </c>
      <c r="B399" s="46"/>
      <c r="C399" s="47"/>
      <c r="D399" s="48"/>
      <c r="E399" s="49"/>
    </row>
    <row r="400" spans="1:5" s="5" customFormat="1" ht="15.75" customHeight="1">
      <c r="A400" s="42" t="s">
        <v>31</v>
      </c>
      <c r="C400" s="83" t="s">
        <v>247</v>
      </c>
      <c r="D400" s="83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80"/>
      <c r="B402" s="79"/>
      <c r="C402" s="79"/>
      <c r="D402" s="48"/>
      <c r="E402" s="49"/>
    </row>
    <row r="403" spans="1:5" s="5" customFormat="1" ht="16.5">
      <c r="A403" s="80"/>
      <c r="B403" s="79">
        <f>B162+B175+B177+B227+B244+B255+B257+B290+B293+B316+B329+B333+B337+B341+B354+B364+B368+B385+B361</f>
        <v>94788086.19999997</v>
      </c>
      <c r="C403" s="79">
        <f>C162+C175+C177+C227+C244+C255+C257+C290+C293+C316+C329+C333+C337+C341+C354+C364+C368+C385+C361</f>
        <v>61435052.07</v>
      </c>
      <c r="D403" s="48"/>
      <c r="E403" s="49"/>
    </row>
    <row r="404" spans="1:5" s="5" customFormat="1" ht="16.5">
      <c r="A404" s="80"/>
      <c r="B404" s="79" t="s">
        <v>273</v>
      </c>
      <c r="C404" s="79">
        <f>C155+C156+C160+C201+C205+C210+C212+C228+C230+C232+C237+C245+C249+C251+C254+C258+C264+C267+C270+C273+C284+C287+C294+C300+C317+C320+C323+C326+C330+C334+C338+C342+C355+C357+C362+C365+C369+C379+C382+C386+C388+50153.32+136100+C157+C158+C183+C197+C199+C347</f>
        <v>363765210.11999995</v>
      </c>
      <c r="D404" s="48"/>
      <c r="E404" s="49"/>
    </row>
    <row r="405" spans="1:5" s="5" customFormat="1" ht="16.5">
      <c r="A405" s="42"/>
      <c r="B405" s="79"/>
      <c r="C405" s="42"/>
      <c r="D405" s="48"/>
      <c r="E405" s="49"/>
    </row>
    <row r="406" spans="1:5" s="5" customFormat="1" ht="16.5">
      <c r="A406" s="80"/>
      <c r="B406" s="79"/>
      <c r="C406" s="79"/>
      <c r="D406" s="48"/>
      <c r="E406" s="49"/>
    </row>
    <row r="407" spans="1:5" s="5" customFormat="1" ht="16.5">
      <c r="A407" s="80"/>
      <c r="B407" s="79"/>
      <c r="C407" s="79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C439" s="42"/>
      <c r="D439" s="48"/>
      <c r="E439" s="49"/>
    </row>
    <row r="440" spans="1:5" s="5" customFormat="1" ht="16.5">
      <c r="A440" s="42"/>
      <c r="C440" s="42"/>
      <c r="D440" s="48"/>
      <c r="E440" s="49"/>
    </row>
    <row r="441" spans="1:5" s="5" customFormat="1" ht="16.5">
      <c r="A441" s="42"/>
      <c r="C441" s="42"/>
      <c r="D441" s="48"/>
      <c r="E441" s="49"/>
    </row>
    <row r="442" spans="1:5" s="5" customFormat="1" ht="16.5">
      <c r="A442" s="42"/>
      <c r="C442" s="42"/>
      <c r="D442" s="48"/>
      <c r="E442" s="49"/>
    </row>
    <row r="443" spans="1:5" s="5" customFormat="1" ht="16.5">
      <c r="A443" s="42"/>
      <c r="C443" s="42"/>
      <c r="D443" s="48"/>
      <c r="E443" s="49"/>
    </row>
    <row r="444" spans="1:5" s="5" customFormat="1" ht="16.5">
      <c r="A444" s="42"/>
      <c r="C444" s="42"/>
      <c r="D444" s="48"/>
      <c r="E444" s="49"/>
    </row>
    <row r="445" spans="1:5" s="5" customFormat="1" ht="16.5">
      <c r="A445" s="42"/>
      <c r="C445" s="42"/>
      <c r="D445" s="48"/>
      <c r="E445" s="49"/>
    </row>
    <row r="446" spans="1:5" s="5" customFormat="1" ht="16.5">
      <c r="A446" s="42"/>
      <c r="C446" s="42"/>
      <c r="D446" s="48"/>
      <c r="E446" s="49"/>
    </row>
    <row r="447" spans="1:5" s="5" customFormat="1" ht="16.5">
      <c r="A447" s="42"/>
      <c r="C447" s="42"/>
      <c r="D447" s="48"/>
      <c r="E447" s="49"/>
    </row>
    <row r="448" spans="1:5" s="5" customFormat="1" ht="16.5">
      <c r="A448" s="42"/>
      <c r="B448" s="46"/>
      <c r="C448" s="47"/>
      <c r="D448" s="48"/>
      <c r="E448" s="49"/>
    </row>
    <row r="449" spans="1:5" s="5" customFormat="1" ht="13.5" customHeight="1">
      <c r="A449" s="42"/>
      <c r="C449" s="42"/>
      <c r="D449" s="48"/>
      <c r="E449" s="49"/>
    </row>
    <row r="459" ht="4.5" customHeight="1"/>
    <row r="460" ht="12.75" hidden="1"/>
  </sheetData>
  <sheetProtection/>
  <mergeCells count="2">
    <mergeCell ref="A1:E1"/>
    <mergeCell ref="C400:D40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2020-10-05T11:59:26Z</cp:lastPrinted>
  <dcterms:created xsi:type="dcterms:W3CDTF">2001-03-21T05:21:19Z</dcterms:created>
  <dcterms:modified xsi:type="dcterms:W3CDTF">2020-12-09T08:55:43Z</dcterms:modified>
  <cp:category/>
  <cp:version/>
  <cp:contentType/>
  <cp:contentStatus/>
</cp:coreProperties>
</file>