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'Лист1'!$A$1:$E$306</definedName>
  </definedNames>
  <calcPr fullCalcOnLoad="1"/>
</workbook>
</file>

<file path=xl/sharedStrings.xml><?xml version="1.0" encoding="utf-8"?>
<sst xmlns="http://schemas.openxmlformats.org/spreadsheetml/2006/main" count="272" uniqueCount="208">
  <si>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</si>
  <si>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</si>
  <si>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</si>
  <si>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</si>
  <si>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</si>
  <si>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</si>
  <si>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</si>
  <si>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</si>
  <si>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</si>
  <si>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</si>
  <si>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</si>
  <si>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</si>
  <si>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</si>
  <si>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</si>
  <si>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</si>
  <si>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</si>
  <si>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</si>
  <si>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</si>
  <si>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</si>
  <si>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</si>
  <si>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</si>
  <si>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</si>
  <si>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</si>
  <si>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</si>
  <si>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</si>
  <si>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</si>
  <si>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</si>
  <si>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</si>
  <si>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</si>
  <si>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</si>
  <si>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</si>
  <si>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</si>
  <si>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</si>
  <si>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</si>
  <si>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</si>
  <si>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</si>
  <si>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</si>
  <si>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</si>
  <si>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</si>
  <si>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</si>
  <si>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</si>
  <si>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</si>
  <si>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</si>
  <si>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</si>
  <si>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</si>
  <si>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</si>
  <si>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</si>
  <si>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</si>
  <si>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</si>
  <si>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</si>
  <si>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</si>
  <si>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</si>
  <si>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</si>
  <si>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</si>
  <si>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</si>
  <si>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</si>
  <si>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</si>
  <si>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</si>
  <si>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</si>
  <si>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</si>
  <si>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</si>
  <si>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</si>
  <si>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</si>
  <si>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</si>
  <si>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</si>
  <si>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</si>
  <si>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</si>
  <si>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</si>
  <si>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</si>
  <si>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</si>
  <si>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</si>
  <si>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</si>
  <si>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</si>
  <si>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</si>
  <si>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</si>
  <si>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</si>
  <si>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</si>
  <si>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</si>
  <si>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</si>
  <si>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</si>
  <si>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</si>
  <si>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</si>
  <si>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</si>
  <si>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</si>
  <si>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</si>
  <si>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</si>
  <si>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</si>
  <si>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</si>
  <si>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</si>
  <si>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</si>
  <si>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</si>
  <si>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</si>
  <si>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</si>
  <si>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</si>
  <si>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</si>
  <si>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</si>
  <si>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</si>
  <si>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</si>
  <si>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</si>
  <si>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</si>
  <si>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</si>
  <si>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</si>
  <si>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</si>
  <si>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</si>
  <si>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</si>
  <si>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</si>
  <si>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</si>
  <si>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</si>
  <si>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</si>
  <si>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</si>
  <si>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</si>
  <si>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</si>
  <si>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</si>
  <si>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</si>
  <si>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</si>
  <si>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</si>
  <si>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</si>
  <si>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</si>
  <si>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</si>
  <si>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</si>
  <si>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</si>
  <si>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</si>
  <si>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</si>
  <si>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</si>
  <si>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</si>
  <si>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</si>
  <si>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</si>
  <si>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</si>
  <si>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</si>
  <si>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</si>
  <si>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</si>
  <si>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</si>
  <si>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</si>
  <si>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</si>
  <si>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</si>
  <si>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</si>
  <si>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</si>
  <si>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</si>
  <si>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</si>
  <si>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</si>
  <si>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</si>
  <si>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</si>
  <si>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</si>
  <si>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</si>
  <si>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</si>
  <si>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</si>
  <si>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</si>
  <si>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</si>
  <si>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</si>
  <si>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</si>
  <si>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</si>
  <si>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</si>
  <si>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</si>
  <si>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</si>
  <si>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</si>
  <si>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</si>
  <si>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</si>
  <si>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</si>
  <si>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</si>
  <si>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</si>
  <si>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</si>
  <si>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</si>
  <si>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</si>
  <si>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</si>
  <si>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</si>
  <si>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</si>
  <si>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</si>
  <si>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</si>
  <si>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</si>
  <si>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</si>
  <si>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</si>
  <si>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</si>
  <si>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</si>
  <si>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</si>
  <si>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</si>
  <si>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</si>
  <si>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</si>
  <si>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</si>
  <si>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</si>
  <si>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</si>
  <si>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</si>
  <si>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реализация мероприятий по благоустройству дворовых территорий и тротуаров</t>
  </si>
  <si>
    <t>Фактическое исполнение за 2021 год</t>
  </si>
  <si>
    <t>И.о. начальника финансового отдела</t>
  </si>
  <si>
    <t>Т.Н. Манюкова</t>
  </si>
  <si>
    <t>Анализ исполнения консолидированного бюджета Козловского района на 01.02.2021 года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</si>
  <si>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</si>
  <si>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</si>
  <si>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</si>
  <si>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</si>
  <si>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</si>
  <si>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</si>
  <si>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</si>
  <si>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</si>
  <si>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</si>
  <si>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</si>
  <si>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</si>
  <si>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капитальный ремонт источников водоснабжения (водонапорных башен и водозаборных скважин) в населенных пунктах </t>
  </si>
  <si>
    <t xml:space="preserve">                      ср-ва районного бюджета 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</si>
  <si>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</si>
  <si>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</si>
  <si>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</si>
  <si>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</si>
  <si>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</si>
  <si>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</si>
  <si>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</si>
  <si>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</si>
  <si>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культуры, физической культуры и спорта (оплата коммунальных услуг)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</si>
</sst>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view="pageBreakPreview" zoomScaleSheetLayoutView="100" workbookViewId="0" topLeftCell="A25">
      <selection activeCell="C38" sqref="C38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185</v>
      </c>
      <c r="B1" s="81"/>
      <c r="C1" s="81"/>
      <c r="D1" s="81"/>
      <c r="E1" s="81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186</v>
      </c>
      <c r="C4" s="21" t="s">
        <v>182</v>
      </c>
      <c r="D4" s="20" t="s">
        <v>187</v>
      </c>
      <c r="E4" s="22" t="s">
        <v>188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3082938.88</v>
      </c>
      <c r="D7" s="40">
        <f aca="true" t="shared" si="0" ref="D7:D14">IF(B7=0,"   ",C7/B7)</f>
        <v>0.037320055539347835</v>
      </c>
      <c r="E7" s="43">
        <f aca="true" t="shared" si="1" ref="E7:E14">C7-B7</f>
        <v>-79525161.12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3082938.88</v>
      </c>
      <c r="D8" s="40">
        <f t="shared" si="0"/>
        <v>0.037320055539347835</v>
      </c>
      <c r="E8" s="43">
        <f t="shared" si="1"/>
        <v>-79525161.12</v>
      </c>
    </row>
    <row r="9" spans="1:5" s="8" customFormat="1" ht="45.75" customHeight="1">
      <c r="A9" s="39" t="s">
        <v>85</v>
      </c>
      <c r="B9" s="48">
        <f>SUM(B10)</f>
        <v>10903100</v>
      </c>
      <c r="C9" s="48">
        <f>SUM(C10)</f>
        <v>875015.53</v>
      </c>
      <c r="D9" s="40">
        <f t="shared" si="0"/>
        <v>0.08025382964477992</v>
      </c>
      <c r="E9" s="43">
        <f t="shared" si="1"/>
        <v>-10028084.47</v>
      </c>
    </row>
    <row r="10" spans="1:6" s="8" customFormat="1" ht="27" customHeight="1">
      <c r="A10" s="39" t="s">
        <v>86</v>
      </c>
      <c r="B10" s="49">
        <v>10903100</v>
      </c>
      <c r="C10" s="50">
        <v>875015.53</v>
      </c>
      <c r="D10" s="40">
        <f t="shared" si="0"/>
        <v>0.08025382964477992</v>
      </c>
      <c r="E10" s="43">
        <f t="shared" si="1"/>
        <v>-10028084.47</v>
      </c>
      <c r="F10" s="9"/>
    </row>
    <row r="11" spans="1:6" s="9" customFormat="1" ht="15">
      <c r="A11" s="39" t="s">
        <v>3</v>
      </c>
      <c r="B11" s="49">
        <f>SUM(B12:B15)</f>
        <v>3338500</v>
      </c>
      <c r="C11" s="49">
        <f>SUM(C12:C15)</f>
        <v>1328857.1800000002</v>
      </c>
      <c r="D11" s="40">
        <f t="shared" si="0"/>
        <v>0.3980401917028606</v>
      </c>
      <c r="E11" s="43">
        <f t="shared" si="1"/>
        <v>-2009642.8199999998</v>
      </c>
      <c r="F11" s="8"/>
    </row>
    <row r="12" spans="1:5" s="8" customFormat="1" ht="30">
      <c r="A12" s="39" t="s">
        <v>154</v>
      </c>
      <c r="B12" s="64">
        <v>2272500</v>
      </c>
      <c r="C12" s="64">
        <v>151563.07</v>
      </c>
      <c r="D12" s="40">
        <f>IF(B12=0,"   ",C12/B12)</f>
        <v>0.06669442024202421</v>
      </c>
      <c r="E12" s="43">
        <f>C12-B12</f>
        <v>-2120936.93</v>
      </c>
    </row>
    <row r="13" spans="1:5" s="8" customFormat="1" ht="27.75" customHeight="1">
      <c r="A13" s="39" t="s">
        <v>171</v>
      </c>
      <c r="B13" s="64">
        <v>0</v>
      </c>
      <c r="C13" s="65">
        <v>1167994.12</v>
      </c>
      <c r="D13" s="40" t="str">
        <f>IF(B13=0,"   ",C13/B13)</f>
        <v>   </v>
      </c>
      <c r="E13" s="43">
        <f t="shared" si="1"/>
        <v>1167994.12</v>
      </c>
    </row>
    <row r="14" spans="1:5" s="8" customFormat="1" ht="15">
      <c r="A14" s="39" t="s">
        <v>14</v>
      </c>
      <c r="B14" s="49">
        <v>1066000</v>
      </c>
      <c r="C14" s="50">
        <v>5477.99</v>
      </c>
      <c r="D14" s="40">
        <f t="shared" si="0"/>
        <v>0.005138827392120075</v>
      </c>
      <c r="E14" s="43">
        <f t="shared" si="1"/>
        <v>-1060522.01</v>
      </c>
    </row>
    <row r="15" spans="1:5" s="8" customFormat="1" ht="30">
      <c r="A15" s="39" t="s">
        <v>206</v>
      </c>
      <c r="B15" s="64">
        <v>0</v>
      </c>
      <c r="C15" s="65">
        <v>3822</v>
      </c>
      <c r="D15" s="40" t="str">
        <f>IF(B15=0,"   ",C15/B15)</f>
        <v>   </v>
      </c>
      <c r="E15" s="43">
        <f>C15-B15</f>
        <v>3822</v>
      </c>
    </row>
    <row r="16" spans="1:6" s="9" customFormat="1" ht="15">
      <c r="A16" s="39" t="s">
        <v>59</v>
      </c>
      <c r="B16" s="49">
        <f>SUM(B17:B21)</f>
        <v>12270100</v>
      </c>
      <c r="C16" s="49">
        <f>SUM(C17:C21)</f>
        <v>279725.72</v>
      </c>
      <c r="D16" s="40">
        <f aca="true" t="shared" si="2" ref="D16:D21">IF(B16=0,"   ",C16/B16)</f>
        <v>0.022797346394894905</v>
      </c>
      <c r="E16" s="43">
        <f aca="true" t="shared" si="3" ref="E16:E21">C16-B16</f>
        <v>-11990374.28</v>
      </c>
      <c r="F16" s="8"/>
    </row>
    <row r="17" spans="1:6" s="8" customFormat="1" ht="15">
      <c r="A17" s="39" t="s">
        <v>60</v>
      </c>
      <c r="B17" s="49">
        <v>5963000</v>
      </c>
      <c r="C17" s="49">
        <v>84325.35</v>
      </c>
      <c r="D17" s="40">
        <f>IF(B17=0,"   ",C17/B17)</f>
        <v>0.014141430488009392</v>
      </c>
      <c r="E17" s="43">
        <f t="shared" si="3"/>
        <v>-5878674.65</v>
      </c>
      <c r="F17" s="9"/>
    </row>
    <row r="18" spans="1:5" s="9" customFormat="1" ht="15">
      <c r="A18" s="39" t="s">
        <v>113</v>
      </c>
      <c r="B18" s="49">
        <v>127700</v>
      </c>
      <c r="C18" s="65">
        <v>545</v>
      </c>
      <c r="D18" s="40">
        <f>IF(B18=0,"   ",C18/B18)</f>
        <v>0.0042678151918559126</v>
      </c>
      <c r="E18" s="43">
        <f>C18-B18</f>
        <v>-127155</v>
      </c>
    </row>
    <row r="19" spans="1:6" s="9" customFormat="1" ht="15">
      <c r="A19" s="39" t="s">
        <v>114</v>
      </c>
      <c r="B19" s="49">
        <v>1411400</v>
      </c>
      <c r="C19" s="65">
        <v>24828.21</v>
      </c>
      <c r="D19" s="40">
        <f t="shared" si="2"/>
        <v>0.01759119314156157</v>
      </c>
      <c r="E19" s="43">
        <f t="shared" si="3"/>
        <v>-1386571.79</v>
      </c>
      <c r="F19" s="8"/>
    </row>
    <row r="20" spans="1:5" s="8" customFormat="1" ht="15">
      <c r="A20" s="39" t="s">
        <v>111</v>
      </c>
      <c r="B20" s="49">
        <v>1664400</v>
      </c>
      <c r="C20" s="49">
        <v>136025</v>
      </c>
      <c r="D20" s="40">
        <f t="shared" si="2"/>
        <v>0.08172614756068253</v>
      </c>
      <c r="E20" s="43">
        <f t="shared" si="3"/>
        <v>-1528375</v>
      </c>
    </row>
    <row r="21" spans="1:5" s="8" customFormat="1" ht="15">
      <c r="A21" s="39" t="s">
        <v>112</v>
      </c>
      <c r="B21" s="49">
        <v>3103600</v>
      </c>
      <c r="C21" s="49">
        <v>34002.16</v>
      </c>
      <c r="D21" s="40">
        <f t="shared" si="2"/>
        <v>0.010955715942776133</v>
      </c>
      <c r="E21" s="43">
        <f t="shared" si="3"/>
        <v>-3069597.84</v>
      </c>
    </row>
    <row r="22" spans="1:5" s="8" customFormat="1" ht="30">
      <c r="A22" s="39" t="s">
        <v>39</v>
      </c>
      <c r="B22" s="49">
        <f>B23+B24</f>
        <v>110000</v>
      </c>
      <c r="C22" s="49">
        <f>C23+C24</f>
        <v>37679.4</v>
      </c>
      <c r="D22" s="40">
        <f aca="true" t="shared" si="4" ref="D22:D54">IF(B22=0,"   ",C22/B22)</f>
        <v>0.34254</v>
      </c>
      <c r="E22" s="43">
        <f aca="true" t="shared" si="5" ref="E22:E52">C22-B22</f>
        <v>-72320.6</v>
      </c>
    </row>
    <row r="23" spans="1:5" s="8" customFormat="1" ht="15">
      <c r="A23" s="39" t="s">
        <v>15</v>
      </c>
      <c r="B23" s="49">
        <v>110000</v>
      </c>
      <c r="C23" s="64">
        <v>35242</v>
      </c>
      <c r="D23" s="40">
        <f t="shared" si="4"/>
        <v>0.32038181818181816</v>
      </c>
      <c r="E23" s="43">
        <f t="shared" si="5"/>
        <v>-74758</v>
      </c>
    </row>
    <row r="24" spans="1:5" s="8" customFormat="1" ht="15">
      <c r="A24" s="39" t="s">
        <v>43</v>
      </c>
      <c r="B24" s="49">
        <v>0</v>
      </c>
      <c r="C24" s="64">
        <v>2437.4</v>
      </c>
      <c r="D24" s="40" t="str">
        <f t="shared" si="4"/>
        <v>   </v>
      </c>
      <c r="E24" s="43">
        <f t="shared" si="5"/>
        <v>2437.4</v>
      </c>
    </row>
    <row r="25" spans="1:5" s="8" customFormat="1" ht="15">
      <c r="A25" s="39" t="s">
        <v>16</v>
      </c>
      <c r="B25" s="49">
        <v>2423700</v>
      </c>
      <c r="C25" s="64">
        <v>55913.03</v>
      </c>
      <c r="D25" s="40">
        <f t="shared" si="4"/>
        <v>0.02306928662788299</v>
      </c>
      <c r="E25" s="43">
        <f t="shared" si="5"/>
        <v>-2367786.97</v>
      </c>
    </row>
    <row r="26" spans="1:5" s="8" customFormat="1" ht="30" customHeight="1">
      <c r="A26" s="39" t="s">
        <v>99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83</v>
      </c>
      <c r="B27" s="51">
        <f>B7+B11+B16+B22+B25+B26+B9</f>
        <v>111653500</v>
      </c>
      <c r="C27" s="51">
        <f>C7+C11+C16+C22+C25+C26+C9</f>
        <v>5660129.740000001</v>
      </c>
      <c r="D27" s="42">
        <f t="shared" si="4"/>
        <v>0.050693706332537725</v>
      </c>
      <c r="E27" s="44">
        <f t="shared" si="5"/>
        <v>-105993370.26</v>
      </c>
    </row>
    <row r="28" spans="1:5" s="8" customFormat="1" ht="30" customHeight="1">
      <c r="A28" s="39" t="s">
        <v>102</v>
      </c>
      <c r="B28" s="49">
        <f>SUM(B29:B31)</f>
        <v>9254200</v>
      </c>
      <c r="C28" s="49">
        <f>SUM(C29:C31)</f>
        <v>301500.17000000004</v>
      </c>
      <c r="D28" s="40">
        <f t="shared" si="4"/>
        <v>0.0325798199736336</v>
      </c>
      <c r="E28" s="43">
        <f t="shared" si="5"/>
        <v>-8952699.83</v>
      </c>
    </row>
    <row r="29" spans="1:5" s="8" customFormat="1" ht="15">
      <c r="A29" s="39" t="s">
        <v>58</v>
      </c>
      <c r="B29" s="49">
        <v>8021400</v>
      </c>
      <c r="C29" s="49">
        <v>243245.06</v>
      </c>
      <c r="D29" s="40">
        <f t="shared" si="4"/>
        <v>0.030324514423916024</v>
      </c>
      <c r="E29" s="72">
        <f t="shared" si="5"/>
        <v>-7778154.94</v>
      </c>
    </row>
    <row r="30" spans="1:5" s="8" customFormat="1" ht="17.25" customHeight="1">
      <c r="A30" s="39" t="s">
        <v>124</v>
      </c>
      <c r="B30" s="49">
        <v>952800</v>
      </c>
      <c r="C30" s="50">
        <v>53337.71</v>
      </c>
      <c r="D30" s="40">
        <f t="shared" si="4"/>
        <v>0.05597996431570109</v>
      </c>
      <c r="E30" s="43">
        <f t="shared" si="5"/>
        <v>-899462.29</v>
      </c>
    </row>
    <row r="31" spans="1:5" s="8" customFormat="1" ht="91.5" customHeight="1">
      <c r="A31" s="39" t="s">
        <v>136</v>
      </c>
      <c r="B31" s="49">
        <v>280000</v>
      </c>
      <c r="C31" s="50">
        <v>4917.4</v>
      </c>
      <c r="D31" s="40">
        <f t="shared" si="4"/>
        <v>0.017562142857142856</v>
      </c>
      <c r="E31" s="43">
        <f t="shared" si="5"/>
        <v>-275082.6</v>
      </c>
    </row>
    <row r="32" spans="1:5" s="8" customFormat="1" ht="29.25" customHeight="1">
      <c r="A32" s="39" t="s">
        <v>17</v>
      </c>
      <c r="B32" s="49">
        <f>SUM(B33)</f>
        <v>165000</v>
      </c>
      <c r="C32" s="49">
        <f>SUM(C33)</f>
        <v>33.47</v>
      </c>
      <c r="D32" s="40">
        <f t="shared" si="4"/>
        <v>0.00020284848484848484</v>
      </c>
      <c r="E32" s="43">
        <f t="shared" si="5"/>
        <v>-164966.53</v>
      </c>
    </row>
    <row r="33" spans="1:5" s="8" customFormat="1" ht="15">
      <c r="A33" s="39" t="s">
        <v>18</v>
      </c>
      <c r="B33" s="49">
        <v>165000</v>
      </c>
      <c r="C33" s="64">
        <v>33.47</v>
      </c>
      <c r="D33" s="40">
        <f t="shared" si="4"/>
        <v>0.00020284848484848484</v>
      </c>
      <c r="E33" s="43">
        <f t="shared" si="5"/>
        <v>-164966.53</v>
      </c>
    </row>
    <row r="34" spans="1:5" s="8" customFormat="1" ht="30">
      <c r="A34" s="39" t="s">
        <v>101</v>
      </c>
      <c r="B34" s="49">
        <v>1549100</v>
      </c>
      <c r="C34" s="49">
        <v>654221.57</v>
      </c>
      <c r="D34" s="40">
        <f t="shared" si="4"/>
        <v>0.4223236524433542</v>
      </c>
      <c r="E34" s="43">
        <f t="shared" si="5"/>
        <v>-894878.43</v>
      </c>
    </row>
    <row r="35" spans="1:5" s="8" customFormat="1" ht="30.75" customHeight="1">
      <c r="A35" s="39" t="s">
        <v>103</v>
      </c>
      <c r="B35" s="49">
        <f>B36+B37</f>
        <v>0</v>
      </c>
      <c r="C35" s="49">
        <f>C36+C37</f>
        <v>194385.98</v>
      </c>
      <c r="D35" s="40" t="str">
        <f t="shared" si="4"/>
        <v>   </v>
      </c>
      <c r="E35" s="43">
        <f t="shared" si="5"/>
        <v>194385.98</v>
      </c>
    </row>
    <row r="36" spans="1:5" s="8" customFormat="1" ht="30">
      <c r="A36" s="39" t="s">
        <v>104</v>
      </c>
      <c r="B36" s="64">
        <v>0</v>
      </c>
      <c r="C36" s="49">
        <v>17249.5</v>
      </c>
      <c r="D36" s="40" t="str">
        <f t="shared" si="4"/>
        <v>   </v>
      </c>
      <c r="E36" s="43">
        <f t="shared" si="5"/>
        <v>17249.5</v>
      </c>
    </row>
    <row r="37" spans="1:5" s="8" customFormat="1" ht="30">
      <c r="A37" s="39" t="s">
        <v>89</v>
      </c>
      <c r="B37" s="49">
        <v>0</v>
      </c>
      <c r="C37" s="49">
        <v>177136.48</v>
      </c>
      <c r="D37" s="40" t="str">
        <f t="shared" si="4"/>
        <v>   </v>
      </c>
      <c r="E37" s="43">
        <f t="shared" si="5"/>
        <v>177136.48</v>
      </c>
    </row>
    <row r="38" spans="1:5" s="8" customFormat="1" ht="15">
      <c r="A38" s="39" t="s">
        <v>19</v>
      </c>
      <c r="B38" s="49">
        <v>1400000</v>
      </c>
      <c r="C38" s="49">
        <v>27108.85</v>
      </c>
      <c r="D38" s="40">
        <f t="shared" si="4"/>
        <v>0.019363464285714286</v>
      </c>
      <c r="E38" s="43">
        <f t="shared" si="5"/>
        <v>-1372891.15</v>
      </c>
    </row>
    <row r="39" spans="1:6" s="8" customFormat="1" ht="15">
      <c r="A39" s="39" t="s">
        <v>20</v>
      </c>
      <c r="B39" s="49">
        <f>B40+B41</f>
        <v>0</v>
      </c>
      <c r="C39" s="49">
        <f>C40+C41</f>
        <v>-26042.63</v>
      </c>
      <c r="D39" s="40" t="str">
        <f t="shared" si="4"/>
        <v>   </v>
      </c>
      <c r="E39" s="43">
        <f t="shared" si="5"/>
        <v>-26042.63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-26042.63</v>
      </c>
      <c r="D40" s="40" t="str">
        <f t="shared" si="4"/>
        <v>   </v>
      </c>
      <c r="E40" s="43">
        <f t="shared" si="5"/>
        <v>-26042.63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58" t="s">
        <v>84</v>
      </c>
      <c r="B42" s="51">
        <f>B28+B32+B35+B38+B39+B34</f>
        <v>12368300</v>
      </c>
      <c r="C42" s="51">
        <f>C28+C32+C35+C38+C39+C34</f>
        <v>1151207.41</v>
      </c>
      <c r="D42" s="42">
        <f t="shared" si="4"/>
        <v>0.09307725475611037</v>
      </c>
      <c r="E42" s="44">
        <f t="shared" si="5"/>
        <v>-11217092.59</v>
      </c>
    </row>
    <row r="43" spans="1:5" s="11" customFormat="1" ht="14.25">
      <c r="A43" s="58" t="s">
        <v>4</v>
      </c>
      <c r="B43" s="51">
        <f>SUM(B27,B42)</f>
        <v>124021800</v>
      </c>
      <c r="C43" s="51">
        <f>SUM(C27,C42)</f>
        <v>6811337.150000001</v>
      </c>
      <c r="D43" s="42">
        <f t="shared" si="4"/>
        <v>0.054920482931226616</v>
      </c>
      <c r="E43" s="44">
        <f t="shared" si="5"/>
        <v>-117210462.85</v>
      </c>
    </row>
    <row r="44" spans="1:5" s="11" customFormat="1" ht="18" customHeight="1">
      <c r="A44" s="58" t="s">
        <v>71</v>
      </c>
      <c r="B44" s="51">
        <f>SUM(B45:B51)</f>
        <v>401904854.03</v>
      </c>
      <c r="C44" s="51">
        <f>SUM(C45:C51,)</f>
        <v>-96302945.64</v>
      </c>
      <c r="D44" s="42">
        <f t="shared" si="4"/>
        <v>-0.23961627901317042</v>
      </c>
      <c r="E44" s="44">
        <f t="shared" si="5"/>
        <v>-498207799.66999996</v>
      </c>
    </row>
    <row r="45" spans="1:5" s="11" customFormat="1" ht="30" customHeight="1">
      <c r="A45" s="39" t="s">
        <v>44</v>
      </c>
      <c r="B45" s="49">
        <v>0</v>
      </c>
      <c r="C45" s="49">
        <v>-106873200</v>
      </c>
      <c r="D45" s="40" t="str">
        <f t="shared" si="4"/>
        <v>   </v>
      </c>
      <c r="E45" s="43">
        <f t="shared" si="5"/>
        <v>-106873200</v>
      </c>
    </row>
    <row r="46" spans="1:5" s="11" customFormat="1" ht="46.5" customHeight="1">
      <c r="A46" s="39" t="s">
        <v>167</v>
      </c>
      <c r="B46" s="64">
        <v>0</v>
      </c>
      <c r="C46" s="71">
        <v>0</v>
      </c>
      <c r="D46" s="40" t="str">
        <f>IF(B46=0,"   ",C46/B46)</f>
        <v>   </v>
      </c>
      <c r="E46" s="43">
        <f>C46-B46</f>
        <v>0</v>
      </c>
    </row>
    <row r="47" spans="1:6" s="11" customFormat="1" ht="16.5" customHeight="1">
      <c r="A47" s="39" t="s">
        <v>97</v>
      </c>
      <c r="B47" s="49">
        <v>2772000</v>
      </c>
      <c r="C47" s="49">
        <v>231000</v>
      </c>
      <c r="D47" s="40">
        <f t="shared" si="4"/>
        <v>0.08333333333333333</v>
      </c>
      <c r="E47" s="43">
        <f t="shared" si="5"/>
        <v>-2541000</v>
      </c>
      <c r="F47" s="8"/>
    </row>
    <row r="48" spans="1:5" s="8" customFormat="1" ht="16.5" customHeight="1">
      <c r="A48" s="39" t="s">
        <v>22</v>
      </c>
      <c r="B48" s="49">
        <v>207029514.03</v>
      </c>
      <c r="C48" s="50">
        <v>600000</v>
      </c>
      <c r="D48" s="40">
        <f t="shared" si="4"/>
        <v>0.0028981375086117233</v>
      </c>
      <c r="E48" s="43">
        <f t="shared" si="5"/>
        <v>-206429514.03</v>
      </c>
    </row>
    <row r="49" spans="1:5" s="8" customFormat="1" ht="16.5" customHeight="1">
      <c r="A49" s="39" t="s">
        <v>21</v>
      </c>
      <c r="B49" s="49">
        <v>183197640</v>
      </c>
      <c r="C49" s="50">
        <v>9739254.36</v>
      </c>
      <c r="D49" s="40">
        <f t="shared" si="4"/>
        <v>0.053162553622415655</v>
      </c>
      <c r="E49" s="43">
        <f t="shared" si="5"/>
        <v>-173458385.64</v>
      </c>
    </row>
    <row r="50" spans="1:5" s="8" customFormat="1" ht="16.5" customHeight="1">
      <c r="A50" s="39" t="s">
        <v>41</v>
      </c>
      <c r="B50" s="49">
        <v>8905700</v>
      </c>
      <c r="C50" s="50">
        <v>0</v>
      </c>
      <c r="D50" s="40">
        <f t="shared" si="4"/>
        <v>0</v>
      </c>
      <c r="E50" s="43">
        <f t="shared" si="5"/>
        <v>-8905700</v>
      </c>
    </row>
    <row r="51" spans="1:5" s="8" customFormat="1" ht="17.25" customHeight="1">
      <c r="A51" s="39" t="s">
        <v>90</v>
      </c>
      <c r="B51" s="49">
        <v>0</v>
      </c>
      <c r="C51" s="50">
        <v>0</v>
      </c>
      <c r="D51" s="40" t="str">
        <f t="shared" si="4"/>
        <v>   </v>
      </c>
      <c r="E51" s="43">
        <f t="shared" si="5"/>
        <v>0</v>
      </c>
    </row>
    <row r="52" spans="1:6" s="8" customFormat="1" ht="16.5" customHeight="1">
      <c r="A52" s="58" t="s">
        <v>5</v>
      </c>
      <c r="B52" s="52">
        <f>SUM(B43,B44)</f>
        <v>525926654.03</v>
      </c>
      <c r="C52" s="52">
        <f>SUM(C43,C44)</f>
        <v>-89491608.49</v>
      </c>
      <c r="D52" s="42">
        <f t="shared" si="4"/>
        <v>-0.17015986507672837</v>
      </c>
      <c r="E52" s="44">
        <f t="shared" si="5"/>
        <v>-615418262.52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B55+B64+B66+B67+B62+B65</f>
        <v>46487827.21</v>
      </c>
      <c r="C54" s="49">
        <f>C55+C64+C66+C67+C62+C65</f>
        <v>1569010.26</v>
      </c>
      <c r="D54" s="40">
        <f t="shared" si="4"/>
        <v>0.03375099147809795</v>
      </c>
      <c r="E54" s="43">
        <f aca="true" t="shared" si="6" ref="E54:E86">C54-B54</f>
        <v>-44918816.95</v>
      </c>
    </row>
    <row r="55" spans="1:5" s="8" customFormat="1" ht="15">
      <c r="A55" s="39" t="s">
        <v>24</v>
      </c>
      <c r="B55" s="49">
        <v>31795500</v>
      </c>
      <c r="C55" s="50">
        <v>1270546.71</v>
      </c>
      <c r="D55" s="40">
        <f aca="true" t="shared" si="7" ref="D55:D70">IF(B55=0,"   ",C55/B55)</f>
        <v>0.039959953767042505</v>
      </c>
      <c r="E55" s="43">
        <f t="shared" si="6"/>
        <v>-30524953.29</v>
      </c>
    </row>
    <row r="56" spans="1:5" s="8" customFormat="1" ht="27.75" customHeight="1">
      <c r="A56" s="39" t="s">
        <v>189</v>
      </c>
      <c r="B56" s="64">
        <v>200</v>
      </c>
      <c r="C56" s="64">
        <v>0</v>
      </c>
      <c r="D56" s="40">
        <f t="shared" si="7"/>
        <v>0</v>
      </c>
      <c r="E56" s="43">
        <f t="shared" si="6"/>
        <v>-200</v>
      </c>
    </row>
    <row r="57" spans="1:5" s="8" customFormat="1" ht="27" customHeight="1">
      <c r="A57" s="39" t="s">
        <v>190</v>
      </c>
      <c r="B57" s="64">
        <v>331800</v>
      </c>
      <c r="C57" s="64">
        <v>0</v>
      </c>
      <c r="D57" s="40">
        <f t="shared" si="7"/>
        <v>0</v>
      </c>
      <c r="E57" s="43">
        <f t="shared" si="6"/>
        <v>-331800</v>
      </c>
    </row>
    <row r="58" spans="1:5" s="8" customFormat="1" ht="15">
      <c r="A58" s="39" t="s">
        <v>191</v>
      </c>
      <c r="B58" s="64">
        <v>880000</v>
      </c>
      <c r="C58" s="65">
        <v>0</v>
      </c>
      <c r="D58" s="40">
        <f t="shared" si="7"/>
        <v>0</v>
      </c>
      <c r="E58" s="43">
        <f t="shared" si="6"/>
        <v>-880000</v>
      </c>
    </row>
    <row r="59" spans="1:5" s="8" customFormat="1" ht="15">
      <c r="A59" s="39" t="s">
        <v>192</v>
      </c>
      <c r="B59" s="64">
        <v>1700</v>
      </c>
      <c r="C59" s="65">
        <v>0</v>
      </c>
      <c r="D59" s="40">
        <f t="shared" si="7"/>
        <v>0</v>
      </c>
      <c r="E59" s="43">
        <f t="shared" si="6"/>
        <v>-1700</v>
      </c>
    </row>
    <row r="60" spans="1:5" s="8" customFormat="1" ht="28.5" customHeight="1">
      <c r="A60" s="39" t="s">
        <v>193</v>
      </c>
      <c r="B60" s="64">
        <v>1000</v>
      </c>
      <c r="C60" s="64">
        <v>0</v>
      </c>
      <c r="D60" s="40">
        <f t="shared" si="7"/>
        <v>0</v>
      </c>
      <c r="E60" s="43">
        <f t="shared" si="6"/>
        <v>-1000</v>
      </c>
    </row>
    <row r="61" spans="1:5" s="8" customFormat="1" ht="15">
      <c r="A61" s="39" t="s">
        <v>194</v>
      </c>
      <c r="B61" s="64">
        <v>59400</v>
      </c>
      <c r="C61" s="65">
        <v>0</v>
      </c>
      <c r="D61" s="40">
        <f t="shared" si="7"/>
        <v>0</v>
      </c>
      <c r="E61" s="43">
        <f t="shared" si="6"/>
        <v>-59400</v>
      </c>
    </row>
    <row r="62" spans="1:5" s="8" customFormat="1" ht="15.75" customHeight="1">
      <c r="A62" s="39" t="s">
        <v>96</v>
      </c>
      <c r="B62" s="64">
        <f>B63</f>
        <v>8300</v>
      </c>
      <c r="C62" s="64">
        <f>C63</f>
        <v>0</v>
      </c>
      <c r="D62" s="40">
        <f t="shared" si="7"/>
        <v>0</v>
      </c>
      <c r="E62" s="43">
        <f t="shared" si="6"/>
        <v>-8300</v>
      </c>
    </row>
    <row r="63" spans="1:5" s="8" customFormat="1" ht="30.75" customHeight="1">
      <c r="A63" s="39" t="s">
        <v>195</v>
      </c>
      <c r="B63" s="64">
        <v>8300</v>
      </c>
      <c r="C63" s="65">
        <v>0</v>
      </c>
      <c r="D63" s="40">
        <f t="shared" si="7"/>
        <v>0</v>
      </c>
      <c r="E63" s="43">
        <f t="shared" si="6"/>
        <v>-8300</v>
      </c>
    </row>
    <row r="64" spans="1:5" s="8" customFormat="1" ht="15">
      <c r="A64" s="39" t="s">
        <v>35</v>
      </c>
      <c r="B64" s="64">
        <v>4045527.21</v>
      </c>
      <c r="C64" s="65">
        <v>46000</v>
      </c>
      <c r="D64" s="40">
        <f t="shared" si="7"/>
        <v>0.011370582278199533</v>
      </c>
      <c r="E64" s="43">
        <f t="shared" si="6"/>
        <v>-3999527.21</v>
      </c>
    </row>
    <row r="65" spans="1:5" s="8" customFormat="1" ht="15">
      <c r="A65" s="39" t="s">
        <v>110</v>
      </c>
      <c r="B65" s="64">
        <v>0</v>
      </c>
      <c r="C65" s="64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214500</v>
      </c>
      <c r="C66" s="50">
        <v>0</v>
      </c>
      <c r="D66" s="40">
        <f t="shared" si="7"/>
        <v>0</v>
      </c>
      <c r="E66" s="43">
        <f t="shared" si="6"/>
        <v>-214500</v>
      </c>
    </row>
    <row r="67" spans="1:5" s="8" customFormat="1" ht="15">
      <c r="A67" s="39" t="s">
        <v>33</v>
      </c>
      <c r="B67" s="49">
        <f>B68+B69+B70+B72+B73+B71+B74</f>
        <v>10424000</v>
      </c>
      <c r="C67" s="49">
        <f>C68+C69+C70+C72+C73+C71+C74</f>
        <v>252463.55</v>
      </c>
      <c r="D67" s="70">
        <f t="shared" si="7"/>
        <v>0.024219450306983883</v>
      </c>
      <c r="E67" s="43">
        <f t="shared" si="6"/>
        <v>-10171536.45</v>
      </c>
    </row>
    <row r="68" spans="1:5" s="8" customFormat="1" ht="15">
      <c r="A68" s="39" t="s">
        <v>77</v>
      </c>
      <c r="B68" s="64">
        <v>8428600</v>
      </c>
      <c r="C68" s="65">
        <v>167623.55</v>
      </c>
      <c r="D68" s="47">
        <f t="shared" si="7"/>
        <v>0.019887472415347742</v>
      </c>
      <c r="E68" s="43">
        <f t="shared" si="6"/>
        <v>-8260976.45</v>
      </c>
    </row>
    <row r="69" spans="1:5" s="8" customFormat="1" ht="15">
      <c r="A69" s="39" t="s">
        <v>129</v>
      </c>
      <c r="B69" s="64">
        <v>623100</v>
      </c>
      <c r="C69" s="64">
        <v>60000</v>
      </c>
      <c r="D69" s="40">
        <f t="shared" si="7"/>
        <v>0.09629272989889263</v>
      </c>
      <c r="E69" s="43">
        <f t="shared" si="6"/>
        <v>-563100</v>
      </c>
    </row>
    <row r="70" spans="1:5" s="8" customFormat="1" ht="15">
      <c r="A70" s="39" t="s">
        <v>105</v>
      </c>
      <c r="B70" s="64">
        <v>157000</v>
      </c>
      <c r="C70" s="65">
        <v>0</v>
      </c>
      <c r="D70" s="40">
        <f t="shared" si="7"/>
        <v>0</v>
      </c>
      <c r="E70" s="43">
        <f t="shared" si="6"/>
        <v>-157000</v>
      </c>
    </row>
    <row r="71" spans="1:5" s="8" customFormat="1" ht="30">
      <c r="A71" s="39" t="s">
        <v>146</v>
      </c>
      <c r="B71" s="64">
        <v>230000</v>
      </c>
      <c r="C71" s="65">
        <v>0</v>
      </c>
      <c r="D71" s="40">
        <f>IF(B71=0,"   ",C71/B71)</f>
        <v>0</v>
      </c>
      <c r="E71" s="43">
        <f>C71-B71</f>
        <v>-230000</v>
      </c>
    </row>
    <row r="72" spans="1:5" s="8" customFormat="1" ht="30">
      <c r="A72" s="57" t="s">
        <v>155</v>
      </c>
      <c r="B72" s="48">
        <v>0</v>
      </c>
      <c r="C72" s="64">
        <v>0</v>
      </c>
      <c r="D72" s="40" t="str">
        <f>IF(B72=0,"   ",C72/B72)</f>
        <v>   </v>
      </c>
      <c r="E72" s="43">
        <f>C72-B72</f>
        <v>0</v>
      </c>
    </row>
    <row r="73" spans="1:5" s="8" customFormat="1" ht="15">
      <c r="A73" s="57" t="s">
        <v>137</v>
      </c>
      <c r="B73" s="64">
        <v>540000</v>
      </c>
      <c r="C73" s="64">
        <v>24840</v>
      </c>
      <c r="D73" s="40">
        <f>IF(B73=0,"   ",C73/B73)</f>
        <v>0.046</v>
      </c>
      <c r="E73" s="43">
        <f>C73-B73</f>
        <v>-515160</v>
      </c>
    </row>
    <row r="74" spans="1:5" s="8" customFormat="1" ht="30">
      <c r="A74" s="57" t="s">
        <v>156</v>
      </c>
      <c r="B74" s="64">
        <v>445300</v>
      </c>
      <c r="C74" s="64">
        <v>0</v>
      </c>
      <c r="D74" s="40">
        <f>IF(B74=0,"   ",C74/B74)</f>
        <v>0</v>
      </c>
      <c r="E74" s="43">
        <f>C74-B74</f>
        <v>-445300</v>
      </c>
    </row>
    <row r="75" spans="1:5" s="8" customFormat="1" ht="15.75" customHeight="1">
      <c r="A75" s="39" t="s">
        <v>45</v>
      </c>
      <c r="B75" s="48">
        <f>SUM(B76)</f>
        <v>1447400</v>
      </c>
      <c r="C75" s="48">
        <f>SUM(C76)</f>
        <v>29000</v>
      </c>
      <c r="D75" s="40">
        <f aca="true" t="shared" si="8" ref="D75:D86">IF(B75=0,"   ",C75/B75)</f>
        <v>0.020035926488876605</v>
      </c>
      <c r="E75" s="43">
        <f t="shared" si="6"/>
        <v>-1418400</v>
      </c>
    </row>
    <row r="76" spans="1:5" s="8" customFormat="1" ht="15">
      <c r="A76" s="39" t="s">
        <v>61</v>
      </c>
      <c r="B76" s="48">
        <v>1447400</v>
      </c>
      <c r="C76" s="48">
        <v>29000</v>
      </c>
      <c r="D76" s="40">
        <f t="shared" si="8"/>
        <v>0.020035926488876605</v>
      </c>
      <c r="E76" s="43">
        <f t="shared" si="6"/>
        <v>-1418400</v>
      </c>
    </row>
    <row r="77" spans="1:5" s="8" customFormat="1" ht="30" customHeight="1">
      <c r="A77" s="39" t="s">
        <v>26</v>
      </c>
      <c r="B77" s="49">
        <f>B78+B79+B81+B82+B80+B83+B84+B85</f>
        <v>4014700</v>
      </c>
      <c r="C77" s="49">
        <f>C78+C79+C81+C82+C80+C83+C84+C85</f>
        <v>69879.6</v>
      </c>
      <c r="D77" s="40">
        <f t="shared" si="8"/>
        <v>0.017405933195506516</v>
      </c>
      <c r="E77" s="43">
        <f t="shared" si="6"/>
        <v>-3944820.4</v>
      </c>
    </row>
    <row r="78" spans="1:5" s="8" customFormat="1" ht="15">
      <c r="A78" s="39" t="s">
        <v>72</v>
      </c>
      <c r="B78" s="64">
        <v>1251000</v>
      </c>
      <c r="C78" s="65">
        <v>39879.6</v>
      </c>
      <c r="D78" s="40">
        <f t="shared" si="8"/>
        <v>0.03187817745803357</v>
      </c>
      <c r="E78" s="43">
        <f t="shared" si="6"/>
        <v>-1211120.4</v>
      </c>
    </row>
    <row r="79" spans="1:5" s="8" customFormat="1" ht="15">
      <c r="A79" s="39" t="s">
        <v>130</v>
      </c>
      <c r="B79" s="64">
        <v>1397000</v>
      </c>
      <c r="C79" s="65">
        <v>20000</v>
      </c>
      <c r="D79" s="40">
        <f t="shared" si="8"/>
        <v>0.014316392269148175</v>
      </c>
      <c r="E79" s="43">
        <f t="shared" si="6"/>
        <v>-1377000</v>
      </c>
    </row>
    <row r="80" spans="1:5" s="8" customFormat="1" ht="15">
      <c r="A80" s="39" t="s">
        <v>131</v>
      </c>
      <c r="B80" s="64">
        <v>256300</v>
      </c>
      <c r="C80" s="65">
        <v>0</v>
      </c>
      <c r="D80" s="40">
        <f>IF(B80=0,"   ",C80/B80)</f>
        <v>0</v>
      </c>
      <c r="E80" s="43">
        <f>C80-B80</f>
        <v>-256300</v>
      </c>
    </row>
    <row r="81" spans="1:6" s="8" customFormat="1" ht="15">
      <c r="A81" s="39" t="s">
        <v>62</v>
      </c>
      <c r="B81" s="48">
        <v>913400</v>
      </c>
      <c r="C81" s="48">
        <v>10000</v>
      </c>
      <c r="D81" s="40">
        <f t="shared" si="8"/>
        <v>0.010948105977665865</v>
      </c>
      <c r="E81" s="43">
        <f t="shared" si="6"/>
        <v>-903400</v>
      </c>
      <c r="F81"/>
    </row>
    <row r="82" spans="1:5" s="8" customFormat="1" ht="15">
      <c r="A82" s="39" t="s">
        <v>73</v>
      </c>
      <c r="B82" s="48">
        <v>77000</v>
      </c>
      <c r="C82" s="48">
        <v>0</v>
      </c>
      <c r="D82" s="40">
        <f t="shared" si="8"/>
        <v>0</v>
      </c>
      <c r="E82" s="43">
        <f t="shared" si="6"/>
        <v>-77000</v>
      </c>
    </row>
    <row r="83" spans="1:5" s="8" customFormat="1" ht="30">
      <c r="A83" s="56" t="s">
        <v>133</v>
      </c>
      <c r="B83" s="64">
        <v>93000</v>
      </c>
      <c r="C83" s="64">
        <v>0</v>
      </c>
      <c r="D83" s="40">
        <f t="shared" si="8"/>
        <v>0</v>
      </c>
      <c r="E83" s="43">
        <f t="shared" si="6"/>
        <v>-93000</v>
      </c>
    </row>
    <row r="84" spans="1:5" s="8" customFormat="1" ht="30">
      <c r="A84" s="56" t="s">
        <v>148</v>
      </c>
      <c r="B84" s="64">
        <v>12000</v>
      </c>
      <c r="C84" s="64">
        <v>0</v>
      </c>
      <c r="D84" s="40">
        <f>IF(B84=0,"   ",C84/B84)</f>
        <v>0</v>
      </c>
      <c r="E84" s="43">
        <f>C84-B84</f>
        <v>-12000</v>
      </c>
    </row>
    <row r="85" spans="1:5" s="8" customFormat="1" ht="30">
      <c r="A85" s="56" t="s">
        <v>149</v>
      </c>
      <c r="B85" s="64">
        <v>15000</v>
      </c>
      <c r="C85" s="64">
        <v>0</v>
      </c>
      <c r="D85" s="40">
        <f>IF(B85=0,"   ",C85/B85)</f>
        <v>0</v>
      </c>
      <c r="E85" s="43">
        <f>C85-B85</f>
        <v>-15000</v>
      </c>
    </row>
    <row r="86" spans="1:5" s="8" customFormat="1" ht="15">
      <c r="A86" s="39" t="s">
        <v>27</v>
      </c>
      <c r="B86" s="49">
        <f>B90+B102+B134+B100+B87+B98</f>
        <v>50052473.66</v>
      </c>
      <c r="C86" s="49">
        <f>C90+C102+C134+C100+C87+C98</f>
        <v>37323.9</v>
      </c>
      <c r="D86" s="40">
        <f t="shared" si="8"/>
        <v>0.0007456954126490619</v>
      </c>
      <c r="E86" s="43">
        <f t="shared" si="6"/>
        <v>-50015149.76</v>
      </c>
    </row>
    <row r="87" spans="1:5" s="8" customFormat="1" ht="15">
      <c r="A87" s="57" t="s">
        <v>143</v>
      </c>
      <c r="B87" s="64">
        <f>SUM(B88:B89)</f>
        <v>333800</v>
      </c>
      <c r="C87" s="64">
        <f>SUM(C88:C89)</f>
        <v>2558.4</v>
      </c>
      <c r="D87" s="40">
        <f aca="true" t="shared" si="9" ref="D87:D101">IF(B87=0,"   ",C87/B87)</f>
        <v>0.007664469742360696</v>
      </c>
      <c r="E87" s="60">
        <f aca="true" t="shared" si="10" ref="E87:E101">C87-B87</f>
        <v>-331241.6</v>
      </c>
    </row>
    <row r="88" spans="1:5" ht="29.25" customHeight="1">
      <c r="A88" s="39" t="s">
        <v>144</v>
      </c>
      <c r="B88" s="48">
        <v>65000</v>
      </c>
      <c r="C88" s="48">
        <v>0</v>
      </c>
      <c r="D88" s="40">
        <f t="shared" si="9"/>
        <v>0</v>
      </c>
      <c r="E88" s="60">
        <f t="shared" si="10"/>
        <v>-65000</v>
      </c>
    </row>
    <row r="89" spans="1:5" ht="13.5" customHeight="1">
      <c r="A89" s="39" t="s">
        <v>145</v>
      </c>
      <c r="B89" s="48">
        <v>268800</v>
      </c>
      <c r="C89" s="48">
        <v>2558.4</v>
      </c>
      <c r="D89" s="40">
        <f t="shared" si="9"/>
        <v>0.009517857142857144</v>
      </c>
      <c r="E89" s="60">
        <f t="shared" si="10"/>
        <v>-266241.6</v>
      </c>
    </row>
    <row r="90" spans="1:5" s="8" customFormat="1" ht="15">
      <c r="A90" s="57" t="s">
        <v>87</v>
      </c>
      <c r="B90" s="49">
        <f>B91+B92+B95</f>
        <v>961400</v>
      </c>
      <c r="C90" s="49">
        <f>C91+C92+C95</f>
        <v>0</v>
      </c>
      <c r="D90" s="40">
        <f t="shared" si="9"/>
        <v>0</v>
      </c>
      <c r="E90" s="43">
        <f t="shared" si="10"/>
        <v>-961400</v>
      </c>
    </row>
    <row r="91" spans="1:5" s="8" customFormat="1" ht="15">
      <c r="A91" s="57" t="s">
        <v>88</v>
      </c>
      <c r="B91" s="64">
        <v>0</v>
      </c>
      <c r="C91" s="64">
        <v>0</v>
      </c>
      <c r="D91" s="40" t="str">
        <f t="shared" si="9"/>
        <v>   </v>
      </c>
      <c r="E91" s="43">
        <f t="shared" si="10"/>
        <v>0</v>
      </c>
    </row>
    <row r="92" spans="1:5" s="8" customFormat="1" ht="30">
      <c r="A92" s="57" t="s">
        <v>95</v>
      </c>
      <c r="B92" s="64">
        <f>B93+B94</f>
        <v>81300</v>
      </c>
      <c r="C92" s="64">
        <f>C93+C94</f>
        <v>0</v>
      </c>
      <c r="D92" s="40">
        <f t="shared" si="9"/>
        <v>0</v>
      </c>
      <c r="E92" s="43">
        <f t="shared" si="10"/>
        <v>-81300</v>
      </c>
    </row>
    <row r="93" spans="1:5" s="8" customFormat="1" ht="15">
      <c r="A93" s="56" t="s">
        <v>68</v>
      </c>
      <c r="B93" s="64">
        <v>21300</v>
      </c>
      <c r="C93" s="64">
        <v>0</v>
      </c>
      <c r="D93" s="40">
        <f t="shared" si="9"/>
        <v>0</v>
      </c>
      <c r="E93" s="43">
        <f t="shared" si="10"/>
        <v>-21300</v>
      </c>
    </row>
    <row r="94" spans="1:6" s="8" customFormat="1" ht="15">
      <c r="A94" s="56" t="s">
        <v>64</v>
      </c>
      <c r="B94" s="64">
        <v>60000</v>
      </c>
      <c r="C94" s="64">
        <v>0</v>
      </c>
      <c r="D94" s="40">
        <f t="shared" si="9"/>
        <v>0</v>
      </c>
      <c r="E94" s="43">
        <f t="shared" si="10"/>
        <v>-60000</v>
      </c>
      <c r="F94"/>
    </row>
    <row r="95" spans="1:5" s="8" customFormat="1" ht="45">
      <c r="A95" s="57" t="s">
        <v>196</v>
      </c>
      <c r="B95" s="64">
        <f>B96+B97</f>
        <v>880100</v>
      </c>
      <c r="C95" s="64">
        <f>C96+C97</f>
        <v>0</v>
      </c>
      <c r="D95" s="40">
        <f t="shared" si="9"/>
        <v>0</v>
      </c>
      <c r="E95" s="60">
        <f>C95-B95</f>
        <v>-880100</v>
      </c>
    </row>
    <row r="96" spans="1:5" s="8" customFormat="1" ht="15">
      <c r="A96" s="56" t="s">
        <v>68</v>
      </c>
      <c r="B96" s="64">
        <v>827300</v>
      </c>
      <c r="C96" s="64">
        <v>0</v>
      </c>
      <c r="D96" s="40">
        <f t="shared" si="9"/>
        <v>0</v>
      </c>
      <c r="E96" s="60">
        <f>C96-B96</f>
        <v>-827300</v>
      </c>
    </row>
    <row r="97" spans="1:5" s="8" customFormat="1" ht="15">
      <c r="A97" s="56" t="s">
        <v>64</v>
      </c>
      <c r="B97" s="64">
        <v>52800</v>
      </c>
      <c r="C97" s="64">
        <v>0</v>
      </c>
      <c r="D97" s="40">
        <f t="shared" si="9"/>
        <v>0</v>
      </c>
      <c r="E97" s="43">
        <f>C97-B97</f>
        <v>-52800</v>
      </c>
    </row>
    <row r="98" spans="1:5" ht="15">
      <c r="A98" s="57" t="s">
        <v>152</v>
      </c>
      <c r="B98" s="48">
        <f>B99</f>
        <v>70000</v>
      </c>
      <c r="C98" s="48">
        <f>C99</f>
        <v>0</v>
      </c>
      <c r="D98" s="40">
        <f t="shared" si="9"/>
        <v>0</v>
      </c>
      <c r="E98" s="60">
        <f t="shared" si="10"/>
        <v>-70000</v>
      </c>
    </row>
    <row r="99" spans="1:5" ht="15.75" customHeight="1">
      <c r="A99" s="57" t="s">
        <v>153</v>
      </c>
      <c r="B99" s="48">
        <v>70000</v>
      </c>
      <c r="C99" s="48">
        <v>0</v>
      </c>
      <c r="D99" s="40">
        <f t="shared" si="9"/>
        <v>0</v>
      </c>
      <c r="E99" s="60">
        <f t="shared" si="10"/>
        <v>-70000</v>
      </c>
    </row>
    <row r="100" spans="1:5" ht="15">
      <c r="A100" s="57" t="s">
        <v>117</v>
      </c>
      <c r="B100" s="48">
        <f>B101</f>
        <v>1800000</v>
      </c>
      <c r="C100" s="48">
        <f>C101</f>
        <v>0</v>
      </c>
      <c r="D100" s="40">
        <f t="shared" si="9"/>
        <v>0</v>
      </c>
      <c r="E100" s="60">
        <f t="shared" si="10"/>
        <v>-1800000</v>
      </c>
    </row>
    <row r="101" spans="1:6" ht="15" customHeight="1">
      <c r="A101" s="57" t="s">
        <v>138</v>
      </c>
      <c r="B101" s="48">
        <v>1800000</v>
      </c>
      <c r="C101" s="48">
        <v>0</v>
      </c>
      <c r="D101" s="40">
        <f t="shared" si="9"/>
        <v>0</v>
      </c>
      <c r="E101" s="60">
        <f t="shared" si="10"/>
        <v>-1800000</v>
      </c>
      <c r="F101" s="8"/>
    </row>
    <row r="102" spans="1:5" s="8" customFormat="1" ht="15">
      <c r="A102" s="39" t="s">
        <v>28</v>
      </c>
      <c r="B102" s="49">
        <f>B107+B112+B116+B120+B124+B128+B132+B133+B103</f>
        <v>45948100</v>
      </c>
      <c r="C102" s="49">
        <f>C107+C112+C116+C120+C124+C128+C132+C133+C103</f>
        <v>34765.5</v>
      </c>
      <c r="D102" s="40">
        <f aca="true" t="shared" si="11" ref="D102:D114">IF(B102=0,"   ",C102/B102)</f>
        <v>0.0007566254099734265</v>
      </c>
      <c r="E102" s="43">
        <f aca="true" t="shared" si="12" ref="E102:E114">C102-B102</f>
        <v>-45913334.5</v>
      </c>
    </row>
    <row r="103" spans="1:5" ht="30">
      <c r="A103" s="39" t="s">
        <v>126</v>
      </c>
      <c r="B103" s="48">
        <f>SUM(B104:B106)</f>
        <v>0</v>
      </c>
      <c r="C103" s="48">
        <f>SUM(C104:C106)</f>
        <v>0</v>
      </c>
      <c r="D103" s="40" t="str">
        <f t="shared" si="11"/>
        <v>   </v>
      </c>
      <c r="E103" s="60">
        <f t="shared" si="12"/>
        <v>0</v>
      </c>
    </row>
    <row r="104" spans="1:5" ht="15">
      <c r="A104" s="39" t="s">
        <v>121</v>
      </c>
      <c r="B104" s="48">
        <v>0</v>
      </c>
      <c r="C104" s="48">
        <v>0</v>
      </c>
      <c r="D104" s="40" t="str">
        <f t="shared" si="11"/>
        <v>   </v>
      </c>
      <c r="E104" s="60">
        <f t="shared" si="12"/>
        <v>0</v>
      </c>
    </row>
    <row r="105" spans="1:5" ht="15">
      <c r="A105" s="39" t="s">
        <v>122</v>
      </c>
      <c r="B105" s="48">
        <v>0</v>
      </c>
      <c r="C105" s="48">
        <v>0</v>
      </c>
      <c r="D105" s="40" t="str">
        <f t="shared" si="11"/>
        <v>   </v>
      </c>
      <c r="E105" s="60">
        <f t="shared" si="12"/>
        <v>0</v>
      </c>
    </row>
    <row r="106" spans="1:5" ht="15">
      <c r="A106" s="39" t="s">
        <v>139</v>
      </c>
      <c r="B106" s="48">
        <v>0</v>
      </c>
      <c r="C106" s="48">
        <v>0</v>
      </c>
      <c r="D106" s="40" t="str">
        <f>IF(B106=0,"   ",C106/B106)</f>
        <v>   </v>
      </c>
      <c r="E106" s="60">
        <f t="shared" si="12"/>
        <v>0</v>
      </c>
    </row>
    <row r="107" spans="1:5" s="8" customFormat="1" ht="30">
      <c r="A107" s="39" t="s">
        <v>98</v>
      </c>
      <c r="B107" s="64">
        <f>B108+B109+B111+B110</f>
        <v>770000</v>
      </c>
      <c r="C107" s="64">
        <f>C108+C109+C111+C110</f>
        <v>0</v>
      </c>
      <c r="D107" s="40">
        <f t="shared" si="11"/>
        <v>0</v>
      </c>
      <c r="E107" s="43">
        <f t="shared" si="12"/>
        <v>-770000</v>
      </c>
    </row>
    <row r="108" spans="1:5" s="8" customFormat="1" ht="15">
      <c r="A108" s="56" t="s">
        <v>74</v>
      </c>
      <c r="B108" s="48">
        <v>0</v>
      </c>
      <c r="C108" s="48">
        <v>0</v>
      </c>
      <c r="D108" s="40" t="str">
        <f t="shared" si="11"/>
        <v>   </v>
      </c>
      <c r="E108" s="43">
        <f t="shared" si="12"/>
        <v>0</v>
      </c>
    </row>
    <row r="109" spans="1:5" s="8" customFormat="1" ht="15">
      <c r="A109" s="56" t="s">
        <v>68</v>
      </c>
      <c r="B109" s="64">
        <v>0</v>
      </c>
      <c r="C109" s="48">
        <v>0</v>
      </c>
      <c r="D109" s="40" t="str">
        <f t="shared" si="11"/>
        <v>   </v>
      </c>
      <c r="E109" s="43">
        <f t="shared" si="12"/>
        <v>0</v>
      </c>
    </row>
    <row r="110" spans="1:5" s="8" customFormat="1" ht="15">
      <c r="A110" s="56" t="s">
        <v>69</v>
      </c>
      <c r="B110" s="64">
        <v>0</v>
      </c>
      <c r="C110" s="64">
        <v>0</v>
      </c>
      <c r="D110" s="40" t="str">
        <f t="shared" si="11"/>
        <v>   </v>
      </c>
      <c r="E110" s="43">
        <f t="shared" si="12"/>
        <v>0</v>
      </c>
    </row>
    <row r="111" spans="1:5" s="8" customFormat="1" ht="15">
      <c r="A111" s="56" t="s">
        <v>64</v>
      </c>
      <c r="B111" s="48">
        <v>770000</v>
      </c>
      <c r="C111" s="48">
        <v>0</v>
      </c>
      <c r="D111" s="40">
        <f t="shared" si="11"/>
        <v>0</v>
      </c>
      <c r="E111" s="43">
        <f t="shared" si="12"/>
        <v>-770000</v>
      </c>
    </row>
    <row r="112" spans="1:5" s="8" customFormat="1" ht="30">
      <c r="A112" s="39" t="s">
        <v>91</v>
      </c>
      <c r="B112" s="48">
        <f>B113+B114+B115</f>
        <v>1741300</v>
      </c>
      <c r="C112" s="48">
        <f>C113+C114+C115</f>
        <v>0</v>
      </c>
      <c r="D112" s="40">
        <f t="shared" si="11"/>
        <v>0</v>
      </c>
      <c r="E112" s="43">
        <f t="shared" si="12"/>
        <v>-1741300</v>
      </c>
    </row>
    <row r="113" spans="1:5" s="8" customFormat="1" ht="15">
      <c r="A113" s="56" t="s">
        <v>68</v>
      </c>
      <c r="B113" s="48">
        <v>1567100</v>
      </c>
      <c r="C113" s="48">
        <v>0</v>
      </c>
      <c r="D113" s="40">
        <f t="shared" si="11"/>
        <v>0</v>
      </c>
      <c r="E113" s="43">
        <f t="shared" si="12"/>
        <v>-1567100</v>
      </c>
    </row>
    <row r="114" spans="1:5" s="8" customFormat="1" ht="15">
      <c r="A114" s="56" t="s">
        <v>135</v>
      </c>
      <c r="B114" s="48">
        <v>174200</v>
      </c>
      <c r="C114" s="48">
        <v>0</v>
      </c>
      <c r="D114" s="40">
        <f t="shared" si="11"/>
        <v>0</v>
      </c>
      <c r="E114" s="43">
        <f t="shared" si="12"/>
        <v>-174200</v>
      </c>
    </row>
    <row r="115" spans="1:5" ht="15">
      <c r="A115" s="56" t="s">
        <v>122</v>
      </c>
      <c r="B115" s="48">
        <v>0</v>
      </c>
      <c r="C115" s="48">
        <v>0</v>
      </c>
      <c r="D115" s="40" t="str">
        <f>IF(B115=0,"   ",C115/B115)</f>
        <v>   </v>
      </c>
      <c r="E115" s="60">
        <f>C115-B115</f>
        <v>0</v>
      </c>
    </row>
    <row r="116" spans="1:5" s="8" customFormat="1" ht="30">
      <c r="A116" s="39" t="s">
        <v>157</v>
      </c>
      <c r="B116" s="64">
        <f>B117+B118+B119</f>
        <v>9966900</v>
      </c>
      <c r="C116" s="64">
        <f>C117+C118+C119</f>
        <v>0</v>
      </c>
      <c r="D116" s="40">
        <f aca="true" t="shared" si="13" ref="D116:D126">IF(B116=0,"   ",C116/B116)</f>
        <v>0</v>
      </c>
      <c r="E116" s="43">
        <f aca="true" t="shared" si="14" ref="E116:E131">C116-B116</f>
        <v>-9966900</v>
      </c>
    </row>
    <row r="117" spans="1:5" s="8" customFormat="1" ht="15">
      <c r="A117" s="56" t="s">
        <v>68</v>
      </c>
      <c r="B117" s="64">
        <v>7923200</v>
      </c>
      <c r="C117" s="64">
        <v>0</v>
      </c>
      <c r="D117" s="40">
        <f t="shared" si="13"/>
        <v>0</v>
      </c>
      <c r="E117" s="43">
        <f t="shared" si="14"/>
        <v>-7923200</v>
      </c>
    </row>
    <row r="118" spans="1:5" s="8" customFormat="1" ht="15">
      <c r="A118" s="56" t="s">
        <v>168</v>
      </c>
      <c r="B118" s="64">
        <v>880400</v>
      </c>
      <c r="C118" s="64">
        <v>0</v>
      </c>
      <c r="D118" s="40">
        <f>IF(B118=0,"   ",C118/B118)</f>
        <v>0</v>
      </c>
      <c r="E118" s="43">
        <f>C118-B118</f>
        <v>-880400</v>
      </c>
    </row>
    <row r="119" spans="1:5" s="8" customFormat="1" ht="15">
      <c r="A119" s="56" t="s">
        <v>69</v>
      </c>
      <c r="B119" s="64">
        <v>1163300</v>
      </c>
      <c r="C119" s="64">
        <v>0</v>
      </c>
      <c r="D119" s="40">
        <f t="shared" si="13"/>
        <v>0</v>
      </c>
      <c r="E119" s="43">
        <f t="shared" si="14"/>
        <v>-1163300</v>
      </c>
    </row>
    <row r="120" spans="1:5" s="8" customFormat="1" ht="30">
      <c r="A120" s="39" t="s">
        <v>158</v>
      </c>
      <c r="B120" s="64">
        <f>B121+B122+B123</f>
        <v>15438700</v>
      </c>
      <c r="C120" s="64">
        <f>C121+C122+C123</f>
        <v>0</v>
      </c>
      <c r="D120" s="40">
        <f t="shared" si="13"/>
        <v>0</v>
      </c>
      <c r="E120" s="43">
        <f t="shared" si="14"/>
        <v>-15438700</v>
      </c>
    </row>
    <row r="121" spans="1:5" s="8" customFormat="1" ht="15">
      <c r="A121" s="56" t="s">
        <v>68</v>
      </c>
      <c r="B121" s="64">
        <v>12721000</v>
      </c>
      <c r="C121" s="64">
        <v>0</v>
      </c>
      <c r="D121" s="40">
        <f t="shared" si="13"/>
        <v>0</v>
      </c>
      <c r="E121" s="43">
        <f t="shared" si="14"/>
        <v>-12721000</v>
      </c>
    </row>
    <row r="122" spans="1:5" s="8" customFormat="1" ht="15">
      <c r="A122" s="56" t="s">
        <v>168</v>
      </c>
      <c r="B122" s="64">
        <v>1413400</v>
      </c>
      <c r="C122" s="64">
        <v>0</v>
      </c>
      <c r="D122" s="40">
        <f t="shared" si="13"/>
        <v>0</v>
      </c>
      <c r="E122" s="43">
        <f t="shared" si="14"/>
        <v>-1413400</v>
      </c>
    </row>
    <row r="123" spans="1:5" s="8" customFormat="1" ht="15">
      <c r="A123" s="56" t="s">
        <v>69</v>
      </c>
      <c r="B123" s="64">
        <v>1304300</v>
      </c>
      <c r="C123" s="64">
        <v>0</v>
      </c>
      <c r="D123" s="40">
        <f t="shared" si="13"/>
        <v>0</v>
      </c>
      <c r="E123" s="43">
        <f t="shared" si="14"/>
        <v>-1304300</v>
      </c>
    </row>
    <row r="124" spans="1:5" ht="30.75" customHeight="1">
      <c r="A124" s="57" t="s">
        <v>159</v>
      </c>
      <c r="B124" s="48">
        <f>B125+B126+B127</f>
        <v>11404200</v>
      </c>
      <c r="C124" s="48">
        <f>C125+C126+C127</f>
        <v>0</v>
      </c>
      <c r="D124" s="40">
        <f t="shared" si="13"/>
        <v>0</v>
      </c>
      <c r="E124" s="60">
        <f t="shared" si="14"/>
        <v>-11404200</v>
      </c>
    </row>
    <row r="125" spans="1:5" ht="15">
      <c r="A125" s="39" t="s">
        <v>125</v>
      </c>
      <c r="B125" s="48">
        <v>6658400</v>
      </c>
      <c r="C125" s="48">
        <v>0</v>
      </c>
      <c r="D125" s="40">
        <f t="shared" si="13"/>
        <v>0</v>
      </c>
      <c r="E125" s="60">
        <f t="shared" si="14"/>
        <v>-6658400</v>
      </c>
    </row>
    <row r="126" spans="1:5" ht="15">
      <c r="A126" s="39" t="s">
        <v>150</v>
      </c>
      <c r="B126" s="48">
        <v>740300</v>
      </c>
      <c r="C126" s="48">
        <v>0</v>
      </c>
      <c r="D126" s="40">
        <f t="shared" si="13"/>
        <v>0</v>
      </c>
      <c r="E126" s="60">
        <f t="shared" si="14"/>
        <v>-740300</v>
      </c>
    </row>
    <row r="127" spans="1:5" ht="15">
      <c r="A127" s="39" t="s">
        <v>122</v>
      </c>
      <c r="B127" s="48">
        <v>4005500</v>
      </c>
      <c r="C127" s="48">
        <v>0</v>
      </c>
      <c r="D127" s="40">
        <f>IF(B127=0,"   ",C127/B127)</f>
        <v>0</v>
      </c>
      <c r="E127" s="60">
        <f t="shared" si="14"/>
        <v>-4005500</v>
      </c>
    </row>
    <row r="128" spans="1:5" ht="15" customHeight="1">
      <c r="A128" s="57" t="s">
        <v>160</v>
      </c>
      <c r="B128" s="48">
        <f>B129+B130+B131</f>
        <v>6558300</v>
      </c>
      <c r="C128" s="48">
        <f>C129+C130+C131</f>
        <v>34765.5</v>
      </c>
      <c r="D128" s="40">
        <f>IF(B128=0,"   ",C128/B128)</f>
        <v>0.005300992635286584</v>
      </c>
      <c r="E128" s="60">
        <f t="shared" si="14"/>
        <v>-6523534.5</v>
      </c>
    </row>
    <row r="129" spans="1:5" ht="15">
      <c r="A129" s="39" t="s">
        <v>125</v>
      </c>
      <c r="B129" s="48">
        <v>4589800</v>
      </c>
      <c r="C129" s="48">
        <v>0</v>
      </c>
      <c r="D129" s="40">
        <f>IF(B129=0,"   ",C129/B129)</f>
        <v>0</v>
      </c>
      <c r="E129" s="60">
        <f t="shared" si="14"/>
        <v>-4589800</v>
      </c>
    </row>
    <row r="130" spans="1:5" ht="15">
      <c r="A130" s="39" t="s">
        <v>150</v>
      </c>
      <c r="B130" s="48">
        <v>510500</v>
      </c>
      <c r="C130" s="48">
        <v>34765.5</v>
      </c>
      <c r="D130" s="40">
        <f>IF(B130=0,"   ",C130/B130)</f>
        <v>0.06810088148873654</v>
      </c>
      <c r="E130" s="60">
        <f t="shared" si="14"/>
        <v>-475734.5</v>
      </c>
    </row>
    <row r="131" spans="1:5" ht="15">
      <c r="A131" s="39" t="s">
        <v>122</v>
      </c>
      <c r="B131" s="48">
        <v>1458000</v>
      </c>
      <c r="C131" s="48">
        <v>0</v>
      </c>
      <c r="D131" s="40">
        <f>IF(B131=0,"   ",C131/B131)</f>
        <v>0</v>
      </c>
      <c r="E131" s="60">
        <f t="shared" si="14"/>
        <v>-1458000</v>
      </c>
    </row>
    <row r="132" spans="1:5" s="8" customFormat="1" ht="15">
      <c r="A132" s="39" t="s">
        <v>116</v>
      </c>
      <c r="B132" s="48">
        <v>68700</v>
      </c>
      <c r="C132" s="48">
        <v>0</v>
      </c>
      <c r="D132" s="40">
        <f aca="true" t="shared" si="15" ref="D132:D139">IF(B132=0,"   ",C132/B132)</f>
        <v>0</v>
      </c>
      <c r="E132" s="43">
        <f aca="true" t="shared" si="16" ref="E132:E141">C132-B132</f>
        <v>-68700</v>
      </c>
    </row>
    <row r="133" spans="1:5" s="8" customFormat="1" ht="15">
      <c r="A133" s="39" t="s">
        <v>169</v>
      </c>
      <c r="B133" s="64">
        <v>0</v>
      </c>
      <c r="C133" s="64">
        <v>0</v>
      </c>
      <c r="D133" s="40" t="str">
        <f t="shared" si="15"/>
        <v>   </v>
      </c>
      <c r="E133" s="60">
        <f>C133-B133</f>
        <v>0</v>
      </c>
    </row>
    <row r="134" spans="1:5" s="8" customFormat="1" ht="15">
      <c r="A134" s="39" t="s">
        <v>42</v>
      </c>
      <c r="B134" s="49">
        <f>SUM(B135:B138)</f>
        <v>939173.6599999999</v>
      </c>
      <c r="C134" s="49">
        <f>SUM(C135:C138)</f>
        <v>0</v>
      </c>
      <c r="D134" s="40">
        <f t="shared" si="15"/>
        <v>0</v>
      </c>
      <c r="E134" s="43">
        <f t="shared" si="16"/>
        <v>-939173.6599999999</v>
      </c>
    </row>
    <row r="135" spans="1:5" s="8" customFormat="1" ht="30">
      <c r="A135" s="39" t="s">
        <v>106</v>
      </c>
      <c r="B135" s="49">
        <v>0</v>
      </c>
      <c r="C135" s="64">
        <v>0</v>
      </c>
      <c r="D135" s="40" t="str">
        <f t="shared" si="15"/>
        <v>   </v>
      </c>
      <c r="E135" s="43">
        <f t="shared" si="16"/>
        <v>0</v>
      </c>
    </row>
    <row r="136" spans="1:5" s="8" customFormat="1" ht="30">
      <c r="A136" s="39" t="s">
        <v>115</v>
      </c>
      <c r="B136" s="64">
        <v>0</v>
      </c>
      <c r="C136" s="64">
        <v>0</v>
      </c>
      <c r="D136" s="40" t="str">
        <f t="shared" si="15"/>
        <v>   </v>
      </c>
      <c r="E136" s="43">
        <f t="shared" si="16"/>
        <v>0</v>
      </c>
    </row>
    <row r="137" spans="1:5" s="8" customFormat="1" ht="15">
      <c r="A137" s="39" t="s">
        <v>161</v>
      </c>
      <c r="B137" s="64">
        <v>586100</v>
      </c>
      <c r="C137" s="64">
        <v>0</v>
      </c>
      <c r="D137" s="40">
        <f t="shared" si="15"/>
        <v>0</v>
      </c>
      <c r="E137" s="60">
        <f t="shared" si="16"/>
        <v>-586100</v>
      </c>
    </row>
    <row r="138" spans="1:5" s="8" customFormat="1" ht="45">
      <c r="A138" s="39" t="s">
        <v>132</v>
      </c>
      <c r="B138" s="64">
        <v>353073.66</v>
      </c>
      <c r="C138" s="64">
        <v>0</v>
      </c>
      <c r="D138" s="40">
        <f>IF(B138=0,"   ",C138/B138)</f>
        <v>0</v>
      </c>
      <c r="E138" s="60">
        <f t="shared" si="16"/>
        <v>-353073.66</v>
      </c>
    </row>
    <row r="139" spans="1:5" s="8" customFormat="1" ht="15">
      <c r="A139" s="39" t="s">
        <v>7</v>
      </c>
      <c r="B139" s="49">
        <f>B140+B143+B158</f>
        <v>26891853.99</v>
      </c>
      <c r="C139" s="49">
        <f>C140+C143+C158</f>
        <v>682614.6499999999</v>
      </c>
      <c r="D139" s="40">
        <f t="shared" si="15"/>
        <v>0.025383696127973806</v>
      </c>
      <c r="E139" s="43">
        <f t="shared" si="16"/>
        <v>-26209239.34</v>
      </c>
    </row>
    <row r="140" spans="1:5" s="8" customFormat="1" ht="15">
      <c r="A140" s="39" t="s">
        <v>63</v>
      </c>
      <c r="B140" s="49">
        <f>B141+B142</f>
        <v>1030000</v>
      </c>
      <c r="C140" s="49">
        <f>C141+C142</f>
        <v>0</v>
      </c>
      <c r="D140" s="40">
        <f>IF(B140=0,"   ",C140/B140)</f>
        <v>0</v>
      </c>
      <c r="E140" s="43">
        <f t="shared" si="16"/>
        <v>-1030000</v>
      </c>
    </row>
    <row r="141" spans="1:5" ht="30">
      <c r="A141" s="39" t="s">
        <v>162</v>
      </c>
      <c r="B141" s="48">
        <v>960000</v>
      </c>
      <c r="C141" s="48">
        <v>0</v>
      </c>
      <c r="D141" s="40">
        <f>IF(B141=0,"   ",C141/B141)</f>
        <v>0</v>
      </c>
      <c r="E141" s="60">
        <f t="shared" si="16"/>
        <v>-960000</v>
      </c>
    </row>
    <row r="142" spans="1:5" ht="15">
      <c r="A142" s="39" t="s">
        <v>123</v>
      </c>
      <c r="B142" s="48">
        <v>70000</v>
      </c>
      <c r="C142" s="48">
        <v>0</v>
      </c>
      <c r="D142" s="40">
        <f>IF(B142=0,"   ",C142/B142)</f>
        <v>0</v>
      </c>
      <c r="E142" s="60">
        <f>C142-B142</f>
        <v>-70000</v>
      </c>
    </row>
    <row r="143" spans="1:5" ht="15">
      <c r="A143" s="39" t="s">
        <v>36</v>
      </c>
      <c r="B143" s="48">
        <f>B144+B145+B150+B151+B154</f>
        <v>4904926.34</v>
      </c>
      <c r="C143" s="48">
        <f>C144+C145+C150+C151+C154</f>
        <v>0</v>
      </c>
      <c r="D143" s="48">
        <f>IF(B143=0,"   ",C143/B143*100)</f>
        <v>0</v>
      </c>
      <c r="E143" s="60">
        <f aca="true" t="shared" si="17" ref="E143:E171">C143-B143</f>
        <v>-4904926.34</v>
      </c>
    </row>
    <row r="144" spans="1:5" ht="14.25" customHeight="1">
      <c r="A144" s="39" t="s">
        <v>142</v>
      </c>
      <c r="B144" s="48">
        <v>300000</v>
      </c>
      <c r="C144" s="48">
        <v>0</v>
      </c>
      <c r="D144" s="48">
        <f>IF(B144=0,"   ",C144/B144*100)</f>
        <v>0</v>
      </c>
      <c r="E144" s="60">
        <f t="shared" si="17"/>
        <v>-300000</v>
      </c>
    </row>
    <row r="145" spans="1:6" ht="15" customHeight="1">
      <c r="A145" s="39" t="s">
        <v>100</v>
      </c>
      <c r="B145" s="48">
        <v>128000</v>
      </c>
      <c r="C145" s="48">
        <v>0</v>
      </c>
      <c r="D145" s="48">
        <f>IF(B145=0,"   ",C145/B145*100)</f>
        <v>0</v>
      </c>
      <c r="E145" s="60">
        <f t="shared" si="17"/>
        <v>-128000</v>
      </c>
      <c r="F145" s="8"/>
    </row>
    <row r="146" spans="1:5" ht="30">
      <c r="A146" s="56" t="s">
        <v>126</v>
      </c>
      <c r="B146" s="48">
        <f>SUM(B147:B149)</f>
        <v>0</v>
      </c>
      <c r="C146" s="48">
        <f>SUM(C147:C149)</f>
        <v>0</v>
      </c>
      <c r="D146" s="40" t="str">
        <f aca="true" t="shared" si="18" ref="D146:D154">IF(B146=0,"   ",C146/B146)</f>
        <v>   </v>
      </c>
      <c r="E146" s="60">
        <f t="shared" si="17"/>
        <v>0</v>
      </c>
    </row>
    <row r="147" spans="1:5" ht="15">
      <c r="A147" s="39" t="s">
        <v>121</v>
      </c>
      <c r="B147" s="48">
        <v>0</v>
      </c>
      <c r="C147" s="48">
        <v>0</v>
      </c>
      <c r="D147" s="40" t="str">
        <f t="shared" si="18"/>
        <v>   </v>
      </c>
      <c r="E147" s="60">
        <f t="shared" si="17"/>
        <v>0</v>
      </c>
    </row>
    <row r="148" spans="1:5" ht="15">
      <c r="A148" s="39" t="s">
        <v>140</v>
      </c>
      <c r="B148" s="48">
        <v>0</v>
      </c>
      <c r="C148" s="48">
        <v>0</v>
      </c>
      <c r="D148" s="40" t="str">
        <f t="shared" si="18"/>
        <v>   </v>
      </c>
      <c r="E148" s="60">
        <f t="shared" si="17"/>
        <v>0</v>
      </c>
    </row>
    <row r="149" spans="1:5" ht="15">
      <c r="A149" s="39" t="s">
        <v>139</v>
      </c>
      <c r="B149" s="48">
        <v>0</v>
      </c>
      <c r="C149" s="48">
        <v>0</v>
      </c>
      <c r="D149" s="40" t="str">
        <f>IF(B149=0,"   ",C149/B149)</f>
        <v>   </v>
      </c>
      <c r="E149" s="60">
        <f t="shared" si="17"/>
        <v>0</v>
      </c>
    </row>
    <row r="150" spans="1:5" ht="14.25" customHeight="1">
      <c r="A150" s="39" t="s">
        <v>199</v>
      </c>
      <c r="B150" s="48">
        <v>590526.34</v>
      </c>
      <c r="C150" s="48">
        <v>0</v>
      </c>
      <c r="D150" s="40">
        <f>IF(B150=0,"   ",C150/B150)</f>
        <v>0</v>
      </c>
      <c r="E150" s="60">
        <f t="shared" si="17"/>
        <v>-590526.34</v>
      </c>
    </row>
    <row r="151" spans="1:5" ht="30">
      <c r="A151" s="39" t="s">
        <v>200</v>
      </c>
      <c r="B151" s="48">
        <f>SUM(B152:B153)</f>
        <v>3640000</v>
      </c>
      <c r="C151" s="48">
        <f>SUM(C152:C153)</f>
        <v>0</v>
      </c>
      <c r="D151" s="40">
        <f>IF(B151=0,"   ",C151/B151)</f>
        <v>0</v>
      </c>
      <c r="E151" s="60">
        <f t="shared" si="17"/>
        <v>-3640000</v>
      </c>
    </row>
    <row r="152" spans="1:5" ht="15">
      <c r="A152" s="39" t="s">
        <v>121</v>
      </c>
      <c r="B152" s="48">
        <v>3421600</v>
      </c>
      <c r="C152" s="48">
        <v>0</v>
      </c>
      <c r="D152" s="40">
        <f>IF(B152=0,"   ",C152/B152)</f>
        <v>0</v>
      </c>
      <c r="E152" s="60">
        <f t="shared" si="17"/>
        <v>-3421600</v>
      </c>
    </row>
    <row r="153" spans="1:5" ht="15">
      <c r="A153" s="39" t="s">
        <v>122</v>
      </c>
      <c r="B153" s="48">
        <v>218400</v>
      </c>
      <c r="C153" s="48">
        <v>0</v>
      </c>
      <c r="D153" s="40">
        <f>IF(B153=0,"   ",C153/B153)</f>
        <v>0</v>
      </c>
      <c r="E153" s="60">
        <f t="shared" si="17"/>
        <v>-218400</v>
      </c>
    </row>
    <row r="154" spans="1:5" ht="30" customHeight="1">
      <c r="A154" s="57" t="s">
        <v>197</v>
      </c>
      <c r="B154" s="48">
        <f>SUM(B155:B157)</f>
        <v>246400</v>
      </c>
      <c r="C154" s="48">
        <f>SUM(C155:C157)</f>
        <v>0</v>
      </c>
      <c r="D154" s="40">
        <f t="shared" si="18"/>
        <v>0</v>
      </c>
      <c r="E154" s="60">
        <f t="shared" si="17"/>
        <v>-246400</v>
      </c>
    </row>
    <row r="155" spans="1:5" ht="15">
      <c r="A155" s="39" t="s">
        <v>121</v>
      </c>
      <c r="B155" s="48">
        <v>0</v>
      </c>
      <c r="C155" s="48">
        <v>0</v>
      </c>
      <c r="D155" s="40" t="str">
        <f>IF(B155=0,"   ",C155/B155)</f>
        <v>   </v>
      </c>
      <c r="E155" s="60">
        <f>C155-B155</f>
        <v>0</v>
      </c>
    </row>
    <row r="156" spans="1:5" ht="15">
      <c r="A156" s="39" t="s">
        <v>198</v>
      </c>
      <c r="B156" s="48">
        <v>0</v>
      </c>
      <c r="C156" s="48"/>
      <c r="D156" s="40" t="str">
        <f>IF(B156=0,"   ",C156/B156)</f>
        <v>   </v>
      </c>
      <c r="E156" s="60">
        <f>C156-B156</f>
        <v>0</v>
      </c>
    </row>
    <row r="157" spans="1:5" ht="15">
      <c r="A157" s="39" t="s">
        <v>122</v>
      </c>
      <c r="B157" s="48">
        <v>246400</v>
      </c>
      <c r="C157" s="48">
        <v>0</v>
      </c>
      <c r="D157" s="40">
        <f>IF(B157=0,"   ",C157/B157)</f>
        <v>0</v>
      </c>
      <c r="E157" s="60">
        <f>C157-B157</f>
        <v>-246400</v>
      </c>
    </row>
    <row r="158" spans="1:5" ht="15">
      <c r="A158" s="39" t="s">
        <v>40</v>
      </c>
      <c r="B158" s="48">
        <f>B159+B160+B161+B162+B163+B164</f>
        <v>20956927.65</v>
      </c>
      <c r="C158" s="48">
        <f>C159+C160+C161+C162+C163+C164</f>
        <v>682614.6499999999</v>
      </c>
      <c r="D158" s="48">
        <f>IF(B158=0,"   ",C158/B158*100)</f>
        <v>3.2572267338051337</v>
      </c>
      <c r="E158" s="60">
        <f t="shared" si="17"/>
        <v>-20274313</v>
      </c>
    </row>
    <row r="159" spans="1:5" ht="15">
      <c r="A159" s="39" t="s">
        <v>78</v>
      </c>
      <c r="B159" s="48">
        <v>7149200</v>
      </c>
      <c r="C159" s="48">
        <v>362705.97</v>
      </c>
      <c r="D159" s="48">
        <f>IF(B159=0,"   ",C159/B159*100)</f>
        <v>5.073378419963072</v>
      </c>
      <c r="E159" s="60">
        <f t="shared" si="17"/>
        <v>-6786494.03</v>
      </c>
    </row>
    <row r="160" spans="1:5" ht="15">
      <c r="A160" s="39" t="s">
        <v>79</v>
      </c>
      <c r="B160" s="48">
        <v>300000</v>
      </c>
      <c r="C160" s="48">
        <v>0</v>
      </c>
      <c r="D160" s="48">
        <f>IF(B160=0,"   ",C160/B160*100)</f>
        <v>0</v>
      </c>
      <c r="E160" s="60">
        <f t="shared" si="17"/>
        <v>-300000</v>
      </c>
    </row>
    <row r="161" spans="1:5" ht="14.25" customHeight="1">
      <c r="A161" s="39" t="s">
        <v>80</v>
      </c>
      <c r="B161" s="48">
        <v>100000</v>
      </c>
      <c r="C161" s="48">
        <v>0</v>
      </c>
      <c r="D161" s="48">
        <f>IF(B161=0,"   ",C161/B161*100)</f>
        <v>0</v>
      </c>
      <c r="E161" s="60">
        <f t="shared" si="17"/>
        <v>-100000</v>
      </c>
    </row>
    <row r="162" spans="1:5" ht="13.5" customHeight="1">
      <c r="A162" s="39" t="s">
        <v>201</v>
      </c>
      <c r="B162" s="48">
        <v>7837800</v>
      </c>
      <c r="C162" s="48">
        <v>319908.68</v>
      </c>
      <c r="D162" s="48">
        <f>IF(B162=0,"   ",C162/B162*100)</f>
        <v>4.0816132077879</v>
      </c>
      <c r="E162" s="60">
        <f t="shared" si="17"/>
        <v>-7517891.32</v>
      </c>
    </row>
    <row r="163" spans="1:5" ht="28.5" customHeight="1">
      <c r="A163" s="39" t="s">
        <v>134</v>
      </c>
      <c r="B163" s="48">
        <v>6000</v>
      </c>
      <c r="C163" s="48">
        <v>0</v>
      </c>
      <c r="D163" s="40">
        <f aca="true" t="shared" si="19" ref="D163:D171">IF(B163=0,"   ",C163/B163)</f>
        <v>0</v>
      </c>
      <c r="E163" s="60">
        <f>C163-B163</f>
        <v>-6000</v>
      </c>
    </row>
    <row r="164" spans="1:5" ht="27.75" customHeight="1">
      <c r="A164" s="57" t="s">
        <v>119</v>
      </c>
      <c r="B164" s="48">
        <f>B165+B167+B166</f>
        <v>5563927.65</v>
      </c>
      <c r="C164" s="48">
        <f>C165+C167+C166</f>
        <v>0</v>
      </c>
      <c r="D164" s="40">
        <f t="shared" si="19"/>
        <v>0</v>
      </c>
      <c r="E164" s="60">
        <f t="shared" si="17"/>
        <v>-5563927.65</v>
      </c>
    </row>
    <row r="165" spans="1:5" ht="15">
      <c r="A165" s="39" t="s">
        <v>120</v>
      </c>
      <c r="B165" s="48">
        <v>5508288.37</v>
      </c>
      <c r="C165" s="49">
        <v>0</v>
      </c>
      <c r="D165" s="40">
        <f t="shared" si="19"/>
        <v>0</v>
      </c>
      <c r="E165" s="60">
        <f t="shared" si="17"/>
        <v>-5508288.37</v>
      </c>
    </row>
    <row r="166" spans="1:5" ht="15">
      <c r="A166" s="39" t="s">
        <v>121</v>
      </c>
      <c r="B166" s="48">
        <v>38947.49</v>
      </c>
      <c r="C166" s="49">
        <v>0</v>
      </c>
      <c r="D166" s="40">
        <f t="shared" si="19"/>
        <v>0</v>
      </c>
      <c r="E166" s="60">
        <f t="shared" si="17"/>
        <v>-38947.49</v>
      </c>
    </row>
    <row r="167" spans="1:5" ht="15">
      <c r="A167" s="57" t="s">
        <v>127</v>
      </c>
      <c r="B167" s="48">
        <v>16691.79</v>
      </c>
      <c r="C167" s="49">
        <v>0</v>
      </c>
      <c r="D167" s="40">
        <f t="shared" si="19"/>
        <v>0</v>
      </c>
      <c r="E167" s="60">
        <f t="shared" si="17"/>
        <v>-16691.79</v>
      </c>
    </row>
    <row r="168" spans="1:5" ht="30">
      <c r="A168" s="39" t="s">
        <v>126</v>
      </c>
      <c r="B168" s="48">
        <f>SUM(B169:B171)</f>
        <v>0</v>
      </c>
      <c r="C168" s="48">
        <f>SUM(C169:C171)</f>
        <v>0</v>
      </c>
      <c r="D168" s="40" t="str">
        <f t="shared" si="19"/>
        <v>   </v>
      </c>
      <c r="E168" s="60">
        <f t="shared" si="17"/>
        <v>0</v>
      </c>
    </row>
    <row r="169" spans="1:5" ht="15">
      <c r="A169" s="39" t="s">
        <v>121</v>
      </c>
      <c r="B169" s="48">
        <v>0</v>
      </c>
      <c r="C169" s="48">
        <v>0</v>
      </c>
      <c r="D169" s="40" t="str">
        <f t="shared" si="19"/>
        <v>   </v>
      </c>
      <c r="E169" s="60">
        <f t="shared" si="17"/>
        <v>0</v>
      </c>
    </row>
    <row r="170" spans="1:5" ht="15">
      <c r="A170" s="39" t="s">
        <v>122</v>
      </c>
      <c r="B170" s="48">
        <v>0</v>
      </c>
      <c r="C170" s="48">
        <v>0</v>
      </c>
      <c r="D170" s="40" t="str">
        <f t="shared" si="19"/>
        <v>   </v>
      </c>
      <c r="E170" s="60">
        <f t="shared" si="17"/>
        <v>0</v>
      </c>
    </row>
    <row r="171" spans="1:5" ht="15">
      <c r="A171" s="39" t="s">
        <v>139</v>
      </c>
      <c r="B171" s="48">
        <v>0</v>
      </c>
      <c r="C171" s="48">
        <v>0</v>
      </c>
      <c r="D171" s="40" t="str">
        <f t="shared" si="19"/>
        <v>   </v>
      </c>
      <c r="E171" s="60">
        <f t="shared" si="17"/>
        <v>0</v>
      </c>
    </row>
    <row r="172" spans="1:5" ht="30">
      <c r="A172" s="39" t="s">
        <v>181</v>
      </c>
      <c r="B172" s="48">
        <f>SUM(B173:B175)</f>
        <v>0</v>
      </c>
      <c r="C172" s="48">
        <f>SUM(C173:C175)</f>
        <v>0</v>
      </c>
      <c r="D172" s="40" t="str">
        <f>IF(B172=0,"   ",C172/B172)</f>
        <v>   </v>
      </c>
      <c r="E172" s="60">
        <f>C172-B172</f>
        <v>0</v>
      </c>
    </row>
    <row r="173" spans="1:5" ht="15">
      <c r="A173" s="39" t="s">
        <v>121</v>
      </c>
      <c r="B173" s="48">
        <v>0</v>
      </c>
      <c r="C173" s="48">
        <v>0</v>
      </c>
      <c r="D173" s="40" t="str">
        <f>IF(B173=0,"   ",C173/B173)</f>
        <v>   </v>
      </c>
      <c r="E173" s="60">
        <f>C173-B173</f>
        <v>0</v>
      </c>
    </row>
    <row r="174" spans="1:5" ht="15">
      <c r="A174" s="39" t="s">
        <v>122</v>
      </c>
      <c r="B174" s="48">
        <v>0</v>
      </c>
      <c r="C174" s="48">
        <v>0</v>
      </c>
      <c r="D174" s="40" t="str">
        <f>IF(B174=0,"   ",C174/B174)</f>
        <v>   </v>
      </c>
      <c r="E174" s="60">
        <f>C174-B174</f>
        <v>0</v>
      </c>
    </row>
    <row r="175" spans="1:5" ht="15">
      <c r="A175" s="39" t="s">
        <v>139</v>
      </c>
      <c r="B175" s="48">
        <v>0</v>
      </c>
      <c r="C175" s="48">
        <v>0</v>
      </c>
      <c r="D175" s="40" t="str">
        <f>IF(B175=0,"   ",C175/B175)</f>
        <v>   </v>
      </c>
      <c r="E175" s="60">
        <f>C175-B175</f>
        <v>0</v>
      </c>
    </row>
    <row r="176" spans="1:5" s="8" customFormat="1" ht="15">
      <c r="A176" s="39" t="s">
        <v>65</v>
      </c>
      <c r="B176" s="49">
        <f>B177</f>
        <v>40000</v>
      </c>
      <c r="C176" s="49">
        <f>C177</f>
        <v>0</v>
      </c>
      <c r="D176" s="40">
        <f aca="true" t="shared" si="20" ref="D176:D181">IF(B176=0,"   ",C176/B176)</f>
        <v>0</v>
      </c>
      <c r="E176" s="43">
        <f aca="true" t="shared" si="21" ref="E176:E205">C176-B176</f>
        <v>-40000</v>
      </c>
    </row>
    <row r="177" spans="1:5" s="8" customFormat="1" ht="15">
      <c r="A177" s="39" t="s">
        <v>66</v>
      </c>
      <c r="B177" s="48">
        <v>40000</v>
      </c>
      <c r="C177" s="48">
        <v>0</v>
      </c>
      <c r="D177" s="40">
        <f t="shared" si="20"/>
        <v>0</v>
      </c>
      <c r="E177" s="43">
        <f t="shared" si="21"/>
        <v>-40000</v>
      </c>
    </row>
    <row r="178" spans="1:5" s="8" customFormat="1" ht="15">
      <c r="A178" s="39" t="s">
        <v>8</v>
      </c>
      <c r="B178" s="64">
        <f>B179+B186+B206+B211+B209</f>
        <v>343521562</v>
      </c>
      <c r="C178" s="64">
        <f>C179+C186+C206+C211+C209</f>
        <v>9589843.46</v>
      </c>
      <c r="D178" s="40">
        <f t="shared" si="20"/>
        <v>0.02791627810541919</v>
      </c>
      <c r="E178" s="43">
        <f t="shared" si="21"/>
        <v>-333931718.54</v>
      </c>
    </row>
    <row r="179" spans="1:5" s="8" customFormat="1" ht="15">
      <c r="A179" s="39" t="s">
        <v>46</v>
      </c>
      <c r="B179" s="64">
        <f>B180+B182</f>
        <v>142342400</v>
      </c>
      <c r="C179" s="64">
        <f>C180+C182</f>
        <v>1914300</v>
      </c>
      <c r="D179" s="40">
        <f t="shared" si="20"/>
        <v>0.013448557843622139</v>
      </c>
      <c r="E179" s="43">
        <f t="shared" si="21"/>
        <v>-140428100</v>
      </c>
    </row>
    <row r="180" spans="1:5" s="8" customFormat="1" ht="15">
      <c r="A180" s="39" t="s">
        <v>92</v>
      </c>
      <c r="B180" s="64">
        <v>40201000</v>
      </c>
      <c r="C180" s="65">
        <v>1914300</v>
      </c>
      <c r="D180" s="40">
        <f t="shared" si="20"/>
        <v>0.04761821845227731</v>
      </c>
      <c r="E180" s="43">
        <f t="shared" si="21"/>
        <v>-38286700</v>
      </c>
    </row>
    <row r="181" spans="1:5" s="8" customFormat="1" ht="17.25" customHeight="1">
      <c r="A181" s="56" t="s">
        <v>93</v>
      </c>
      <c r="B181" s="64">
        <v>35145400</v>
      </c>
      <c r="C181" s="65">
        <v>1872600</v>
      </c>
      <c r="D181" s="40">
        <f t="shared" si="20"/>
        <v>0.053281510524848204</v>
      </c>
      <c r="E181" s="43">
        <f t="shared" si="21"/>
        <v>-33272800</v>
      </c>
    </row>
    <row r="182" spans="1:5" s="8" customFormat="1" ht="30">
      <c r="A182" s="57" t="s">
        <v>163</v>
      </c>
      <c r="B182" s="64">
        <f>SUM(B183:B185)</f>
        <v>102141400</v>
      </c>
      <c r="C182" s="64">
        <f>SUM(C183:C185)</f>
        <v>0</v>
      </c>
      <c r="D182" s="40">
        <f>IF(B182=0,"   ",C182/B182)</f>
        <v>0</v>
      </c>
      <c r="E182" s="43">
        <f>C182-B182</f>
        <v>-102141400</v>
      </c>
    </row>
    <row r="183" spans="1:5" ht="15">
      <c r="A183" s="39" t="s">
        <v>164</v>
      </c>
      <c r="B183" s="48">
        <v>101120000</v>
      </c>
      <c r="C183" s="48">
        <v>0</v>
      </c>
      <c r="D183" s="40">
        <f>IF(B183=0,"   ",C183/B183)</f>
        <v>0</v>
      </c>
      <c r="E183" s="60">
        <f>C183-B183</f>
        <v>-101120000</v>
      </c>
    </row>
    <row r="184" spans="1:5" ht="15">
      <c r="A184" s="39" t="s">
        <v>121</v>
      </c>
      <c r="B184" s="48">
        <v>510700</v>
      </c>
      <c r="C184" s="48">
        <v>0</v>
      </c>
      <c r="D184" s="40">
        <f>IF(B184=0,"   ",C184/B184)</f>
        <v>0</v>
      </c>
      <c r="E184" s="60">
        <f>C184-B184</f>
        <v>-510700</v>
      </c>
    </row>
    <row r="185" spans="1:5" ht="15">
      <c r="A185" s="39" t="s">
        <v>127</v>
      </c>
      <c r="B185" s="48">
        <v>510700</v>
      </c>
      <c r="C185" s="48">
        <v>0</v>
      </c>
      <c r="D185" s="40">
        <f>IF(B185=0,"   ",C185/B185)</f>
        <v>0</v>
      </c>
      <c r="E185" s="60">
        <f>C185-B185</f>
        <v>-510700</v>
      </c>
    </row>
    <row r="186" spans="1:5" s="8" customFormat="1" ht="15">
      <c r="A186" s="39" t="s">
        <v>47</v>
      </c>
      <c r="B186" s="64">
        <f>B187+B189+B205</f>
        <v>168201462</v>
      </c>
      <c r="C186" s="64">
        <f>C187+C189+C205</f>
        <v>6256661</v>
      </c>
      <c r="D186" s="40">
        <f aca="true" t="shared" si="22" ref="D186:D207">IF(B186=0,"   ",C186/B186)</f>
        <v>0.037197423408840524</v>
      </c>
      <c r="E186" s="43">
        <f t="shared" si="21"/>
        <v>-161944801</v>
      </c>
    </row>
    <row r="187" spans="1:5" s="8" customFormat="1" ht="15">
      <c r="A187" s="39" t="s">
        <v>92</v>
      </c>
      <c r="B187" s="64">
        <v>118537300</v>
      </c>
      <c r="C187" s="64">
        <v>5650600</v>
      </c>
      <c r="D187" s="40">
        <f t="shared" si="22"/>
        <v>0.04766938339240054</v>
      </c>
      <c r="E187" s="43">
        <f t="shared" si="21"/>
        <v>-112886700</v>
      </c>
    </row>
    <row r="188" spans="1:5" s="8" customFormat="1" ht="15.75" customHeight="1">
      <c r="A188" s="56" t="s">
        <v>93</v>
      </c>
      <c r="B188" s="64">
        <v>105927400</v>
      </c>
      <c r="C188" s="64">
        <v>5112000</v>
      </c>
      <c r="D188" s="40">
        <f t="shared" si="22"/>
        <v>0.04825946827732957</v>
      </c>
      <c r="E188" s="43">
        <f t="shared" si="21"/>
        <v>-100815400</v>
      </c>
    </row>
    <row r="189" spans="1:5" s="8" customFormat="1" ht="15">
      <c r="A189" s="39" t="s">
        <v>82</v>
      </c>
      <c r="B189" s="64">
        <f>B190+B197+B198+B202+B193</f>
        <v>49584162</v>
      </c>
      <c r="C189" s="64">
        <f>C190+C197+C198+C202+C193</f>
        <v>606061</v>
      </c>
      <c r="D189" s="40">
        <f t="shared" si="22"/>
        <v>0.01222287471551904</v>
      </c>
      <c r="E189" s="43">
        <f t="shared" si="21"/>
        <v>-48978101</v>
      </c>
    </row>
    <row r="190" spans="1:5" s="8" customFormat="1" ht="45">
      <c r="A190" s="56" t="s">
        <v>165</v>
      </c>
      <c r="B190" s="64">
        <f>SUM(B191:B192)</f>
        <v>26298200</v>
      </c>
      <c r="C190" s="64">
        <f>SUM(C191:C192)</f>
        <v>0</v>
      </c>
      <c r="D190" s="40">
        <f t="shared" si="22"/>
        <v>0</v>
      </c>
      <c r="E190" s="43">
        <f t="shared" si="21"/>
        <v>-26298200</v>
      </c>
    </row>
    <row r="191" spans="1:5" ht="15">
      <c r="A191" s="39" t="s">
        <v>121</v>
      </c>
      <c r="B191" s="48">
        <v>26298200</v>
      </c>
      <c r="C191" s="48">
        <v>0</v>
      </c>
      <c r="D191" s="40">
        <f t="shared" si="22"/>
        <v>0</v>
      </c>
      <c r="E191" s="60">
        <f t="shared" si="21"/>
        <v>-26298200</v>
      </c>
    </row>
    <row r="192" spans="1:5" ht="15">
      <c r="A192" s="39" t="s">
        <v>127</v>
      </c>
      <c r="B192" s="48">
        <v>0</v>
      </c>
      <c r="C192" s="48">
        <v>0</v>
      </c>
      <c r="D192" s="40" t="str">
        <f t="shared" si="22"/>
        <v>   </v>
      </c>
      <c r="E192" s="60">
        <f t="shared" si="21"/>
        <v>0</v>
      </c>
    </row>
    <row r="193" spans="1:5" s="8" customFormat="1" ht="43.5" customHeight="1">
      <c r="A193" s="57" t="s">
        <v>204</v>
      </c>
      <c r="B193" s="64">
        <f>SUM(B194:B196)</f>
        <v>2767100</v>
      </c>
      <c r="C193" s="64">
        <f>SUM(C194:C196)</f>
        <v>0</v>
      </c>
      <c r="D193" s="40">
        <f t="shared" si="22"/>
        <v>0</v>
      </c>
      <c r="E193" s="43">
        <f t="shared" si="21"/>
        <v>-2767100</v>
      </c>
    </row>
    <row r="194" spans="1:5" s="8" customFormat="1" ht="15" customHeight="1">
      <c r="A194" s="56" t="s">
        <v>178</v>
      </c>
      <c r="B194" s="64">
        <v>2739500</v>
      </c>
      <c r="C194" s="64">
        <v>0</v>
      </c>
      <c r="D194" s="40">
        <f t="shared" si="22"/>
        <v>0</v>
      </c>
      <c r="E194" s="43">
        <f t="shared" si="21"/>
        <v>-2739500</v>
      </c>
    </row>
    <row r="195" spans="1:5" s="8" customFormat="1" ht="15.75" customHeight="1">
      <c r="A195" s="56" t="s">
        <v>179</v>
      </c>
      <c r="B195" s="64">
        <v>13800</v>
      </c>
      <c r="C195" s="64">
        <v>0</v>
      </c>
      <c r="D195" s="40">
        <f t="shared" si="22"/>
        <v>0</v>
      </c>
      <c r="E195" s="43">
        <f t="shared" si="21"/>
        <v>-13800</v>
      </c>
    </row>
    <row r="196" spans="1:5" ht="15">
      <c r="A196" s="56" t="s">
        <v>180</v>
      </c>
      <c r="B196" s="48">
        <v>13800</v>
      </c>
      <c r="C196" s="48">
        <v>0</v>
      </c>
      <c r="D196" s="40">
        <f t="shared" si="22"/>
        <v>0</v>
      </c>
      <c r="E196" s="60">
        <f t="shared" si="21"/>
        <v>-13800</v>
      </c>
    </row>
    <row r="197" spans="1:5" s="8" customFormat="1" ht="45">
      <c r="A197" s="56" t="s">
        <v>172</v>
      </c>
      <c r="B197" s="64">
        <v>8905700</v>
      </c>
      <c r="C197" s="65">
        <v>0</v>
      </c>
      <c r="D197" s="40">
        <f>IF(B197=0,"   ",C197/B197)</f>
        <v>0</v>
      </c>
      <c r="E197" s="43">
        <f>C197-B197</f>
        <v>-8905700</v>
      </c>
    </row>
    <row r="198" spans="1:5" s="8" customFormat="1" ht="43.5" customHeight="1">
      <c r="A198" s="56" t="s">
        <v>173</v>
      </c>
      <c r="B198" s="64">
        <f>SUM(B199:B201)</f>
        <v>6616162</v>
      </c>
      <c r="C198" s="64">
        <f>SUM(C199:C201)</f>
        <v>0</v>
      </c>
      <c r="D198" s="40">
        <f>IF(B198=0,"   ",C198/B198)</f>
        <v>0</v>
      </c>
      <c r="E198" s="43">
        <f>C198-B198</f>
        <v>-6616162</v>
      </c>
    </row>
    <row r="199" spans="1:5" s="8" customFormat="1" ht="15" customHeight="1">
      <c r="A199" s="56" t="s">
        <v>178</v>
      </c>
      <c r="B199" s="64">
        <v>6550000</v>
      </c>
      <c r="C199" s="64">
        <v>0</v>
      </c>
      <c r="D199" s="40">
        <f>IF(B199=0,"   ",C199/B199)</f>
        <v>0</v>
      </c>
      <c r="E199" s="43">
        <f>C199-B199</f>
        <v>-6550000</v>
      </c>
    </row>
    <row r="200" spans="1:5" s="8" customFormat="1" ht="15.75" customHeight="1">
      <c r="A200" s="56" t="s">
        <v>179</v>
      </c>
      <c r="B200" s="64">
        <v>33081</v>
      </c>
      <c r="C200" s="64">
        <v>0</v>
      </c>
      <c r="D200" s="40">
        <f>IF(B200=0,"   ",C200/B200)</f>
        <v>0</v>
      </c>
      <c r="E200" s="43">
        <f>C200-B200</f>
        <v>-33081</v>
      </c>
    </row>
    <row r="201" spans="1:5" s="8" customFormat="1" ht="15.75" customHeight="1">
      <c r="A201" s="56" t="s">
        <v>180</v>
      </c>
      <c r="B201" s="48">
        <v>33081</v>
      </c>
      <c r="C201" s="48">
        <v>0</v>
      </c>
      <c r="D201" s="40">
        <f>IF(B201=0,"   ",C201/B201)</f>
        <v>0</v>
      </c>
      <c r="E201" s="60">
        <f>C201-B201</f>
        <v>-33081</v>
      </c>
    </row>
    <row r="202" spans="1:5" s="8" customFormat="1" ht="47.25" customHeight="1">
      <c r="A202" s="56" t="s">
        <v>207</v>
      </c>
      <c r="B202" s="64">
        <f>SUM(B203:B204)</f>
        <v>4997000</v>
      </c>
      <c r="C202" s="64">
        <f>SUM(C203:C204)</f>
        <v>606061</v>
      </c>
      <c r="D202" s="40">
        <f t="shared" si="22"/>
        <v>0.12128497098258956</v>
      </c>
      <c r="E202" s="43">
        <f t="shared" si="21"/>
        <v>-4390939</v>
      </c>
    </row>
    <row r="203" spans="1:5" ht="15">
      <c r="A203" s="39" t="s">
        <v>121</v>
      </c>
      <c r="B203" s="48">
        <v>4947000</v>
      </c>
      <c r="C203" s="48">
        <v>600000</v>
      </c>
      <c r="D203" s="40">
        <f t="shared" si="22"/>
        <v>0.1212856276531231</v>
      </c>
      <c r="E203" s="60">
        <f t="shared" si="21"/>
        <v>-4347000</v>
      </c>
    </row>
    <row r="204" spans="1:5" ht="15">
      <c r="A204" s="39" t="s">
        <v>127</v>
      </c>
      <c r="B204" s="48">
        <v>50000</v>
      </c>
      <c r="C204" s="48">
        <v>6061</v>
      </c>
      <c r="D204" s="40">
        <f t="shared" si="22"/>
        <v>0.12122</v>
      </c>
      <c r="E204" s="60">
        <f t="shared" si="21"/>
        <v>-43939</v>
      </c>
    </row>
    <row r="205" spans="1:5" s="8" customFormat="1" ht="15">
      <c r="A205" s="57" t="s">
        <v>141</v>
      </c>
      <c r="B205" s="64">
        <v>80000</v>
      </c>
      <c r="C205" s="64">
        <v>0</v>
      </c>
      <c r="D205" s="40">
        <f t="shared" si="22"/>
        <v>0</v>
      </c>
      <c r="E205" s="43">
        <f t="shared" si="21"/>
        <v>-80000</v>
      </c>
    </row>
    <row r="206" spans="1:5" s="8" customFormat="1" ht="15">
      <c r="A206" s="39" t="s">
        <v>118</v>
      </c>
      <c r="B206" s="64">
        <f>B207+B208</f>
        <v>27110900</v>
      </c>
      <c r="C206" s="64">
        <f>C207+C208</f>
        <v>1248000</v>
      </c>
      <c r="D206" s="40">
        <f t="shared" si="22"/>
        <v>0.046033145340066174</v>
      </c>
      <c r="E206" s="43">
        <f aca="true" t="shared" si="23" ref="E206:E212">C206-B206</f>
        <v>-25862900</v>
      </c>
    </row>
    <row r="207" spans="1:5" s="8" customFormat="1" ht="15">
      <c r="A207" s="39" t="s">
        <v>81</v>
      </c>
      <c r="B207" s="64">
        <v>14521600</v>
      </c>
      <c r="C207" s="65">
        <v>1248000</v>
      </c>
      <c r="D207" s="40">
        <f t="shared" si="22"/>
        <v>0.08594094314676069</v>
      </c>
      <c r="E207" s="43">
        <f t="shared" si="23"/>
        <v>-13273600</v>
      </c>
    </row>
    <row r="208" spans="1:5" s="8" customFormat="1" ht="27.75" customHeight="1">
      <c r="A208" s="57" t="s">
        <v>147</v>
      </c>
      <c r="B208" s="48">
        <v>12589300</v>
      </c>
      <c r="C208" s="48">
        <v>0</v>
      </c>
      <c r="D208" s="40">
        <f>IF(B208=0,"   ",C208/B208)</f>
        <v>0</v>
      </c>
      <c r="E208" s="43">
        <f t="shared" si="23"/>
        <v>-12589300</v>
      </c>
    </row>
    <row r="209" spans="1:5" s="8" customFormat="1" ht="15">
      <c r="A209" s="57" t="s">
        <v>48</v>
      </c>
      <c r="B209" s="64">
        <f>B210</f>
        <v>48000</v>
      </c>
      <c r="C209" s="64">
        <f>C210</f>
        <v>0</v>
      </c>
      <c r="D209" s="40">
        <f>IF(B209=0,"   ",C209/B209)</f>
        <v>0</v>
      </c>
      <c r="E209" s="43">
        <f t="shared" si="23"/>
        <v>-48000</v>
      </c>
    </row>
    <row r="210" spans="1:5" s="8" customFormat="1" ht="15">
      <c r="A210" s="39" t="s">
        <v>202</v>
      </c>
      <c r="B210" s="64">
        <v>48000</v>
      </c>
      <c r="C210" s="64">
        <v>0</v>
      </c>
      <c r="D210" s="40">
        <f>IF(B210=0,"   ",C210/B210)</f>
        <v>0</v>
      </c>
      <c r="E210" s="43">
        <f t="shared" si="23"/>
        <v>-48000</v>
      </c>
    </row>
    <row r="211" spans="1:5" s="8" customFormat="1" ht="15">
      <c r="A211" s="39" t="s">
        <v>49</v>
      </c>
      <c r="B211" s="64">
        <f>B212</f>
        <v>5818800</v>
      </c>
      <c r="C211" s="64">
        <f>C212</f>
        <v>170882.46</v>
      </c>
      <c r="D211" s="40">
        <f>IF(B211=0,"   ",C211/B211)</f>
        <v>0.029367302536605484</v>
      </c>
      <c r="E211" s="43">
        <f t="shared" si="23"/>
        <v>-5647917.54</v>
      </c>
    </row>
    <row r="212" spans="1:5" s="8" customFormat="1" ht="60">
      <c r="A212" s="39" t="s">
        <v>203</v>
      </c>
      <c r="B212" s="64">
        <v>5818800</v>
      </c>
      <c r="C212" s="65">
        <v>170882.46</v>
      </c>
      <c r="D212" s="40">
        <f>IF(B212=0,"   ",C212/B212)</f>
        <v>0.029367302536605484</v>
      </c>
      <c r="E212" s="43">
        <f t="shared" si="23"/>
        <v>-5647917.54</v>
      </c>
    </row>
    <row r="213" spans="1:5" s="8" customFormat="1" ht="16.5" customHeight="1">
      <c r="A213" s="39" t="s">
        <v>70</v>
      </c>
      <c r="B213" s="71">
        <f>SUM(B214,)</f>
        <v>32440140</v>
      </c>
      <c r="C213" s="71">
        <f>SUM(C214,)</f>
        <v>1150000</v>
      </c>
      <c r="D213" s="40">
        <f aca="true" t="shared" si="24" ref="D213:D235">IF(B213=0,"   ",C213/B213)</f>
        <v>0.03544990866253968</v>
      </c>
      <c r="E213" s="43">
        <f aca="true" t="shared" si="25" ref="E213:E235">C213-B213</f>
        <v>-31290140</v>
      </c>
    </row>
    <row r="214" spans="1:5" s="8" customFormat="1" ht="13.5" customHeight="1">
      <c r="A214" s="39" t="s">
        <v>50</v>
      </c>
      <c r="B214" s="64">
        <f>B216+B235+B215</f>
        <v>32440140</v>
      </c>
      <c r="C214" s="64">
        <f>C216+C235+C215</f>
        <v>1150000</v>
      </c>
      <c r="D214" s="40">
        <f t="shared" si="24"/>
        <v>0.03544990866253968</v>
      </c>
      <c r="E214" s="43">
        <f t="shared" si="25"/>
        <v>-31290140</v>
      </c>
    </row>
    <row r="215" spans="1:5" s="8" customFormat="1" ht="15">
      <c r="A215" s="39" t="s">
        <v>81</v>
      </c>
      <c r="B215" s="64">
        <v>22465200</v>
      </c>
      <c r="C215" s="65">
        <v>1150000</v>
      </c>
      <c r="D215" s="40">
        <f t="shared" si="24"/>
        <v>0.051190285419226184</v>
      </c>
      <c r="E215" s="43">
        <f t="shared" si="25"/>
        <v>-21315200</v>
      </c>
    </row>
    <row r="216" spans="1:5" s="8" customFormat="1" ht="15">
      <c r="A216" s="39" t="s">
        <v>82</v>
      </c>
      <c r="B216" s="64">
        <f>B217+B220+B224+B228+B232</f>
        <v>9674940</v>
      </c>
      <c r="C216" s="64">
        <f>C217+C220+C224+C228+C232</f>
        <v>0</v>
      </c>
      <c r="D216" s="40">
        <f t="shared" si="24"/>
        <v>0</v>
      </c>
      <c r="E216" s="43">
        <f t="shared" si="25"/>
        <v>-9674940</v>
      </c>
    </row>
    <row r="217" spans="1:5" ht="27.75" customHeight="1">
      <c r="A217" s="39" t="s">
        <v>166</v>
      </c>
      <c r="B217" s="64">
        <f>SUM(B218:B219)</f>
        <v>133000</v>
      </c>
      <c r="C217" s="64">
        <f>SUM(C218:C219)</f>
        <v>0</v>
      </c>
      <c r="D217" s="40">
        <f t="shared" si="24"/>
        <v>0</v>
      </c>
      <c r="E217" s="60">
        <f t="shared" si="25"/>
        <v>-133000</v>
      </c>
    </row>
    <row r="218" spans="1:5" s="8" customFormat="1" ht="13.5" customHeight="1">
      <c r="A218" s="56" t="s">
        <v>68</v>
      </c>
      <c r="B218" s="48">
        <v>125000</v>
      </c>
      <c r="C218" s="48">
        <v>0</v>
      </c>
      <c r="D218" s="40">
        <f t="shared" si="24"/>
        <v>0</v>
      </c>
      <c r="E218" s="43">
        <f t="shared" si="25"/>
        <v>-125000</v>
      </c>
    </row>
    <row r="219" spans="1:5" ht="14.25" customHeight="1">
      <c r="A219" s="56" t="s">
        <v>69</v>
      </c>
      <c r="B219" s="48">
        <v>8000</v>
      </c>
      <c r="C219" s="48">
        <v>0</v>
      </c>
      <c r="D219" s="40">
        <f t="shared" si="24"/>
        <v>0</v>
      </c>
      <c r="E219" s="60">
        <f t="shared" si="25"/>
        <v>-8000</v>
      </c>
    </row>
    <row r="220" spans="1:5" s="8" customFormat="1" ht="42" customHeight="1">
      <c r="A220" s="57" t="s">
        <v>174</v>
      </c>
      <c r="B220" s="64">
        <f>B221+B222+B223</f>
        <v>0</v>
      </c>
      <c r="C220" s="64">
        <f>C221+C222+C223</f>
        <v>0</v>
      </c>
      <c r="D220" s="40" t="str">
        <f t="shared" si="24"/>
        <v>   </v>
      </c>
      <c r="E220" s="43">
        <f t="shared" si="25"/>
        <v>0</v>
      </c>
    </row>
    <row r="221" spans="1:5" s="8" customFormat="1" ht="13.5" customHeight="1">
      <c r="A221" s="56" t="s">
        <v>74</v>
      </c>
      <c r="B221" s="64">
        <v>0</v>
      </c>
      <c r="C221" s="64">
        <v>0</v>
      </c>
      <c r="D221" s="40" t="str">
        <f t="shared" si="24"/>
        <v>   </v>
      </c>
      <c r="E221" s="43">
        <f t="shared" si="25"/>
        <v>0</v>
      </c>
    </row>
    <row r="222" spans="1:5" s="8" customFormat="1" ht="13.5" customHeight="1">
      <c r="A222" s="56" t="s">
        <v>68</v>
      </c>
      <c r="B222" s="64">
        <v>0</v>
      </c>
      <c r="C222" s="64">
        <v>0</v>
      </c>
      <c r="D222" s="40" t="str">
        <f t="shared" si="24"/>
        <v>   </v>
      </c>
      <c r="E222" s="43">
        <f t="shared" si="25"/>
        <v>0</v>
      </c>
    </row>
    <row r="223" spans="1:5" ht="14.25" customHeight="1">
      <c r="A223" s="56" t="s">
        <v>69</v>
      </c>
      <c r="B223" s="48">
        <v>0</v>
      </c>
      <c r="C223" s="48">
        <v>0</v>
      </c>
      <c r="D223" s="40" t="str">
        <f>IF(B223=0,"   ",C223/B223)</f>
        <v>   </v>
      </c>
      <c r="E223" s="60">
        <f>C223-B223</f>
        <v>0</v>
      </c>
    </row>
    <row r="224" spans="1:5" s="8" customFormat="1" ht="27.75" customHeight="1">
      <c r="A224" s="39" t="s">
        <v>175</v>
      </c>
      <c r="B224" s="64">
        <f>B225+B226+B227</f>
        <v>0</v>
      </c>
      <c r="C224" s="64">
        <f>C225+C226+C227</f>
        <v>0</v>
      </c>
      <c r="D224" s="40" t="str">
        <f t="shared" si="24"/>
        <v>   </v>
      </c>
      <c r="E224" s="43">
        <f t="shared" si="25"/>
        <v>0</v>
      </c>
    </row>
    <row r="225" spans="1:5" s="8" customFormat="1" ht="13.5" customHeight="1">
      <c r="A225" s="56" t="s">
        <v>74</v>
      </c>
      <c r="B225" s="64">
        <v>0</v>
      </c>
      <c r="C225" s="64">
        <v>0</v>
      </c>
      <c r="D225" s="40" t="str">
        <f t="shared" si="24"/>
        <v>   </v>
      </c>
      <c r="E225" s="43">
        <f t="shared" si="25"/>
        <v>0</v>
      </c>
    </row>
    <row r="226" spans="1:5" s="8" customFormat="1" ht="13.5" customHeight="1">
      <c r="A226" s="56" t="s">
        <v>68</v>
      </c>
      <c r="B226" s="64">
        <v>0</v>
      </c>
      <c r="C226" s="64">
        <v>0</v>
      </c>
      <c r="D226" s="40" t="str">
        <f t="shared" si="24"/>
        <v>   </v>
      </c>
      <c r="E226" s="43">
        <f t="shared" si="25"/>
        <v>0</v>
      </c>
    </row>
    <row r="227" spans="1:5" ht="14.25" customHeight="1">
      <c r="A227" s="56" t="s">
        <v>69</v>
      </c>
      <c r="B227" s="48">
        <v>0</v>
      </c>
      <c r="C227" s="48">
        <v>0</v>
      </c>
      <c r="D227" s="40" t="str">
        <f t="shared" si="24"/>
        <v>   </v>
      </c>
      <c r="E227" s="60">
        <f t="shared" si="25"/>
        <v>0</v>
      </c>
    </row>
    <row r="228" spans="1:5" s="8" customFormat="1" ht="28.5" customHeight="1">
      <c r="A228" s="39" t="s">
        <v>176</v>
      </c>
      <c r="B228" s="64">
        <f>B229+B230+B231</f>
        <v>0</v>
      </c>
      <c r="C228" s="64">
        <f>C229+C230+C231</f>
        <v>0</v>
      </c>
      <c r="D228" s="40" t="str">
        <f t="shared" si="24"/>
        <v>   </v>
      </c>
      <c r="E228" s="43">
        <f t="shared" si="25"/>
        <v>0</v>
      </c>
    </row>
    <row r="229" spans="1:5" s="8" customFormat="1" ht="13.5" customHeight="1">
      <c r="A229" s="56" t="s">
        <v>74</v>
      </c>
      <c r="B229" s="64">
        <v>0</v>
      </c>
      <c r="C229" s="64">
        <v>0</v>
      </c>
      <c r="D229" s="40" t="str">
        <f t="shared" si="24"/>
        <v>   </v>
      </c>
      <c r="E229" s="43">
        <f t="shared" si="25"/>
        <v>0</v>
      </c>
    </row>
    <row r="230" spans="1:5" s="8" customFormat="1" ht="13.5" customHeight="1">
      <c r="A230" s="56" t="s">
        <v>68</v>
      </c>
      <c r="B230" s="64">
        <v>0</v>
      </c>
      <c r="C230" s="64">
        <v>0</v>
      </c>
      <c r="D230" s="40" t="str">
        <f t="shared" si="24"/>
        <v>   </v>
      </c>
      <c r="E230" s="43">
        <f t="shared" si="25"/>
        <v>0</v>
      </c>
    </row>
    <row r="231" spans="1:5" ht="14.25" customHeight="1">
      <c r="A231" s="56" t="s">
        <v>69</v>
      </c>
      <c r="B231" s="48">
        <v>0</v>
      </c>
      <c r="C231" s="48">
        <v>0</v>
      </c>
      <c r="D231" s="40" t="str">
        <f>IF(B231=0,"   ",C231/B231)</f>
        <v>   </v>
      </c>
      <c r="E231" s="60">
        <f>C231-B231</f>
        <v>0</v>
      </c>
    </row>
    <row r="232" spans="1:5" s="8" customFormat="1" ht="29.25" customHeight="1">
      <c r="A232" s="57" t="s">
        <v>205</v>
      </c>
      <c r="B232" s="64">
        <f>SUM(B233:B234)</f>
        <v>9541940</v>
      </c>
      <c r="C232" s="64">
        <f>SUM(C233:C234)</f>
        <v>0</v>
      </c>
      <c r="D232" s="40">
        <f t="shared" si="24"/>
        <v>0</v>
      </c>
      <c r="E232" s="43">
        <f t="shared" si="25"/>
        <v>-9541940</v>
      </c>
    </row>
    <row r="233" spans="1:5" s="8" customFormat="1" ht="13.5" customHeight="1">
      <c r="A233" s="56" t="s">
        <v>68</v>
      </c>
      <c r="B233" s="64">
        <v>8969440</v>
      </c>
      <c r="C233" s="64">
        <v>0</v>
      </c>
      <c r="D233" s="40">
        <f t="shared" si="24"/>
        <v>0</v>
      </c>
      <c r="E233" s="43">
        <f t="shared" si="25"/>
        <v>-8969440</v>
      </c>
    </row>
    <row r="234" spans="1:5" ht="14.25" customHeight="1">
      <c r="A234" s="56" t="s">
        <v>69</v>
      </c>
      <c r="B234" s="64">
        <v>572500</v>
      </c>
      <c r="C234" s="48">
        <v>0</v>
      </c>
      <c r="D234" s="40">
        <f t="shared" si="24"/>
        <v>0</v>
      </c>
      <c r="E234" s="60">
        <f t="shared" si="25"/>
        <v>-572500</v>
      </c>
    </row>
    <row r="235" spans="1:5" s="8" customFormat="1" ht="30">
      <c r="A235" s="39" t="s">
        <v>170</v>
      </c>
      <c r="B235" s="49">
        <v>300000</v>
      </c>
      <c r="C235" s="49">
        <v>0</v>
      </c>
      <c r="D235" s="40">
        <f t="shared" si="24"/>
        <v>0</v>
      </c>
      <c r="E235" s="43">
        <f t="shared" si="25"/>
        <v>-300000</v>
      </c>
    </row>
    <row r="236" spans="1:5" ht="16.5" customHeight="1">
      <c r="A236" s="39" t="s">
        <v>9</v>
      </c>
      <c r="B236" s="49">
        <f>SUM(B237,B238,B247)</f>
        <v>20647097.17</v>
      </c>
      <c r="C236" s="49">
        <f>SUM(C237,C238,C247)</f>
        <v>23076.78</v>
      </c>
      <c r="D236" s="40">
        <f aca="true" t="shared" si="26" ref="D236:D246">IF(B236=0,"   ",C236/B236)</f>
        <v>0.001117676727628826</v>
      </c>
      <c r="E236" s="43">
        <f aca="true" t="shared" si="27" ref="E236:E262">C236-B236</f>
        <v>-20624020.39</v>
      </c>
    </row>
    <row r="237" spans="1:6" ht="14.25" customHeight="1">
      <c r="A237" s="39" t="s">
        <v>51</v>
      </c>
      <c r="B237" s="64">
        <v>56000</v>
      </c>
      <c r="C237" s="65">
        <v>4452.02</v>
      </c>
      <c r="D237" s="40">
        <f t="shared" si="26"/>
        <v>0.07950035714285715</v>
      </c>
      <c r="E237" s="43">
        <f t="shared" si="27"/>
        <v>-51547.979999999996</v>
      </c>
      <c r="F237" s="8"/>
    </row>
    <row r="238" spans="1:5" s="8" customFormat="1" ht="13.5" customHeight="1">
      <c r="A238" s="39" t="s">
        <v>37</v>
      </c>
      <c r="B238" s="49">
        <f>B239+B243+B240</f>
        <v>2877021.21</v>
      </c>
      <c r="C238" s="49">
        <f>C239+C243+C240</f>
        <v>0</v>
      </c>
      <c r="D238" s="40">
        <f t="shared" si="26"/>
        <v>0</v>
      </c>
      <c r="E238" s="43">
        <f t="shared" si="27"/>
        <v>-2877021.21</v>
      </c>
    </row>
    <row r="239" spans="1:5" s="8" customFormat="1" ht="13.5" customHeight="1">
      <c r="A239" s="39" t="s">
        <v>52</v>
      </c>
      <c r="B239" s="64">
        <v>50000</v>
      </c>
      <c r="C239" s="64">
        <v>0</v>
      </c>
      <c r="D239" s="40">
        <f t="shared" si="26"/>
        <v>0</v>
      </c>
      <c r="E239" s="43">
        <f t="shared" si="27"/>
        <v>-50000</v>
      </c>
    </row>
    <row r="240" spans="1:5" s="8" customFormat="1" ht="27" customHeight="1">
      <c r="A240" s="39" t="s">
        <v>107</v>
      </c>
      <c r="B240" s="64">
        <f>B241+B242</f>
        <v>2324900</v>
      </c>
      <c r="C240" s="64">
        <f>C241+C242</f>
        <v>0</v>
      </c>
      <c r="D240" s="40">
        <f t="shared" si="26"/>
        <v>0</v>
      </c>
      <c r="E240" s="43">
        <f t="shared" si="27"/>
        <v>-2324900</v>
      </c>
    </row>
    <row r="241" spans="1:5" s="8" customFormat="1" ht="13.5" customHeight="1">
      <c r="A241" s="56" t="s">
        <v>108</v>
      </c>
      <c r="B241" s="64">
        <v>581800</v>
      </c>
      <c r="C241" s="64">
        <v>0</v>
      </c>
      <c r="D241" s="40">
        <f t="shared" si="26"/>
        <v>0</v>
      </c>
      <c r="E241" s="43">
        <f t="shared" si="27"/>
        <v>-581800</v>
      </c>
    </row>
    <row r="242" spans="1:5" s="8" customFormat="1" ht="13.5" customHeight="1">
      <c r="A242" s="56" t="s">
        <v>109</v>
      </c>
      <c r="B242" s="64">
        <v>1743100</v>
      </c>
      <c r="C242" s="64">
        <v>0</v>
      </c>
      <c r="D242" s="40">
        <f t="shared" si="26"/>
        <v>0</v>
      </c>
      <c r="E242" s="43">
        <f t="shared" si="27"/>
        <v>-1743100</v>
      </c>
    </row>
    <row r="243" spans="1:5" s="8" customFormat="1" ht="30.75" customHeight="1">
      <c r="A243" s="57" t="s">
        <v>177</v>
      </c>
      <c r="B243" s="64">
        <f>B245+B244+B246</f>
        <v>502121.21</v>
      </c>
      <c r="C243" s="64">
        <f>C245+C244+C246</f>
        <v>0</v>
      </c>
      <c r="D243" s="40">
        <f t="shared" si="26"/>
        <v>0</v>
      </c>
      <c r="E243" s="43">
        <f t="shared" si="27"/>
        <v>-502121.21</v>
      </c>
    </row>
    <row r="244" spans="1:5" s="8" customFormat="1" ht="13.5" customHeight="1">
      <c r="A244" s="56" t="s">
        <v>74</v>
      </c>
      <c r="B244" s="64">
        <v>487200</v>
      </c>
      <c r="C244" s="64">
        <v>0</v>
      </c>
      <c r="D244" s="40">
        <f t="shared" si="26"/>
        <v>0</v>
      </c>
      <c r="E244" s="43">
        <f t="shared" si="27"/>
        <v>-487200</v>
      </c>
    </row>
    <row r="245" spans="1:5" s="8" customFormat="1" ht="13.5" customHeight="1">
      <c r="A245" s="56" t="s">
        <v>68</v>
      </c>
      <c r="B245" s="64">
        <v>4921.21</v>
      </c>
      <c r="C245" s="64">
        <v>0</v>
      </c>
      <c r="D245" s="40">
        <f t="shared" si="26"/>
        <v>0</v>
      </c>
      <c r="E245" s="43">
        <f t="shared" si="27"/>
        <v>-4921.21</v>
      </c>
    </row>
    <row r="246" spans="1:5" s="8" customFormat="1" ht="13.5" customHeight="1">
      <c r="A246" s="56" t="s">
        <v>69</v>
      </c>
      <c r="B246" s="64">
        <v>10000</v>
      </c>
      <c r="C246" s="64">
        <v>0</v>
      </c>
      <c r="D246" s="40">
        <f t="shared" si="26"/>
        <v>0</v>
      </c>
      <c r="E246" s="43">
        <f t="shared" si="27"/>
        <v>-10000</v>
      </c>
    </row>
    <row r="247" spans="1:5" s="8" customFormat="1" ht="14.25" customHeight="1">
      <c r="A247" s="39" t="s">
        <v>38</v>
      </c>
      <c r="B247" s="49">
        <f>B254+B250+B249+B248</f>
        <v>17714075.96</v>
      </c>
      <c r="C247" s="49">
        <f>C254+C250+C249+C248</f>
        <v>18624.76</v>
      </c>
      <c r="D247" s="40">
        <f aca="true" t="shared" si="28" ref="D247:D262">IF(B247=0,"   ",C247/B247)</f>
        <v>0.0010514101916496467</v>
      </c>
      <c r="E247" s="43">
        <f t="shared" si="27"/>
        <v>-17695451.2</v>
      </c>
    </row>
    <row r="248" spans="1:5" s="8" customFormat="1" ht="28.5" customHeight="1">
      <c r="A248" s="39" t="s">
        <v>94</v>
      </c>
      <c r="B248" s="64">
        <v>151000</v>
      </c>
      <c r="C248" s="65">
        <v>0</v>
      </c>
      <c r="D248" s="40">
        <f t="shared" si="28"/>
        <v>0</v>
      </c>
      <c r="E248" s="43">
        <f t="shared" si="27"/>
        <v>-151000</v>
      </c>
    </row>
    <row r="249" spans="1:5" s="8" customFormat="1" ht="14.25" customHeight="1">
      <c r="A249" s="39" t="s">
        <v>53</v>
      </c>
      <c r="B249" s="64">
        <v>265400</v>
      </c>
      <c r="C249" s="65">
        <v>18624.76</v>
      </c>
      <c r="D249" s="40">
        <f t="shared" si="28"/>
        <v>0.07017618688771665</v>
      </c>
      <c r="E249" s="43">
        <f t="shared" si="27"/>
        <v>-246775.24</v>
      </c>
    </row>
    <row r="250" spans="1:5" s="8" customFormat="1" ht="14.25" customHeight="1">
      <c r="A250" s="39" t="s">
        <v>76</v>
      </c>
      <c r="B250" s="64">
        <f>B251+B252+B253</f>
        <v>4226640</v>
      </c>
      <c r="C250" s="64">
        <f>C251+C252+C253</f>
        <v>0</v>
      </c>
      <c r="D250" s="40">
        <f t="shared" si="28"/>
        <v>0</v>
      </c>
      <c r="E250" s="43">
        <f t="shared" si="27"/>
        <v>-4226640</v>
      </c>
    </row>
    <row r="251" spans="1:5" s="8" customFormat="1" ht="13.5" customHeight="1">
      <c r="A251" s="56" t="s">
        <v>74</v>
      </c>
      <c r="B251" s="64">
        <v>2092186.8</v>
      </c>
      <c r="C251" s="64">
        <v>0</v>
      </c>
      <c r="D251" s="40">
        <f t="shared" si="28"/>
        <v>0</v>
      </c>
      <c r="E251" s="43">
        <f t="shared" si="27"/>
        <v>-2092186.8</v>
      </c>
    </row>
    <row r="252" spans="1:5" s="8" customFormat="1" ht="13.5" customHeight="1">
      <c r="A252" s="56" t="s">
        <v>68</v>
      </c>
      <c r="B252" s="64">
        <v>2134453.2</v>
      </c>
      <c r="C252" s="64">
        <v>0</v>
      </c>
      <c r="D252" s="40">
        <f t="shared" si="28"/>
        <v>0</v>
      </c>
      <c r="E252" s="43">
        <f t="shared" si="27"/>
        <v>-2134453.2</v>
      </c>
    </row>
    <row r="253" spans="1:5" s="8" customFormat="1" ht="13.5" customHeight="1">
      <c r="A253" s="56" t="s">
        <v>69</v>
      </c>
      <c r="B253" s="64">
        <v>0</v>
      </c>
      <c r="C253" s="64">
        <v>0</v>
      </c>
      <c r="D253" s="40" t="str">
        <f t="shared" si="28"/>
        <v>   </v>
      </c>
      <c r="E253" s="43">
        <f t="shared" si="27"/>
        <v>0</v>
      </c>
    </row>
    <row r="254" spans="1:5" s="8" customFormat="1" ht="27.75" customHeight="1">
      <c r="A254" s="39" t="s">
        <v>67</v>
      </c>
      <c r="B254" s="64">
        <f>B255+B256+B257</f>
        <v>13071035.959999999</v>
      </c>
      <c r="C254" s="64">
        <f>C255+C256+C257</f>
        <v>0</v>
      </c>
      <c r="D254" s="40">
        <f>IF(B254=0,"   ",C254/B254)</f>
        <v>0</v>
      </c>
      <c r="E254" s="43">
        <f t="shared" si="27"/>
        <v>-13071035.959999999</v>
      </c>
    </row>
    <row r="255" spans="1:5" s="8" customFormat="1" ht="14.25" customHeight="1">
      <c r="A255" s="56" t="s">
        <v>74</v>
      </c>
      <c r="B255" s="64">
        <v>9259804.1</v>
      </c>
      <c r="C255" s="64">
        <v>0</v>
      </c>
      <c r="D255" s="40">
        <f>IF(B255=0,"   ",C255/B255)</f>
        <v>0</v>
      </c>
      <c r="E255" s="43">
        <f t="shared" si="27"/>
        <v>-9259804.1</v>
      </c>
    </row>
    <row r="256" spans="1:5" s="8" customFormat="1" ht="15" customHeight="1">
      <c r="A256" s="56" t="s">
        <v>68</v>
      </c>
      <c r="B256" s="64">
        <v>2715231.86</v>
      </c>
      <c r="C256" s="64">
        <v>0</v>
      </c>
      <c r="D256" s="40">
        <f>IF(B256=0,"   ",C256/B256)</f>
        <v>0</v>
      </c>
      <c r="E256" s="43">
        <f t="shared" si="27"/>
        <v>-2715231.86</v>
      </c>
    </row>
    <row r="257" spans="1:5" s="8" customFormat="1" ht="13.5" customHeight="1">
      <c r="A257" s="56" t="s">
        <v>128</v>
      </c>
      <c r="B257" s="64">
        <v>1096000</v>
      </c>
      <c r="C257" s="64">
        <v>0</v>
      </c>
      <c r="D257" s="40">
        <f>IF(B257=0,"   ",C257/B257)</f>
        <v>0</v>
      </c>
      <c r="E257" s="43">
        <f t="shared" si="27"/>
        <v>-1096000</v>
      </c>
    </row>
    <row r="258" spans="1:6" s="8" customFormat="1" ht="15" customHeight="1">
      <c r="A258" s="39" t="s">
        <v>54</v>
      </c>
      <c r="B258" s="49">
        <f>B259</f>
        <v>563000</v>
      </c>
      <c r="C258" s="49">
        <f>C259</f>
        <v>2400</v>
      </c>
      <c r="D258" s="40">
        <f t="shared" si="28"/>
        <v>0.004262877442273535</v>
      </c>
      <c r="E258" s="43">
        <f t="shared" si="27"/>
        <v>-560600</v>
      </c>
      <c r="F258" s="4"/>
    </row>
    <row r="259" spans="1:5" ht="14.25" customHeight="1">
      <c r="A259" s="39" t="s">
        <v>55</v>
      </c>
      <c r="B259" s="49">
        <v>563000</v>
      </c>
      <c r="C259" s="50">
        <v>2400</v>
      </c>
      <c r="D259" s="40">
        <f t="shared" si="28"/>
        <v>0.004262877442273535</v>
      </c>
      <c r="E259" s="43">
        <f t="shared" si="27"/>
        <v>-560600</v>
      </c>
    </row>
    <row r="260" spans="1:5" ht="29.25" customHeight="1">
      <c r="A260" s="39" t="s">
        <v>56</v>
      </c>
      <c r="B260" s="49">
        <f>B261</f>
        <v>0</v>
      </c>
      <c r="C260" s="49">
        <f>C261</f>
        <v>0</v>
      </c>
      <c r="D260" s="40" t="str">
        <f t="shared" si="28"/>
        <v>   </v>
      </c>
      <c r="E260" s="43">
        <f t="shared" si="27"/>
        <v>0</v>
      </c>
    </row>
    <row r="261" spans="1:6" ht="13.5" customHeight="1">
      <c r="A261" s="39" t="s">
        <v>57</v>
      </c>
      <c r="B261" s="49">
        <v>0</v>
      </c>
      <c r="C261" s="50">
        <v>0</v>
      </c>
      <c r="D261" s="40" t="str">
        <f t="shared" si="28"/>
        <v>   </v>
      </c>
      <c r="E261" s="43">
        <f t="shared" si="27"/>
        <v>0</v>
      </c>
      <c r="F261" s="8"/>
    </row>
    <row r="262" spans="1:5" s="8" customFormat="1" ht="14.25">
      <c r="A262" s="58" t="s">
        <v>10</v>
      </c>
      <c r="B262" s="52">
        <f>B54+B75+B77+B86+B139+B176+B178+B213+B236+B258+B260</f>
        <v>526106054.03000003</v>
      </c>
      <c r="C262" s="52">
        <f>C54+C75+C77+C86+C139+C176+C178+C213+C236+C258+C260</f>
        <v>13153148.65</v>
      </c>
      <c r="D262" s="42">
        <f t="shared" si="28"/>
        <v>0.02500094524525272</v>
      </c>
      <c r="E262" s="44">
        <f t="shared" si="27"/>
        <v>-512952905.38000005</v>
      </c>
    </row>
    <row r="263" spans="1:5" s="8" customFormat="1" ht="15.75" hidden="1" thickBot="1">
      <c r="A263" s="45" t="s">
        <v>11</v>
      </c>
      <c r="B263" s="55" t="e">
        <f>B56+B58+#REF!+B69+#REF!+B81+#REF!+#REF!+#REF!+#REF!+#REF!+#REF!+#REF!+#REF!+#REF!</f>
        <v>#REF!</v>
      </c>
      <c r="C263" s="46"/>
      <c r="D263" s="42" t="e">
        <f>IF(B263=0,"   ",C263/B263)</f>
        <v>#REF!</v>
      </c>
      <c r="E263" s="44" t="e">
        <f>C263-B263</f>
        <v>#REF!</v>
      </c>
    </row>
    <row r="264" spans="1:5" s="8" customFormat="1" ht="15.75" hidden="1" thickBot="1">
      <c r="A264" s="33" t="s">
        <v>12</v>
      </c>
      <c r="B264" s="55" t="e">
        <f>B57+#REF!+B59+#REF!+#REF!+#REF!+#REF!+#REF!+#REF!+#REF!+#REF!+#REF!+#REF!+B236+B66</f>
        <v>#REF!</v>
      </c>
      <c r="C264" s="34">
        <v>815256</v>
      </c>
      <c r="D264" s="42" t="e">
        <f>IF(B264=0,"   ",C264/B264)</f>
        <v>#REF!</v>
      </c>
      <c r="E264" s="44" t="e">
        <f>C264-B264</f>
        <v>#REF!</v>
      </c>
    </row>
    <row r="265" spans="1:6" s="8" customFormat="1" ht="15.75" hidden="1" thickBot="1">
      <c r="A265" s="35" t="s">
        <v>13</v>
      </c>
      <c r="B265" s="55" t="e">
        <f>#REF!+#REF!+B64+#REF!+#REF!+B82+#REF!+#REF!+#REF!+#REF!+#REF!+#REF!+#REF!+B237+B67</f>
        <v>#REF!</v>
      </c>
      <c r="C265" s="36">
        <v>1700000</v>
      </c>
      <c r="D265" s="42" t="e">
        <f>IF(B265=0,"   ",C265/B265)</f>
        <v>#REF!</v>
      </c>
      <c r="E265" s="44" t="e">
        <f>C265-B265</f>
        <v>#REF!</v>
      </c>
      <c r="F265"/>
    </row>
    <row r="266" spans="1:5" ht="19.5" customHeight="1" thickBot="1">
      <c r="A266" s="61" t="s">
        <v>75</v>
      </c>
      <c r="B266" s="62">
        <f>B52-B262</f>
        <v>-179400.0000000596</v>
      </c>
      <c r="C266" s="62">
        <f>C52-C262</f>
        <v>-102644757.14</v>
      </c>
      <c r="D266" s="77">
        <f>IF(B266=0,"   ",C266/B266)</f>
        <v>572.1558369005903</v>
      </c>
      <c r="E266" s="78">
        <f>C266-B266</f>
        <v>-102465357.13999994</v>
      </c>
    </row>
    <row r="267" spans="1:5" ht="18.75" customHeight="1">
      <c r="A267" s="66"/>
      <c r="B267" s="67"/>
      <c r="C267" s="67"/>
      <c r="D267" s="67"/>
      <c r="E267" s="68"/>
    </row>
    <row r="268" spans="1:5" ht="19.5" customHeight="1">
      <c r="A268" s="59" t="s">
        <v>183</v>
      </c>
      <c r="B268" s="67"/>
      <c r="C268" s="67"/>
      <c r="D268" s="67"/>
      <c r="E268" s="68"/>
    </row>
    <row r="269" spans="1:5" ht="15" customHeight="1">
      <c r="A269" s="59" t="s">
        <v>34</v>
      </c>
      <c r="B269" s="67"/>
      <c r="C269" s="83" t="s">
        <v>184</v>
      </c>
      <c r="D269" s="83"/>
      <c r="E269" s="68"/>
    </row>
    <row r="270" spans="1:5" ht="39.75" customHeight="1">
      <c r="A270" s="66" t="s">
        <v>151</v>
      </c>
      <c r="B270" s="67"/>
      <c r="C270" s="67"/>
      <c r="D270" s="67"/>
      <c r="E270" s="68"/>
    </row>
    <row r="271" spans="2:5" ht="19.5" customHeight="1">
      <c r="B271" s="59"/>
      <c r="C271" s="82"/>
      <c r="D271" s="82"/>
      <c r="E271" s="82"/>
    </row>
    <row r="272" spans="1:5" ht="15" customHeight="1">
      <c r="A272" s="74"/>
      <c r="B272" s="75"/>
      <c r="C272" s="75"/>
      <c r="D272" s="32"/>
      <c r="E272" s="38"/>
    </row>
    <row r="273" spans="1:5" ht="19.5" customHeight="1">
      <c r="A273" s="66"/>
      <c r="B273" s="73"/>
      <c r="C273" s="73"/>
      <c r="D273" s="67"/>
      <c r="E273" s="68"/>
    </row>
    <row r="274" spans="1:5" ht="19.5" customHeight="1">
      <c r="A274" s="76"/>
      <c r="B274" s="67"/>
      <c r="C274" s="67"/>
      <c r="D274" s="67"/>
      <c r="E274" s="68"/>
    </row>
    <row r="275" spans="1:6" ht="19.5" customHeight="1">
      <c r="A275" s="66"/>
      <c r="B275" s="67"/>
      <c r="C275" s="67"/>
      <c r="D275" s="67"/>
      <c r="E275" s="68"/>
      <c r="F275" s="8"/>
    </row>
    <row r="276" spans="1:5" s="8" customFormat="1" ht="20.25" customHeight="1">
      <c r="A276" s="59"/>
      <c r="B276" s="59"/>
      <c r="C276" s="82"/>
      <c r="D276" s="82"/>
      <c r="E276" s="82"/>
    </row>
    <row r="277" spans="1:5" s="8" customFormat="1" ht="9.75" customHeight="1" hidden="1">
      <c r="A277" s="32"/>
      <c r="B277" s="32"/>
      <c r="C277" s="37"/>
      <c r="D277" s="32"/>
      <c r="E277" s="38"/>
    </row>
    <row r="278" spans="1:5" s="8" customFormat="1" ht="14.25" customHeight="1" hidden="1">
      <c r="A278" s="18"/>
      <c r="B278" s="18"/>
      <c r="C278" s="79"/>
      <c r="D278" s="79"/>
      <c r="E278" s="79"/>
    </row>
    <row r="279" spans="1:5" s="8" customFormat="1" ht="17.25" customHeight="1">
      <c r="A279" s="59"/>
      <c r="B279" s="18"/>
      <c r="C279" s="59"/>
      <c r="D279" s="63"/>
      <c r="E279" s="63"/>
    </row>
    <row r="280" spans="3:5" s="8" customFormat="1" ht="12.75">
      <c r="C280" s="7"/>
      <c r="E280" s="2"/>
    </row>
    <row r="281" spans="3:5" s="8" customFormat="1" ht="12.75">
      <c r="C281" s="7"/>
      <c r="E281" s="2"/>
    </row>
    <row r="282" spans="3:5" s="8" customFormat="1" ht="12.75">
      <c r="C282" s="7"/>
      <c r="E282" s="2"/>
    </row>
    <row r="283" spans="3:5" s="8" customFormat="1" ht="12.75">
      <c r="C283" s="7"/>
      <c r="E283" s="2"/>
    </row>
    <row r="284" spans="3:5" s="8" customFormat="1" ht="12.75">
      <c r="C284" s="7"/>
      <c r="E284" s="2"/>
    </row>
    <row r="285" spans="3:5" s="8" customFormat="1" ht="12.75">
      <c r="C285" s="7"/>
      <c r="E285" s="2"/>
    </row>
    <row r="286" spans="3:5" s="8" customFormat="1" ht="12.75">
      <c r="C286" s="7"/>
      <c r="E286" s="2"/>
    </row>
    <row r="287" spans="3:5" s="8" customFormat="1" ht="12.75">
      <c r="C287" s="7"/>
      <c r="E287" s="2"/>
    </row>
    <row r="288" spans="3:6" s="8" customFormat="1" ht="12.75">
      <c r="C288" s="7"/>
      <c r="E288" s="2"/>
      <c r="F288" s="4"/>
    </row>
    <row r="297" ht="11.25" customHeight="1"/>
    <row r="298" ht="11.25" customHeight="1" hidden="1"/>
    <row r="299" ht="12.75" hidden="1"/>
    <row r="300" ht="12.75" hidden="1"/>
    <row r="301" ht="12.75" hidden="1"/>
    <row r="302" ht="12.75" hidden="1"/>
    <row r="303" ht="12.75" hidden="1"/>
    <row r="304" ht="12.75" hidden="1"/>
  </sheetData>
  <sheetProtection/>
  <mergeCells count="5">
    <mergeCell ref="C278:E278"/>
    <mergeCell ref="A1:E1"/>
    <mergeCell ref="C276:E276"/>
    <mergeCell ref="C271:E271"/>
    <mergeCell ref="C269:D269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1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2020-09-08T06:29:45Z</cp:lastPrinted>
  <dcterms:created xsi:type="dcterms:W3CDTF">2001-03-21T05:21:19Z</dcterms:created>
  <dcterms:modified xsi:type="dcterms:W3CDTF">2021-02-16T08:17:18Z</dcterms:modified>
  <cp:category/>
  <cp:version/>
  <cp:contentType/>
  <cp:contentStatus/>
</cp:coreProperties>
</file>