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530" tabRatio="500" activeTab="0"/>
  </bookViews>
  <sheets>
    <sheet name="2021" sheetId="1" r:id="rId1"/>
  </sheets>
  <definedNames>
    <definedName name="_xlnm.Print_Titles" localSheetId="0">'2021'!$15:$15</definedName>
    <definedName name="_xlnm.Print_Area" localSheetId="0">'2021'!$A$1:$K$62</definedName>
  </definedNames>
  <calcPr fullCalcOnLoad="1" fullPrecision="0"/>
</workbook>
</file>

<file path=xl/sharedStrings.xml><?xml version="1.0" encoding="utf-8"?>
<sst xmlns="http://schemas.openxmlformats.org/spreadsheetml/2006/main" count="199" uniqueCount="126">
  <si>
    <t>УТВЕРЖДЕНО</t>
  </si>
  <si>
    <t xml:space="preserve">постановлением Кабинета Министров </t>
  </si>
  <si>
    <t>Чувашской Республики</t>
  </si>
  <si>
    <t>Р А С П Р Е Д Е Л Е Н И Е</t>
  </si>
  <si>
    <t xml:space="preserve">средств республиканского бюджета Чувашской Республики на реализацию мероприятий комплексного развития транспортной инфраструктуры Чебоксарской агломерации в рамках реализации национального проекта «Безопасные и качественные автомобильные дороги» на 2021 год </t>
  </si>
  <si>
    <t>№ пп</t>
  </si>
  <si>
    <t>Наименование автомобильной дороги, объекта</t>
  </si>
  <si>
    <t>Адрес участка</t>
  </si>
  <si>
    <t>Вид работ</t>
  </si>
  <si>
    <t>Мощность работ</t>
  </si>
  <si>
    <t>Объем финансирования, рублей</t>
  </si>
  <si>
    <t>В том числе</t>
  </si>
  <si>
    <t>начало (км+м)</t>
  </si>
  <si>
    <t>конец (км+м)</t>
  </si>
  <si>
    <t>значение</t>
  </si>
  <si>
    <t>единица измерения</t>
  </si>
  <si>
    <t>из федерального бюджета, рублей</t>
  </si>
  <si>
    <t>из республикан-ского бюджета Чувашской Республики, рублей</t>
  </si>
  <si>
    <t>из местного бюджета, рублей</t>
  </si>
  <si>
    <t>город Чебоксары</t>
  </si>
  <si>
    <t>1.</t>
  </si>
  <si>
    <t>Ремонт путепровода на Южной автомагистрали по                                        пр. Тракторостроителей</t>
  </si>
  <si>
    <t>ул. Ленинского Комсомола, 
дом № 49</t>
  </si>
  <si>
    <t>ремонт путепровода</t>
  </si>
  <si>
    <t>пог. м</t>
  </si>
  <si>
    <t>2.</t>
  </si>
  <si>
    <t>Ремонт моста через реку Малая Кувшинка в г. Чебоксары</t>
  </si>
  <si>
    <t>через р. Малая Кувшинка</t>
  </si>
  <si>
    <t>ремонт моста</t>
  </si>
  <si>
    <t>3.</t>
  </si>
  <si>
    <t>ул. Университетская</t>
  </si>
  <si>
    <t>ремонт покрытия проезжей части</t>
  </si>
  <si>
    <t>км</t>
  </si>
  <si>
    <t>4.</t>
  </si>
  <si>
    <t>5.</t>
  </si>
  <si>
    <t>Реконструкция автомобильной дороги по ул. Гражданская (от кольца по 
ул. Гражданская до ул. Социалистическая)</t>
  </si>
  <si>
    <t>ул. Гражданская</t>
  </si>
  <si>
    <t>ул. Социалистическая</t>
  </si>
  <si>
    <t>реконструкция</t>
  </si>
  <si>
    <t>Всего по автомобильным дорогам 
г. Чебоксары</t>
  </si>
  <si>
    <t>Итого по автомобильным дорогам 
г. Чебоксары</t>
  </si>
  <si>
    <t xml:space="preserve">ремонт моста, путепровода </t>
  </si>
  <si>
    <t>город Новочебоксарск</t>
  </si>
  <si>
    <t>ул. Промышленная</t>
  </si>
  <si>
    <t>ул. Советская          (нижнее кольцо)</t>
  </si>
  <si>
    <t xml:space="preserve">кольцо Химпрома </t>
  </si>
  <si>
    <t>Всего по автомобильным дорогам 
г. Новочебоксарска</t>
  </si>
  <si>
    <t>Итого по автомобильным дорогам 
г. Новочебоксарска</t>
  </si>
  <si>
    <t>Чебоксарский район</t>
  </si>
  <si>
    <t>Всего по автомобильным дорогам Чебоксарского района</t>
  </si>
  <si>
    <t>Итого по автомобильным дорогам Чебоксарского района</t>
  </si>
  <si>
    <t>Моргаушский район</t>
  </si>
  <si>
    <t>Всего по автомобильным дорогам Моргаушского района</t>
  </si>
  <si>
    <t>Итого по автомобильным дорогам Моргаушского района</t>
  </si>
  <si>
    <t>Всего по автомобильным дорогам Чебоксарской агломерации</t>
  </si>
  <si>
    <t>Итого по автомобильным дорогам Чебоксарской агломерации</t>
  </si>
  <si>
    <t>ул. Советская</t>
  </si>
  <si>
    <t>граница города</t>
  </si>
  <si>
    <t>п. м</t>
  </si>
  <si>
    <t>пр. М.Горького, д. 51</t>
  </si>
  <si>
    <t>ул. Университетская, д.49</t>
  </si>
  <si>
    <t>ул. Калинина</t>
  </si>
  <si>
    <t>Калининский мост</t>
  </si>
  <si>
    <t>ул. Гагарина, д. 55</t>
  </si>
  <si>
    <t>ул. Советская д. 65</t>
  </si>
  <si>
    <r>
      <t xml:space="preserve">Автомобильная дорога </t>
    </r>
    <r>
      <rPr>
        <sz val="11"/>
        <rFont val="Times New Roman"/>
        <family val="1"/>
      </rPr>
      <t>«</t>
    </r>
    <r>
      <rPr>
        <sz val="11"/>
        <rFont val="Times New Roman"/>
        <family val="1"/>
      </rPr>
      <t>Волга-Вурмой»  в Моргаушском районе</t>
    </r>
  </si>
  <si>
    <t>10+950</t>
  </si>
  <si>
    <t>14+250</t>
  </si>
  <si>
    <t>от ________№ _____</t>
  </si>
  <si>
    <t>(приложение № 1)</t>
  </si>
  <si>
    <t>16+140</t>
  </si>
  <si>
    <t>Автодорога «Чебоксары – Сурское - «Кшауши-«Студгородок»</t>
  </si>
  <si>
    <t>Автодорога "Лапсары-Мокшино"</t>
  </si>
  <si>
    <t>Автодорога "Коснары-Тренькасы"</t>
  </si>
  <si>
    <t>Автодорога "Волга-Абашево"</t>
  </si>
  <si>
    <t>Автодорога "Моштауши – Клычево – Завражное"</t>
  </si>
  <si>
    <t>Автодорога "Турикасы-Большие Мамыши- Чиганары"</t>
  </si>
  <si>
    <t>Автодорога "Пархикасы-Синьялпокровское"</t>
  </si>
  <si>
    <t>Автодорога "Чебоксары-Сурское-Малые Карачуры"</t>
  </si>
  <si>
    <t xml:space="preserve">Автодорога "Волга Шорчекасы - Атлашево" </t>
  </si>
  <si>
    <t xml:space="preserve">Автодорога "Кугеси-Икково-Ямбарусово" </t>
  </si>
  <si>
    <t>0+00</t>
  </si>
  <si>
    <t>0+540</t>
  </si>
  <si>
    <t>3+610</t>
  </si>
  <si>
    <t>2+760</t>
  </si>
  <si>
    <t>0+650</t>
  </si>
  <si>
    <t>5+230</t>
  </si>
  <si>
    <t>7+530</t>
  </si>
  <si>
    <t>2+280</t>
  </si>
  <si>
    <t>3+580</t>
  </si>
  <si>
    <t>0+730</t>
  </si>
  <si>
    <t>2+130</t>
  </si>
  <si>
    <t xml:space="preserve">Автомобильная дорога «Турикасы – Большие Мамыши – Чиганары» – Тимой-Мамыши (подъезд к деревне Тимой-Мамыши) </t>
  </si>
  <si>
    <t>4+300</t>
  </si>
  <si>
    <t>1+720</t>
  </si>
  <si>
    <t>1+046</t>
  </si>
  <si>
    <t>6+606</t>
  </si>
  <si>
    <t>9+700</t>
  </si>
  <si>
    <t>0+000</t>
  </si>
  <si>
    <t>4+450</t>
  </si>
  <si>
    <t>9+340</t>
  </si>
  <si>
    <t>5+020</t>
  </si>
  <si>
    <t>1+550</t>
  </si>
  <si>
    <t>0+640</t>
  </si>
  <si>
    <t>7+600</t>
  </si>
  <si>
    <t>6.</t>
  </si>
  <si>
    <t>ул. Нижегородская</t>
  </si>
  <si>
    <t>пр. Московский, дом №2</t>
  </si>
  <si>
    <t>Историческая набережная</t>
  </si>
  <si>
    <t>бульвар Юности</t>
  </si>
  <si>
    <t>ул. Надежды</t>
  </si>
  <si>
    <t>ул. М. Павлова</t>
  </si>
  <si>
    <t>7.</t>
  </si>
  <si>
    <t>8.</t>
  </si>
  <si>
    <t>местный проезд вдоль БСМП</t>
  </si>
  <si>
    <t>Московский проспект</t>
  </si>
  <si>
    <t>ул. Пирогова</t>
  </si>
  <si>
    <t>местный проезд по пр. Мира</t>
  </si>
  <si>
    <t>пр. И. Яковлева</t>
  </si>
  <si>
    <t>пр. Мира</t>
  </si>
  <si>
    <t>местный проезд по пр. 9-ой Пятилетки</t>
  </si>
  <si>
    <t>пр. 9-ой Пятилетки, дом №2 корп. 3</t>
  </si>
  <si>
    <t>9.</t>
  </si>
  <si>
    <t>10.</t>
  </si>
  <si>
    <t>11.</t>
  </si>
  <si>
    <t>пр. 9-ой Пятилетки, дом №18 корп.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</si>
</sst>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2" fillId="33" borderId="11" xfId="54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55" applyFont="1" applyFill="1" applyBorder="1" applyAlignment="1">
      <alignment horizontal="left" vertical="top" wrapText="1"/>
      <protection/>
    </xf>
    <xf numFmtId="164" fontId="2" fillId="33" borderId="11" xfId="0" applyNumberFormat="1" applyFont="1" applyFill="1" applyBorder="1" applyAlignment="1">
      <alignment horizontal="center" vertical="top" wrapText="1"/>
    </xf>
    <xf numFmtId="165" fontId="2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/>
    </xf>
    <xf numFmtId="166" fontId="2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166" fontId="6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top" wrapText="1"/>
    </xf>
    <xf numFmtId="4" fontId="2" fillId="33" borderId="11" xfId="53" applyNumberFormat="1" applyFont="1" applyFill="1" applyBorder="1" applyAlignment="1">
      <alignment horizontal="center" vertical="top" wrapText="1"/>
      <protection/>
    </xf>
    <xf numFmtId="4" fontId="2" fillId="33" borderId="12" xfId="53" applyNumberFormat="1" applyFont="1" applyFill="1" applyBorder="1" applyAlignment="1">
      <alignment horizontal="center" vertical="top" wrapText="1"/>
      <protection/>
    </xf>
    <xf numFmtId="0" fontId="2" fillId="33" borderId="10" xfId="53" applyFont="1" applyFill="1" applyBorder="1" applyAlignment="1">
      <alignment horizontal="left" vertical="top" wrapText="1"/>
      <protection/>
    </xf>
    <xf numFmtId="2" fontId="2" fillId="33" borderId="11" xfId="53" applyNumberFormat="1" applyFont="1" applyFill="1" applyBorder="1" applyAlignment="1">
      <alignment horizontal="center" vertical="top" wrapText="1"/>
      <protection/>
    </xf>
    <xf numFmtId="166" fontId="2" fillId="33" borderId="11" xfId="53" applyNumberFormat="1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55" applyFont="1" applyFill="1" applyBorder="1" applyAlignment="1">
      <alignment horizontal="left" vertical="center" wrapText="1"/>
      <protection/>
    </xf>
    <xf numFmtId="2" fontId="2" fillId="35" borderId="13" xfId="0" applyNumberFormat="1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165" fontId="2" fillId="35" borderId="13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vertical="center"/>
    </xf>
    <xf numFmtId="4" fontId="2" fillId="34" borderId="0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left" vertical="center" wrapText="1"/>
    </xf>
    <xf numFmtId="166" fontId="2" fillId="35" borderId="13" xfId="0" applyNumberFormat="1" applyFont="1" applyFill="1" applyBorder="1" applyAlignment="1">
      <alignment horizontal="center" vertical="center" wrapText="1"/>
    </xf>
    <xf numFmtId="0" fontId="2" fillId="35" borderId="13" xfId="55" applyFont="1" applyFill="1" applyBorder="1" applyAlignment="1">
      <alignment horizontal="left" vertical="top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top" wrapText="1"/>
    </xf>
    <xf numFmtId="166" fontId="6" fillId="34" borderId="13" xfId="0" applyNumberFormat="1" applyFont="1" applyFill="1" applyBorder="1" applyAlignment="1">
      <alignment horizontal="center" vertical="top" wrapText="1"/>
    </xf>
    <xf numFmtId="4" fontId="6" fillId="34" borderId="13" xfId="0" applyNumberFormat="1" applyFont="1" applyFill="1" applyBorder="1" applyAlignment="1">
      <alignment horizontal="center" vertical="top" wrapText="1"/>
    </xf>
    <xf numFmtId="165" fontId="6" fillId="34" borderId="13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5" borderId="13" xfId="55" applyFont="1" applyFill="1" applyBorder="1" applyAlignment="1">
      <alignment horizontal="left" wrapText="1"/>
      <protection/>
    </xf>
    <xf numFmtId="0" fontId="2" fillId="35" borderId="13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 vertical="top" wrapText="1"/>
    </xf>
    <xf numFmtId="166" fontId="2" fillId="35" borderId="13" xfId="0" applyNumberFormat="1" applyFont="1" applyFill="1" applyBorder="1" applyAlignment="1">
      <alignment horizontal="center" vertical="top" wrapText="1"/>
    </xf>
    <xf numFmtId="4" fontId="2" fillId="35" borderId="13" xfId="0" applyNumberFormat="1" applyFont="1" applyFill="1" applyBorder="1" applyAlignment="1">
      <alignment horizontal="center" vertical="top" wrapText="1"/>
    </xf>
    <xf numFmtId="4" fontId="2" fillId="35" borderId="15" xfId="0" applyNumberFormat="1" applyFont="1" applyFill="1" applyBorder="1" applyAlignment="1">
      <alignment horizontal="center" vertical="top" wrapText="1"/>
    </xf>
    <xf numFmtId="4" fontId="6" fillId="35" borderId="13" xfId="0" applyNumberFormat="1" applyFont="1" applyFill="1" applyBorder="1" applyAlignment="1">
      <alignment horizontal="center" vertical="top" wrapText="1"/>
    </xf>
    <xf numFmtId="4" fontId="6" fillId="35" borderId="15" xfId="0" applyNumberFormat="1" applyFont="1" applyFill="1" applyBorder="1" applyAlignment="1">
      <alignment horizontal="center" vertical="top" wrapText="1"/>
    </xf>
    <xf numFmtId="166" fontId="7" fillId="35" borderId="13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 vertical="top" wrapText="1"/>
    </xf>
    <xf numFmtId="4" fontId="7" fillId="35" borderId="15" xfId="0" applyNumberFormat="1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horizontal="center" vertical="top" wrapText="1"/>
    </xf>
    <xf numFmtId="0" fontId="2" fillId="37" borderId="13" xfId="55" applyFont="1" applyFill="1" applyBorder="1" applyAlignment="1">
      <alignment horizontal="left" vertical="top" wrapText="1"/>
      <protection/>
    </xf>
    <xf numFmtId="0" fontId="2" fillId="37" borderId="13" xfId="0" applyFont="1" applyFill="1" applyBorder="1" applyAlignment="1">
      <alignment horizontal="center" vertical="top"/>
    </xf>
    <xf numFmtId="166" fontId="2" fillId="37" borderId="13" xfId="0" applyNumberFormat="1" applyFont="1" applyFill="1" applyBorder="1" applyAlignment="1">
      <alignment horizontal="center" vertical="top" wrapText="1"/>
    </xf>
    <xf numFmtId="4" fontId="2" fillId="37" borderId="13" xfId="0" applyNumberFormat="1" applyFont="1" applyFill="1" applyBorder="1" applyAlignment="1">
      <alignment horizontal="center" vertical="top" wrapText="1"/>
    </xf>
    <xf numFmtId="4" fontId="2" fillId="37" borderId="13" xfId="0" applyNumberFormat="1" applyFont="1" applyFill="1" applyBorder="1" applyAlignment="1">
      <alignment horizontal="center" vertical="top"/>
    </xf>
    <xf numFmtId="4" fontId="6" fillId="37" borderId="16" xfId="0" applyNumberFormat="1" applyFont="1" applyFill="1" applyBorder="1" applyAlignment="1">
      <alignment horizontal="center" vertical="top" wrapText="1"/>
    </xf>
    <xf numFmtId="4" fontId="6" fillId="37" borderId="17" xfId="0" applyNumberFormat="1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center" vertical="top"/>
    </xf>
    <xf numFmtId="4" fontId="6" fillId="37" borderId="18" xfId="0" applyNumberFormat="1" applyFont="1" applyFill="1" applyBorder="1" applyAlignment="1">
      <alignment horizontal="center" vertical="top" wrapText="1"/>
    </xf>
    <xf numFmtId="165" fontId="2" fillId="35" borderId="13" xfId="0" applyNumberFormat="1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166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166" fontId="6" fillId="37" borderId="19" xfId="0" applyNumberFormat="1" applyFont="1" applyFill="1" applyBorder="1" applyAlignment="1">
      <alignment horizontal="center" vertical="top" wrapText="1"/>
    </xf>
    <xf numFmtId="166" fontId="6" fillId="37" borderId="20" xfId="0" applyNumberFormat="1" applyFont="1" applyFill="1" applyBorder="1" applyAlignment="1">
      <alignment horizontal="center" vertical="top" wrapText="1"/>
    </xf>
    <xf numFmtId="166" fontId="6" fillId="37" borderId="16" xfId="0" applyNumberFormat="1" applyFont="1" applyFill="1" applyBorder="1" applyAlignment="1">
      <alignment horizontal="center" vertical="top" wrapText="1"/>
    </xf>
    <xf numFmtId="166" fontId="6" fillId="37" borderId="21" xfId="0" applyNumberFormat="1" applyFont="1" applyFill="1" applyBorder="1" applyAlignment="1">
      <alignment horizontal="center" vertical="top" wrapText="1"/>
    </xf>
    <xf numFmtId="166" fontId="6" fillId="37" borderId="17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6" fillId="37" borderId="2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left" vertical="top" wrapText="1"/>
    </xf>
    <xf numFmtId="0" fontId="6" fillId="37" borderId="25" xfId="0" applyFont="1" applyFill="1" applyBorder="1" applyAlignment="1">
      <alignment horizontal="left" vertical="top" wrapText="1"/>
    </xf>
    <xf numFmtId="0" fontId="6" fillId="37" borderId="17" xfId="0" applyFont="1" applyFill="1" applyBorder="1" applyAlignment="1">
      <alignment horizontal="center" vertical="top" wrapText="1"/>
    </xf>
    <xf numFmtId="0" fontId="6" fillId="37" borderId="24" xfId="0" applyFont="1" applyFill="1" applyBorder="1" applyAlignment="1">
      <alignment horizontal="center" vertical="top" wrapText="1"/>
    </xf>
    <xf numFmtId="0" fontId="6" fillId="37" borderId="25" xfId="0" applyFont="1" applyFill="1" applyBorder="1" applyAlignment="1">
      <alignment horizontal="center" vertical="top" wrapText="1"/>
    </xf>
    <xf numFmtId="0" fontId="6" fillId="37" borderId="23" xfId="0" applyFont="1" applyFill="1" applyBorder="1" applyAlignment="1">
      <alignment horizontal="left" vertical="top" wrapText="1"/>
    </xf>
    <xf numFmtId="0" fontId="6" fillId="37" borderId="26" xfId="0" applyFont="1" applyFill="1" applyBorder="1" applyAlignment="1">
      <alignment horizontal="left" vertical="top" wrapText="1"/>
    </xf>
    <xf numFmtId="0" fontId="6" fillId="37" borderId="21" xfId="0" applyFont="1" applyFill="1" applyBorder="1" applyAlignment="1">
      <alignment horizontal="left" vertical="top" wrapText="1"/>
    </xf>
    <xf numFmtId="0" fontId="6" fillId="37" borderId="17" xfId="0" applyFont="1" applyFill="1" applyBorder="1" applyAlignment="1">
      <alignment horizontal="left" vertical="top" wrapText="1"/>
    </xf>
    <xf numFmtId="0" fontId="6" fillId="37" borderId="19" xfId="0" applyFont="1" applyFill="1" applyBorder="1" applyAlignment="1">
      <alignment horizontal="center" vertical="top" wrapText="1"/>
    </xf>
    <xf numFmtId="0" fontId="6" fillId="37" borderId="1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center" vertical="top"/>
    </xf>
    <xf numFmtId="0" fontId="6" fillId="33" borderId="27" xfId="0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2" fillId="37" borderId="29" xfId="0" applyFont="1" applyFill="1" applyBorder="1" applyAlignment="1">
      <alignment horizontal="center" vertical="top" wrapText="1"/>
    </xf>
    <xf numFmtId="0" fontId="2" fillId="37" borderId="28" xfId="55" applyFont="1" applyFill="1" applyBorder="1" applyAlignment="1">
      <alignment horizontal="center" vertical="top" wrapText="1"/>
      <protection/>
    </xf>
    <xf numFmtId="0" fontId="2" fillId="37" borderId="29" xfId="55" applyFont="1" applyFill="1" applyBorder="1" applyAlignment="1">
      <alignment horizontal="center" vertical="top" wrapText="1"/>
      <protection/>
    </xf>
    <xf numFmtId="166" fontId="2" fillId="37" borderId="28" xfId="0" applyNumberFormat="1" applyFont="1" applyFill="1" applyBorder="1" applyAlignment="1">
      <alignment horizontal="center" vertical="top" wrapText="1"/>
    </xf>
    <xf numFmtId="166" fontId="2" fillId="37" borderId="29" xfId="0" applyNumberFormat="1" applyFont="1" applyFill="1" applyBorder="1" applyAlignment="1">
      <alignment horizontal="center" vertical="top" wrapText="1"/>
    </xf>
    <xf numFmtId="4" fontId="2" fillId="37" borderId="28" xfId="0" applyNumberFormat="1" applyFont="1" applyFill="1" applyBorder="1" applyAlignment="1">
      <alignment horizontal="center" vertical="top" wrapText="1"/>
    </xf>
    <xf numFmtId="4" fontId="2" fillId="37" borderId="29" xfId="0" applyNumberFormat="1" applyFont="1" applyFill="1" applyBorder="1" applyAlignment="1">
      <alignment horizontal="center" vertical="top" wrapText="1"/>
    </xf>
    <xf numFmtId="2" fontId="2" fillId="37" borderId="13" xfId="0" applyNumberFormat="1" applyFont="1" applyFill="1" applyBorder="1" applyAlignment="1">
      <alignment horizontal="center" vertical="top" wrapText="1"/>
    </xf>
    <xf numFmtId="4" fontId="2" fillId="35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6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2"/>
  <sheetViews>
    <sheetView tabSelected="1" view="pageBreakPreview" zoomScale="90" zoomScaleNormal="80" zoomScaleSheetLayoutView="90" zoomScalePageLayoutView="0" workbookViewId="0" topLeftCell="A14">
      <selection activeCell="H26" sqref="H17:H26"/>
    </sheetView>
  </sheetViews>
  <sheetFormatPr defaultColWidth="11.421875" defaultRowHeight="12.75"/>
  <cols>
    <col min="1" max="1" width="4.8515625" style="1" customWidth="1"/>
    <col min="2" max="2" width="38.140625" style="2" customWidth="1"/>
    <col min="3" max="3" width="19.00390625" style="3" customWidth="1"/>
    <col min="4" max="4" width="19.8515625" style="3" customWidth="1"/>
    <col min="5" max="5" width="22.8515625" style="3" customWidth="1"/>
    <col min="6" max="6" width="13.00390625" style="3" customWidth="1"/>
    <col min="7" max="7" width="10.7109375" style="3" customWidth="1"/>
    <col min="8" max="8" width="19.140625" style="3" customWidth="1"/>
    <col min="9" max="9" width="17.00390625" style="3" customWidth="1"/>
    <col min="10" max="10" width="17.421875" style="3" customWidth="1"/>
    <col min="11" max="11" width="16.8515625" style="4" customWidth="1"/>
    <col min="12" max="12" width="17.7109375" style="5" customWidth="1"/>
    <col min="13" max="13" width="16.28125" style="1" customWidth="1"/>
    <col min="14" max="14" width="15.57421875" style="3" customWidth="1"/>
    <col min="15" max="15" width="14.8515625" style="3" customWidth="1"/>
    <col min="16" max="16384" width="11.421875" style="3" customWidth="1"/>
  </cols>
  <sheetData>
    <row r="1" spans="1:88" s="9" customFormat="1" ht="16.5">
      <c r="A1" s="6"/>
      <c r="B1" s="7"/>
      <c r="C1" s="5"/>
      <c r="D1" s="5"/>
      <c r="E1" s="5"/>
      <c r="F1" s="5"/>
      <c r="G1" s="5"/>
      <c r="H1" s="6"/>
      <c r="I1" s="127" t="s">
        <v>0</v>
      </c>
      <c r="J1" s="127"/>
      <c r="K1" s="12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s="11" customFormat="1" ht="16.5">
      <c r="A2" s="6"/>
      <c r="B2" s="7"/>
      <c r="C2" s="5"/>
      <c r="D2" s="5"/>
      <c r="E2" s="5"/>
      <c r="F2" s="5"/>
      <c r="G2" s="5"/>
      <c r="H2" s="6"/>
      <c r="I2" s="127" t="s">
        <v>1</v>
      </c>
      <c r="J2" s="127"/>
      <c r="K2" s="12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</row>
    <row r="3" spans="1:88" s="11" customFormat="1" ht="16.5">
      <c r="A3" s="6"/>
      <c r="B3" s="7"/>
      <c r="C3" s="5"/>
      <c r="D3" s="5"/>
      <c r="E3" s="5"/>
      <c r="F3" s="5"/>
      <c r="G3" s="5"/>
      <c r="H3" s="6"/>
      <c r="I3" s="127" t="s">
        <v>2</v>
      </c>
      <c r="J3" s="127"/>
      <c r="K3" s="12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s="11" customFormat="1" ht="16.5">
      <c r="A4" s="6"/>
      <c r="B4" s="7"/>
      <c r="C4" s="5"/>
      <c r="D4" s="5"/>
      <c r="E4" s="5"/>
      <c r="F4" s="5"/>
      <c r="G4" s="5"/>
      <c r="H4" s="6"/>
      <c r="I4" s="128" t="s">
        <v>68</v>
      </c>
      <c r="J4" s="128"/>
      <c r="K4" s="12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 s="11" customFormat="1" ht="8.25" customHeight="1">
      <c r="A5" s="6"/>
      <c r="B5" s="7"/>
      <c r="C5" s="5"/>
      <c r="D5" s="5"/>
      <c r="E5" s="5"/>
      <c r="F5" s="5"/>
      <c r="G5" s="5"/>
      <c r="H5" s="6"/>
      <c r="I5" s="8"/>
      <c r="J5" s="8"/>
      <c r="K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 s="11" customFormat="1" ht="16.5">
      <c r="A6" s="6"/>
      <c r="B6" s="7"/>
      <c r="C6" s="5"/>
      <c r="D6" s="5"/>
      <c r="E6" s="5"/>
      <c r="F6" s="5"/>
      <c r="G6" s="5"/>
      <c r="H6" s="6"/>
      <c r="I6" s="127" t="s">
        <v>69</v>
      </c>
      <c r="J6" s="127"/>
      <c r="K6" s="12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s="11" customFormat="1" ht="11.25" customHeight="1">
      <c r="A7" s="6"/>
      <c r="B7" s="7"/>
      <c r="C7" s="5"/>
      <c r="D7" s="5"/>
      <c r="E7" s="5"/>
      <c r="F7" s="5"/>
      <c r="G7" s="5"/>
      <c r="H7" s="6"/>
      <c r="I7" s="8"/>
      <c r="J7" s="8"/>
      <c r="K7" s="8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s="11" customFormat="1" ht="11.25" customHeight="1">
      <c r="A8" s="6"/>
      <c r="B8" s="7"/>
      <c r="C8" s="5"/>
      <c r="D8" s="5"/>
      <c r="E8" s="5"/>
      <c r="F8" s="5"/>
      <c r="G8" s="5"/>
      <c r="H8" s="6"/>
      <c r="I8" s="8"/>
      <c r="J8" s="8"/>
      <c r="K8" s="8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s="9" customFormat="1" ht="16.5">
      <c r="A9" s="129" t="s">
        <v>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9" customFormat="1" ht="49.5" customHeight="1">
      <c r="A10" s="130" t="s">
        <v>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15" customHeight="1">
      <c r="A11" s="125" t="s">
        <v>5</v>
      </c>
      <c r="B11" s="126" t="s">
        <v>6</v>
      </c>
      <c r="C11" s="126" t="s">
        <v>7</v>
      </c>
      <c r="D11" s="126"/>
      <c r="E11" s="126" t="s">
        <v>8</v>
      </c>
      <c r="F11" s="126" t="s">
        <v>9</v>
      </c>
      <c r="G11" s="126"/>
      <c r="H11" s="126" t="s">
        <v>10</v>
      </c>
      <c r="I11" s="116" t="s">
        <v>11</v>
      </c>
      <c r="J11" s="116"/>
      <c r="K11" s="11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ht="7.5" customHeight="1">
      <c r="A12" s="125"/>
      <c r="B12" s="126"/>
      <c r="C12" s="126"/>
      <c r="D12" s="126"/>
      <c r="E12" s="126"/>
      <c r="F12" s="126"/>
      <c r="G12" s="126"/>
      <c r="H12" s="126"/>
      <c r="I12" s="116"/>
      <c r="J12" s="116"/>
      <c r="K12" s="11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5" customHeight="1" hidden="1">
      <c r="A13" s="125"/>
      <c r="B13" s="126"/>
      <c r="C13" s="126"/>
      <c r="D13" s="126"/>
      <c r="E13" s="126"/>
      <c r="F13" s="126"/>
      <c r="G13" s="126"/>
      <c r="H13" s="126"/>
      <c r="I13" s="116"/>
      <c r="J13" s="116"/>
      <c r="K13" s="11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ht="76.5" customHeight="1">
      <c r="A14" s="125"/>
      <c r="B14" s="126"/>
      <c r="C14" s="12" t="s">
        <v>12</v>
      </c>
      <c r="D14" s="12" t="s">
        <v>13</v>
      </c>
      <c r="E14" s="126"/>
      <c r="F14" s="12" t="s">
        <v>14</v>
      </c>
      <c r="G14" s="12" t="s">
        <v>15</v>
      </c>
      <c r="H14" s="126"/>
      <c r="I14" s="12" t="s">
        <v>16</v>
      </c>
      <c r="J14" s="12" t="s">
        <v>17</v>
      </c>
      <c r="K14" s="13" t="s">
        <v>18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ht="15">
      <c r="A15" s="14">
        <v>1</v>
      </c>
      <c r="B15" s="15">
        <v>2</v>
      </c>
      <c r="C15" s="16">
        <v>3</v>
      </c>
      <c r="D15" s="12">
        <v>4</v>
      </c>
      <c r="E15" s="16">
        <v>5</v>
      </c>
      <c r="F15" s="12">
        <v>6</v>
      </c>
      <c r="G15" s="16">
        <v>7</v>
      </c>
      <c r="H15" s="12">
        <v>8</v>
      </c>
      <c r="I15" s="12">
        <v>9</v>
      </c>
      <c r="J15" s="12">
        <v>10</v>
      </c>
      <c r="K15" s="13">
        <v>11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37" customFormat="1" ht="15">
      <c r="A16" s="117" t="s">
        <v>19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</row>
    <row r="17" spans="1:88" s="37" customFormat="1" ht="45">
      <c r="A17" s="38" t="s">
        <v>20</v>
      </c>
      <c r="B17" s="39" t="s">
        <v>21</v>
      </c>
      <c r="C17" s="40" t="s">
        <v>22</v>
      </c>
      <c r="D17" s="40" t="s">
        <v>22</v>
      </c>
      <c r="E17" s="41" t="s">
        <v>23</v>
      </c>
      <c r="F17" s="42">
        <v>53</v>
      </c>
      <c r="G17" s="42" t="s">
        <v>58</v>
      </c>
      <c r="H17" s="43">
        <v>39947291.71</v>
      </c>
      <c r="I17" s="43">
        <f>ROUND(H17*50%,0)</f>
        <v>19973646</v>
      </c>
      <c r="J17" s="43">
        <f>ROUND(H17*40%,0)</f>
        <v>15978917</v>
      </c>
      <c r="K17" s="43">
        <f aca="true" t="shared" si="0" ref="K17:K26">H17-I17-J17</f>
        <v>3994728.71</v>
      </c>
      <c r="L17" s="44"/>
      <c r="M17" s="45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</row>
    <row r="18" spans="1:88" s="37" customFormat="1" ht="30">
      <c r="A18" s="38" t="s">
        <v>25</v>
      </c>
      <c r="B18" s="39" t="s">
        <v>26</v>
      </c>
      <c r="C18" s="40" t="s">
        <v>27</v>
      </c>
      <c r="D18" s="40" t="s">
        <v>27</v>
      </c>
      <c r="E18" s="41" t="s">
        <v>28</v>
      </c>
      <c r="F18" s="42">
        <v>125</v>
      </c>
      <c r="G18" s="42" t="s">
        <v>58</v>
      </c>
      <c r="H18" s="43">
        <v>75036661.89</v>
      </c>
      <c r="I18" s="43">
        <f>ROUND(H18*50%,0)</f>
        <v>37518331</v>
      </c>
      <c r="J18" s="43">
        <f>ROUND(H18*40%,0)</f>
        <v>30014665</v>
      </c>
      <c r="K18" s="43">
        <f t="shared" si="0"/>
        <v>7503665.89</v>
      </c>
      <c r="L18" s="44"/>
      <c r="M18" s="45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</row>
    <row r="19" spans="1:88" s="37" customFormat="1" ht="33" customHeight="1">
      <c r="A19" s="38" t="s">
        <v>29</v>
      </c>
      <c r="B19" s="46" t="s">
        <v>30</v>
      </c>
      <c r="C19" s="38" t="s">
        <v>59</v>
      </c>
      <c r="D19" s="38" t="s">
        <v>60</v>
      </c>
      <c r="E19" s="41" t="s">
        <v>31</v>
      </c>
      <c r="F19" s="47">
        <v>2.35</v>
      </c>
      <c r="G19" s="42" t="s">
        <v>32</v>
      </c>
      <c r="H19" s="43">
        <v>158182825</v>
      </c>
      <c r="I19" s="43">
        <f>ROUND(H19*50%,0)-1</f>
        <v>79091412</v>
      </c>
      <c r="J19" s="43">
        <f>ROUND(H19*40%,0)+5818283+3851730.9</f>
        <v>72943143.9</v>
      </c>
      <c r="K19" s="43">
        <f t="shared" si="0"/>
        <v>6148269.1</v>
      </c>
      <c r="L19" s="44"/>
      <c r="M19" s="4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</row>
    <row r="20" spans="1:88" s="37" customFormat="1" ht="40.5" customHeight="1">
      <c r="A20" s="38" t="s">
        <v>33</v>
      </c>
      <c r="B20" s="46" t="s">
        <v>61</v>
      </c>
      <c r="C20" s="38" t="s">
        <v>62</v>
      </c>
      <c r="D20" s="38" t="s">
        <v>63</v>
      </c>
      <c r="E20" s="41" t="s">
        <v>31</v>
      </c>
      <c r="F20" s="47">
        <v>1</v>
      </c>
      <c r="G20" s="42" t="s">
        <v>32</v>
      </c>
      <c r="H20" s="43">
        <f>61233589</f>
        <v>61233589</v>
      </c>
      <c r="I20" s="43">
        <f>ROUND(H20*50%,0)-15860184</f>
        <v>14756611</v>
      </c>
      <c r="J20" s="43">
        <f>ROUND(H20*40%,0)+5983542+7703461.8</f>
        <v>38180439.8</v>
      </c>
      <c r="K20" s="43">
        <f t="shared" si="0"/>
        <v>8296538.2</v>
      </c>
      <c r="L20" s="44"/>
      <c r="M20" s="4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</row>
    <row r="21" spans="1:88" s="37" customFormat="1" ht="40.5" customHeight="1">
      <c r="A21" s="38" t="s">
        <v>34</v>
      </c>
      <c r="B21" s="46" t="s">
        <v>106</v>
      </c>
      <c r="C21" s="84" t="s">
        <v>107</v>
      </c>
      <c r="D21" s="84" t="s">
        <v>108</v>
      </c>
      <c r="E21" s="85" t="s">
        <v>31</v>
      </c>
      <c r="F21" s="86">
        <v>0.514</v>
      </c>
      <c r="G21" s="84" t="s">
        <v>32</v>
      </c>
      <c r="H21" s="140">
        <v>11509574</v>
      </c>
      <c r="I21" s="43"/>
      <c r="J21" s="43">
        <v>6905744</v>
      </c>
      <c r="K21" s="43">
        <f t="shared" si="0"/>
        <v>4603830</v>
      </c>
      <c r="L21" s="44"/>
      <c r="M21" s="4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</row>
    <row r="22" spans="1:88" s="37" customFormat="1" ht="40.5" customHeight="1">
      <c r="A22" s="38" t="s">
        <v>105</v>
      </c>
      <c r="B22" s="87" t="s">
        <v>109</v>
      </c>
      <c r="C22" s="84" t="s">
        <v>30</v>
      </c>
      <c r="D22" s="84" t="s">
        <v>110</v>
      </c>
      <c r="E22" s="85" t="s">
        <v>31</v>
      </c>
      <c r="F22" s="86">
        <v>0.43</v>
      </c>
      <c r="G22" s="84" t="s">
        <v>32</v>
      </c>
      <c r="H22" s="140">
        <v>18500000</v>
      </c>
      <c r="I22" s="43"/>
      <c r="J22" s="43">
        <f>11100000+3851730.9</f>
        <v>14951730.9</v>
      </c>
      <c r="K22" s="43">
        <f t="shared" si="0"/>
        <v>3548269.1</v>
      </c>
      <c r="L22" s="44"/>
      <c r="M22" s="4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</row>
    <row r="23" spans="1:88" s="37" customFormat="1" ht="40.5" customHeight="1">
      <c r="A23" s="38" t="s">
        <v>112</v>
      </c>
      <c r="B23" s="87" t="s">
        <v>110</v>
      </c>
      <c r="C23" s="84" t="s">
        <v>111</v>
      </c>
      <c r="D23" s="84" t="s">
        <v>30</v>
      </c>
      <c r="E23" s="85" t="s">
        <v>31</v>
      </c>
      <c r="F23" s="86">
        <v>1.085</v>
      </c>
      <c r="G23" s="84" t="s">
        <v>32</v>
      </c>
      <c r="H23" s="140">
        <v>17500000</v>
      </c>
      <c r="I23" s="43"/>
      <c r="J23" s="43">
        <v>10500000</v>
      </c>
      <c r="K23" s="43">
        <f t="shared" si="0"/>
        <v>7000000</v>
      </c>
      <c r="L23" s="44"/>
      <c r="M23" s="4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</row>
    <row r="24" spans="1:88" s="37" customFormat="1" ht="40.5" customHeight="1">
      <c r="A24" s="38" t="s">
        <v>113</v>
      </c>
      <c r="B24" s="87" t="s">
        <v>114</v>
      </c>
      <c r="C24" s="84" t="s">
        <v>115</v>
      </c>
      <c r="D24" s="84" t="s">
        <v>116</v>
      </c>
      <c r="E24" s="85" t="s">
        <v>31</v>
      </c>
      <c r="F24" s="86">
        <v>0.6</v>
      </c>
      <c r="G24" s="84" t="s">
        <v>32</v>
      </c>
      <c r="H24" s="140">
        <v>11000000</v>
      </c>
      <c r="I24" s="43"/>
      <c r="J24" s="43">
        <v>6600000</v>
      </c>
      <c r="K24" s="43">
        <f t="shared" si="0"/>
        <v>4400000</v>
      </c>
      <c r="L24" s="44"/>
      <c r="M24" s="4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</row>
    <row r="25" spans="1:88" s="37" customFormat="1" ht="40.5" customHeight="1">
      <c r="A25" s="38" t="s">
        <v>122</v>
      </c>
      <c r="B25" s="87" t="s">
        <v>117</v>
      </c>
      <c r="C25" s="84" t="s">
        <v>118</v>
      </c>
      <c r="D25" s="84" t="s">
        <v>119</v>
      </c>
      <c r="E25" s="85" t="s">
        <v>31</v>
      </c>
      <c r="F25" s="86">
        <v>0.77</v>
      </c>
      <c r="G25" s="84" t="s">
        <v>32</v>
      </c>
      <c r="H25" s="140">
        <v>15406563.4</v>
      </c>
      <c r="I25" s="43"/>
      <c r="J25" s="43">
        <f>9243938.4+3162625</f>
        <v>12406563.4</v>
      </c>
      <c r="K25" s="43">
        <f t="shared" si="0"/>
        <v>3000000</v>
      </c>
      <c r="L25" s="44"/>
      <c r="M25" s="45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</row>
    <row r="26" spans="1:88" s="37" customFormat="1" ht="40.5" customHeight="1">
      <c r="A26" s="38" t="s">
        <v>123</v>
      </c>
      <c r="B26" s="87" t="s">
        <v>120</v>
      </c>
      <c r="C26" s="84" t="s">
        <v>121</v>
      </c>
      <c r="D26" s="84" t="s">
        <v>125</v>
      </c>
      <c r="E26" s="85" t="s">
        <v>31</v>
      </c>
      <c r="F26" s="86">
        <v>0.64</v>
      </c>
      <c r="G26" s="84" t="s">
        <v>32</v>
      </c>
      <c r="H26" s="140">
        <v>14500000</v>
      </c>
      <c r="I26" s="43"/>
      <c r="J26" s="43">
        <v>8700000</v>
      </c>
      <c r="K26" s="43">
        <f t="shared" si="0"/>
        <v>5800000</v>
      </c>
      <c r="L26" s="44"/>
      <c r="M26" s="45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</row>
    <row r="27" spans="1:88" s="37" customFormat="1" ht="49.5" customHeight="1">
      <c r="A27" s="38" t="s">
        <v>124</v>
      </c>
      <c r="B27" s="48" t="s">
        <v>35</v>
      </c>
      <c r="C27" s="40" t="s">
        <v>36</v>
      </c>
      <c r="D27" s="40" t="s">
        <v>37</v>
      </c>
      <c r="E27" s="41" t="s">
        <v>38</v>
      </c>
      <c r="F27" s="47"/>
      <c r="G27" s="42" t="s">
        <v>32</v>
      </c>
      <c r="H27" s="43">
        <f>I27+J27+K27</f>
        <v>200000000</v>
      </c>
      <c r="I27" s="43">
        <v>38455000</v>
      </c>
      <c r="J27" s="43">
        <v>129236000</v>
      </c>
      <c r="K27" s="43">
        <v>32309000</v>
      </c>
      <c r="L27" s="44"/>
      <c r="M27" s="4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</row>
    <row r="28" spans="1:88" s="37" customFormat="1" ht="30" customHeight="1">
      <c r="A28" s="118" t="s">
        <v>39</v>
      </c>
      <c r="B28" s="118"/>
      <c r="C28" s="119"/>
      <c r="D28" s="119"/>
      <c r="E28" s="119"/>
      <c r="F28" s="119"/>
      <c r="G28" s="119"/>
      <c r="H28" s="49">
        <f>SUM(H17:H27)</f>
        <v>622816505</v>
      </c>
      <c r="I28" s="49">
        <f>SUM(I17:I27)</f>
        <v>189795000</v>
      </c>
      <c r="J28" s="49">
        <f>SUM(J17:J27)</f>
        <v>346417204</v>
      </c>
      <c r="K28" s="49">
        <f>SUM(K17:K27)</f>
        <v>86604301</v>
      </c>
      <c r="L28" s="44"/>
      <c r="M28" s="45"/>
      <c r="N28" s="45"/>
      <c r="O28" s="45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</row>
    <row r="29" spans="1:88" s="37" customFormat="1" ht="15" customHeight="1">
      <c r="A29" s="120" t="s">
        <v>40</v>
      </c>
      <c r="B29" s="120"/>
      <c r="C29" s="118" t="s">
        <v>31</v>
      </c>
      <c r="D29" s="118"/>
      <c r="E29" s="118"/>
      <c r="F29" s="51">
        <f>F19+F20+F21+F22+F23+F24+F25+F26</f>
        <v>7.389</v>
      </c>
      <c r="G29" s="50" t="s">
        <v>32</v>
      </c>
      <c r="H29" s="52">
        <f>H19+H20+H21+H22+H23+H24+H25+H26</f>
        <v>307832551.4</v>
      </c>
      <c r="I29" s="52">
        <f>I19+I20+I21+I22+I23+I24+I25+I26</f>
        <v>93848023</v>
      </c>
      <c r="J29" s="52">
        <f>J19+J20+J21+J22+J23+J24+J25+J26</f>
        <v>171187622</v>
      </c>
      <c r="K29" s="52">
        <f>K19+K20+K21+K22+K23+K24+K25+K26</f>
        <v>42796906.4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</row>
    <row r="30" spans="1:88" s="37" customFormat="1" ht="15" customHeight="1">
      <c r="A30" s="120"/>
      <c r="B30" s="120"/>
      <c r="C30" s="118" t="s">
        <v>41</v>
      </c>
      <c r="D30" s="118"/>
      <c r="E30" s="118"/>
      <c r="F30" s="53">
        <f>F17+F18</f>
        <v>178</v>
      </c>
      <c r="G30" s="50" t="s">
        <v>58</v>
      </c>
      <c r="H30" s="52">
        <f>H17+H18</f>
        <v>114983953.6</v>
      </c>
      <c r="I30" s="52">
        <f>I17+I18</f>
        <v>57491977</v>
      </c>
      <c r="J30" s="52">
        <f>J17+J18</f>
        <v>45993582</v>
      </c>
      <c r="K30" s="52">
        <f>K17+K18</f>
        <v>11498394.6</v>
      </c>
      <c r="L30" s="4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</row>
    <row r="31" spans="1:88" s="37" customFormat="1" ht="15" customHeight="1">
      <c r="A31" s="120"/>
      <c r="B31" s="120"/>
      <c r="C31" s="118" t="s">
        <v>38</v>
      </c>
      <c r="D31" s="118"/>
      <c r="E31" s="118"/>
      <c r="F31" s="51"/>
      <c r="G31" s="50" t="s">
        <v>32</v>
      </c>
      <c r="H31" s="52">
        <f>H27</f>
        <v>200000000</v>
      </c>
      <c r="I31" s="52">
        <f>I27</f>
        <v>38455000</v>
      </c>
      <c r="J31" s="52">
        <f>J27</f>
        <v>129236000</v>
      </c>
      <c r="K31" s="52">
        <f>K27</f>
        <v>32309000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</row>
    <row r="32" spans="1:88" ht="15">
      <c r="A32" s="124" t="s">
        <v>42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ht="30">
      <c r="A33" s="17" t="s">
        <v>20</v>
      </c>
      <c r="B33" s="18" t="s">
        <v>43</v>
      </c>
      <c r="C33" s="28" t="s">
        <v>44</v>
      </c>
      <c r="D33" s="28" t="s">
        <v>45</v>
      </c>
      <c r="E33" s="19" t="s">
        <v>31</v>
      </c>
      <c r="F33" s="23"/>
      <c r="G33" s="20" t="s">
        <v>32</v>
      </c>
      <c r="H33" s="21">
        <f>I33+J33+K33</f>
        <v>93131325.36</v>
      </c>
      <c r="I33" s="30">
        <v>46565662.68</v>
      </c>
      <c r="J33" s="31">
        <v>41909096.41</v>
      </c>
      <c r="K33" s="31">
        <v>4656566.27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ht="30.75" customHeight="1">
      <c r="A34" s="17" t="s">
        <v>25</v>
      </c>
      <c r="B34" s="32" t="s">
        <v>56</v>
      </c>
      <c r="C34" s="33" t="s">
        <v>64</v>
      </c>
      <c r="D34" s="33" t="s">
        <v>57</v>
      </c>
      <c r="E34" s="28" t="s">
        <v>31</v>
      </c>
      <c r="F34" s="34">
        <v>1.292</v>
      </c>
      <c r="G34" s="35" t="s">
        <v>32</v>
      </c>
      <c r="H34" s="21">
        <f>I34+J34+K34</f>
        <v>31668674.64</v>
      </c>
      <c r="I34" s="30">
        <v>15834337.32</v>
      </c>
      <c r="J34" s="31">
        <v>14250903.59</v>
      </c>
      <c r="K34" s="31">
        <v>1583433.73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ht="30.75" customHeight="1">
      <c r="A35" s="88" t="s">
        <v>46</v>
      </c>
      <c r="B35" s="88"/>
      <c r="C35" s="90"/>
      <c r="D35" s="90"/>
      <c r="E35" s="90"/>
      <c r="F35" s="90"/>
      <c r="G35" s="90"/>
      <c r="H35" s="25">
        <f>H36</f>
        <v>124800000</v>
      </c>
      <c r="I35" s="25">
        <f>I36</f>
        <v>62400000</v>
      </c>
      <c r="J35" s="25">
        <f>J36</f>
        <v>56160000</v>
      </c>
      <c r="K35" s="25">
        <f>K36</f>
        <v>6240000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29.25" customHeight="1">
      <c r="A36" s="88" t="s">
        <v>47</v>
      </c>
      <c r="B36" s="88"/>
      <c r="C36" s="89" t="s">
        <v>31</v>
      </c>
      <c r="D36" s="89"/>
      <c r="E36" s="89"/>
      <c r="F36" s="27">
        <f>F33+F34</f>
        <v>1.292</v>
      </c>
      <c r="G36" s="24" t="s">
        <v>32</v>
      </c>
      <c r="H36" s="25">
        <f>H33+H34</f>
        <v>124800000</v>
      </c>
      <c r="I36" s="25">
        <f>I33+I34</f>
        <v>62400000</v>
      </c>
      <c r="J36" s="25">
        <f>J33+J34</f>
        <v>56160000</v>
      </c>
      <c r="K36" s="25">
        <f>K33+K34</f>
        <v>6240000</v>
      </c>
      <c r="L36" s="4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5">
      <c r="A37" s="104" t="s">
        <v>48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15.75" customHeight="1">
      <c r="A38" s="131" t="s">
        <v>20</v>
      </c>
      <c r="B38" s="133" t="s">
        <v>79</v>
      </c>
      <c r="C38" s="76" t="s">
        <v>95</v>
      </c>
      <c r="D38" s="77" t="s">
        <v>96</v>
      </c>
      <c r="E38" s="131" t="s">
        <v>31</v>
      </c>
      <c r="F38" s="135">
        <v>12</v>
      </c>
      <c r="G38" s="135" t="s">
        <v>32</v>
      </c>
      <c r="H38" s="137">
        <f>SUM(I38:K39)</f>
        <v>84457724.61</v>
      </c>
      <c r="I38" s="137">
        <v>26164005.32</v>
      </c>
      <c r="J38" s="137">
        <v>55379033.29</v>
      </c>
      <c r="K38" s="139">
        <v>2914686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5" customHeight="1">
      <c r="A39" s="132"/>
      <c r="B39" s="134"/>
      <c r="C39" s="76" t="s">
        <v>97</v>
      </c>
      <c r="D39" s="77" t="s">
        <v>70</v>
      </c>
      <c r="E39" s="132"/>
      <c r="F39" s="136"/>
      <c r="G39" s="136"/>
      <c r="H39" s="138"/>
      <c r="I39" s="138"/>
      <c r="J39" s="138"/>
      <c r="K39" s="13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16.5" customHeight="1">
      <c r="A40" s="131">
        <v>2</v>
      </c>
      <c r="B40" s="133" t="s">
        <v>80</v>
      </c>
      <c r="C40" s="76" t="s">
        <v>98</v>
      </c>
      <c r="D40" s="76" t="s">
        <v>99</v>
      </c>
      <c r="E40" s="131" t="s">
        <v>31</v>
      </c>
      <c r="F40" s="135">
        <v>6.19</v>
      </c>
      <c r="G40" s="135" t="s">
        <v>32</v>
      </c>
      <c r="H40" s="137">
        <f>SUM(I40:K41)</f>
        <v>44672847.67</v>
      </c>
      <c r="I40" s="137">
        <v>13839120.46</v>
      </c>
      <c r="J40" s="137">
        <v>29292040.85</v>
      </c>
      <c r="K40" s="139">
        <v>1541686.36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16.5" customHeight="1">
      <c r="A41" s="132"/>
      <c r="B41" s="134"/>
      <c r="C41" s="76" t="s">
        <v>104</v>
      </c>
      <c r="D41" s="76" t="s">
        <v>100</v>
      </c>
      <c r="E41" s="132"/>
      <c r="F41" s="136"/>
      <c r="G41" s="136"/>
      <c r="H41" s="138"/>
      <c r="I41" s="138"/>
      <c r="J41" s="138"/>
      <c r="K41" s="13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18" customHeight="1">
      <c r="A42" s="131">
        <v>3</v>
      </c>
      <c r="B42" s="133" t="s">
        <v>71</v>
      </c>
      <c r="C42" s="76" t="s">
        <v>103</v>
      </c>
      <c r="D42" s="76" t="s">
        <v>102</v>
      </c>
      <c r="E42" s="131" t="s">
        <v>31</v>
      </c>
      <c r="F42" s="135">
        <v>3.8</v>
      </c>
      <c r="G42" s="135" t="s">
        <v>32</v>
      </c>
      <c r="H42" s="137">
        <f>SUM(I42:K43)</f>
        <v>33171157.95</v>
      </c>
      <c r="I42" s="137">
        <v>10276032.86</v>
      </c>
      <c r="J42" s="137">
        <v>21750368.84</v>
      </c>
      <c r="K42" s="139">
        <v>1144756.25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spans="1:88" ht="15.75" customHeight="1">
      <c r="A43" s="132"/>
      <c r="B43" s="134"/>
      <c r="C43" s="76" t="s">
        <v>91</v>
      </c>
      <c r="D43" s="76" t="s">
        <v>101</v>
      </c>
      <c r="E43" s="132"/>
      <c r="F43" s="136"/>
      <c r="G43" s="136"/>
      <c r="H43" s="138"/>
      <c r="I43" s="138"/>
      <c r="J43" s="138"/>
      <c r="K43" s="139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spans="1:88" ht="30">
      <c r="A44" s="74">
        <v>4</v>
      </c>
      <c r="B44" s="75" t="s">
        <v>72</v>
      </c>
      <c r="C44" s="76" t="s">
        <v>86</v>
      </c>
      <c r="D44" s="76" t="s">
        <v>87</v>
      </c>
      <c r="E44" s="74" t="s">
        <v>31</v>
      </c>
      <c r="F44" s="77">
        <v>2.3</v>
      </c>
      <c r="G44" s="77" t="s">
        <v>32</v>
      </c>
      <c r="H44" s="79">
        <f>SUM(I44:K44)</f>
        <v>20506975.73</v>
      </c>
      <c r="I44" s="78">
        <v>6352818.77</v>
      </c>
      <c r="J44" s="78">
        <v>13446448.96</v>
      </c>
      <c r="K44" s="82">
        <v>707708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spans="1:88" ht="30">
      <c r="A45" s="74">
        <v>5</v>
      </c>
      <c r="B45" s="75" t="s">
        <v>73</v>
      </c>
      <c r="C45" s="76" t="s">
        <v>81</v>
      </c>
      <c r="D45" s="76" t="s">
        <v>82</v>
      </c>
      <c r="E45" s="74" t="s">
        <v>31</v>
      </c>
      <c r="F45" s="77">
        <v>0.54</v>
      </c>
      <c r="G45" s="77" t="s">
        <v>32</v>
      </c>
      <c r="H45" s="79">
        <f aca="true" t="shared" si="1" ref="H45:H51">SUM(I45:K45)</f>
        <v>3622498.17</v>
      </c>
      <c r="I45" s="78">
        <v>1122207.13</v>
      </c>
      <c r="J45" s="78">
        <v>2375276.49</v>
      </c>
      <c r="K45" s="82">
        <v>125014.55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ht="30">
      <c r="A46" s="74">
        <v>6</v>
      </c>
      <c r="B46" s="75" t="s">
        <v>74</v>
      </c>
      <c r="C46" s="76" t="s">
        <v>84</v>
      </c>
      <c r="D46" s="76" t="s">
        <v>83</v>
      </c>
      <c r="E46" s="74" t="s">
        <v>31</v>
      </c>
      <c r="F46" s="77">
        <v>0.85</v>
      </c>
      <c r="G46" s="77" t="s">
        <v>32</v>
      </c>
      <c r="H46" s="79">
        <f t="shared" si="1"/>
        <v>5131872.5</v>
      </c>
      <c r="I46" s="78">
        <v>1589793.48</v>
      </c>
      <c r="J46" s="78">
        <v>3364975.07</v>
      </c>
      <c r="K46" s="82">
        <v>177103.95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88" ht="30">
      <c r="A47" s="74">
        <v>7</v>
      </c>
      <c r="B47" s="75" t="s">
        <v>75</v>
      </c>
      <c r="C47" s="76" t="s">
        <v>81</v>
      </c>
      <c r="D47" s="76" t="s">
        <v>85</v>
      </c>
      <c r="E47" s="74" t="s">
        <v>31</v>
      </c>
      <c r="F47" s="77">
        <v>0.65</v>
      </c>
      <c r="G47" s="77" t="s">
        <v>32</v>
      </c>
      <c r="H47" s="79">
        <f t="shared" si="1"/>
        <v>3924372.44</v>
      </c>
      <c r="I47" s="78">
        <v>1215724.22</v>
      </c>
      <c r="J47" s="78">
        <v>2573215.81</v>
      </c>
      <c r="K47" s="82">
        <v>135432.41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1:88" ht="30">
      <c r="A48" s="74">
        <v>8</v>
      </c>
      <c r="B48" s="75" t="s">
        <v>76</v>
      </c>
      <c r="C48" s="76" t="s">
        <v>81</v>
      </c>
      <c r="D48" s="76" t="s">
        <v>93</v>
      </c>
      <c r="E48" s="74" t="s">
        <v>31</v>
      </c>
      <c r="F48" s="77">
        <v>4.3</v>
      </c>
      <c r="G48" s="77" t="s">
        <v>32</v>
      </c>
      <c r="H48" s="79">
        <f t="shared" si="1"/>
        <v>27945570.63</v>
      </c>
      <c r="I48" s="78">
        <v>8657207.64</v>
      </c>
      <c r="J48" s="78">
        <v>18323944.84</v>
      </c>
      <c r="K48" s="82">
        <v>964418.15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1:88" ht="60">
      <c r="A49" s="74">
        <v>9</v>
      </c>
      <c r="B49" s="75" t="s">
        <v>92</v>
      </c>
      <c r="C49" s="76" t="s">
        <v>81</v>
      </c>
      <c r="D49" s="76" t="s">
        <v>94</v>
      </c>
      <c r="E49" s="74" t="s">
        <v>31</v>
      </c>
      <c r="F49" s="77">
        <v>1.72</v>
      </c>
      <c r="G49" s="77" t="s">
        <v>32</v>
      </c>
      <c r="H49" s="79">
        <f t="shared" si="1"/>
        <v>11618946.91</v>
      </c>
      <c r="I49" s="78">
        <v>3599412.5</v>
      </c>
      <c r="J49" s="78">
        <v>7618557.71</v>
      </c>
      <c r="K49" s="82">
        <v>400976.7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1:88" ht="30">
      <c r="A50" s="74">
        <v>10</v>
      </c>
      <c r="B50" s="75" t="s">
        <v>77</v>
      </c>
      <c r="C50" s="76" t="s">
        <v>90</v>
      </c>
      <c r="D50" s="76" t="s">
        <v>91</v>
      </c>
      <c r="E50" s="74" t="s">
        <v>31</v>
      </c>
      <c r="F50" s="77">
        <v>1.4</v>
      </c>
      <c r="G50" s="77" t="s">
        <v>32</v>
      </c>
      <c r="H50" s="79">
        <f t="shared" si="1"/>
        <v>9816006.89</v>
      </c>
      <c r="I50" s="78">
        <v>3040882.97</v>
      </c>
      <c r="J50" s="78">
        <v>6436367.72</v>
      </c>
      <c r="K50" s="82">
        <v>338756.2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ht="30">
      <c r="A51" s="74">
        <v>11</v>
      </c>
      <c r="B51" s="75" t="s">
        <v>78</v>
      </c>
      <c r="C51" s="76" t="s">
        <v>88</v>
      </c>
      <c r="D51" s="76" t="s">
        <v>89</v>
      </c>
      <c r="E51" s="74" t="s">
        <v>31</v>
      </c>
      <c r="F51" s="77">
        <v>1.3</v>
      </c>
      <c r="G51" s="77" t="s">
        <v>32</v>
      </c>
      <c r="H51" s="79">
        <f t="shared" si="1"/>
        <v>9515521.5</v>
      </c>
      <c r="I51" s="78">
        <v>2947794.65</v>
      </c>
      <c r="J51" s="78">
        <v>6239340.42</v>
      </c>
      <c r="K51" s="82">
        <v>328386.43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ht="15">
      <c r="A52" s="105" t="s">
        <v>49</v>
      </c>
      <c r="B52" s="106"/>
      <c r="C52" s="107"/>
      <c r="D52" s="108"/>
      <c r="E52" s="108"/>
      <c r="F52" s="108"/>
      <c r="G52" s="109"/>
      <c r="H52" s="80">
        <f>SUM(H38:H51)</f>
        <v>254383495</v>
      </c>
      <c r="I52" s="80">
        <f>SUM(I38:I51)</f>
        <v>78805000</v>
      </c>
      <c r="J52" s="80">
        <f>SUM(J38:J51)</f>
        <v>166799570</v>
      </c>
      <c r="K52" s="81">
        <f>SUM(K38:K51)</f>
        <v>8778925</v>
      </c>
      <c r="L52" s="83"/>
      <c r="M52" s="2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88" ht="15">
      <c r="A53" s="110" t="s">
        <v>50</v>
      </c>
      <c r="B53" s="111"/>
      <c r="C53" s="112" t="s">
        <v>31</v>
      </c>
      <c r="D53" s="110"/>
      <c r="E53" s="111"/>
      <c r="F53" s="91">
        <f>SUM(F38:F51)</f>
        <v>35.05</v>
      </c>
      <c r="G53" s="114" t="s">
        <v>32</v>
      </c>
      <c r="H53" s="91">
        <f>SUM(H38:H51)</f>
        <v>254383495</v>
      </c>
      <c r="I53" s="91">
        <f>SUM(I38:I51)</f>
        <v>78805000</v>
      </c>
      <c r="J53" s="91">
        <f>SUM(J38:J51)</f>
        <v>166799570</v>
      </c>
      <c r="K53" s="94">
        <f>SUM(K38:K51)</f>
        <v>8778925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1:88" ht="15">
      <c r="A54" s="105"/>
      <c r="B54" s="106"/>
      <c r="C54" s="113"/>
      <c r="D54" s="105"/>
      <c r="E54" s="106"/>
      <c r="F54" s="93"/>
      <c r="G54" s="115"/>
      <c r="H54" s="93"/>
      <c r="I54" s="92"/>
      <c r="J54" s="93"/>
      <c r="K54" s="9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1:88" s="55" customFormat="1" ht="15" customHeight="1">
      <c r="A55" s="96" t="s">
        <v>51</v>
      </c>
      <c r="B55" s="97"/>
      <c r="C55" s="97"/>
      <c r="D55" s="97"/>
      <c r="E55" s="97"/>
      <c r="F55" s="97"/>
      <c r="G55" s="97"/>
      <c r="H55" s="97"/>
      <c r="I55" s="97"/>
      <c r="J55" s="97"/>
      <c r="K55" s="98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</row>
    <row r="56" spans="1:88" s="57" customFormat="1" ht="30">
      <c r="A56" s="61" t="s">
        <v>20</v>
      </c>
      <c r="B56" s="62" t="s">
        <v>65</v>
      </c>
      <c r="C56" s="63" t="s">
        <v>66</v>
      </c>
      <c r="D56" s="64" t="s">
        <v>67</v>
      </c>
      <c r="E56" s="64" t="s">
        <v>31</v>
      </c>
      <c r="F56" s="65">
        <v>3.3</v>
      </c>
      <c r="G56" s="64" t="s">
        <v>32</v>
      </c>
      <c r="H56" s="66">
        <f>I56+J56+K56</f>
        <v>18000000</v>
      </c>
      <c r="I56" s="66">
        <v>9000000</v>
      </c>
      <c r="J56" s="66">
        <v>8550000</v>
      </c>
      <c r="K56" s="67">
        <v>450000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</row>
    <row r="57" spans="1:88" s="55" customFormat="1" ht="32.25" customHeight="1">
      <c r="A57" s="121" t="s">
        <v>52</v>
      </c>
      <c r="B57" s="122"/>
      <c r="C57" s="123"/>
      <c r="D57" s="123"/>
      <c r="E57" s="123"/>
      <c r="F57" s="123"/>
      <c r="G57" s="123"/>
      <c r="H57" s="68">
        <f>I57+J57+K57</f>
        <v>18000000</v>
      </c>
      <c r="I57" s="68">
        <f>I56</f>
        <v>9000000</v>
      </c>
      <c r="J57" s="68">
        <f>J56</f>
        <v>8550000</v>
      </c>
      <c r="K57" s="69">
        <f>K56</f>
        <v>450000</v>
      </c>
      <c r="L57" s="54"/>
      <c r="M57" s="58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</row>
    <row r="58" spans="1:88" s="60" customFormat="1" ht="25.5" customHeight="1">
      <c r="A58" s="99" t="s">
        <v>53</v>
      </c>
      <c r="B58" s="100"/>
      <c r="C58" s="101" t="s">
        <v>31</v>
      </c>
      <c r="D58" s="102"/>
      <c r="E58" s="103"/>
      <c r="F58" s="70">
        <f>F56</f>
        <v>3.3</v>
      </c>
      <c r="G58" s="71" t="s">
        <v>32</v>
      </c>
      <c r="H58" s="72">
        <f>H56</f>
        <v>18000000</v>
      </c>
      <c r="I58" s="72">
        <f>I56</f>
        <v>9000000</v>
      </c>
      <c r="J58" s="72">
        <f>J56</f>
        <v>8550000</v>
      </c>
      <c r="K58" s="73">
        <f>K56</f>
        <v>450000</v>
      </c>
      <c r="L58" s="5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</row>
    <row r="59" spans="1:88" ht="30" customHeight="1">
      <c r="A59" s="88" t="s">
        <v>54</v>
      </c>
      <c r="B59" s="88"/>
      <c r="C59" s="90"/>
      <c r="D59" s="90"/>
      <c r="E59" s="90"/>
      <c r="F59" s="90"/>
      <c r="G59" s="90"/>
      <c r="H59" s="25">
        <f>SUM(H60:H62)</f>
        <v>1020000000</v>
      </c>
      <c r="I59" s="25">
        <f>SUM(I60:I62)</f>
        <v>340000000</v>
      </c>
      <c r="J59" s="25">
        <f>SUM(J60:J62)</f>
        <v>577926774</v>
      </c>
      <c r="K59" s="26">
        <f>SUM(K60:K62)</f>
        <v>102073226</v>
      </c>
      <c r="M59" s="2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spans="1:88" ht="15.75" customHeight="1">
      <c r="A60" s="88" t="s">
        <v>55</v>
      </c>
      <c r="B60" s="88"/>
      <c r="C60" s="89" t="s">
        <v>31</v>
      </c>
      <c r="D60" s="89"/>
      <c r="E60" s="89"/>
      <c r="F60" s="27">
        <f>F29+F36+F53+F58</f>
        <v>47.031</v>
      </c>
      <c r="G60" s="24" t="s">
        <v>32</v>
      </c>
      <c r="H60" s="27">
        <f>H29+H36+H53+H58</f>
        <v>705016046.4</v>
      </c>
      <c r="I60" s="27">
        <f>I29+I36+I53+I58</f>
        <v>244053023</v>
      </c>
      <c r="J60" s="27">
        <f>J29+J36+J53+J58</f>
        <v>402697192</v>
      </c>
      <c r="K60" s="27">
        <f>K29+K36+K53+K58</f>
        <v>58265831.4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spans="1:88" ht="15" customHeight="1">
      <c r="A61" s="88"/>
      <c r="B61" s="88"/>
      <c r="C61" s="89" t="s">
        <v>41</v>
      </c>
      <c r="D61" s="89"/>
      <c r="E61" s="89"/>
      <c r="F61" s="27">
        <f>F17+F18</f>
        <v>178</v>
      </c>
      <c r="G61" s="29" t="s">
        <v>24</v>
      </c>
      <c r="H61" s="27">
        <f>H17+H18</f>
        <v>114983953.6</v>
      </c>
      <c r="I61" s="27">
        <f>I17+I18</f>
        <v>57491977</v>
      </c>
      <c r="J61" s="27">
        <f>J17+J18</f>
        <v>45993582</v>
      </c>
      <c r="K61" s="27">
        <f>K17+K18</f>
        <v>11498394.6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1:88" ht="15" customHeight="1">
      <c r="A62" s="88"/>
      <c r="B62" s="88"/>
      <c r="C62" s="89" t="s">
        <v>38</v>
      </c>
      <c r="D62" s="89"/>
      <c r="E62" s="89"/>
      <c r="F62" s="27">
        <f>F31</f>
        <v>0</v>
      </c>
      <c r="G62" s="24" t="s">
        <v>32</v>
      </c>
      <c r="H62" s="27">
        <f>H31</f>
        <v>200000000</v>
      </c>
      <c r="I62" s="27">
        <f>I31</f>
        <v>38455000</v>
      </c>
      <c r="J62" s="27">
        <f>J31</f>
        <v>129236000</v>
      </c>
      <c r="K62" s="27">
        <f>K31</f>
        <v>32309000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</sheetData>
  <sheetProtection selectLockedCells="1" selectUnlockedCells="1"/>
  <mergeCells count="76">
    <mergeCell ref="I42:I43"/>
    <mergeCell ref="J42:J43"/>
    <mergeCell ref="K42:K43"/>
    <mergeCell ref="A42:A43"/>
    <mergeCell ref="B42:B43"/>
    <mergeCell ref="E42:E43"/>
    <mergeCell ref="F42:F43"/>
    <mergeCell ref="G42:G43"/>
    <mergeCell ref="H42:H43"/>
    <mergeCell ref="I38:I39"/>
    <mergeCell ref="I40:I41"/>
    <mergeCell ref="J38:J39"/>
    <mergeCell ref="J40:J41"/>
    <mergeCell ref="K38:K39"/>
    <mergeCell ref="K40:K41"/>
    <mergeCell ref="F38:F39"/>
    <mergeCell ref="F40:F41"/>
    <mergeCell ref="G38:G39"/>
    <mergeCell ref="G40:G41"/>
    <mergeCell ref="H38:H39"/>
    <mergeCell ref="H40:H41"/>
    <mergeCell ref="A38:A39"/>
    <mergeCell ref="A40:A41"/>
    <mergeCell ref="B38:B39"/>
    <mergeCell ref="B40:B41"/>
    <mergeCell ref="E38:E39"/>
    <mergeCell ref="E40:E41"/>
    <mergeCell ref="C29:E29"/>
    <mergeCell ref="C30:E30"/>
    <mergeCell ref="C31:E31"/>
    <mergeCell ref="I1:K1"/>
    <mergeCell ref="I2:K2"/>
    <mergeCell ref="I3:K3"/>
    <mergeCell ref="I4:K4"/>
    <mergeCell ref="I6:K6"/>
    <mergeCell ref="A9:K9"/>
    <mergeCell ref="A10:K10"/>
    <mergeCell ref="A11:A14"/>
    <mergeCell ref="B11:B14"/>
    <mergeCell ref="C11:D13"/>
    <mergeCell ref="E11:E14"/>
    <mergeCell ref="F11:G13"/>
    <mergeCell ref="H11:H14"/>
    <mergeCell ref="I11:K13"/>
    <mergeCell ref="A16:K16"/>
    <mergeCell ref="A28:B28"/>
    <mergeCell ref="C28:G28"/>
    <mergeCell ref="A29:B31"/>
    <mergeCell ref="A57:B57"/>
    <mergeCell ref="C57:G57"/>
    <mergeCell ref="A32:K32"/>
    <mergeCell ref="A35:B35"/>
    <mergeCell ref="C35:G35"/>
    <mergeCell ref="A36:B36"/>
    <mergeCell ref="C36:E36"/>
    <mergeCell ref="A37:K37"/>
    <mergeCell ref="A52:B52"/>
    <mergeCell ref="C52:G52"/>
    <mergeCell ref="A53:B54"/>
    <mergeCell ref="C53:E54"/>
    <mergeCell ref="F53:F54"/>
    <mergeCell ref="G53:G54"/>
    <mergeCell ref="H53:H54"/>
    <mergeCell ref="I53:I54"/>
    <mergeCell ref="J53:J54"/>
    <mergeCell ref="K53:K54"/>
    <mergeCell ref="A55:K55"/>
    <mergeCell ref="A58:B58"/>
    <mergeCell ref="C58:E58"/>
    <mergeCell ref="A61:B62"/>
    <mergeCell ref="C61:E61"/>
    <mergeCell ref="C62:E62"/>
    <mergeCell ref="A59:B59"/>
    <mergeCell ref="C59:G59"/>
    <mergeCell ref="A60:B60"/>
    <mergeCell ref="C60:E60"/>
  </mergeCells>
  <printOptions/>
  <pageMargins left="0.5118055555555555" right="0.31527777777777777" top="0.9847222222222222" bottom="0.3541666666666667" header="0.31527777777777777" footer="0.5118055555555555"/>
  <pageSetup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Чувашии Васильев Алексей Владимирович</dc:creator>
  <cp:keywords/>
  <dc:description/>
  <cp:lastModifiedBy>Минтранс ЧР Алексей Ярмоленко</cp:lastModifiedBy>
  <cp:lastPrinted>2021-02-03T10:34:26Z</cp:lastPrinted>
  <dcterms:created xsi:type="dcterms:W3CDTF">2020-10-01T06:48:52Z</dcterms:created>
  <dcterms:modified xsi:type="dcterms:W3CDTF">2021-02-05T10:17:49Z</dcterms:modified>
  <cp:category/>
  <cp:version/>
  <cp:contentType/>
  <cp:contentStatus/>
</cp:coreProperties>
</file>