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2211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91211.xml" ContentType="application/vnd.openxmlformats-officedocument.spreadsheetml.revisionLog+xml"/>
  <Override PartName="/xl/revisions/revisionLog13011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401.xml" ContentType="application/vnd.openxmlformats-officedocument.spreadsheetml.revisionLog+xml"/>
  <Override PartName="/xl/revisions/revisionLog1262.xml" ContentType="application/vnd.openxmlformats-officedocument.spreadsheetml.revisionLog+xml"/>
  <Override PartName="/xl/revisions/revisionLog143.xml" ContentType="application/vnd.openxmlformats-officedocument.spreadsheetml.revisionLog+xml"/>
  <Default Extension="xml" ContentType="application/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1531.xml" ContentType="application/vnd.openxmlformats-officedocument.spreadsheetml.revisionLog+xml"/>
  <Override PartName="/xl/revisions/revisionLog1611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513.xml" ContentType="application/vnd.openxmlformats-officedocument.spreadsheetml.revisionLog+xml"/>
  <Override PartName="/xl/revisions/revisionLog1231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912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341.xml" ContentType="application/vnd.openxmlformats-officedocument.spreadsheetml.revisionLog+xml"/>
  <Override PartName="/xl/revisions/revisionLog1822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38111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431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2421.xml" ContentType="application/vnd.openxmlformats-officedocument.spreadsheetml.revisionLog+xml"/>
  <Override PartName="/xl/revisions/revisionLog126211.xml" ContentType="application/vnd.openxmlformats-officedocument.spreadsheetml.revisionLog+xml"/>
  <Override PartName="/xl/revisions/revisionLog110121.xml" ContentType="application/vnd.openxmlformats-officedocument.spreadsheetml.revisionLog+xml"/>
  <Override PartName="/xl/revisions/revisionLog1431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3411.xml" ContentType="application/vnd.openxmlformats-officedocument.spreadsheetml.revisionLog+xml"/>
  <Override PartName="/xl/revisions/revisionLog15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32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1921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25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331.xml" ContentType="application/vnd.openxmlformats-officedocument.spreadsheetml.revisionLog+xml"/>
  <Override PartName="/xl/revisions/revisionLog191112.xml" ContentType="application/vnd.openxmlformats-officedocument.spreadsheetml.revisionLog+xml"/>
  <Override PartName="/xl/revisions/revisionLog1371.xml" ContentType="application/vnd.openxmlformats-officedocument.spreadsheetml.revisionLog+xml"/>
  <Override PartName="/xl/revisions/revisionLog1911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51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134.xml" ContentType="application/vnd.openxmlformats-officedocument.spreadsheetml.revisionLog+xml"/>
  <Override PartName="/xl/revisions/revisionLog1181.xml" ContentType="application/vnd.openxmlformats-officedocument.spreadsheetml.revisionLog+xml"/>
  <Override PartName="/docProps/core.xml" ContentType="application/vnd.openxmlformats-package.core-properties+xml"/>
  <Override PartName="/xl/revisions/revisionLog1152.xml" ContentType="application/vnd.openxmlformats-officedocument.spreadsheetml.revisionLog+xml"/>
  <Override PartName="/xl/revisions/revisionLog11101.xml" ContentType="application/vnd.openxmlformats-officedocument.spreadsheetml.revisionLog+xml"/>
  <Override PartName="/xl/revisions/revisionLog1105.xml" ContentType="application/vnd.openxmlformats-officedocument.spreadsheetml.revisionLog+xml"/>
  <Override PartName="/xl/revisions/revisionLog1302.xml" ContentType="application/vnd.openxmlformats-officedocument.spreadsheetml.revisionLog+xml"/>
  <Override PartName="/xl/revisions/revisionLog1123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14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622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112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264.xml" ContentType="application/vnd.openxmlformats-officedocument.spreadsheetml.revisionLog+xml"/>
  <Override PartName="/xl/revisions/revisionLog163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42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133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3911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211.xml" ContentType="application/vnd.openxmlformats-officedocument.spreadsheetml.revisionLog+xml"/>
  <Override PartName="/xl/revisions/revisionLog1192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41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15112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1183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4011.xml" ContentType="application/vnd.openxmlformats-officedocument.spreadsheetml.revisionLog+xml"/>
  <Override PartName="/xl/revisions/revisionLog1141111.xml" ContentType="application/vnd.openxmlformats-officedocument.spreadsheetml.revisionLog+xml"/>
  <Override PartName="/xl/revisions/revisionLog16221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38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102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310.xml" ContentType="application/vnd.openxmlformats-officedocument.spreadsheetml.revisionLog+xml"/>
  <Override PartName="/xl/revisions/revisionLog1142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4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2911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93.xml" ContentType="application/vnd.openxmlformats-officedocument.spreadsheetml.revisionLog+xml"/>
  <Override PartName="/xl/worksheets/sheet23.xml" ContentType="application/vnd.openxmlformats-officedocument.spreadsheetml.worksheet+xml"/>
  <Override PartName="/xl/revisions/revisionLog11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4112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411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512.xml" ContentType="application/vnd.openxmlformats-officedocument.spreadsheetml.revisionLog+xml"/>
  <Override PartName="/xl/revisions/revisionLog16121.xml" ContentType="application/vnd.openxmlformats-officedocument.spreadsheetml.revisionLog+xml"/>
  <Override PartName="/xl/revisions/revisionLog1321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39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183.xml" ContentType="application/vnd.openxmlformats-officedocument.spreadsheetml.revisionLog+xml"/>
  <Override PartName="/xl/revisions/revisionLog1151111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911121.xml" ContentType="application/vnd.openxmlformats-officedocument.spreadsheetml.revisionLog+xml"/>
  <Override PartName="/xl/revisions/revisionLog11513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322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6211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1154.xml" ContentType="application/vnd.openxmlformats-officedocument.spreadsheetml.revisionLog+xml"/>
  <Override PartName="/xl/revisions/revisionLog11221111.xml" ContentType="application/vnd.openxmlformats-officedocument.spreadsheetml.revisionLog+xml"/>
  <Override PartName="/xl/revisions/revisionLog1172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16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2211.xml" ContentType="application/vnd.openxmlformats-officedocument.spreadsheetml.revisionLog+xml"/>
  <Override PartName="/xl/revisions/revisionLog1262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3611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83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1513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81.xml" ContentType="application/vnd.openxmlformats-officedocument.spreadsheetml.revisionLog+xml"/>
  <Override PartName="/xl/revisions/revisionLog13012.xml" ContentType="application/vnd.openxmlformats-officedocument.spreadsheetml.revisionLog+xml"/>
  <Override PartName="/xl/revisions/revisionLog1151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9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27111.xml" ContentType="application/vnd.openxmlformats-officedocument.spreadsheetml.revisionLog+xml"/>
  <Override PartName="/xl/revisions/revisionLog1822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262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12611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26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Иль!$A$1:$F$105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Иль!$19:$24,Иль!$30:$40,Иль!$46:$46,Иль!$48:$51,Иль!$59:$59,Иль!$61:$63,Иль!$69:$70,Иль!$79:$80,Иль!$82:$82,Иль!$87:$91,Иль!$94:$101,Иль!$144:$144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район!$18:$19,район!$21:$21,район!$26:$26,район!$28:$32,район!$36:$36,район!$39:$39,район!$51:$52,район!$64:$64,район!$71:$71,район!$88:$88,район!$95:$95,район!$123:$125,район!$128:$129</definedName>
    <definedName name="Z_1718F1EE_9F48_4DBE_9531_3B70F9C4A5DD_.wvu.Rows" localSheetId="1" hidden="1">Справка!#REF!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Юсь!$19:$24,Юсь!$31:$33,Юсь!$36:$36,Юсь!$43:$49,Юсь!$57:$57,Юсь!$59:$61,Юсь!$67:$68,Юсь!$78:$79,Юсь!$83:$87,Юсь!$90:$97,Юсь!$141:$141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Яро!$19:$24,Яро!$28:$33,Яро!$44:$45,Яро!$47:$48,Яро!$55:$55,Яро!$57:$58,Яро!$65:$66,Яро!$76:$77,Яро!$81:$85,Яро!$88:$95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Иль!$A$1:$F$105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Иль!$19:$24,Иль!$30:$31,Иль!$33:$33,Иль!$46:$46,Иль!$51:$51,Иль!$61:$62,Иль!$69:$70,Иль!$79:$80,Иль!$82:$82,Иль!$94:$98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район!$18:$19,район!$21:$21,район!$29:$31,район!$51:$52,район!#REF!,район!$64:$64,район!$71:$71,район!$88:$88,район!$95:$95,район!$123:$125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Юсь!$20:$24,Юсь!$36:$36,Юсь!#REF!,Юсь!$43:$48,Юсь!$57:$57,Юсь!$59:$60,Юсь!$67:$68,Юсь!$78:$79,Юсь!$83:$87,Юсь!$90:$97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Яро!$19:$24,Яро!$44:$44,Яро!$55:$55,Яро!$57:$59,Яро!$65:$66,Яро!$76:$77,Яро!$81:$85,Яро!$88:$95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Иль!$A$1:$F$105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Иль!$19:$24,Иль!$30:$31,Иль!$33:$33,Иль!$46:$46,Иль!$51:$51,Иль!$61:$62,Иль!$69:$70,Иль!$79:$80,Иль!$82:$82,Иль!$84:$91,Иль!$94:$98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район!$18:$19,район!$21:$21,район!$29:$31,район!$51:$52,район!$64:$64,район!$71:$71,район!$88:$88,район!$95:$95,район!$123:$125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Юсь!$20:$24,Юсь!#REF!,Юсь!$43:$48,Юсь!$57:$57,Юсь!$59:$60,Юсь!$67:$68,Юсь!$78:$79,Юсь!$82:$87,Юсь!$90:$97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Яро!$19:$24,Яро!$29:$30,Яро!$32:$32,Яро!$44:$44,Яро!$55:$55,Яро!$57:$58,Яро!$65:$66,Яро!$76:$77,Яро!$81:$86,Яро!$88:$95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Иль!$A$1:$F$105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Иль!$19:$24,Иль!$30:$40,Иль!$46:$46,Иль!$48:$51,Иль!$59:$59,Иль!$61:$63,Иль!$69:$70,Иль!$79:$80,Иль!$82:$82,Иль!$87:$91,Иль!$94:$101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$51:$52,район!#REF!,район!#REF!,район!$58:$60,район!$64:$64,район!$71:$71,район!$82:$82,район!$88:$88,район!$91:$91,район!$95:$95,район!$103:$103,район!$123:$125,район!$128:$129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Юсь!$19:$24,Юсь!$31:$33,Юсь!$36:$36,Юсь!#REF!,Юсь!$43:$48,Юсь!$57:$57,Юсь!$59:$61,Юсь!$67:$68,Юсь!$78:$79,Юсь!$83:$87,Юсь!$90:$97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Яро!$19:$24,Яро!$28:$36,Яро!$44:$45,Яро!$47:$48,Яро!$55:$55,Яро!$57:$59,Яро!$65:$66,Яро!$76:$77,Яро!$81:$85,Яро!$88:$95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Иль!$A$1:$F$105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Иль!$19:$24,Иль!$30:$31,Иль!$33:$33,Иль!$46:$46,Иль!$51:$51,Иль!$61:$62,Иль!$69:$70,Иль!$79:$80,Иль!$82:$82,Иль!$94:$98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район!$18:$19,район!$21:$21,район!$29:$31,район!$51:$52,район!$64:$64,район!$71:$71,район!$88:$88,район!$95:$95,район!$123:$125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Юсь!$20:$24,Юсь!#REF!,Юсь!$43:$48,Юсь!$57:$57,Юсь!$59:$60,Юсь!$67:$68,Юсь!$78:$79,Юсь!$82:$87,Юсь!$90:$97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Яро!$19:$24,Яро!$44:$44,Яро!$55:$55,Яро!$57:$58,Яро!$65:$66,Яро!$76:$77,Яро!$81:$86,Яро!$88:$95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Иль!$A$1:$F$105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район!$A$1:$F$137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Але!$19:$24,Але!$28:$28,Але!$36:$36,Але!$46:$46,Але!$55:$56,Але!$63:$64,Але!$74:$75,Але!$79:$82,Але!$86:$93,Але!$142:$142</definedName>
    <definedName name="Z_61528DAC_5C4C_48F4_ADE2_8A724B05A086_.wvu.Rows" localSheetId="5" hidden="1">Иль!$19:$23,Иль!$34:$34,Иль!$40:$40,Иль!$59:$59,Иль!$61:$62,Иль!$69:$70,Иль!$79:$80,Иль!$82:$82,Иль!$87:$91,Иль!$94:$101,Иль!$144:$144</definedName>
    <definedName name="Z_61528DAC_5C4C_48F4_ADE2_8A724B05A086_.wvu.Rows" localSheetId="6" hidden="1">Кад!$19:$24,Кад!$31:$35,Кад!$38:$38,Кад!$44:$44,Кад!$48:$48,Кад!$56:$56,Кад!$58:$59,Кад!$66:$67,Кад!$77:$77,Кад!$82:$86,Кад!$89:$96,Кад!$142:$142</definedName>
    <definedName name="Z_61528DAC_5C4C_48F4_ADE2_8A724B05A086_.wvu.Rows" localSheetId="0" hidden="1">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Мор!$17:$24,Мор!$27:$27,Мор!$31:$33,Мор!$44:$44,Мор!$47:$47,Мор!$57:$57,Мор!$59:$60,Мор!$64:$65,Мор!$67:$68,Мор!$78:$78,Мор!$83:$88,Мор!$91:$97,Мор!$142:$142</definedName>
    <definedName name="Z_61528DAC_5C4C_48F4_ADE2_8A724B05A086_.wvu.Rows" localSheetId="8" hidden="1">Мос!$19:$24,Мос!$29:$33,Мос!$44:$44,Мос!$50:$50,Мос!$58:$58,Мос!$60:$61,Мос!$68:$69,Мос!$82:$82,Мос!$85:$92,Мос!$95:$102,Мос!$143:$143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Ори!$19:$24,Ори!$31:$35,Ори!$44:$44,Ори!$48:$50,Ори!$57:$57,Ори!$59:$60,Ори!$67:$68,Ори!$78:$78,Ори!$81:$81,Ори!$84:$88,Ори!$91:$98,Ори!$142:$142</definedName>
    <definedName name="Z_61528DAC_5C4C_48F4_ADE2_8A724B05A086_.wvu.Rows" localSheetId="2" hidden="1">район!$39:$39,район!$95:$95</definedName>
    <definedName name="Z_61528DAC_5C4C_48F4_ADE2_8A724B05A086_.wvu.Rows" localSheetId="4" hidden="1">Сун!$19:$24,Сун!$33:$34,Сун!$45:$45,Сун!$49:$51,Сун!$58:$58,Сун!$60:$61,Сун!$68:$69,Сун!$79:$79,Сун!$82:$82,Сун!$85:$85,Сун!$87:$89,Сун!$93:$100,Сун!$142:$142</definedName>
    <definedName name="Z_61528DAC_5C4C_48F4_ADE2_8A724B05A086_.wvu.Rows" localSheetId="10" hidden="1">Сят!$19:$24,Сят!$31:$33,Сят!$38:$38,Сят!$45:$47,Сят!$57:$57,Сят!$59:$60,Сят!$67:$68,Сят!$78:$78,Сят!$83:$87,Сят!$90:$97,Сят!$143:$143</definedName>
    <definedName name="Z_61528DAC_5C4C_48F4_ADE2_8A724B05A086_.wvu.Rows" localSheetId="11" hidden="1">Тор!$19:$24,Тор!$32:$34,Тор!$39:$39,Тор!$50:$50,Тор!$57:$57,Тор!$59:$60,Тор!$67:$68,Тор!$75:$75,Тор!$79:$79,Тор!$86:$95,Тор!$142:$142</definedName>
    <definedName name="Z_61528DAC_5C4C_48F4_ADE2_8A724B05A086_.wvu.Rows" localSheetId="12" hidden="1">Хор!$19:$24,Хор!$28:$35,Хор!$40:$40,Хор!$46:$48,Хор!$55:$55,Хор!$57:$59,Хор!$65:$66,Хор!$76:$76,Хор!$81:$85,Хор!$88:$95,Хор!$142:$142</definedName>
    <definedName name="Z_61528DAC_5C4C_48F4_ADE2_8A724B05A086_.wvu.Rows" localSheetId="13" hidden="1">Чум!$19:$24,Чум!$31:$36,Чум!$48:$49,Чум!$57:$57,Чум!$59:$60,Чум!$67:$68,Чум!$78:$78,Чум!$83:$87,Чум!$90:$97,Чум!$142:$142</definedName>
    <definedName name="Z_61528DAC_5C4C_48F4_ADE2_8A724B05A086_.wvu.Rows" localSheetId="14" hidden="1">Шать!$19:$25,Шать!$31:$33,Шать!$43:$43,Шать!$47:$49,Шать!$57:$57,Шать!$59:$60,Шать!$67:$68,Шать!$74:$74,Шать!$78:$78,Шать!$84:$86,Шать!$90:$97,Шать!$142:$142</definedName>
    <definedName name="Z_61528DAC_5C4C_48F4_ADE2_8A724B05A086_.wvu.Rows" localSheetId="15" hidden="1">Юнг!$19:$24,Юнг!$38:$38,Юнг!$42:$42,Юнг!$46:$46,Юнг!$56:$56,Юнг!$58:$59,Юнг!$66:$67,Юнг!$77:$77,Юнг!$82:$86,Юнг!$89:$96,Юнг!$142:$142</definedName>
    <definedName name="Z_61528DAC_5C4C_48F4_ADE2_8A724B05A086_.wvu.Rows" localSheetId="16" hidden="1">Юсь!$19:$24,Юсь!$36:$36,Юсь!$43:$48,Юсь!$57:$57,Юсь!$59:$61,Юсь!$67:$68,Юсь!$83:$87,Юсь!$90:$97,Юсь!$141:$141</definedName>
    <definedName name="Z_61528DAC_5C4C_48F4_ADE2_8A724B05A086_.wvu.Rows" localSheetId="17" hidden="1">Яра!$19:$24,Яра!$28:$29,Яра!$33:$33,Яра!$46:$46,Яра!$48:$50,Яра!$58:$58,Яра!$60:$61,Яра!$68:$69,Яра!$79:$79,Яра!$84:$88,Яра!$91:$98,Яра!$143:$143</definedName>
    <definedName name="Z_61528DAC_5C4C_48F4_ADE2_8A724B05A086_.wvu.Rows" localSheetId="18" hidden="1">Яро!$19:$24,Яро!$28:$28,Яро!$44:$44,Яро!$47:$48,Яро!$55:$55,Яро!$57:$58,Яро!$65:$66,Яро!$76:$76,Яро!$83:$85,Яро!$88:$91,Яро!$93:$95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Иль!$A$1:$F$105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Иль!$19:$24,Иль!$30:$40,Иль!$46:$46,Иль!$48:$51,Иль!$59:$59,Иль!$61:$63,Иль!$69:$70,Иль!$79:$80,Иль!$82:$82,Иль!$87:$91,Иль!$94:$101,Иль!$144:$144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район!$18:$19,район!$21:$21,район!$26:$26,район!$28:$32,район!$36:$36,район!$39:$39,район!$51:$52,район!#REF!,район!$64:$64,район!$71:$71,район!$88:$88,район!$95:$95,район!$123:$125,район!$128:$129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Юсь!$19:$24,Юсь!$31:$33,Юсь!$36:$36,Юсь!#REF!,Юсь!$43:$49,Юсь!$57:$57,Юсь!$59:$60,Юсь!$67:$68,Юсь!$78:$79,Юсь!$83:$87,Юсь!$90:$97,Юсь!$141:$141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Яро!$19:$24,Яро!$28:$36,Яро!$44:$44,Яро!$47:$47,Яро!$55:$55,Яро!$57:$59,Яро!$65:$66,Яро!$76:$76,Яро!$81:$85,Яро!$88:$95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Иль!$A$1:$F$105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Юсь!$A$1:$F$101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Иль!$19:$24,Иль!$34:$34,Иль!$39:$40,Иль!$49:$51,Иль!$59:$59,Иль!$61:$63,Иль!$69:$70,Иль!$79:$80,Иль!$82:$82,Иль!$87:$91,Иль!$94:$101,Иль!$144:$144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4" hidden="1">Сун!$19:$24,Сун!$34:$36,Сун!$39:$39,Сун!$49:$51,Сун!$54:$54,Сун!$58:$58,Сун!$60:$62,Сун!$68:$69,Сун!$79:$80,Сун!$82:$82,Сун!$85:$85,Сун!$87:$90,Сун!$93:$100,Сун!$142:$142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Юсь!$19:$24,Юсь!$31:$33,Юсь!$36:$36,Юсь!$43:$48,Юсь!$57:$57,Юсь!$59:$60,Юсь!$67:$68,Юсь!$78:$79,Юсь!$83:$87,Юсь!$90:$97,Юсь!$141:$141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Яро!$19:$24,Яро!$28:$28,Яро!$36:$36,Яро!$44:$44,Яро!$55:$55,Яро!$57:$59,Яро!$65:$66,Яро!$76:$76,Яро!$81:$85,Яро!$88:$91,Яро!$93:$95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Иль!$A$1:$F$105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Иль!$19:$24,Иль!$33:$33,Иль!$46:$46,Иль!$51:$51,Иль!$61:$62,Иль!$69:$70,Иль!$79:$80,Иль!$82:$82,Иль!$94:$98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район!$18:$19,район!$21:$21,район!$29:$31,район!$51:$52,район!$64:$64,район!$71:$71,район!$88:$88,район!$95:$95,район!$123:$125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Хор!$19:$24,Хор!$32:$32,Хор!$40:$40,Хор!$55:$55,Хор!$57:$58,Хор!$65:$66,Хор!$81:$85,Хор!$88:$95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Юсь!$20:$24,Юсь!#REF!,Юсь!$43:$48,Юсь!$67:$68,Юсь!$83:$87,Юсь!$90:$97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Яро!$19:$24,Яро!$55:$55,Яро!$57:$58,Яро!$65:$66,Яро!$76:$77,Яро!$81:$86,Яро!$88:$95</definedName>
    <definedName name="_xlnm.Print_Area" localSheetId="3">Але!$A$1:$F$97</definedName>
    <definedName name="_xlnm.Print_Area" localSheetId="5">Иль!$A$1:$F$105</definedName>
    <definedName name="_xlnm.Print_Area" localSheetId="0">Консол!$A$1:$K$50</definedName>
    <definedName name="_xlnm.Print_Area" localSheetId="7">Мор!$A$1:$F$101</definedName>
    <definedName name="_xlnm.Print_Area" localSheetId="2">район!$A$1:$F$137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1"/>
    <customWorkbookView name="morgau_fin2 - Личное представление" guid="{B30CE22D-C12F-4E12-8BB9-3AAE0A6991CC}" mergeInterval="0" personalView="1" maximized="1" xWindow="1" yWindow="1" windowWidth="1916" windowHeight="850" tabRatio="695" activeSheetId="2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7 - Личное представление" guid="{5BFCA170-DEAE-4D2C-98A0-1E68B427AC01}" mergeInterval="0" personalView="1" maximized="1" xWindow="1" yWindow="1" windowWidth="1916" windowHeight="850" tabRatio="695" activeSheetId="19"/>
  </customWorkbookViews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4"/>
  <c r="E15"/>
  <c r="E16"/>
  <c r="E17"/>
  <c r="E18"/>
  <c r="E20"/>
  <c r="E22"/>
  <c r="E23"/>
  <c r="E24"/>
  <c r="CR19" i="2" l="1"/>
  <c r="BR29"/>
  <c r="D36" i="19"/>
  <c r="E47" i="9"/>
  <c r="F47"/>
  <c r="D5" i="6"/>
  <c r="CD19" i="2"/>
  <c r="CC19"/>
  <c r="CV18"/>
  <c r="J26" i="1" s="1"/>
  <c r="D53" i="3"/>
  <c r="C53"/>
  <c r="E57"/>
  <c r="F57"/>
  <c r="D67" i="5"/>
  <c r="C67"/>
  <c r="F71"/>
  <c r="E71"/>
  <c r="D12" i="3"/>
  <c r="C12"/>
  <c r="F13"/>
  <c r="E13"/>
  <c r="C41" i="5"/>
  <c r="D41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3"/>
  <c r="C77"/>
  <c r="C84"/>
  <c r="D60"/>
  <c r="D62"/>
  <c r="D68"/>
  <c r="D73"/>
  <c r="D77"/>
  <c r="D84"/>
  <c r="CO19" i="2"/>
  <c r="C22" i="1"/>
  <c r="CP17" i="2"/>
  <c r="CP14"/>
  <c r="BN20"/>
  <c r="D66" i="15"/>
  <c r="F71"/>
  <c r="E71"/>
  <c r="C34" i="16"/>
  <c r="BN26" i="2" s="1"/>
  <c r="F70" i="7"/>
  <c r="E70"/>
  <c r="D66" i="11"/>
  <c r="D35" i="6"/>
  <c r="C35"/>
  <c r="BN16" i="2" s="1"/>
  <c r="F36" i="6"/>
  <c r="E36"/>
  <c r="D64" i="19"/>
  <c r="D31"/>
  <c r="C31"/>
  <c r="BE29" i="2" s="1"/>
  <c r="E46" i="19"/>
  <c r="C77" i="3"/>
  <c r="CG19" i="2"/>
  <c r="CF19"/>
  <c r="CG17"/>
  <c r="CF17"/>
  <c r="CD17"/>
  <c r="CC17"/>
  <c r="D66" i="17"/>
  <c r="D65" i="16"/>
  <c r="D66" i="14"/>
  <c r="D64" i="13"/>
  <c r="D66" i="10"/>
  <c r="D66" i="8"/>
  <c r="D65" i="7"/>
  <c r="D34" i="3"/>
  <c r="C56" i="17"/>
  <c r="AZ15" i="2"/>
  <c r="D40" i="7"/>
  <c r="C62" i="3"/>
  <c r="D54" i="19"/>
  <c r="CM14" i="2"/>
  <c r="D38" i="13"/>
  <c r="BP23" i="2"/>
  <c r="BP27"/>
  <c r="BP14"/>
  <c r="D82" i="18"/>
  <c r="D93" i="3"/>
  <c r="C93"/>
  <c r="F94"/>
  <c r="E94"/>
  <c r="CO17" i="2"/>
  <c r="CO14"/>
  <c r="F133" i="3"/>
  <c r="E133"/>
  <c r="F132"/>
  <c r="E132"/>
  <c r="F131"/>
  <c r="E131"/>
  <c r="D130"/>
  <c r="C130"/>
  <c r="F129"/>
  <c r="C128"/>
  <c r="F128" s="1"/>
  <c r="F127"/>
  <c r="E127"/>
  <c r="D126"/>
  <c r="C126"/>
  <c r="E125"/>
  <c r="E124"/>
  <c r="E123"/>
  <c r="F122"/>
  <c r="E122"/>
  <c r="F121"/>
  <c r="E121"/>
  <c r="D120"/>
  <c r="C120"/>
  <c r="F119"/>
  <c r="E119"/>
  <c r="F118"/>
  <c r="E118"/>
  <c r="F117"/>
  <c r="E117"/>
  <c r="F116"/>
  <c r="E116"/>
  <c r="D115"/>
  <c r="C115"/>
  <c r="F114"/>
  <c r="E114"/>
  <c r="F113"/>
  <c r="E113"/>
  <c r="D112"/>
  <c r="C112"/>
  <c r="F111"/>
  <c r="E111"/>
  <c r="F110"/>
  <c r="E110"/>
  <c r="F109"/>
  <c r="E109"/>
  <c r="F108"/>
  <c r="E108"/>
  <c r="F107"/>
  <c r="E107"/>
  <c r="D106"/>
  <c r="C106"/>
  <c r="F105"/>
  <c r="E105"/>
  <c r="D104"/>
  <c r="C104"/>
  <c r="F103"/>
  <c r="E103"/>
  <c r="F102"/>
  <c r="E102"/>
  <c r="F101"/>
  <c r="E101"/>
  <c r="D100"/>
  <c r="C100"/>
  <c r="F99"/>
  <c r="E99"/>
  <c r="F98"/>
  <c r="E98"/>
  <c r="F96"/>
  <c r="E96"/>
  <c r="F92"/>
  <c r="E92"/>
  <c r="F91"/>
  <c r="E91"/>
  <c r="F90"/>
  <c r="E90"/>
  <c r="F89"/>
  <c r="E89"/>
  <c r="F88"/>
  <c r="E88"/>
  <c r="D87"/>
  <c r="C87"/>
  <c r="F86"/>
  <c r="E86"/>
  <c r="D85"/>
  <c r="C85"/>
  <c r="F84"/>
  <c r="E84"/>
  <c r="F83"/>
  <c r="E83"/>
  <c r="F82"/>
  <c r="E82"/>
  <c r="F81"/>
  <c r="E81"/>
  <c r="F80"/>
  <c r="E80"/>
  <c r="F79"/>
  <c r="E79"/>
  <c r="F78"/>
  <c r="E78"/>
  <c r="D77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D62"/>
  <c r="F60"/>
  <c r="E60"/>
  <c r="F59"/>
  <c r="E59"/>
  <c r="D58"/>
  <c r="C58"/>
  <c r="F56"/>
  <c r="E56"/>
  <c r="F55"/>
  <c r="E55"/>
  <c r="F54"/>
  <c r="E54"/>
  <c r="F52"/>
  <c r="E52"/>
  <c r="D51"/>
  <c r="C51"/>
  <c r="F50"/>
  <c r="E50"/>
  <c r="F49"/>
  <c r="E49"/>
  <c r="D48"/>
  <c r="C48"/>
  <c r="F47"/>
  <c r="F46"/>
  <c r="E46"/>
  <c r="D45"/>
  <c r="C45"/>
  <c r="F44"/>
  <c r="E44"/>
  <c r="D43"/>
  <c r="C43"/>
  <c r="F42"/>
  <c r="E42"/>
  <c r="F41"/>
  <c r="E41"/>
  <c r="F40"/>
  <c r="E40"/>
  <c r="F39"/>
  <c r="E39"/>
  <c r="F38"/>
  <c r="E38"/>
  <c r="F37"/>
  <c r="E37"/>
  <c r="F36"/>
  <c r="E36"/>
  <c r="F35"/>
  <c r="E35"/>
  <c r="C34"/>
  <c r="F32"/>
  <c r="E32"/>
  <c r="F31"/>
  <c r="E31"/>
  <c r="F30"/>
  <c r="E30"/>
  <c r="F29"/>
  <c r="E29"/>
  <c r="D28"/>
  <c r="C28"/>
  <c r="F27"/>
  <c r="E27"/>
  <c r="F26"/>
  <c r="E26"/>
  <c r="F25"/>
  <c r="E25"/>
  <c r="D24"/>
  <c r="C24"/>
  <c r="F23"/>
  <c r="E23"/>
  <c r="D22"/>
  <c r="C22"/>
  <c r="F21"/>
  <c r="E21"/>
  <c r="F20"/>
  <c r="E20"/>
  <c r="F19"/>
  <c r="E19"/>
  <c r="F18"/>
  <c r="E18"/>
  <c r="D17"/>
  <c r="C17"/>
  <c r="F16"/>
  <c r="E16"/>
  <c r="F15"/>
  <c r="E15"/>
  <c r="F14"/>
  <c r="E14"/>
  <c r="F11"/>
  <c r="E11"/>
  <c r="F10"/>
  <c r="E10"/>
  <c r="F9"/>
  <c r="E9"/>
  <c r="F8"/>
  <c r="E8"/>
  <c r="D7"/>
  <c r="C7"/>
  <c r="F6"/>
  <c r="E6"/>
  <c r="D5"/>
  <c r="C5"/>
  <c r="F71" i="12"/>
  <c r="E71"/>
  <c r="AB28" i="2"/>
  <c r="AZ17"/>
  <c r="AZ19"/>
  <c r="AZ20"/>
  <c r="AZ21"/>
  <c r="AZ24"/>
  <c r="AZ26"/>
  <c r="AZ27"/>
  <c r="AZ28"/>
  <c r="C66" i="8"/>
  <c r="F71"/>
  <c r="E71"/>
  <c r="DF33" i="2"/>
  <c r="C67" i="9"/>
  <c r="C40"/>
  <c r="C66" i="12"/>
  <c r="E65" i="11"/>
  <c r="C66"/>
  <c r="C66" i="10"/>
  <c r="C65" i="7"/>
  <c r="C64" i="13"/>
  <c r="C66" i="17"/>
  <c r="C65" i="16"/>
  <c r="C66" i="15"/>
  <c r="C66" i="14"/>
  <c r="F71"/>
  <c r="E71"/>
  <c r="C64" i="19"/>
  <c r="D26"/>
  <c r="BE28" i="2"/>
  <c r="D71" i="7"/>
  <c r="D83" i="9"/>
  <c r="D26" i="6"/>
  <c r="E44" i="14"/>
  <c r="F41" i="5" l="1"/>
  <c r="E41"/>
  <c r="D25" i="4"/>
  <c r="C25"/>
  <c r="CQ17" i="2"/>
  <c r="CQ14"/>
  <c r="E104" i="3"/>
  <c r="E130"/>
  <c r="F120"/>
  <c r="E24"/>
  <c r="F126"/>
  <c r="F7"/>
  <c r="F24"/>
  <c r="E43"/>
  <c r="E45"/>
  <c r="E77"/>
  <c r="F12"/>
  <c r="E7"/>
  <c r="E85"/>
  <c r="F87"/>
  <c r="F112"/>
  <c r="C4"/>
  <c r="E12"/>
  <c r="E53"/>
  <c r="F62"/>
  <c r="F77"/>
  <c r="F93"/>
  <c r="E120"/>
  <c r="E100"/>
  <c r="F104"/>
  <c r="D4"/>
  <c r="E48"/>
  <c r="F58"/>
  <c r="F115"/>
  <c r="E106"/>
  <c r="C33"/>
  <c r="F51"/>
  <c r="E28"/>
  <c r="E17"/>
  <c r="E5"/>
  <c r="E22"/>
  <c r="E34"/>
  <c r="F45"/>
  <c r="F48"/>
  <c r="F100"/>
  <c r="E126"/>
  <c r="E51"/>
  <c r="F53"/>
  <c r="E58"/>
  <c r="E87"/>
  <c r="E93"/>
  <c r="E112"/>
  <c r="E115"/>
  <c r="C134"/>
  <c r="F106"/>
  <c r="E62"/>
  <c r="D33"/>
  <c r="F85"/>
  <c r="F5"/>
  <c r="F17"/>
  <c r="F22"/>
  <c r="F28"/>
  <c r="F34"/>
  <c r="F43"/>
  <c r="F130"/>
  <c r="D134"/>
  <c r="D40" i="16"/>
  <c r="F4" i="3" l="1"/>
  <c r="E4"/>
  <c r="C61"/>
  <c r="C72" s="1"/>
  <c r="D61"/>
  <c r="D72" s="1"/>
  <c r="H72" s="1"/>
  <c r="F134"/>
  <c r="E134"/>
  <c r="E33"/>
  <c r="F33"/>
  <c r="D34" i="15"/>
  <c r="D36" i="7"/>
  <c r="D66" i="12"/>
  <c r="D34" i="11"/>
  <c r="D26"/>
  <c r="D14"/>
  <c r="CV26" i="2"/>
  <c r="AT18"/>
  <c r="AQ18"/>
  <c r="C73" i="3" l="1"/>
  <c r="G72"/>
  <c r="F61"/>
  <c r="E61"/>
  <c r="D73"/>
  <c r="F72" s="1"/>
  <c r="E72"/>
  <c r="C34" i="11"/>
  <c r="BN21" i="2" s="1"/>
  <c r="C82" i="12"/>
  <c r="C38" i="17"/>
  <c r="D12" i="19"/>
  <c r="D67" i="18" l="1"/>
  <c r="E42" i="13"/>
  <c r="D82" i="12"/>
  <c r="D64"/>
  <c r="D68" i="6"/>
  <c r="C68"/>
  <c r="E73"/>
  <c r="F73"/>
  <c r="G32" i="1" l="1"/>
  <c r="E49" i="9"/>
  <c r="D5" i="5"/>
  <c r="C29" i="12"/>
  <c r="J15" i="2"/>
  <c r="D12" i="7"/>
  <c r="CD14" i="2"/>
  <c r="CS17"/>
  <c r="AT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2" i="6"/>
  <c r="C42"/>
  <c r="CS16" i="2"/>
  <c r="CR16"/>
  <c r="BQ14"/>
  <c r="E52" i="6"/>
  <c r="F52"/>
  <c r="BR14" i="2"/>
  <c r="CV22"/>
  <c r="CV21"/>
  <c r="D41" i="12"/>
  <c r="E49"/>
  <c r="F49"/>
  <c r="D40" i="11"/>
  <c r="CS23" i="2" l="1"/>
  <c r="CS19"/>
  <c r="CS18"/>
  <c r="CS14" l="1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0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81" i="5"/>
  <c r="F76"/>
  <c r="C26"/>
  <c r="E48"/>
  <c r="F48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6" i="6"/>
  <c r="F46"/>
  <c r="E47"/>
  <c r="F47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BO21" i="2"/>
  <c r="BP21" s="1"/>
  <c r="D96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5" i="13"/>
  <c r="EH23" i="2" s="1"/>
  <c r="E42" i="10"/>
  <c r="F42"/>
  <c r="BO19" i="2"/>
  <c r="F76" i="9"/>
  <c r="F35"/>
  <c r="E35"/>
  <c r="D34"/>
  <c r="C34"/>
  <c r="BN19" i="2" s="1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BN22" i="2" s="1"/>
  <c r="E42" i="11"/>
  <c r="F42"/>
  <c r="E42" i="8"/>
  <c r="F42"/>
  <c r="E86" i="7"/>
  <c r="BR17" i="2"/>
  <c r="E42" i="7"/>
  <c r="F42"/>
  <c r="E35"/>
  <c r="F35"/>
  <c r="E59" i="6"/>
  <c r="F59"/>
  <c r="E50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6" i="12"/>
  <c r="D35"/>
  <c r="BO22" i="2" s="1"/>
  <c r="CS26"/>
  <c r="CR26"/>
  <c r="CS28"/>
  <c r="CR28"/>
  <c r="D78" i="18"/>
  <c r="EI28" i="2" s="1"/>
  <c r="D41" i="18"/>
  <c r="C41"/>
  <c r="E51"/>
  <c r="F51"/>
  <c r="D34" i="7"/>
  <c r="BO17" i="2" s="1"/>
  <c r="C34" i="7"/>
  <c r="BN17" i="2" s="1"/>
  <c r="G15" i="1"/>
  <c r="D62" i="19"/>
  <c r="DZ29" i="2" s="1"/>
  <c r="D39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5" i="1"/>
  <c r="D35" s="1"/>
  <c r="EC18" i="2"/>
  <c r="EB18"/>
  <c r="C14" i="14"/>
  <c r="F15" s="1"/>
  <c r="F35" i="15"/>
  <c r="E35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AP27" i="2"/>
  <c r="CO28"/>
  <c r="CO26"/>
  <c r="CC26"/>
  <c r="CO24"/>
  <c r="CO23"/>
  <c r="CO22"/>
  <c r="CO16"/>
  <c r="D70" i="19"/>
  <c r="EF29" i="2" s="1"/>
  <c r="D63" i="16"/>
  <c r="D55"/>
  <c r="D76"/>
  <c r="D71"/>
  <c r="EF26" i="2" s="1"/>
  <c r="EC25"/>
  <c r="D7" i="7"/>
  <c r="F40"/>
  <c r="D26"/>
  <c r="D17" i="5"/>
  <c r="EF14" i="2"/>
  <c r="DQ20"/>
  <c r="DQ17"/>
  <c r="D5" i="15"/>
  <c r="D5" i="9"/>
  <c r="C35" i="18"/>
  <c r="BN28" i="2" s="1"/>
  <c r="C34" i="8"/>
  <c r="BN18" i="2" s="1"/>
  <c r="AP18"/>
  <c r="AT19"/>
  <c r="AS18"/>
  <c r="F20" i="1"/>
  <c r="DZ22" i="2"/>
  <c r="AQ21"/>
  <c r="D64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F18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6" i="12"/>
  <c r="EQ22" i="2" s="1"/>
  <c r="D7" i="16"/>
  <c r="E42" i="9"/>
  <c r="F42"/>
  <c r="ER14" i="2"/>
  <c r="EL14"/>
  <c r="EH14"/>
  <c r="EB14"/>
  <c r="D52" i="4"/>
  <c r="D36" i="16"/>
  <c r="G41" i="1"/>
  <c r="D17" i="19"/>
  <c r="D32" i="5"/>
  <c r="BF15" i="2" s="1"/>
  <c r="D64" i="11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67" i="9"/>
  <c r="D57"/>
  <c r="AD23" i="2"/>
  <c r="I23"/>
  <c r="L23"/>
  <c r="I24"/>
  <c r="AD24"/>
  <c r="AQ28"/>
  <c r="AQ23"/>
  <c r="AQ20"/>
  <c r="AP21"/>
  <c r="AP15"/>
  <c r="E43" i="14"/>
  <c r="F43"/>
  <c r="C26" i="6"/>
  <c r="C65" i="5"/>
  <c r="DE23" i="2"/>
  <c r="DE31" s="1"/>
  <c r="D77" i="17"/>
  <c r="EI27" i="2" s="1"/>
  <c r="D78" i="12"/>
  <c r="D73" i="9"/>
  <c r="G12" i="1"/>
  <c r="C88" i="17"/>
  <c r="EQ27" i="2" s="1"/>
  <c r="DP14"/>
  <c r="D26" i="17"/>
  <c r="D32" i="18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E40"/>
  <c r="CP27" i="2"/>
  <c r="D7" i="10"/>
  <c r="D7" i="8"/>
  <c r="C31" i="13"/>
  <c r="EL22" i="2"/>
  <c r="EK22"/>
  <c r="D95" i="8"/>
  <c r="EU18" i="2" s="1"/>
  <c r="D66" i="6"/>
  <c r="D65" i="5"/>
  <c r="CO27" i="2"/>
  <c r="D81" i="11"/>
  <c r="EL21" i="2" s="1"/>
  <c r="D65" i="9"/>
  <c r="F43" i="17"/>
  <c r="F44"/>
  <c r="F46"/>
  <c r="F47"/>
  <c r="F48"/>
  <c r="F49"/>
  <c r="E43"/>
  <c r="E44"/>
  <c r="E46"/>
  <c r="E47"/>
  <c r="E48"/>
  <c r="E49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38" i="1"/>
  <c r="F37"/>
  <c r="G36"/>
  <c r="F36"/>
  <c r="F32"/>
  <c r="G30"/>
  <c r="F29"/>
  <c r="F6"/>
  <c r="D12" i="6"/>
  <c r="C91" i="9"/>
  <c r="EN19" i="2" s="1"/>
  <c r="EC27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E30"/>
  <c r="F30"/>
  <c r="E32"/>
  <c r="F32"/>
  <c r="E33"/>
  <c r="F33"/>
  <c r="C34"/>
  <c r="BN29" i="2" s="1"/>
  <c r="BO29"/>
  <c r="E35" i="19"/>
  <c r="F35"/>
  <c r="E36"/>
  <c r="F36"/>
  <c r="E40"/>
  <c r="E41"/>
  <c r="F41"/>
  <c r="E42"/>
  <c r="F42"/>
  <c r="E43"/>
  <c r="F43"/>
  <c r="E44"/>
  <c r="F44"/>
  <c r="E45"/>
  <c r="F45"/>
  <c r="F46"/>
  <c r="F47"/>
  <c r="E48"/>
  <c r="F48"/>
  <c r="C54"/>
  <c r="E56"/>
  <c r="F56"/>
  <c r="F57"/>
  <c r="E58"/>
  <c r="F58"/>
  <c r="E59"/>
  <c r="F59"/>
  <c r="E60"/>
  <c r="F60"/>
  <c r="E61"/>
  <c r="F61"/>
  <c r="C62"/>
  <c r="E63"/>
  <c r="F63"/>
  <c r="EC29" i="2"/>
  <c r="E65" i="19"/>
  <c r="F65"/>
  <c r="E66"/>
  <c r="F66"/>
  <c r="E67"/>
  <c r="F67"/>
  <c r="E68"/>
  <c r="F68"/>
  <c r="E71"/>
  <c r="F71"/>
  <c r="E72"/>
  <c r="F72"/>
  <c r="E74"/>
  <c r="F74"/>
  <c r="D75"/>
  <c r="EI29" i="2" s="1"/>
  <c r="E76" i="19"/>
  <c r="F76"/>
  <c r="E77"/>
  <c r="F77"/>
  <c r="E78"/>
  <c r="C79"/>
  <c r="D79"/>
  <c r="EL29" i="2" s="1"/>
  <c r="E80" i="19"/>
  <c r="F80"/>
  <c r="C81"/>
  <c r="EN29" i="2" s="1"/>
  <c r="D81" i="19"/>
  <c r="EO29" i="2" s="1"/>
  <c r="E82" i="19"/>
  <c r="F82"/>
  <c r="E83"/>
  <c r="F83"/>
  <c r="E84"/>
  <c r="F84"/>
  <c r="F85"/>
  <c r="C86"/>
  <c r="D86"/>
  <c r="ER29" i="2" s="1"/>
  <c r="E87" i="19"/>
  <c r="F87"/>
  <c r="E88"/>
  <c r="F88"/>
  <c r="E89"/>
  <c r="E90"/>
  <c r="E91"/>
  <c r="C92"/>
  <c r="D92"/>
  <c r="EU29" i="2" s="1"/>
  <c r="E93" i="19"/>
  <c r="F93"/>
  <c r="E94"/>
  <c r="F94"/>
  <c r="E95"/>
  <c r="F95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1"/>
  <c r="F41"/>
  <c r="E42"/>
  <c r="F42"/>
  <c r="C45"/>
  <c r="D45"/>
  <c r="D56"/>
  <c r="E58"/>
  <c r="F58"/>
  <c r="F59"/>
  <c r="E60"/>
  <c r="F60"/>
  <c r="E61"/>
  <c r="F61"/>
  <c r="E62"/>
  <c r="F62"/>
  <c r="E63"/>
  <c r="F63"/>
  <c r="C64"/>
  <c r="E65"/>
  <c r="F65"/>
  <c r="E67"/>
  <c r="F67"/>
  <c r="E68"/>
  <c r="F68"/>
  <c r="E69"/>
  <c r="F69"/>
  <c r="E70"/>
  <c r="F70"/>
  <c r="D72"/>
  <c r="EF27" i="2" s="1"/>
  <c r="E74" i="17"/>
  <c r="F74"/>
  <c r="E75"/>
  <c r="F75"/>
  <c r="E76"/>
  <c r="F76"/>
  <c r="C77"/>
  <c r="E78"/>
  <c r="F78"/>
  <c r="E79"/>
  <c r="F79"/>
  <c r="E80"/>
  <c r="F80"/>
  <c r="D81"/>
  <c r="C83"/>
  <c r="D83"/>
  <c r="EO27" i="2" s="1"/>
  <c r="E84" i="17"/>
  <c r="F84"/>
  <c r="E85"/>
  <c r="F85"/>
  <c r="E86"/>
  <c r="F86"/>
  <c r="F87"/>
  <c r="D88"/>
  <c r="ER27" i="2" s="1"/>
  <c r="F89" i="17"/>
  <c r="E90"/>
  <c r="F90"/>
  <c r="E91"/>
  <c r="E92"/>
  <c r="E93"/>
  <c r="C94"/>
  <c r="ET27" i="2" s="1"/>
  <c r="D94" i="17"/>
  <c r="EU27" i="2" s="1"/>
  <c r="E95" i="17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EC23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BF16" i="2" s="1"/>
  <c r="E33" i="6"/>
  <c r="F33"/>
  <c r="E34"/>
  <c r="F34"/>
  <c r="E37"/>
  <c r="F37"/>
  <c r="D38"/>
  <c r="BR16" i="2" s="1"/>
  <c r="C38" i="6"/>
  <c r="E39"/>
  <c r="E40"/>
  <c r="F40"/>
  <c r="F42"/>
  <c r="E43"/>
  <c r="F43"/>
  <c r="E44"/>
  <c r="F44"/>
  <c r="E45"/>
  <c r="F45"/>
  <c r="E48"/>
  <c r="F48"/>
  <c r="E49"/>
  <c r="F49"/>
  <c r="F50"/>
  <c r="E51"/>
  <c r="F51"/>
  <c r="C58"/>
  <c r="D58"/>
  <c r="E60"/>
  <c r="F60"/>
  <c r="F61"/>
  <c r="E62"/>
  <c r="F62"/>
  <c r="E63"/>
  <c r="F63"/>
  <c r="E64"/>
  <c r="F64"/>
  <c r="E65"/>
  <c r="F65"/>
  <c r="C66"/>
  <c r="E67"/>
  <c r="F67"/>
  <c r="EB16" i="2"/>
  <c r="E69" i="6"/>
  <c r="F69"/>
  <c r="E70"/>
  <c r="F70"/>
  <c r="E71"/>
  <c r="F71"/>
  <c r="E72"/>
  <c r="F72"/>
  <c r="D74"/>
  <c r="EF16" i="2" s="1"/>
  <c r="E75" i="6"/>
  <c r="F75"/>
  <c r="E76"/>
  <c r="F76"/>
  <c r="E78"/>
  <c r="F78"/>
  <c r="C81"/>
  <c r="D81"/>
  <c r="EI16" i="2" s="1"/>
  <c r="E82" i="6"/>
  <c r="F82"/>
  <c r="E83"/>
  <c r="F83"/>
  <c r="E84"/>
  <c r="F84"/>
  <c r="C85"/>
  <c r="EK16" i="2" s="1"/>
  <c r="D85" i="6"/>
  <c r="EL16" i="2" s="1"/>
  <c r="E86" i="6"/>
  <c r="F86"/>
  <c r="C87"/>
  <c r="EN16" i="2" s="1"/>
  <c r="D87" i="6"/>
  <c r="EO16" i="2" s="1"/>
  <c r="E88" i="6"/>
  <c r="F88"/>
  <c r="E89"/>
  <c r="F89"/>
  <c r="E90"/>
  <c r="F90"/>
  <c r="F91"/>
  <c r="C92"/>
  <c r="EQ16" i="2" s="1"/>
  <c r="D92" i="6"/>
  <c r="ER16" i="2" s="1"/>
  <c r="E93" i="6"/>
  <c r="F93"/>
  <c r="E94"/>
  <c r="F94"/>
  <c r="E95"/>
  <c r="E96"/>
  <c r="E97"/>
  <c r="C98"/>
  <c r="D98"/>
  <c r="EU16" i="2" s="1"/>
  <c r="E99" i="6"/>
  <c r="F99"/>
  <c r="E100"/>
  <c r="F100"/>
  <c r="E101"/>
  <c r="F101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AY14" i="2"/>
  <c r="AZ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C9" s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X19"/>
  <c r="BE19"/>
  <c r="BF19"/>
  <c r="BJ19"/>
  <c r="BV19"/>
  <c r="BY19"/>
  <c r="CJ19"/>
  <c r="CL19"/>
  <c r="CM19"/>
  <c r="CP19"/>
  <c r="CQ19" s="1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D22" i="1"/>
  <c r="F24"/>
  <c r="F26"/>
  <c r="C26" s="1"/>
  <c r="G26"/>
  <c r="E32"/>
  <c r="E33"/>
  <c r="E36"/>
  <c r="AO22" i="2"/>
  <c r="AO29"/>
  <c r="AO27"/>
  <c r="AO26"/>
  <c r="F39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70" i="19"/>
  <c r="F73"/>
  <c r="E73"/>
  <c r="E42" i="6"/>
  <c r="E76" i="9"/>
  <c r="F75" i="11"/>
  <c r="E77" i="12"/>
  <c r="F73" i="17"/>
  <c r="C72"/>
  <c r="EE27" i="2" s="1"/>
  <c r="E73" i="17"/>
  <c r="E80" i="8"/>
  <c r="F80"/>
  <c r="E74"/>
  <c r="CC20" i="2"/>
  <c r="C72" i="12"/>
  <c r="C39" i="19"/>
  <c r="F40"/>
  <c r="AZ29" i="2" l="1"/>
  <c r="BA29" s="1"/>
  <c r="D25" i="19"/>
  <c r="D25" i="16"/>
  <c r="F40" i="8"/>
  <c r="BP22" i="2"/>
  <c r="CQ29"/>
  <c r="CA23"/>
  <c r="BZ14"/>
  <c r="AQ31"/>
  <c r="CQ20"/>
  <c r="E20" i="14"/>
  <c r="CQ23" i="2"/>
  <c r="CQ21"/>
  <c r="CA17"/>
  <c r="CQ28"/>
  <c r="CQ27"/>
  <c r="CQ26"/>
  <c r="CQ25"/>
  <c r="CQ24"/>
  <c r="CQ22"/>
  <c r="CQ18"/>
  <c r="CQ16"/>
  <c r="CQ15"/>
  <c r="BP29"/>
  <c r="F28"/>
  <c r="F27"/>
  <c r="F23"/>
  <c r="F22"/>
  <c r="F20"/>
  <c r="BP19"/>
  <c r="BP17"/>
  <c r="F16"/>
  <c r="C25" i="12"/>
  <c r="AS19" i="2"/>
  <c r="F19" s="1"/>
  <c r="C25" i="9"/>
  <c r="C25" i="6"/>
  <c r="C25" i="16"/>
  <c r="D98" i="8"/>
  <c r="EH27" i="2"/>
  <c r="EJ27" s="1"/>
  <c r="BP25"/>
  <c r="BP18"/>
  <c r="BP28"/>
  <c r="BZ16"/>
  <c r="BA16"/>
  <c r="C94" i="4"/>
  <c r="J31" i="2"/>
  <c r="J33" s="1"/>
  <c r="E64" i="11"/>
  <c r="D96" i="19"/>
  <c r="E14" i="12"/>
  <c r="EQ29" i="2"/>
  <c r="ES29" s="1"/>
  <c r="F17" i="14"/>
  <c r="C98" i="12"/>
  <c r="G98" s="1"/>
  <c r="D98"/>
  <c r="H98" s="1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E5" i="8"/>
  <c r="F26" i="5"/>
  <c r="F26" i="12"/>
  <c r="AR22" i="2"/>
  <c r="F7" i="12"/>
  <c r="E37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1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8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F7" i="8"/>
  <c r="ES18" i="2"/>
  <c r="F14" i="8"/>
  <c r="F80" i="7"/>
  <c r="E38" i="6"/>
  <c r="E35"/>
  <c r="CE15" i="2"/>
  <c r="AF15"/>
  <c r="W15"/>
  <c r="EP15"/>
  <c r="E84" i="4"/>
  <c r="E73"/>
  <c r="D4"/>
  <c r="D37" s="1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8" i="6"/>
  <c r="F87"/>
  <c r="C4"/>
  <c r="DR15" i="2"/>
  <c r="BO15"/>
  <c r="F20" i="5"/>
  <c r="DX14" i="2"/>
  <c r="CE14"/>
  <c r="E7" i="19"/>
  <c r="D4"/>
  <c r="E34"/>
  <c r="AC29" i="2"/>
  <c r="DK29"/>
  <c r="DH29" s="1"/>
  <c r="E84" i="18"/>
  <c r="F77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DO23" i="2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K19"/>
  <c r="E66" i="8"/>
  <c r="CE18" i="2"/>
  <c r="K18"/>
  <c r="BL31"/>
  <c r="E89" i="8"/>
  <c r="EA18" i="2"/>
  <c r="AR18"/>
  <c r="E7" i="6"/>
  <c r="E32"/>
  <c r="F12"/>
  <c r="F86" i="5"/>
  <c r="E20"/>
  <c r="DO15" i="2"/>
  <c r="E20" i="4"/>
  <c r="CK14" i="2"/>
  <c r="Z14"/>
  <c r="E14" i="4"/>
  <c r="E7"/>
  <c r="F31"/>
  <c r="F29" i="19"/>
  <c r="E29"/>
  <c r="E12"/>
  <c r="E26"/>
  <c r="AI29" i="2"/>
  <c r="F31" i="19"/>
  <c r="E92"/>
  <c r="DO29" i="2"/>
  <c r="W29"/>
  <c r="E17" i="18"/>
  <c r="E7"/>
  <c r="Z28" i="2"/>
  <c r="E77" i="17"/>
  <c r="E45"/>
  <c r="DX27" i="2"/>
  <c r="E34" i="17"/>
  <c r="EV27" i="2"/>
  <c r="F31" i="17"/>
  <c r="W27" i="2"/>
  <c r="E94" i="17"/>
  <c r="F94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2" i="6"/>
  <c r="DR16" i="2"/>
  <c r="E12" i="6"/>
  <c r="DU16" i="2"/>
  <c r="AI16"/>
  <c r="AC16"/>
  <c r="W16"/>
  <c r="C101" i="5"/>
  <c r="D101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DK15"/>
  <c r="DJ15"/>
  <c r="AO15"/>
  <c r="AA31"/>
  <c r="AA33" s="1"/>
  <c r="E17" i="4"/>
  <c r="C4"/>
  <c r="C37" s="1"/>
  <c r="F83" i="5"/>
  <c r="EP16" i="2"/>
  <c r="E81" i="6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8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8" i="6"/>
  <c r="AF27" i="2"/>
  <c r="AF25"/>
  <c r="N25"/>
  <c r="T24"/>
  <c r="C4" i="7"/>
  <c r="C4" i="8"/>
  <c r="BS19" i="2"/>
  <c r="D4" i="10"/>
  <c r="C4" i="11"/>
  <c r="E14" i="15"/>
  <c r="F17" i="16"/>
  <c r="F86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6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70" i="19"/>
  <c r="BZ29" i="2"/>
  <c r="E37" i="18"/>
  <c r="E39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3" i="1"/>
  <c r="H6"/>
  <c r="BR26" i="2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EC26"/>
  <c r="EO25"/>
  <c r="EP25" s="1"/>
  <c r="N23"/>
  <c r="EC16"/>
  <c r="ED16" s="1"/>
  <c r="F26" i="6"/>
  <c r="DJ26" i="2"/>
  <c r="AN31"/>
  <c r="E63" i="16"/>
  <c r="E86" i="19"/>
  <c r="AW32" i="2"/>
  <c r="AW33" s="1"/>
  <c r="E66" i="12"/>
  <c r="F66"/>
  <c r="F81" i="15"/>
  <c r="F64" i="13"/>
  <c r="F72" i="8"/>
  <c r="C98"/>
  <c r="D98" i="14"/>
  <c r="E79" i="13"/>
  <c r="E20" i="12"/>
  <c r="F83" i="15"/>
  <c r="E91" i="5"/>
  <c r="F17" i="15"/>
  <c r="EU17" i="2"/>
  <c r="EV17" s="1"/>
  <c r="E85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5" i="6"/>
  <c r="F75" i="13"/>
  <c r="F80" i="16"/>
  <c r="F62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3" s="1"/>
  <c r="E37" i="12"/>
  <c r="F64"/>
  <c r="EC28" i="2"/>
  <c r="AU24"/>
  <c r="AR16"/>
  <c r="E66" i="6"/>
  <c r="DJ18" i="2"/>
  <c r="F17" i="19"/>
  <c r="E29" i="4"/>
  <c r="E80" i="16"/>
  <c r="E99" i="9"/>
  <c r="DJ19" i="2"/>
  <c r="F14" i="4"/>
  <c r="E77" i="15"/>
  <c r="E94"/>
  <c r="E82" i="12"/>
  <c r="E79" i="19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CN29"/>
  <c r="AF16"/>
  <c r="F98" i="6"/>
  <c r="N28" i="2"/>
  <c r="D97" i="7"/>
  <c r="AI28" i="2"/>
  <c r="CN21"/>
  <c r="K14"/>
  <c r="EA28"/>
  <c r="CK21"/>
  <c r="F58" i="6"/>
  <c r="F7"/>
  <c r="DM31" i="2"/>
  <c r="DM33" s="1"/>
  <c r="CE26"/>
  <c r="CA26"/>
  <c r="CA29"/>
  <c r="CA28"/>
  <c r="CA27"/>
  <c r="CO31"/>
  <c r="CO33" s="1"/>
  <c r="CA24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8" i="6"/>
  <c r="E55" i="7"/>
  <c r="F55"/>
  <c r="F39" i="19"/>
  <c r="EA17" i="2"/>
  <c r="F14" i="5"/>
  <c r="EV19" i="2"/>
  <c r="E26" i="9"/>
  <c r="E31" i="10"/>
  <c r="F5"/>
  <c r="E75" i="13"/>
  <c r="F92" i="6"/>
  <c r="H36" i="1"/>
  <c r="CH18" i="2"/>
  <c r="F17" i="10"/>
  <c r="F56" i="12"/>
  <c r="CH14" i="2"/>
  <c r="F12" i="14"/>
  <c r="F12" i="17"/>
  <c r="E5" i="18"/>
  <c r="E7" i="14"/>
  <c r="E7" i="15"/>
  <c r="T22" i="2"/>
  <c r="F5" i="8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DJ22" i="2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6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70" i="19"/>
  <c r="AL24" i="2"/>
  <c r="BZ20"/>
  <c r="E77" i="14"/>
  <c r="DA32" i="2"/>
  <c r="DA33" s="1"/>
  <c r="EP29"/>
  <c r="ES27"/>
  <c r="DK25"/>
  <c r="BG23"/>
  <c r="E36" i="9"/>
  <c r="F45" i="17"/>
  <c r="F34"/>
  <c r="E72" i="12"/>
  <c r="AC26" i="2"/>
  <c r="DU24"/>
  <c r="CH24"/>
  <c r="AO19"/>
  <c r="N19"/>
  <c r="DU18"/>
  <c r="E87" i="6"/>
  <c r="F17" i="9"/>
  <c r="F82" i="10"/>
  <c r="E5"/>
  <c r="E86" i="13"/>
  <c r="F82" i="16"/>
  <c r="G24" i="2"/>
  <c r="AK31"/>
  <c r="EE22"/>
  <c r="EG22" s="1"/>
  <c r="E72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6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3" s="1"/>
  <c r="CM31"/>
  <c r="CM33" s="1"/>
  <c r="AB31"/>
  <c r="EK17"/>
  <c r="EM17" s="1"/>
  <c r="N17"/>
  <c r="ED22"/>
  <c r="EM29"/>
  <c r="F91" i="5"/>
  <c r="EP19" i="2"/>
  <c r="F20" i="12"/>
  <c r="F34" i="7"/>
  <c r="BS16" i="2"/>
  <c r="CC31"/>
  <c r="CC33" s="1"/>
  <c r="H37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3" i="17"/>
  <c r="E56"/>
  <c r="E20"/>
  <c r="F79" i="19"/>
  <c r="F20"/>
  <c r="H38" i="1"/>
  <c r="BG27" i="2"/>
  <c r="BE31"/>
  <c r="BE33" s="1"/>
  <c r="E36" i="7"/>
  <c r="F36"/>
  <c r="BQ17" i="2"/>
  <c r="BS17" s="1"/>
  <c r="DZ31"/>
  <c r="DZ33" s="1"/>
  <c r="EV26"/>
  <c r="DJ23"/>
  <c r="AF17"/>
  <c r="CH16"/>
  <c r="EA15"/>
  <c r="BZ15"/>
  <c r="E64" i="8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2" i="19"/>
  <c r="DY29" i="2"/>
  <c r="EA29" s="1"/>
  <c r="EK18"/>
  <c r="E81" i="8"/>
  <c r="C25"/>
  <c r="F26"/>
  <c r="G16" i="1"/>
  <c r="D16" s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1" i="17"/>
  <c r="E81" s="1"/>
  <c r="F82"/>
  <c r="E82"/>
  <c r="E77" i="18"/>
  <c r="C73"/>
  <c r="F77"/>
  <c r="E64"/>
  <c r="C57"/>
  <c r="F64"/>
  <c r="C75" i="19"/>
  <c r="C96" s="1"/>
  <c r="F78"/>
  <c r="H11" i="1"/>
  <c r="D102" i="6"/>
  <c r="F93" i="9"/>
  <c r="E89" i="10"/>
  <c r="EV23" i="2"/>
  <c r="F65" i="5"/>
  <c r="E32" i="18"/>
  <c r="CK18" i="2"/>
  <c r="G13" i="1"/>
  <c r="BF14" i="2"/>
  <c r="E31" i="4"/>
  <c r="E5" i="5"/>
  <c r="F5"/>
  <c r="ET16" i="2"/>
  <c r="E98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25" s="1"/>
  <c r="F37" i="15"/>
  <c r="EB28" i="2"/>
  <c r="F67" i="18"/>
  <c r="ET29" i="2"/>
  <c r="EV29" s="1"/>
  <c r="F92" i="19"/>
  <c r="F35" i="1"/>
  <c r="E12" i="11"/>
  <c r="F12"/>
  <c r="EE15" i="2"/>
  <c r="F73" i="5"/>
  <c r="D98" i="17"/>
  <c r="E64"/>
  <c r="F64"/>
  <c r="F76" i="16"/>
  <c r="E76"/>
  <c r="EI26" i="2"/>
  <c r="E54" i="19"/>
  <c r="F54"/>
  <c r="E82" i="18"/>
  <c r="EL28" i="2"/>
  <c r="EM28" s="1"/>
  <c r="F82" i="18"/>
  <c r="F39" i="4"/>
  <c r="E77" i="6"/>
  <c r="C74"/>
  <c r="F77"/>
  <c r="E73" i="7"/>
  <c r="F73"/>
  <c r="F79"/>
  <c r="C76"/>
  <c r="CR31" i="2"/>
  <c r="CR33" s="1"/>
  <c r="CT19"/>
  <c r="F72" i="17"/>
  <c r="CN28" i="2"/>
  <c r="F31" i="8"/>
  <c r="E17" i="9"/>
  <c r="F31" i="11"/>
  <c r="C96" i="13"/>
  <c r="F88" i="14"/>
  <c r="C25"/>
  <c r="E14" i="16"/>
  <c r="D103" i="9"/>
  <c r="ES22" i="2"/>
  <c r="DK16"/>
  <c r="DX16"/>
  <c r="F19" i="1"/>
  <c r="C19" s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6" i="17"/>
  <c r="E13" i="7"/>
  <c r="Y17" i="2"/>
  <c r="F13" i="7"/>
  <c r="Y19" i="2"/>
  <c r="G19" s="1"/>
  <c r="E13" i="9"/>
  <c r="D12"/>
  <c r="F95" i="8"/>
  <c r="CE23" i="2"/>
  <c r="K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3" i="17"/>
  <c r="EN27" i="2"/>
  <c r="EP27" s="1"/>
  <c r="E78" i="18"/>
  <c r="EH28" i="2"/>
  <c r="EJ28" s="1"/>
  <c r="F78" i="18"/>
  <c r="E81" i="19"/>
  <c r="F81"/>
  <c r="EB29" i="2"/>
  <c r="ED29" s="1"/>
  <c r="E64" i="19"/>
  <c r="F64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DJ17"/>
  <c r="CD31"/>
  <c r="BG16"/>
  <c r="EA14"/>
  <c r="DU14"/>
  <c r="N14"/>
  <c r="AR15"/>
  <c r="CT26"/>
  <c r="AR27"/>
  <c r="BH32"/>
  <c r="BH33" s="1"/>
  <c r="BJ31"/>
  <c r="DE32"/>
  <c r="DE33" s="1"/>
  <c r="DJ28"/>
  <c r="DJ27"/>
  <c r="DW31"/>
  <c r="DW33" s="1"/>
  <c r="AH31"/>
  <c r="AH33" s="1"/>
  <c r="EG18"/>
  <c r="DK27"/>
  <c r="DJ21"/>
  <c r="G29" l="1"/>
  <c r="D29" s="1"/>
  <c r="EX29" s="1"/>
  <c r="AU19"/>
  <c r="AS31"/>
  <c r="AS33" s="1"/>
  <c r="F24"/>
  <c r="C24" s="1"/>
  <c r="F29"/>
  <c r="C29" s="1"/>
  <c r="F21"/>
  <c r="F18"/>
  <c r="F17"/>
  <c r="C17" s="1"/>
  <c r="C98" i="17"/>
  <c r="BP15" i="2"/>
  <c r="D38" i="19"/>
  <c r="D49" s="1"/>
  <c r="D50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8" i="1"/>
  <c r="ER33" i="2"/>
  <c r="DV33"/>
  <c r="P33"/>
  <c r="AQ33"/>
  <c r="G18"/>
  <c r="D18" s="1"/>
  <c r="AT31"/>
  <c r="AT33" s="1"/>
  <c r="C40" i="5"/>
  <c r="C52" s="1"/>
  <c r="C53" s="1"/>
  <c r="D40" i="18"/>
  <c r="D52" s="1"/>
  <c r="BS15" i="2"/>
  <c r="G15"/>
  <c r="D15" s="1"/>
  <c r="CB29"/>
  <c r="E25" i="15"/>
  <c r="ED26" i="2"/>
  <c r="BN31"/>
  <c r="E25" i="5"/>
  <c r="E4" i="13"/>
  <c r="CZ32" i="2"/>
  <c r="CZ33" s="1"/>
  <c r="E25" i="16"/>
  <c r="BS26" i="2"/>
  <c r="F4" i="16"/>
  <c r="E36"/>
  <c r="F36"/>
  <c r="E4" i="10"/>
  <c r="D39"/>
  <c r="D51" s="1"/>
  <c r="CB18" i="2"/>
  <c r="CB23"/>
  <c r="E4" i="16"/>
  <c r="C40" i="14"/>
  <c r="C51" s="1"/>
  <c r="F4" i="13"/>
  <c r="E25" i="12"/>
  <c r="E71" i="7"/>
  <c r="C41" i="6"/>
  <c r="C53" s="1"/>
  <c r="G16" i="2"/>
  <c r="D16" s="1"/>
  <c r="BO31"/>
  <c r="BO33" s="1"/>
  <c r="E4" i="5"/>
  <c r="F4" i="4"/>
  <c r="D47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1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1" s="1"/>
  <c r="DL26" i="2"/>
  <c r="BA25"/>
  <c r="F25" i="15"/>
  <c r="DH22" i="2"/>
  <c r="F25" i="12"/>
  <c r="F4" i="11"/>
  <c r="I13" i="1"/>
  <c r="C13" s="1"/>
  <c r="F101" i="5"/>
  <c r="E4" i="4"/>
  <c r="F94"/>
  <c r="CB26" i="2"/>
  <c r="DL18"/>
  <c r="DL15"/>
  <c r="F25" i="19"/>
  <c r="BG29" i="2"/>
  <c r="C26"/>
  <c r="DH25"/>
  <c r="CB25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I6" i="1"/>
  <c r="C6" s="1"/>
  <c r="C47" i="4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J25" i="1"/>
  <c r="D25" s="1"/>
  <c r="DH16" i="2"/>
  <c r="ED28"/>
  <c r="F25" i="10"/>
  <c r="D25" i="2"/>
  <c r="AP31"/>
  <c r="H34" i="1"/>
  <c r="D34"/>
  <c r="E34" s="1"/>
  <c r="K31" i="2"/>
  <c r="BQ31"/>
  <c r="DG18"/>
  <c r="D39" i="11"/>
  <c r="D51" s="1"/>
  <c r="DG23" i="2"/>
  <c r="J5" i="1"/>
  <c r="D5" s="1"/>
  <c r="C37" i="13"/>
  <c r="C49" s="1"/>
  <c r="E98" i="8"/>
  <c r="D20" i="2"/>
  <c r="Q31"/>
  <c r="D24"/>
  <c r="I7" i="1"/>
  <c r="C7" s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0" i="5"/>
  <c r="T31" i="2"/>
  <c r="F98" i="12"/>
  <c r="E98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D8" s="1"/>
  <c r="W31" i="2"/>
  <c r="CE31"/>
  <c r="AU18"/>
  <c r="DH20"/>
  <c r="DC31"/>
  <c r="DB32"/>
  <c r="DB33" s="1"/>
  <c r="CB15"/>
  <c r="F4" i="18"/>
  <c r="E4"/>
  <c r="J30" i="1"/>
  <c r="D30" s="1"/>
  <c r="DL28" i="2"/>
  <c r="E25" i="18"/>
  <c r="E25" i="10"/>
  <c r="C39" i="9"/>
  <c r="I18" i="1"/>
  <c r="C18" s="1"/>
  <c r="E72" i="10"/>
  <c r="C27" i="2"/>
  <c r="H27"/>
  <c r="EE24"/>
  <c r="E72" i="14"/>
  <c r="F72"/>
  <c r="C98"/>
  <c r="EK21" i="2"/>
  <c r="EM21" s="1"/>
  <c r="F81" i="11"/>
  <c r="E81"/>
  <c r="DH14" i="2"/>
  <c r="DL14"/>
  <c r="EE16"/>
  <c r="C102" i="6"/>
  <c r="E74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3"/>
  <c r="E4" i="12"/>
  <c r="D40"/>
  <c r="F4"/>
  <c r="F12" i="9"/>
  <c r="E12"/>
  <c r="D4"/>
  <c r="Y31" i="2"/>
  <c r="Y33" s="1"/>
  <c r="G17"/>
  <c r="Z17"/>
  <c r="F4" i="10"/>
  <c r="C39"/>
  <c r="EJ15" i="2"/>
  <c r="F14" i="1"/>
  <c r="EG15" i="2"/>
  <c r="DG15"/>
  <c r="E4" i="6"/>
  <c r="D41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6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C35" i="1"/>
  <c r="E35" s="1"/>
  <c r="F28"/>
  <c r="H35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5" i="19"/>
  <c r="EH29" i="2"/>
  <c r="E75" i="19"/>
  <c r="F96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39" i="1"/>
  <c r="H39"/>
  <c r="G28"/>
  <c r="E96" i="13"/>
  <c r="F72" i="10"/>
  <c r="C99"/>
  <c r="E99" s="1"/>
  <c r="F25" i="18"/>
  <c r="DL20" i="2"/>
  <c r="C39" i="8"/>
  <c r="C51" s="1"/>
  <c r="D37" i="13"/>
  <c r="F25"/>
  <c r="E25"/>
  <c r="CB21" i="2"/>
  <c r="D21"/>
  <c r="EK27"/>
  <c r="DG27" s="1"/>
  <c r="G14" i="1"/>
  <c r="H16"/>
  <c r="E4" i="19"/>
  <c r="C38"/>
  <c r="C49" s="1"/>
  <c r="F4"/>
  <c r="H7" i="1"/>
  <c r="F25" i="14"/>
  <c r="E25"/>
  <c r="I25" i="1"/>
  <c r="CT31" i="2"/>
  <c r="E38" i="4"/>
  <c r="F38"/>
  <c r="EJ26" i="2"/>
  <c r="DH26"/>
  <c r="BS25"/>
  <c r="EV20"/>
  <c r="EU31"/>
  <c r="BB32"/>
  <c r="BB33" s="1"/>
  <c r="BD31"/>
  <c r="F74" i="6"/>
  <c r="F81" i="17"/>
  <c r="DH23" i="2"/>
  <c r="DH18"/>
  <c r="DL21"/>
  <c r="CB22"/>
  <c r="CA31"/>
  <c r="BJ32"/>
  <c r="BJ33" s="1"/>
  <c r="DX31"/>
  <c r="DH27"/>
  <c r="DL27"/>
  <c r="J12" i="1"/>
  <c r="D12" s="1"/>
  <c r="AI31" i="2"/>
  <c r="DJ31"/>
  <c r="DJ33" s="1"/>
  <c r="CA33" l="1"/>
  <c r="C50" i="13"/>
  <c r="C52" i="12"/>
  <c r="G51"/>
  <c r="D53" i="18"/>
  <c r="F51" i="11"/>
  <c r="C52" i="8"/>
  <c r="DK33" i="2"/>
  <c r="I15" i="1"/>
  <c r="C15" s="1"/>
  <c r="AP33" i="2"/>
  <c r="AO33"/>
  <c r="J17" i="1"/>
  <c r="D17" s="1"/>
  <c r="AZ33" i="2"/>
  <c r="I30" i="1"/>
  <c r="C30" s="1"/>
  <c r="E30" s="1"/>
  <c r="DY33" i="2"/>
  <c r="I20" i="1"/>
  <c r="C20" s="1"/>
  <c r="BN33" i="2"/>
  <c r="EN33"/>
  <c r="D52" i="15"/>
  <c r="D52" i="11"/>
  <c r="D52" i="10"/>
  <c r="C52" i="9"/>
  <c r="C53" s="1"/>
  <c r="C52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4" i="6"/>
  <c r="BP31" i="2"/>
  <c r="H16"/>
  <c r="DI14"/>
  <c r="EW19"/>
  <c r="EA31"/>
  <c r="DG21"/>
  <c r="DI21" s="1"/>
  <c r="EW14"/>
  <c r="EW22"/>
  <c r="C51" i="7"/>
  <c r="F102" i="6"/>
  <c r="H15" i="2"/>
  <c r="EX16"/>
  <c r="E26"/>
  <c r="H26"/>
  <c r="H24"/>
  <c r="E24"/>
  <c r="D22"/>
  <c r="E22" s="1"/>
  <c r="F39" i="11"/>
  <c r="E37" i="4"/>
  <c r="F37"/>
  <c r="I21" i="1"/>
  <c r="C21" s="1"/>
  <c r="I24"/>
  <c r="I4"/>
  <c r="E27" i="2"/>
  <c r="EX20"/>
  <c r="K8" i="1"/>
  <c r="DI23" i="2"/>
  <c r="EX28"/>
  <c r="BQ32"/>
  <c r="BQ33" s="1"/>
  <c r="F40" i="18"/>
  <c r="K5" i="1"/>
  <c r="C4"/>
  <c r="EW27" i="2"/>
  <c r="J29" i="1"/>
  <c r="D29" s="1"/>
  <c r="D51" i="16"/>
  <c r="K10" i="1"/>
  <c r="H14"/>
  <c r="AR31" i="2"/>
  <c r="H29"/>
  <c r="EX24"/>
  <c r="E29"/>
  <c r="EX18"/>
  <c r="I37" i="1"/>
  <c r="E39" i="11"/>
  <c r="E102" i="6"/>
  <c r="E40" i="18"/>
  <c r="C52"/>
  <c r="C48" i="4"/>
  <c r="E20" i="2"/>
  <c r="K6" i="1"/>
  <c r="DI20" i="2"/>
  <c r="DI22"/>
  <c r="C51" i="15"/>
  <c r="F40"/>
  <c r="E40"/>
  <c r="D52" i="5"/>
  <c r="E40"/>
  <c r="F40"/>
  <c r="E97" i="7"/>
  <c r="EX21" i="2"/>
  <c r="F97" i="7"/>
  <c r="DC32" i="2"/>
  <c r="DC33" s="1"/>
  <c r="J15" i="1"/>
  <c r="AU31" i="2"/>
  <c r="H28" i="1"/>
  <c r="EK31" i="2"/>
  <c r="E96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7" s="1"/>
  <c r="F43" s="1"/>
  <c r="J33"/>
  <c r="F98" i="15"/>
  <c r="E98"/>
  <c r="F99" i="18"/>
  <c r="E99"/>
  <c r="D17" i="2"/>
  <c r="H17"/>
  <c r="ET32"/>
  <c r="ET33" s="1"/>
  <c r="I41" i="1"/>
  <c r="DG16" i="2"/>
  <c r="EG16"/>
  <c r="EE31"/>
  <c r="EE33" s="1"/>
  <c r="E98" i="14"/>
  <c r="F98"/>
  <c r="F47" i="4"/>
  <c r="E47"/>
  <c r="D48"/>
  <c r="BD32" i="2"/>
  <c r="BD33" s="1"/>
  <c r="E38" i="19"/>
  <c r="F38"/>
  <c r="E39" i="1"/>
  <c r="J21"/>
  <c r="D21" s="1"/>
  <c r="BS31" i="2"/>
  <c r="I38" i="1"/>
  <c r="ES31" i="2"/>
  <c r="J31" i="1"/>
  <c r="D31" s="1"/>
  <c r="ED31" i="2"/>
  <c r="BA31"/>
  <c r="I17" i="1"/>
  <c r="C17" s="1"/>
  <c r="J32"/>
  <c r="I31"/>
  <c r="C31" s="1"/>
  <c r="EG25" i="2"/>
  <c r="DG25"/>
  <c r="DI25" s="1"/>
  <c r="J18" i="1"/>
  <c r="D18" s="1"/>
  <c r="BG31" i="2"/>
  <c r="E41" i="6"/>
  <c r="F41"/>
  <c r="D53"/>
  <c r="E15" i="2"/>
  <c r="EX15"/>
  <c r="E98" i="11"/>
  <c r="F98"/>
  <c r="EG24" i="2"/>
  <c r="DG24"/>
  <c r="DI19"/>
  <c r="F99" i="10"/>
  <c r="G23" i="1"/>
  <c r="DI18" i="2"/>
  <c r="EH31"/>
  <c r="EH33" s="1"/>
  <c r="C52" i="11"/>
  <c r="E51"/>
  <c r="J41" i="1"/>
  <c r="EU32" i="2"/>
  <c r="EU33" s="1"/>
  <c r="EV31"/>
  <c r="EX26"/>
  <c r="F39" i="8"/>
  <c r="D51"/>
  <c r="G51" s="1"/>
  <c r="E39"/>
  <c r="DG26" i="2"/>
  <c r="EW26" s="1"/>
  <c r="EG26"/>
  <c r="J36" i="1"/>
  <c r="E19" i="2"/>
  <c r="EX19"/>
  <c r="C18"/>
  <c r="H18"/>
  <c r="F31"/>
  <c r="F33" s="1"/>
  <c r="J37" i="1"/>
  <c r="EP31" i="2"/>
  <c r="E4" i="9"/>
  <c r="F4"/>
  <c r="D39"/>
  <c r="F40" i="12"/>
  <c r="D51"/>
  <c r="H51" s="1"/>
  <c r="E40"/>
  <c r="E98" i="17"/>
  <c r="H25" i="2"/>
  <c r="C25"/>
  <c r="C25" i="1"/>
  <c r="EJ29" i="2"/>
  <c r="DG29"/>
  <c r="F40" i="14"/>
  <c r="D51"/>
  <c r="E40"/>
  <c r="D51" i="17"/>
  <c r="E37"/>
  <c r="F37"/>
  <c r="H14" i="2"/>
  <c r="G31"/>
  <c r="G33" s="1"/>
  <c r="D14"/>
  <c r="EW15"/>
  <c r="DI15"/>
  <c r="C51" i="10"/>
  <c r="F39"/>
  <c r="E39"/>
  <c r="J7" i="1"/>
  <c r="Z31" i="2"/>
  <c r="F98" i="17"/>
  <c r="C52" i="14"/>
  <c r="I29" i="1"/>
  <c r="C29" s="1"/>
  <c r="EX27" i="2"/>
  <c r="DI27"/>
  <c r="K12" i="1"/>
  <c r="DH31" i="2"/>
  <c r="DH33" s="1"/>
  <c r="DL31"/>
  <c r="CB31"/>
  <c r="D15" i="1" l="1"/>
  <c r="J14"/>
  <c r="J4"/>
  <c r="K4" s="1"/>
  <c r="D7"/>
  <c r="E50" i="16"/>
  <c r="C53" i="18"/>
  <c r="E37" i="1"/>
  <c r="K30"/>
  <c r="EM31" i="2"/>
  <c r="EK33"/>
  <c r="C52" i="15"/>
  <c r="E31" i="1"/>
  <c r="E29"/>
  <c r="D28"/>
  <c r="K38"/>
  <c r="DI28" i="2"/>
  <c r="EY28"/>
  <c r="F50" i="16"/>
  <c r="C51"/>
  <c r="F39"/>
  <c r="E39"/>
  <c r="EY20" i="2"/>
  <c r="EY19"/>
  <c r="EX22"/>
  <c r="EY22" s="1"/>
  <c r="DI17"/>
  <c r="D31"/>
  <c r="D33" s="1"/>
  <c r="EY27"/>
  <c r="K29" i="1"/>
  <c r="E52" i="18"/>
  <c r="F52"/>
  <c r="D54" i="6"/>
  <c r="E51" i="15"/>
  <c r="F51"/>
  <c r="D53" i="5"/>
  <c r="E52"/>
  <c r="F52"/>
  <c r="I36" i="1"/>
  <c r="K36" s="1"/>
  <c r="K15"/>
  <c r="EY15" i="2"/>
  <c r="DI26"/>
  <c r="EW21"/>
  <c r="EY21" s="1"/>
  <c r="DG31"/>
  <c r="J28" i="1"/>
  <c r="I14"/>
  <c r="I32"/>
  <c r="K32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X17" i="2"/>
  <c r="EY17" s="1"/>
  <c r="E17"/>
  <c r="D50" i="13"/>
  <c r="E49"/>
  <c r="F49"/>
  <c r="K7" i="1"/>
  <c r="F51" i="8"/>
  <c r="D52"/>
  <c r="E51"/>
  <c r="E53" i="6"/>
  <c r="F53"/>
  <c r="C52" i="10"/>
  <c r="E51"/>
  <c r="F51"/>
  <c r="D52" i="17"/>
  <c r="F51"/>
  <c r="E51"/>
  <c r="EW25" i="2"/>
  <c r="EY25" s="1"/>
  <c r="E25"/>
  <c r="EW18"/>
  <c r="EY18" s="1"/>
  <c r="E18"/>
  <c r="C31"/>
  <c r="C33" s="1"/>
  <c r="G27" i="1"/>
  <c r="H23"/>
  <c r="DI24" i="2"/>
  <c r="EW24"/>
  <c r="EY24" s="1"/>
  <c r="E49" i="19"/>
  <c r="C50"/>
  <c r="F49"/>
  <c r="EW16" i="2"/>
  <c r="EY16" s="1"/>
  <c r="DI16"/>
  <c r="EY26"/>
  <c r="EJ31"/>
  <c r="K24" i="1"/>
  <c r="J23" l="1"/>
  <c r="J27" s="1"/>
  <c r="DI31" i="2"/>
  <c r="DG33"/>
  <c r="E38" i="1"/>
  <c r="C28"/>
  <c r="E28" s="1"/>
  <c r="E31" i="2"/>
  <c r="I28" i="1"/>
  <c r="K28" s="1"/>
  <c r="EY14" i="2"/>
  <c r="EX31"/>
  <c r="EX33" s="1"/>
  <c r="D53" i="9"/>
  <c r="F52"/>
  <c r="E52"/>
  <c r="D14" i="1"/>
  <c r="D4"/>
  <c r="E4" s="1"/>
  <c r="K14"/>
  <c r="I23"/>
  <c r="I27" s="1"/>
  <c r="G43"/>
  <c r="H27"/>
  <c r="F50" i="7"/>
  <c r="D51"/>
  <c r="E50"/>
  <c r="EW31" i="2"/>
  <c r="EW33" s="1"/>
  <c r="C14" i="1"/>
  <c r="C23" s="1"/>
  <c r="C27" s="1"/>
  <c r="J43" l="1"/>
  <c r="G44" s="1"/>
  <c r="C43"/>
  <c r="D23"/>
  <c r="D27" s="1"/>
  <c r="I43"/>
  <c r="F44" s="1"/>
  <c r="F45" s="1"/>
  <c r="EY31" i="2"/>
  <c r="K23" i="1"/>
  <c r="K27" l="1"/>
  <c r="G45"/>
  <c r="C44"/>
  <c r="E27"/>
  <c r="D43"/>
  <c r="D44" s="1"/>
</calcChain>
</file>

<file path=xl/sharedStrings.xml><?xml version="1.0" encoding="utf-8"?>
<sst xmlns="http://schemas.openxmlformats.org/spreadsheetml/2006/main" count="2850" uniqueCount="439">
  <si>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</si>
  <si>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</si>
  <si>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</si>
  <si>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</si>
  <si>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</si>
  <si>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</si>
  <si>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</si>
  <si>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</si>
  <si>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</si>
  <si>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</si>
  <si>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</si>
  <si>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</si>
  <si>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</si>
  <si>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</si>
  <si>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</si>
  <si>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</si>
  <si>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</si>
  <si>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</si>
  <si>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</si>
  <si>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</si>
  <si>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</si>
  <si>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</si>
  <si>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</si>
  <si>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</si>
  <si>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</si>
  <si>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</si>
  <si>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</si>
  <si>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</si>
  <si>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</si>
  <si>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</si>
  <si>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</si>
  <si>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</si>
  <si>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</si>
  <si>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</si>
  <si>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</si>
  <si>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</si>
  <si>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</si>
  <si>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</si>
  <si>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</si>
  <si>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</si>
  <si>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</si>
  <si>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</si>
  <si>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</si>
  <si>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</si>
  <si>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</si>
  <si>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</si>
  <si>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</si>
  <si>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</si>
  <si>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</si>
  <si>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</si>
  <si>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</si>
  <si>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</si>
  <si>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</si>
  <si>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</si>
  <si>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</si>
  <si>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</si>
  <si>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</si>
  <si>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</si>
  <si>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</si>
  <si>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</si>
  <si>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</si>
  <si>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</si>
  <si>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</si>
  <si>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</si>
  <si>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</si>
  <si>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</si>
  <si>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</si>
  <si>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</si>
  <si>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</si>
  <si>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</si>
  <si>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</si>
  <si>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</si>
  <si>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</si>
  <si>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</si>
  <si>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</si>
  <si>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</si>
  <si>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</si>
  <si>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</si>
  <si>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</si>
  <si>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</si>
  <si>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</si>
  <si>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</si>
  <si>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</si>
  <si>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</si>
  <si>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</si>
  <si>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</si>
  <si>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</si>
  <si>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</si>
  <si>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</si>
  <si>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</si>
  <si>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</si>
  <si>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</si>
  <si>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</si>
  <si>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</si>
  <si>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</si>
  <si>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</si>
  <si>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</si>
  <si>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</si>
  <si>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</si>
  <si>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</si>
  <si>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</si>
  <si>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</si>
  <si>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</si>
  <si>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</si>
  <si>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</si>
  <si>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</si>
  <si>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</si>
  <si>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</si>
  <si>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</si>
  <si>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</si>
  <si>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</si>
  <si>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</si>
  <si>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</si>
  <si>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</si>
  <si>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</si>
  <si>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</si>
  <si>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</si>
  <si>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</si>
  <si>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</si>
  <si>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</si>
  <si>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</si>
  <si>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</si>
  <si>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</si>
  <si>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</si>
  <si>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</si>
  <si>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</si>
  <si>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</si>
  <si>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</si>
  <si>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</si>
  <si>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</si>
  <si>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</si>
  <si>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</si>
  <si>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</si>
  <si>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</si>
  <si>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</si>
  <si>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</si>
  <si>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</si>
  <si>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</si>
  <si>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</si>
  <si>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</si>
  <si>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</si>
  <si>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</si>
  <si>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</si>
  <si>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</si>
  <si>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</si>
  <si>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</si>
  <si>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</si>
  <si>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</si>
  <si>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</si>
  <si>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</si>
  <si>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</si>
  <si>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</si>
  <si>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</si>
  <si>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</si>
  <si>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</si>
  <si>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</si>
  <si>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</si>
  <si>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</si>
  <si>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</si>
  <si>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</si>
  <si>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</si>
  <si>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</si>
  <si>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</si>
  <si>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</si>
  <si>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</si>
  <si>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</si>
  <si>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</si>
  <si>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</si>
  <si>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</si>
  <si>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</si>
  <si>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</si>
  <si>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</si>
  <si>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</si>
  <si>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</si>
  <si>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</si>
  <si>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</si>
  <si>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</si>
  <si>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</si>
  <si>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</si>
  <si>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</si>
  <si>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</si>
  <si>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</si>
  <si>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</si>
  <si>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</si>
  <si>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</si>
  <si>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</si>
  <si>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</si>
  <si>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</si>
  <si>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</si>
  <si>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</si>
  <si>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</si>
  <si>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</si>
  <si>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</si>
  <si>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</si>
  <si>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</si>
  <si>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</si>
  <si>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</si>
  <si>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</si>
  <si>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</si>
  <si>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</si>
  <si>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</si>
  <si>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</si>
  <si>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</si>
  <si>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</si>
  <si>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</si>
  <si>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</si>
  <si>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</si>
  <si>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</si>
  <si>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</si>
  <si>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</si>
  <si>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</si>
  <si>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</si>
  <si>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</si>
  <si>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</si>
  <si>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</si>
  <si>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</si>
  <si>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</si>
  <si>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</si>
  <si>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</si>
  <si>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</si>
  <si>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</si>
  <si>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</si>
  <si>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</si>
  <si>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</si>
  <si>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</si>
  <si>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</si>
  <si>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</si>
  <si>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</si>
  <si>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</si>
  <si>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</si>
  <si>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</si>
  <si>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</si>
  <si>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</si>
  <si>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</si>
  <si>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</si>
  <si>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</si>
  <si>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</si>
  <si>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</si>
  <si>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</si>
  <si>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</si>
  <si>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</si>
  <si>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</si>
  <si>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</si>
  <si>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</si>
  <si>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</si>
  <si>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</si>
  <si>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</si>
  <si>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</si>
  <si>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</si>
  <si>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</si>
  <si>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</si>
  <si>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</si>
  <si>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</si>
  <si>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</si>
  <si>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</si>
  <si>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</si>
  <si>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</si>
  <si>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</si>
  <si>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</si>
  <si>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</si>
  <si>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</si>
  <si>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</si>
  <si>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</si>
  <si>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</si>
  <si>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</si>
  <si>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</si>
  <si>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</si>
  <si>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</si>
  <si>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</si>
  <si>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</si>
  <si>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</si>
  <si>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</si>
  <si>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</si>
  <si>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</si>
  <si>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</si>
  <si>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</si>
  <si>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</si>
  <si>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</si>
  <si>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</si>
  <si>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</si>
  <si>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</si>
  <si>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</si>
  <si>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</si>
  <si>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</si>
  <si>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</si>
  <si>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</si>
  <si>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</si>
  <si>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</si>
  <si>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</si>
  <si>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</si>
  <si>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</si>
  <si>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</si>
  <si>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</si>
  <si>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</si>
  <si>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</si>
  <si>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</si>
  <si>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</si>
  <si>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</si>
  <si>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</si>
  <si>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</si>
  <si>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</si>
  <si>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</si>
  <si>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</si>
  <si>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</si>
  <si>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</si>
  <si>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</si>
  <si>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</si>
  <si>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</si>
  <si>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</si>
  <si>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</si>
  <si>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</si>
  <si>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</si>
  <si>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</si>
  <si>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</si>
  <si>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</si>
  <si>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</si>
  <si>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</si>
  <si>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</si>
  <si>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</si>
  <si>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</si>
  <si>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</si>
  <si>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</si>
  <si>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</si>
  <si>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</si>
  <si>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</si>
  <si>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</si>
  <si>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</si>
  <si>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</si>
  <si>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</si>
  <si>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</si>
  <si>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</si>
  <si>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</si>
  <si>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</si>
  <si>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</si>
  <si>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</si>
  <si>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</si>
  <si>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</si>
  <si>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</si>
  <si>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</si>
  <si>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</si>
  <si>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</si>
  <si>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</si>
  <si>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</si>
  <si>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</si>
  <si>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</si>
  <si>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</si>
  <si>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</si>
  <si>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</si>
  <si>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</si>
  <si>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</si>
  <si>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</si>
  <si>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</si>
  <si>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</si>
  <si>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</si>
  <si>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</si>
  <si>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</si>
  <si>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</si>
  <si>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</si>
  <si>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</si>
  <si>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</si>
  <si>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</si>
  <si>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</si>
  <si>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</si>
  <si>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</si>
  <si>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</si>
  <si>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</si>
  <si>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</si>
  <si>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</si>
  <si>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</si>
  <si>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</si>
  <si>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</si>
  <si>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</si>
  <si>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</si>
  <si>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</si>
  <si>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</si>
  <si>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</si>
  <si>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</si>
  <si>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</si>
  <si>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</si>
  <si>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</si>
  <si>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</si>
  <si>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</si>
  <si>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</si>
  <si>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</si>
  <si>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</si>
  <si>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</si>
  <si>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</si>
  <si>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</si>
  <si>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</si>
  <si>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</si>
  <si>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</si>
  <si>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</si>
  <si>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</si>
  <si>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</si>
  <si>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</si>
  <si>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</si>
  <si>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</si>
  <si>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</si>
  <si>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</si>
  <si>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</si>
  <si>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</si>
  <si>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</si>
  <si>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</si>
  <si>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</si>
  <si>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Иные штафы, неустойки, пени, уплаченные в соотв с законом или договорам</t>
  </si>
  <si>
    <t>Штрафы, неустойки,пени, уплаченные в случае просрочки исп поставщиком</t>
  </si>
  <si>
    <t>Доходы от д.в. (штрафов),поступ в счет погашения задолж., образ до 1 января 2020 года</t>
  </si>
  <si>
    <t>назначено на 2021 г.</t>
  </si>
  <si>
    <t>план на 2021 г.</t>
  </si>
  <si>
    <t>Иные штрафы, неустойки, пени</t>
  </si>
  <si>
    <t>Платежи, уплачиваемые в целях возмещения вреда</t>
  </si>
  <si>
    <t>исполнен на 01.03.2021 г.</t>
  </si>
  <si>
    <t xml:space="preserve">                     Анализ исполнения бюджета Москакасинского сельского поселения на 01.03.2021 г.</t>
  </si>
  <si>
    <t>Заместитель главы администрации</t>
  </si>
  <si>
    <t>Моргаушского района-начальник финансового отдела</t>
  </si>
  <si>
    <t>исполнено на 01.04.2021 г.</t>
  </si>
  <si>
    <t xml:space="preserve">исполнено на 01.04.2021 г. </t>
  </si>
  <si>
    <t xml:space="preserve">                                                        Моргаушского района на 01.04.2021 г. </t>
  </si>
  <si>
    <t>об исполнении бюджетов поселений  Моргаушского района  на 1 апреля 2021 г.</t>
  </si>
  <si>
    <t>Анализ исполнения консолидированного бюджета Моргаушского районана 01.04.2021 г.</t>
  </si>
  <si>
    <t xml:space="preserve">                     Анализ исполнения бюджета Александровского сельского поселения на 01.04.2021 г.</t>
  </si>
  <si>
    <t>исполнен на 01.04.2021 г.</t>
  </si>
  <si>
    <t xml:space="preserve">                     Анализ исполнения бюджета Большесундырского сельского поселения на 01.04.2021 г.</t>
  </si>
  <si>
    <t>исполнено на 01.04.2021 г</t>
  </si>
  <si>
    <t xml:space="preserve">                     Анализ исполнения бюджета Ильинского сельского поселения на 01.04.2021 г.</t>
  </si>
  <si>
    <t xml:space="preserve">                     Анализ исполнения бюджета Кадикасинского сельского поселения на 01.04.2021 г.</t>
  </si>
  <si>
    <t xml:space="preserve">                     Анализ исполнения бюджета Моргаушского сельского поселения на 01.04.2020 г.</t>
  </si>
  <si>
    <t>Штрафы,неустойки, пени, уплаченные в соответствии с законом или договором в случае неисполнения или ненадлежащего исполнения обязательств перед государ.органом</t>
  </si>
  <si>
    <t xml:space="preserve">                     Анализ исполнения бюджета Орининского сельского поселения на 01.04.2020 г.</t>
  </si>
  <si>
    <t xml:space="preserve">                     Анализ исполнения бюджета Сятракасинского сельского поселения на 01.04.2020 г.</t>
  </si>
  <si>
    <t xml:space="preserve">                     Анализ исполнения бюджета Тораевского сельского поселения на 01.04.2021 г.</t>
  </si>
  <si>
    <t xml:space="preserve">                     Анализ исполнения бюджета Хорнойского сельского поселения на 01.04.2021 г.</t>
  </si>
  <si>
    <t xml:space="preserve">                     Анализ исполнения бюджета Чуманкасинского сельского поселения на 01.04.2021 г.</t>
  </si>
  <si>
    <t xml:space="preserve">                     Анализ исполнения бюджета Шатьмапосинского сельского поселения на 01.04.2021 г.</t>
  </si>
  <si>
    <t xml:space="preserve">                     Анализ исполнения бюджета Юнгинского сельского поселения на 01.04.2020 г.</t>
  </si>
  <si>
    <t xml:space="preserve">                     Анализ исполнения бюджета Юськасинского сельского поселения на 01.04.2020 г.</t>
  </si>
  <si>
    <t xml:space="preserve">                     Анализ исполнения бюджета Ярабайкасинского сельского поселения на 01.04.2020 г.</t>
  </si>
  <si>
    <t xml:space="preserve">                     Анализ исполнения бюджета Ярославского сельского поселения на 01.04.2020 г.</t>
  </si>
  <si>
    <t>Невясненные поступления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</si>
</sst>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4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30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5" fillId="3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166" fontId="18" fillId="0" borderId="1" xfId="11" applyNumberFormat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/>
    </xf>
    <xf numFmtId="0" fontId="18" fillId="0" borderId="1" xfId="11" applyFont="1" applyBorder="1"/>
    <xf numFmtId="166" fontId="18" fillId="0" borderId="1" xfId="11" applyNumberFormat="1" applyFont="1" applyBorder="1" applyAlignment="1">
      <alignment horizontal="right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wrapText="1"/>
    </xf>
    <xf numFmtId="166" fontId="19" fillId="0" borderId="1" xfId="11" applyNumberFormat="1" applyFont="1" applyBorder="1" applyAlignment="1">
      <alignment horizontal="right" vertical="center"/>
    </xf>
    <xf numFmtId="166" fontId="19" fillId="0" borderId="1" xfId="11" applyNumberFormat="1" applyFont="1" applyFill="1" applyBorder="1" applyAlignment="1">
      <alignment horizontal="right" vertical="center"/>
    </xf>
    <xf numFmtId="0" fontId="18" fillId="0" borderId="1" xfId="11" applyFont="1" applyBorder="1" applyAlignment="1">
      <alignment wrapText="1"/>
    </xf>
    <xf numFmtId="0" fontId="19" fillId="0" borderId="1" xfId="11" applyFont="1" applyBorder="1"/>
    <xf numFmtId="166" fontId="19" fillId="0" borderId="1" xfId="0" applyNumberFormat="1" applyFont="1" applyBorder="1" applyAlignment="1">
      <alignment horizontal="right" vertical="center"/>
    </xf>
    <xf numFmtId="0" fontId="19" fillId="0" borderId="1" xfId="11" applyFont="1" applyFill="1" applyBorder="1" applyAlignment="1">
      <alignment horizontal="center"/>
    </xf>
    <xf numFmtId="0" fontId="19" fillId="0" borderId="1" xfId="11" applyFont="1" applyFill="1" applyBorder="1"/>
    <xf numFmtId="166" fontId="19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8" fillId="0" borderId="1" xfId="11" applyNumberFormat="1" applyFont="1" applyBorder="1" applyAlignment="1">
      <alignment horizontal="center"/>
    </xf>
    <xf numFmtId="166" fontId="18" fillId="0" borderId="1" xfId="11" applyNumberFormat="1" applyFont="1" applyBorder="1" applyAlignment="1">
      <alignment wrapText="1"/>
    </xf>
    <xf numFmtId="0" fontId="18" fillId="0" borderId="1" xfId="11" applyFont="1" applyBorder="1" applyAlignment="1">
      <alignment horizontal="center" vertical="top"/>
    </xf>
    <xf numFmtId="0" fontId="18" fillId="0" borderId="1" xfId="11" applyFont="1" applyBorder="1" applyAlignment="1">
      <alignment vertical="top" wrapText="1"/>
    </xf>
    <xf numFmtId="0" fontId="19" fillId="0" borderId="1" xfId="11" applyFont="1" applyFill="1" applyBorder="1" applyAlignment="1">
      <alignment wrapText="1"/>
    </xf>
    <xf numFmtId="166" fontId="19" fillId="3" borderId="1" xfId="12" applyNumberFormat="1" applyFont="1" applyFill="1" applyBorder="1" applyAlignment="1">
      <alignment horizontal="right" vertical="center"/>
    </xf>
    <xf numFmtId="166" fontId="19" fillId="3" borderId="1" xfId="11" applyNumberFormat="1" applyFont="1" applyFill="1" applyBorder="1" applyAlignment="1">
      <alignment horizontal="right" vertical="center"/>
    </xf>
    <xf numFmtId="166" fontId="19" fillId="5" borderId="1" xfId="11" applyNumberFormat="1" applyFont="1" applyFill="1" applyBorder="1" applyAlignment="1">
      <alignment horizontal="right" vertical="center"/>
    </xf>
    <xf numFmtId="166" fontId="19" fillId="2" borderId="1" xfId="2" applyNumberFormat="1" applyFont="1" applyFill="1" applyBorder="1" applyAlignment="1">
      <alignment horizontal="right" vertical="center" shrinkToFit="1"/>
    </xf>
    <xf numFmtId="166" fontId="19" fillId="2" borderId="1" xfId="3" applyNumberFormat="1" applyFont="1" applyFill="1" applyBorder="1" applyAlignment="1">
      <alignment horizontal="right" vertical="center" shrinkToFit="1"/>
    </xf>
    <xf numFmtId="166" fontId="19" fillId="2" borderId="1" xfId="4" applyNumberFormat="1" applyFont="1" applyFill="1" applyBorder="1" applyAlignment="1">
      <alignment horizontal="right" vertical="center" shrinkToFit="1"/>
    </xf>
    <xf numFmtId="166" fontId="18" fillId="0" borderId="1" xfId="11" applyNumberFormat="1" applyFont="1" applyFill="1" applyBorder="1" applyAlignment="1">
      <alignment horizontal="right" vertical="center"/>
    </xf>
    <xf numFmtId="0" fontId="18" fillId="0" borderId="1" xfId="11" applyFont="1" applyFill="1" applyBorder="1"/>
    <xf numFmtId="166" fontId="18" fillId="5" borderId="1" xfId="11" applyNumberFormat="1" applyFont="1" applyFill="1" applyBorder="1" applyAlignment="1">
      <alignment horizontal="right" vertical="center"/>
    </xf>
    <xf numFmtId="166" fontId="18" fillId="0" borderId="1" xfId="9" applyNumberFormat="1" applyFont="1" applyBorder="1" applyAlignment="1">
      <alignment horizontal="right" vertical="center"/>
    </xf>
    <xf numFmtId="0" fontId="18" fillId="0" borderId="2" xfId="11" applyFont="1" applyBorder="1" applyAlignment="1">
      <alignment horizontal="center"/>
    </xf>
    <xf numFmtId="0" fontId="18" fillId="0" borderId="2" xfId="11" applyFont="1" applyFill="1" applyBorder="1"/>
    <xf numFmtId="166" fontId="18" fillId="0" borderId="2" xfId="11" applyNumberFormat="1" applyFont="1" applyBorder="1" applyAlignment="1">
      <alignment horizontal="right" vertical="center"/>
    </xf>
    <xf numFmtId="166" fontId="19" fillId="0" borderId="0" xfId="9" applyNumberFormat="1" applyFont="1" applyAlignment="1">
      <alignment horizontal="right" vertical="center"/>
    </xf>
    <xf numFmtId="0" fontId="18" fillId="0" borderId="1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/>
    </xf>
    <xf numFmtId="1" fontId="18" fillId="0" borderId="1" xfId="9" applyNumberFormat="1" applyFont="1" applyBorder="1" applyAlignment="1">
      <alignment horizontal="center" vertical="center" wrapText="1"/>
    </xf>
    <xf numFmtId="166" fontId="18" fillId="0" borderId="1" xfId="9" applyNumberFormat="1" applyFont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/>
    </xf>
    <xf numFmtId="0" fontId="18" fillId="3" borderId="1" xfId="9" applyFont="1" applyFill="1" applyBorder="1" applyAlignment="1">
      <alignment wrapText="1"/>
    </xf>
    <xf numFmtId="166" fontId="18" fillId="0" borderId="1" xfId="6" applyNumberFormat="1" applyFont="1" applyBorder="1" applyAlignment="1">
      <alignment horizontal="right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166" fontId="19" fillId="0" borderId="1" xfId="9" applyNumberFormat="1" applyFont="1" applyBorder="1" applyAlignment="1">
      <alignment horizontal="right"/>
    </xf>
    <xf numFmtId="49" fontId="18" fillId="0" borderId="3" xfId="8" applyNumberFormat="1" applyFont="1" applyBorder="1" applyAlignment="1">
      <alignment horizontal="center"/>
    </xf>
    <xf numFmtId="0" fontId="18" fillId="3" borderId="1" xfId="8" applyFont="1" applyFill="1" applyBorder="1" applyAlignment="1">
      <alignment wrapText="1"/>
    </xf>
    <xf numFmtId="49" fontId="19" fillId="0" borderId="1" xfId="8" applyNumberFormat="1" applyFont="1" applyBorder="1" applyAlignment="1">
      <alignment horizontal="center"/>
    </xf>
    <xf numFmtId="0" fontId="19" fillId="0" borderId="1" xfId="8" applyFont="1" applyBorder="1" applyAlignment="1">
      <alignment wrapText="1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39" fillId="0" borderId="1" xfId="7" applyFont="1" applyBorder="1" applyAlignment="1">
      <alignment wrapText="1"/>
    </xf>
    <xf numFmtId="166" fontId="19" fillId="0" borderId="1" xfId="9" applyNumberFormat="1" applyFont="1" applyBorder="1" applyAlignment="1">
      <alignment horizontal="right" vertical="center" wrapText="1"/>
    </xf>
    <xf numFmtId="166" fontId="18" fillId="0" borderId="1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left" wrapText="1"/>
    </xf>
    <xf numFmtId="0" fontId="18" fillId="3" borderId="1" xfId="9" applyFont="1" applyFill="1" applyBorder="1" applyAlignment="1">
      <alignment horizontal="left" wrapText="1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1" xfId="9" applyFont="1" applyFill="1" applyBorder="1" applyAlignment="1">
      <alignment wrapText="1"/>
    </xf>
    <xf numFmtId="166" fontId="18" fillId="0" borderId="1" xfId="9" applyNumberFormat="1" applyFont="1" applyBorder="1" applyAlignment="1">
      <alignment horizontal="right"/>
    </xf>
    <xf numFmtId="0" fontId="18" fillId="0" borderId="1" xfId="9" applyFont="1" applyFill="1" applyBorder="1" applyAlignment="1">
      <alignment wrapText="1"/>
    </xf>
    <xf numFmtId="0" fontId="18" fillId="0" borderId="1" xfId="9" applyFont="1" applyFill="1" applyBorder="1" applyAlignment="1">
      <alignment horizontal="center" wrapText="1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0" fontId="18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79" fontId="31" fillId="3" borderId="1" xfId="0" applyNumberFormat="1" applyFont="1" applyFill="1" applyBorder="1" applyAlignment="1">
      <alignment vertical="center" wrapText="1"/>
    </xf>
    <xf numFmtId="166" fontId="18" fillId="5" borderId="1" xfId="9" applyNumberFormat="1" applyFont="1" applyFill="1" applyBorder="1" applyAlignment="1">
      <alignment horizontal="right" vertical="center"/>
    </xf>
    <xf numFmtId="166" fontId="19" fillId="2" borderId="1" xfId="5" applyNumberFormat="1" applyFont="1" applyFill="1" applyBorder="1" applyAlignment="1">
      <alignment horizontal="right" vertical="top" shrinkToFit="1"/>
    </xf>
    <xf numFmtId="166" fontId="18" fillId="0" borderId="1" xfId="12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79" fontId="31" fillId="0" borderId="1" xfId="0" applyNumberFormat="1" applyFont="1" applyFill="1" applyBorder="1" applyAlignment="1">
      <alignment vertical="center" wrapText="1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166" fontId="18" fillId="3" borderId="1" xfId="1" applyNumberFormat="1" applyFont="1" applyFill="1" applyBorder="1" applyAlignment="1">
      <alignment horizontal="right" vertical="center"/>
    </xf>
    <xf numFmtId="174" fontId="3" fillId="0" borderId="8" xfId="11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center" vertical="center" wrapText="1"/>
    </xf>
    <xf numFmtId="0" fontId="10" fillId="0" borderId="1" xfId="11" applyFont="1" applyBorder="1"/>
    <xf numFmtId="0" fontId="11" fillId="0" borderId="1" xfId="1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  <xf numFmtId="168" fontId="18" fillId="5" borderId="1" xfId="12" applyNumberFormat="1" applyFont="1" applyFill="1" applyBorder="1" applyAlignment="1">
      <alignment horizontal="right" vertical="center"/>
    </xf>
    <xf numFmtId="168" fontId="18" fillId="0" borderId="1" xfId="11" applyNumberFormat="1" applyFont="1" applyBorder="1" applyAlignment="1">
      <alignment horizontal="right" vertical="center"/>
    </xf>
    <xf numFmtId="168" fontId="18" fillId="0" borderId="1" xfId="9" applyNumberFormat="1" applyFont="1" applyBorder="1" applyAlignment="1">
      <alignment horizontal="right" vertical="center"/>
    </xf>
    <xf numFmtId="168" fontId="18" fillId="0" borderId="1" xfId="6" applyNumberFormat="1" applyFont="1" applyBorder="1" applyAlignment="1">
      <alignment horizontal="right" vertic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485" Type="http://schemas.openxmlformats.org/officeDocument/2006/relationships/revisionLog" Target="revisionLog12.xml"/><Relationship Id="rId366" Type="http://schemas.openxmlformats.org/officeDocument/2006/relationships/revisionLog" Target="revisionLog111.xml"/><Relationship Id="rId387" Type="http://schemas.openxmlformats.org/officeDocument/2006/relationships/revisionLog" Target="revisionLog121.xml"/><Relationship Id="rId510" Type="http://schemas.openxmlformats.org/officeDocument/2006/relationships/revisionLog" Target="revisionLog131.xml"/><Relationship Id="rId531" Type="http://schemas.openxmlformats.org/officeDocument/2006/relationships/revisionLog" Target="revisionLog141.xml"/><Relationship Id="rId552" Type="http://schemas.openxmlformats.org/officeDocument/2006/relationships/revisionLog" Target="revisionLog15.xml"/><Relationship Id="rId573" Type="http://schemas.openxmlformats.org/officeDocument/2006/relationships/revisionLog" Target="revisionLog11.xml"/><Relationship Id="rId412" Type="http://schemas.openxmlformats.org/officeDocument/2006/relationships/revisionLog" Target="revisionLog1411.xml"/><Relationship Id="rId433" Type="http://schemas.openxmlformats.org/officeDocument/2006/relationships/revisionLog" Target="revisionLog17.xml"/><Relationship Id="rId454" Type="http://schemas.openxmlformats.org/officeDocument/2006/relationships/revisionLog" Target="revisionLog1101.xml"/><Relationship Id="rId475" Type="http://schemas.openxmlformats.org/officeDocument/2006/relationships/revisionLog" Target="revisionLog113.xml"/><Relationship Id="rId496" Type="http://schemas.openxmlformats.org/officeDocument/2006/relationships/revisionLog" Target="revisionLog161.xml"/><Relationship Id="rId377" Type="http://schemas.openxmlformats.org/officeDocument/2006/relationships/revisionLog" Target="revisionLog181.xml"/><Relationship Id="rId398" Type="http://schemas.openxmlformats.org/officeDocument/2006/relationships/revisionLog" Target="revisionLog11011.xml"/><Relationship Id="rId500" Type="http://schemas.openxmlformats.org/officeDocument/2006/relationships/revisionLog" Target="revisionLog191.xml"/><Relationship Id="rId521" Type="http://schemas.openxmlformats.org/officeDocument/2006/relationships/revisionLog" Target="revisionLog1141.xml"/><Relationship Id="rId542" Type="http://schemas.openxmlformats.org/officeDocument/2006/relationships/revisionLog" Target="revisionLog115.xml"/><Relationship Id="rId547" Type="http://schemas.openxmlformats.org/officeDocument/2006/relationships/revisionLog" Target="revisionLog116.xml"/><Relationship Id="rId563" Type="http://schemas.openxmlformats.org/officeDocument/2006/relationships/revisionLog" Target="revisionLog112.xml"/><Relationship Id="rId568" Type="http://schemas.openxmlformats.org/officeDocument/2006/relationships/revisionLog" Target="revisionLog13.xml"/><Relationship Id="rId372" Type="http://schemas.openxmlformats.org/officeDocument/2006/relationships/revisionLog" Target="revisionLog1811.xml"/><Relationship Id="rId393" Type="http://schemas.openxmlformats.org/officeDocument/2006/relationships/revisionLog" Target="revisionLog11411.xml"/><Relationship Id="rId402" Type="http://schemas.openxmlformats.org/officeDocument/2006/relationships/revisionLog" Target="revisionLog1131.xml"/><Relationship Id="rId407" Type="http://schemas.openxmlformats.org/officeDocument/2006/relationships/revisionLog" Target="revisionLog1161.xml"/><Relationship Id="rId423" Type="http://schemas.openxmlformats.org/officeDocument/2006/relationships/revisionLog" Target="revisionLog1611.xml"/><Relationship Id="rId428" Type="http://schemas.openxmlformats.org/officeDocument/2006/relationships/revisionLog" Target="revisionLog1711.xml"/><Relationship Id="rId449" Type="http://schemas.openxmlformats.org/officeDocument/2006/relationships/revisionLog" Target="revisionLog1122.xml"/><Relationship Id="rId444" Type="http://schemas.openxmlformats.org/officeDocument/2006/relationships/revisionLog" Target="revisionLog11221.xml"/><Relationship Id="rId460" Type="http://schemas.openxmlformats.org/officeDocument/2006/relationships/revisionLog" Target="revisionLog117.xml"/><Relationship Id="rId465" Type="http://schemas.openxmlformats.org/officeDocument/2006/relationships/revisionLog" Target="revisionLog118.xml"/><Relationship Id="rId481" Type="http://schemas.openxmlformats.org/officeDocument/2006/relationships/revisionLog" Target="revisionLog1612.xml"/><Relationship Id="rId486" Type="http://schemas.openxmlformats.org/officeDocument/2006/relationships/revisionLog" Target="revisionLog1911.xml"/><Relationship Id="rId516" Type="http://schemas.openxmlformats.org/officeDocument/2006/relationships/revisionLog" Target="revisionLog1151.xml"/><Relationship Id="rId388" Type="http://schemas.openxmlformats.org/officeDocument/2006/relationships/revisionLog" Target="revisionLog114111.xml"/><Relationship Id="rId367" Type="http://schemas.openxmlformats.org/officeDocument/2006/relationships/revisionLog" Target="revisionLog122.xml"/><Relationship Id="rId511" Type="http://schemas.openxmlformats.org/officeDocument/2006/relationships/revisionLog" Target="revisionLog11511.xml"/><Relationship Id="rId532" Type="http://schemas.openxmlformats.org/officeDocument/2006/relationships/revisionLog" Target="revisionLog119.xml"/><Relationship Id="rId537" Type="http://schemas.openxmlformats.org/officeDocument/2006/relationships/revisionLog" Target="revisionLog120.xml"/><Relationship Id="rId553" Type="http://schemas.openxmlformats.org/officeDocument/2006/relationships/revisionLog" Target="revisionLog123.xml"/><Relationship Id="rId558" Type="http://schemas.openxmlformats.org/officeDocument/2006/relationships/revisionLog" Target="revisionLog1110.xml"/><Relationship Id="rId574" Type="http://schemas.openxmlformats.org/officeDocument/2006/relationships/revisionLog" Target="revisionLog14.xml"/><Relationship Id="rId579" Type="http://schemas.openxmlformats.org/officeDocument/2006/relationships/revisionLog" Target="revisionLog16.xml"/><Relationship Id="rId383" Type="http://schemas.openxmlformats.org/officeDocument/2006/relationships/revisionLog" Target="revisionLog1132.xml"/><Relationship Id="rId413" Type="http://schemas.openxmlformats.org/officeDocument/2006/relationships/revisionLog" Target="revisionLog112111.xml"/><Relationship Id="rId418" Type="http://schemas.openxmlformats.org/officeDocument/2006/relationships/revisionLog" Target="revisionLog1511.xml"/><Relationship Id="rId439" Type="http://schemas.openxmlformats.org/officeDocument/2006/relationships/revisionLog" Target="revisionLog192.xml"/><Relationship Id="rId434" Type="http://schemas.openxmlformats.org/officeDocument/2006/relationships/revisionLog" Target="revisionLog1122111.xml"/><Relationship Id="rId450" Type="http://schemas.openxmlformats.org/officeDocument/2006/relationships/revisionLog" Target="revisionLog1191.xml"/><Relationship Id="rId455" Type="http://schemas.openxmlformats.org/officeDocument/2006/relationships/revisionLog" Target="revisionLog1201.xml"/><Relationship Id="rId471" Type="http://schemas.openxmlformats.org/officeDocument/2006/relationships/revisionLog" Target="revisionLog125.xml"/><Relationship Id="rId476" Type="http://schemas.openxmlformats.org/officeDocument/2006/relationships/revisionLog" Target="revisionLog1512.xml"/><Relationship Id="rId497" Type="http://schemas.openxmlformats.org/officeDocument/2006/relationships/revisionLog" Target="revisionLog127.xml"/><Relationship Id="rId506" Type="http://schemas.openxmlformats.org/officeDocument/2006/relationships/revisionLog" Target="revisionLog115111.xml"/><Relationship Id="rId492" Type="http://schemas.openxmlformats.org/officeDocument/2006/relationships/revisionLog" Target="revisionLog1152.xml"/><Relationship Id="rId501" Type="http://schemas.openxmlformats.org/officeDocument/2006/relationships/revisionLog" Target="revisionLog11512.xml"/><Relationship Id="rId522" Type="http://schemas.openxmlformats.org/officeDocument/2006/relationships/revisionLog" Target="revisionLog1192.xml"/><Relationship Id="rId527" Type="http://schemas.openxmlformats.org/officeDocument/2006/relationships/revisionLog" Target="revisionLog1231.xml"/><Relationship Id="rId543" Type="http://schemas.openxmlformats.org/officeDocument/2006/relationships/revisionLog" Target="revisionLog124.xml"/><Relationship Id="rId548" Type="http://schemas.openxmlformats.org/officeDocument/2006/relationships/revisionLog" Target="revisionLog126.xml"/><Relationship Id="rId569" Type="http://schemas.openxmlformats.org/officeDocument/2006/relationships/revisionLog" Target="revisionLog142.xml"/><Relationship Id="rId408" Type="http://schemas.openxmlformats.org/officeDocument/2006/relationships/revisionLog" Target="revisionLog128.xml"/><Relationship Id="rId403" Type="http://schemas.openxmlformats.org/officeDocument/2006/relationships/revisionLog" Target="revisionLog1271.xml"/><Relationship Id="rId399" Type="http://schemas.openxmlformats.org/officeDocument/2006/relationships/revisionLog" Target="revisionLog11331.xml"/><Relationship Id="rId394" Type="http://schemas.openxmlformats.org/officeDocument/2006/relationships/revisionLog" Target="revisionLog1183.xml"/><Relationship Id="rId373" Type="http://schemas.openxmlformats.org/officeDocument/2006/relationships/revisionLog" Target="revisionLog11012.xml"/><Relationship Id="rId378" Type="http://schemas.openxmlformats.org/officeDocument/2006/relationships/revisionLog" Target="revisionLog11321.xml"/><Relationship Id="rId429" Type="http://schemas.openxmlformats.org/officeDocument/2006/relationships/revisionLog" Target="revisionLog172.xml"/><Relationship Id="rId564" Type="http://schemas.openxmlformats.org/officeDocument/2006/relationships/revisionLog" Target="revisionLog132.xml"/><Relationship Id="rId580" Type="http://schemas.openxmlformats.org/officeDocument/2006/relationships/revisionLog" Target="revisionLog18.xml"/><Relationship Id="rId424" Type="http://schemas.openxmlformats.org/officeDocument/2006/relationships/revisionLog" Target="revisionLog16121.xml"/><Relationship Id="rId440" Type="http://schemas.openxmlformats.org/officeDocument/2006/relationships/revisionLog" Target="revisionLog1151111.xml"/><Relationship Id="rId445" Type="http://schemas.openxmlformats.org/officeDocument/2006/relationships/revisionLog" Target="revisionLog11711.xml"/><Relationship Id="rId466" Type="http://schemas.openxmlformats.org/officeDocument/2006/relationships/revisionLog" Target="revisionLog1251.xml"/><Relationship Id="rId487" Type="http://schemas.openxmlformats.org/officeDocument/2006/relationships/revisionLog" Target="revisionLog129.xml"/><Relationship Id="rId461" Type="http://schemas.openxmlformats.org/officeDocument/2006/relationships/revisionLog" Target="revisionLog1241.xml"/><Relationship Id="rId482" Type="http://schemas.openxmlformats.org/officeDocument/2006/relationships/revisionLog" Target="revisionLog1912.xml"/><Relationship Id="rId512" Type="http://schemas.openxmlformats.org/officeDocument/2006/relationships/revisionLog" Target="revisionLog12311.xml"/><Relationship Id="rId517" Type="http://schemas.openxmlformats.org/officeDocument/2006/relationships/revisionLog" Target="revisionLog1242.xml"/><Relationship Id="rId533" Type="http://schemas.openxmlformats.org/officeDocument/2006/relationships/revisionLog" Target="revisionLog1321.xml"/><Relationship Id="rId538" Type="http://schemas.openxmlformats.org/officeDocument/2006/relationships/revisionLog" Target="revisionLog133.xml"/><Relationship Id="rId559" Type="http://schemas.openxmlformats.org/officeDocument/2006/relationships/revisionLog" Target="revisionLog134.xml"/><Relationship Id="rId389" Type="http://schemas.openxmlformats.org/officeDocument/2006/relationships/revisionLog" Target="revisionLog1281.xml"/><Relationship Id="rId384" Type="http://schemas.openxmlformats.org/officeDocument/2006/relationships/revisionLog" Target="revisionLog12711.xml"/><Relationship Id="rId368" Type="http://schemas.openxmlformats.org/officeDocument/2006/relationships/revisionLog" Target="revisionLog1821.xml"/><Relationship Id="rId419" Type="http://schemas.openxmlformats.org/officeDocument/2006/relationships/revisionLog" Target="revisionLog15121.xml"/><Relationship Id="rId554" Type="http://schemas.openxmlformats.org/officeDocument/2006/relationships/revisionLog" Target="revisionLog130.xml"/><Relationship Id="rId570" Type="http://schemas.openxmlformats.org/officeDocument/2006/relationships/revisionLog" Target="revisionLog162.xml"/><Relationship Id="rId575" Type="http://schemas.openxmlformats.org/officeDocument/2006/relationships/revisionLog" Target="revisionLog182.xml"/><Relationship Id="rId414" Type="http://schemas.openxmlformats.org/officeDocument/2006/relationships/revisionLog" Target="revisionLog11211.xml"/><Relationship Id="rId430" Type="http://schemas.openxmlformats.org/officeDocument/2006/relationships/revisionLog" Target="revisionLog191111.xml"/><Relationship Id="rId435" Type="http://schemas.openxmlformats.org/officeDocument/2006/relationships/revisionLog" Target="revisionLog112211.xml"/><Relationship Id="rId456" Type="http://schemas.openxmlformats.org/officeDocument/2006/relationships/revisionLog" Target="revisionLog12411.xml"/><Relationship Id="rId477" Type="http://schemas.openxmlformats.org/officeDocument/2006/relationships/revisionLog" Target="revisionLog1621.xml"/><Relationship Id="rId498" Type="http://schemas.openxmlformats.org/officeDocument/2006/relationships/revisionLog" Target="revisionLog11513.xml"/><Relationship Id="rId451" Type="http://schemas.openxmlformats.org/officeDocument/2006/relationships/revisionLog" Target="revisionLog11101.xml"/><Relationship Id="rId472" Type="http://schemas.openxmlformats.org/officeDocument/2006/relationships/revisionLog" Target="revisionLog1331.xml"/><Relationship Id="rId493" Type="http://schemas.openxmlformats.org/officeDocument/2006/relationships/revisionLog" Target="revisionLog131111.xml"/><Relationship Id="rId502" Type="http://schemas.openxmlformats.org/officeDocument/2006/relationships/revisionLog" Target="revisionLog119211.xml"/><Relationship Id="rId507" Type="http://schemas.openxmlformats.org/officeDocument/2006/relationships/revisionLog" Target="revisionLog1341.xml"/><Relationship Id="rId523" Type="http://schemas.openxmlformats.org/officeDocument/2006/relationships/revisionLog" Target="revisionLog1322.xml"/><Relationship Id="rId528" Type="http://schemas.openxmlformats.org/officeDocument/2006/relationships/revisionLog" Target="revisionLog135.xml"/><Relationship Id="rId549" Type="http://schemas.openxmlformats.org/officeDocument/2006/relationships/revisionLog" Target="revisionLog1301.xml"/><Relationship Id="rId395" Type="http://schemas.openxmlformats.org/officeDocument/2006/relationships/revisionLog" Target="revisionLog12911.xml"/><Relationship Id="rId374" Type="http://schemas.openxmlformats.org/officeDocument/2006/relationships/revisionLog" Target="revisionLog127111.xml"/><Relationship Id="rId379" Type="http://schemas.openxmlformats.org/officeDocument/2006/relationships/revisionLog" Target="revisionLog12811.xml"/><Relationship Id="rId409" Type="http://schemas.openxmlformats.org/officeDocument/2006/relationships/revisionLog" Target="revisionLog13211.xml"/><Relationship Id="rId544" Type="http://schemas.openxmlformats.org/officeDocument/2006/relationships/revisionLog" Target="revisionLog13011.xml"/><Relationship Id="rId560" Type="http://schemas.openxmlformats.org/officeDocument/2006/relationships/revisionLog" Target="revisionLog1421.xml"/><Relationship Id="rId565" Type="http://schemas.openxmlformats.org/officeDocument/2006/relationships/revisionLog" Target="revisionLog1622.xml"/><Relationship Id="rId581" Type="http://schemas.openxmlformats.org/officeDocument/2006/relationships/revisionLog" Target="revisionLog1.xml"/><Relationship Id="rId390" Type="http://schemas.openxmlformats.org/officeDocument/2006/relationships/revisionLog" Target="revisionLog129111.xml"/><Relationship Id="rId404" Type="http://schemas.openxmlformats.org/officeDocument/2006/relationships/revisionLog" Target="revisionLog1311111.xml"/><Relationship Id="rId420" Type="http://schemas.openxmlformats.org/officeDocument/2006/relationships/revisionLog" Target="revisionLog152.xml"/><Relationship Id="rId425" Type="http://schemas.openxmlformats.org/officeDocument/2006/relationships/revisionLog" Target="revisionLog16211.xml"/><Relationship Id="rId446" Type="http://schemas.openxmlformats.org/officeDocument/2006/relationships/revisionLog" Target="revisionLog19121.xml"/><Relationship Id="rId467" Type="http://schemas.openxmlformats.org/officeDocument/2006/relationships/revisionLog" Target="revisionLog1111.xml"/><Relationship Id="rId441" Type="http://schemas.openxmlformats.org/officeDocument/2006/relationships/revisionLog" Target="revisionLog191211.xml"/><Relationship Id="rId462" Type="http://schemas.openxmlformats.org/officeDocument/2006/relationships/revisionLog" Target="revisionLog1134.xml"/><Relationship Id="rId483" Type="http://schemas.openxmlformats.org/officeDocument/2006/relationships/revisionLog" Target="revisionLog13411.xml"/><Relationship Id="rId488" Type="http://schemas.openxmlformats.org/officeDocument/2006/relationships/revisionLog" Target="revisionLog1351.xml"/><Relationship Id="rId518" Type="http://schemas.openxmlformats.org/officeDocument/2006/relationships/revisionLog" Target="revisionLog12621.xml"/><Relationship Id="rId539" Type="http://schemas.openxmlformats.org/officeDocument/2006/relationships/revisionLog" Target="revisionLog136.xml"/><Relationship Id="rId369" Type="http://schemas.openxmlformats.org/officeDocument/2006/relationships/revisionLog" Target="revisionLog12111.xml"/><Relationship Id="rId513" Type="http://schemas.openxmlformats.org/officeDocument/2006/relationships/revisionLog" Target="revisionLog1361.xml"/><Relationship Id="rId534" Type="http://schemas.openxmlformats.org/officeDocument/2006/relationships/revisionLog" Target="revisionLog137.xml"/><Relationship Id="rId550" Type="http://schemas.openxmlformats.org/officeDocument/2006/relationships/revisionLog" Target="revisionLog138.xml"/><Relationship Id="rId555" Type="http://schemas.openxmlformats.org/officeDocument/2006/relationships/revisionLog" Target="revisionLog139.xml"/><Relationship Id="rId576" Type="http://schemas.openxmlformats.org/officeDocument/2006/relationships/revisionLog" Target="revisionLog19.xml"/><Relationship Id="rId385" Type="http://schemas.openxmlformats.org/officeDocument/2006/relationships/revisionLog" Target="revisionLog113311.xml"/><Relationship Id="rId380" Type="http://schemas.openxmlformats.org/officeDocument/2006/relationships/revisionLog" Target="revisionLog1105.xml"/><Relationship Id="rId415" Type="http://schemas.openxmlformats.org/officeDocument/2006/relationships/revisionLog" Target="revisionLog1121.xml"/><Relationship Id="rId436" Type="http://schemas.openxmlformats.org/officeDocument/2006/relationships/revisionLog" Target="revisionLog191112.xml"/><Relationship Id="rId457" Type="http://schemas.openxmlformats.org/officeDocument/2006/relationships/revisionLog" Target="revisionLog11521.xml"/><Relationship Id="rId571" Type="http://schemas.openxmlformats.org/officeDocument/2006/relationships/revisionLog" Target="revisionLog1822.xml"/><Relationship Id="rId410" Type="http://schemas.openxmlformats.org/officeDocument/2006/relationships/revisionLog" Target="revisionLog14111.xml"/><Relationship Id="rId431" Type="http://schemas.openxmlformats.org/officeDocument/2006/relationships/revisionLog" Target="revisionLog1911121.xml"/><Relationship Id="rId452" Type="http://schemas.openxmlformats.org/officeDocument/2006/relationships/revisionLog" Target="revisionLog115131.xml"/><Relationship Id="rId473" Type="http://schemas.openxmlformats.org/officeDocument/2006/relationships/revisionLog" Target="revisionLog1192111.xml"/><Relationship Id="rId478" Type="http://schemas.openxmlformats.org/officeDocument/2006/relationships/revisionLog" Target="revisionLog1513.xml"/><Relationship Id="rId494" Type="http://schemas.openxmlformats.org/officeDocument/2006/relationships/revisionLog" Target="revisionLog11531.xml"/><Relationship Id="rId499" Type="http://schemas.openxmlformats.org/officeDocument/2006/relationships/revisionLog" Target="revisionLog13611.xml"/><Relationship Id="rId508" Type="http://schemas.openxmlformats.org/officeDocument/2006/relationships/revisionLog" Target="revisionLog1371.xml"/><Relationship Id="rId529" Type="http://schemas.openxmlformats.org/officeDocument/2006/relationships/revisionLog" Target="revisionLog1381.xml"/><Relationship Id="rId503" Type="http://schemas.openxmlformats.org/officeDocument/2006/relationships/revisionLog" Target="revisionLog1154.xml"/><Relationship Id="rId524" Type="http://schemas.openxmlformats.org/officeDocument/2006/relationships/revisionLog" Target="revisionLog13811.xml"/><Relationship Id="rId540" Type="http://schemas.openxmlformats.org/officeDocument/2006/relationships/revisionLog" Target="revisionLog1261.xml"/><Relationship Id="rId545" Type="http://schemas.openxmlformats.org/officeDocument/2006/relationships/revisionLog" Target="revisionLog1391.xml"/><Relationship Id="rId566" Type="http://schemas.openxmlformats.org/officeDocument/2006/relationships/revisionLog" Target="revisionLog140.xml"/><Relationship Id="rId405" Type="http://schemas.openxmlformats.org/officeDocument/2006/relationships/revisionLog" Target="revisionLog123111.xml"/><Relationship Id="rId396" Type="http://schemas.openxmlformats.org/officeDocument/2006/relationships/revisionLog" Target="revisionLog1181.xml"/><Relationship Id="rId370" Type="http://schemas.openxmlformats.org/officeDocument/2006/relationships/revisionLog" Target="revisionLog18221.xml"/><Relationship Id="rId375" Type="http://schemas.openxmlformats.org/officeDocument/2006/relationships/revisionLog" Target="revisionLog110111.xml"/><Relationship Id="rId391" Type="http://schemas.openxmlformats.org/officeDocument/2006/relationships/revisionLog" Target="revisionLog1162.xml"/><Relationship Id="rId426" Type="http://schemas.openxmlformats.org/officeDocument/2006/relationships/revisionLog" Target="revisionLog171111.xml"/><Relationship Id="rId447" Type="http://schemas.openxmlformats.org/officeDocument/2006/relationships/revisionLog" Target="revisionLog1171.xml"/><Relationship Id="rId561" Type="http://schemas.openxmlformats.org/officeDocument/2006/relationships/revisionLog" Target="revisionLog1401.xml"/><Relationship Id="rId400" Type="http://schemas.openxmlformats.org/officeDocument/2006/relationships/revisionLog" Target="revisionLog1133.xml"/><Relationship Id="rId421" Type="http://schemas.openxmlformats.org/officeDocument/2006/relationships/revisionLog" Target="revisionLog161111.xml"/><Relationship Id="rId442" Type="http://schemas.openxmlformats.org/officeDocument/2006/relationships/revisionLog" Target="revisionLog115112.xml"/><Relationship Id="rId463" Type="http://schemas.openxmlformats.org/officeDocument/2006/relationships/revisionLog" Target="revisionLog12421.xml"/><Relationship Id="rId468" Type="http://schemas.openxmlformats.org/officeDocument/2006/relationships/revisionLog" Target="revisionLog13221.xml"/><Relationship Id="rId484" Type="http://schemas.openxmlformats.org/officeDocument/2006/relationships/revisionLog" Target="revisionLog19111.xml"/><Relationship Id="rId489" Type="http://schemas.openxmlformats.org/officeDocument/2006/relationships/revisionLog" Target="revisionLog126211.xml"/><Relationship Id="rId519" Type="http://schemas.openxmlformats.org/officeDocument/2006/relationships/revisionLog" Target="revisionLog138111.xml"/><Relationship Id="rId514" Type="http://schemas.openxmlformats.org/officeDocument/2006/relationships/revisionLog" Target="revisionLog1193.xml"/><Relationship Id="rId530" Type="http://schemas.openxmlformats.org/officeDocument/2006/relationships/revisionLog" Target="revisionLog13911.xml"/><Relationship Id="rId535" Type="http://schemas.openxmlformats.org/officeDocument/2006/relationships/revisionLog" Target="revisionLog14011.xml"/><Relationship Id="rId556" Type="http://schemas.openxmlformats.org/officeDocument/2006/relationships/revisionLog" Target="revisionLog14211.xml"/><Relationship Id="rId577" Type="http://schemas.openxmlformats.org/officeDocument/2006/relationships/revisionLog" Target="revisionLog110.xml"/><Relationship Id="rId381" Type="http://schemas.openxmlformats.org/officeDocument/2006/relationships/revisionLog" Target="revisionLog1141111.xml"/><Relationship Id="rId386" Type="http://schemas.openxmlformats.org/officeDocument/2006/relationships/revisionLog" Target="revisionLog12611.xml"/><Relationship Id="rId416" Type="http://schemas.openxmlformats.org/officeDocument/2006/relationships/revisionLog" Target="revisionLog11221111.xml"/><Relationship Id="rId551" Type="http://schemas.openxmlformats.org/officeDocument/2006/relationships/revisionLog" Target="revisionLog142111.xml"/><Relationship Id="rId572" Type="http://schemas.openxmlformats.org/officeDocument/2006/relationships/revisionLog" Target="revisionLog1102.xml"/><Relationship Id="rId411" Type="http://schemas.openxmlformats.org/officeDocument/2006/relationships/revisionLog" Target="revisionLog14112.xml"/><Relationship Id="rId432" Type="http://schemas.openxmlformats.org/officeDocument/2006/relationships/revisionLog" Target="revisionLog171.xml"/><Relationship Id="rId437" Type="http://schemas.openxmlformats.org/officeDocument/2006/relationships/revisionLog" Target="revisionLog1921.xml"/><Relationship Id="rId453" Type="http://schemas.openxmlformats.org/officeDocument/2006/relationships/revisionLog" Target="revisionLog12011.xml"/><Relationship Id="rId458" Type="http://schemas.openxmlformats.org/officeDocument/2006/relationships/revisionLog" Target="revisionLog1172.xml"/><Relationship Id="rId474" Type="http://schemas.openxmlformats.org/officeDocument/2006/relationships/revisionLog" Target="revisionLog11102.xml"/><Relationship Id="rId479" Type="http://schemas.openxmlformats.org/officeDocument/2006/relationships/revisionLog" Target="revisionLog16221.xml"/><Relationship Id="rId509" Type="http://schemas.openxmlformats.org/officeDocument/2006/relationships/revisionLog" Target="revisionLog11921.xml"/><Relationship Id="rId490" Type="http://schemas.openxmlformats.org/officeDocument/2006/relationships/revisionLog" Target="revisionLog1302.xml"/><Relationship Id="rId495" Type="http://schemas.openxmlformats.org/officeDocument/2006/relationships/revisionLog" Target="revisionLog13111.xml"/><Relationship Id="rId504" Type="http://schemas.openxmlformats.org/officeDocument/2006/relationships/revisionLog" Target="revisionLog1153.xml"/><Relationship Id="rId525" Type="http://schemas.openxmlformats.org/officeDocument/2006/relationships/revisionLog" Target="revisionLog1263.xml"/><Relationship Id="rId546" Type="http://schemas.openxmlformats.org/officeDocument/2006/relationships/revisionLog" Target="revisionLog1262.xml"/><Relationship Id="rId567" Type="http://schemas.openxmlformats.org/officeDocument/2006/relationships/revisionLog" Target="revisionLog143.xml"/><Relationship Id="rId406" Type="http://schemas.openxmlformats.org/officeDocument/2006/relationships/revisionLog" Target="revisionLog13012.xml"/><Relationship Id="rId397" Type="http://schemas.openxmlformats.org/officeDocument/2006/relationships/revisionLog" Target="revisionLog1291.xml"/><Relationship Id="rId376" Type="http://schemas.openxmlformats.org/officeDocument/2006/relationships/revisionLog" Target="revisionLog113211.xml"/><Relationship Id="rId371" Type="http://schemas.openxmlformats.org/officeDocument/2006/relationships/revisionLog" Target="revisionLog110121.xml"/><Relationship Id="rId520" Type="http://schemas.openxmlformats.org/officeDocument/2006/relationships/revisionLog" Target="revisionLog12622.xml"/><Relationship Id="rId541" Type="http://schemas.openxmlformats.org/officeDocument/2006/relationships/revisionLog" Target="revisionLog1264.xml"/><Relationship Id="rId562" Type="http://schemas.openxmlformats.org/officeDocument/2006/relationships/revisionLog" Target="revisionLog1431.xml"/><Relationship Id="rId401" Type="http://schemas.openxmlformats.org/officeDocument/2006/relationships/revisionLog" Target="revisionLog130111.xml"/><Relationship Id="rId392" Type="http://schemas.openxmlformats.org/officeDocument/2006/relationships/revisionLog" Target="revisionLog11831.xml"/><Relationship Id="rId422" Type="http://schemas.openxmlformats.org/officeDocument/2006/relationships/revisionLog" Target="revisionLog16111.xml"/><Relationship Id="rId427" Type="http://schemas.openxmlformats.org/officeDocument/2006/relationships/revisionLog" Target="revisionLog17111.xml"/><Relationship Id="rId443" Type="http://schemas.openxmlformats.org/officeDocument/2006/relationships/revisionLog" Target="revisionLog115121.xml"/><Relationship Id="rId448" Type="http://schemas.openxmlformats.org/officeDocument/2006/relationships/revisionLog" Target="revisionLog11721.xml"/><Relationship Id="rId464" Type="http://schemas.openxmlformats.org/officeDocument/2006/relationships/revisionLog" Target="revisionLog12511.xml"/><Relationship Id="rId469" Type="http://schemas.openxmlformats.org/officeDocument/2006/relationships/revisionLog" Target="revisionLog13212.xml"/><Relationship Id="rId480" Type="http://schemas.openxmlformats.org/officeDocument/2006/relationships/revisionLog" Target="revisionLog1112.xml"/><Relationship Id="rId515" Type="http://schemas.openxmlformats.org/officeDocument/2006/relationships/revisionLog" Target="revisionLog1310.xml"/><Relationship Id="rId536" Type="http://schemas.openxmlformats.org/officeDocument/2006/relationships/revisionLog" Target="revisionLog14311.xml"/><Relationship Id="rId557" Type="http://schemas.openxmlformats.org/officeDocument/2006/relationships/revisionLog" Target="revisionLog163.xml"/><Relationship Id="rId578" Type="http://schemas.openxmlformats.org/officeDocument/2006/relationships/revisionLog" Target="revisionLog114.xml"/><Relationship Id="rId382" Type="http://schemas.openxmlformats.org/officeDocument/2006/relationships/revisionLog" Target="revisionLog1211.xml"/><Relationship Id="rId417" Type="http://schemas.openxmlformats.org/officeDocument/2006/relationships/revisionLog" Target="revisionLog1123.xml"/><Relationship Id="rId438" Type="http://schemas.openxmlformats.org/officeDocument/2006/relationships/revisionLog" Target="revisionLog183.xml"/><Relationship Id="rId459" Type="http://schemas.openxmlformats.org/officeDocument/2006/relationships/revisionLog" Target="revisionLog11021.xml"/><Relationship Id="rId470" Type="http://schemas.openxmlformats.org/officeDocument/2006/relationships/revisionLog" Target="revisionLog1311.xml"/><Relationship Id="rId491" Type="http://schemas.openxmlformats.org/officeDocument/2006/relationships/revisionLog" Target="revisionLog151.xml"/><Relationship Id="rId505" Type="http://schemas.openxmlformats.org/officeDocument/2006/relationships/revisionLog" Target="revisionLog193.xml"/><Relationship Id="rId526" Type="http://schemas.openxmlformats.org/officeDocument/2006/relationships/revisionLog" Target="revisionLog1142.xml"/></Relationships>
</file>

<file path=xl/revisions/revisionHeaders.xml><?xml version="1.0" encoding="utf-8"?>
<headers xmlns="http://schemas.openxmlformats.org/spreadsheetml/2006/main" xmlns:r="http://schemas.openxmlformats.org/officeDocument/2006/relationships" guid="{4FD3C4E9-A458-4B09-9343-45F79EF3D806}" diskRevisions="1" revisionId="24214" version="311">
  <header guid="{7BBE16C8-E29D-45F3-9C1F-09DE9972F0F9}" dateTime="2020-01-20T14:06:38" maxSheetId="24" userName="morgau_fin7" r:id="rId3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A9DD9B-7EBD-4445-987B-BB3D341787EB}" dateTime="2020-01-24T15:40:38" maxSheetId="24" userName="morgau_fin7" r:id="rId3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4B87E18-4826-4EDF-9254-3F5242D847A3}" dateTime="2020-01-27T10:14:11" maxSheetId="24" userName="morgau_fin2" r:id="rId3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BC99C0-8B95-4D76-BE6C-6A9D1B92F808}" dateTime="2020-02-04T16:50:02" maxSheetId="24" userName="morgau_fin3" r:id="rId369" minRId="14441" maxRId="144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648D22-A142-4202-B19F-8E7C38F87814}" dateTime="2020-02-04T16:55:10" maxSheetId="24" userName="morgau_fin3" r:id="rId3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5BAF076-FFC7-4005-98FF-EFB9A1537A70}" dateTime="2020-02-05T09:12:31" maxSheetId="24" userName="morgau_fin3" r:id="rId371" minRId="14506" maxRId="145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A2A127A-00E7-4124-AA25-76691E2FFD4B}" dateTime="2020-02-05T10:50:26" maxSheetId="24" userName="morgau_fin3" r:id="rId372" minRId="14540" maxRId="145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34B0C0-28A4-483F-BC21-47220336D850}" dateTime="2020-02-05T13:57:36" maxSheetId="24" userName="morgau_fin3" r:id="rId373" minRId="14599" maxRId="146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BFE7A9-DE50-46EA-881C-DBE95EAE2353}" dateTime="2020-02-05T14:39:52" maxSheetId="24" userName="morgau_fin3" r:id="rId374" minRId="14655" maxRId="14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F0FDD3-275F-4118-8453-5423A92E1418}" dateTime="2020-02-05T15:14:06" maxSheetId="24" userName="morgau_fin3" r:id="rId375" minRId="14712" maxRId="147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926418E-48C0-41AB-B453-8AC346236249}" dateTime="2020-02-05T16:20:13" maxSheetId="24" userName="morgau_fin3" r:id="rId376" minRId="14785" maxRId="148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BEB68F-7830-4F48-9BA4-B534C938B330}" dateTime="2020-02-05T16:36:19" maxSheetId="24" userName="morgau_fin3" r:id="rId377" minRId="14883" maxRId="149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50615F-AE9D-47D6-9B73-D29B1E43B6FC}" dateTime="2020-02-05T16:59:08" maxSheetId="24" userName="morgau_fin3" r:id="rId378" minRId="14975" maxRId="150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C5B4C67-E241-4FB3-A84B-C5F03714045C}" dateTime="2020-02-05T17:03:24" maxSheetId="24" userName="morgau_fin3" r:id="rId379" minRId="15059" maxRId="150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C5E4291-2299-4FF2-AF7A-1B488B310760}" dateTime="2020-02-06T09:33:37" maxSheetId="24" userName="morgau_fin3" r:id="rId380" minRId="15091" maxRId="151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5D8052-20C9-45F1-931A-BD3517119515}" dateTime="2020-02-06T10:00:11" maxSheetId="24" userName="morgau_fin3" r:id="rId381" minRId="15182" maxRId="152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ED79258-F57E-40F1-8C88-2B0B4508DF2D}" dateTime="2020-02-06T10:53:33" maxSheetId="24" userName="morgau_fin3" r:id="rId382" minRId="15251" maxRId="15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A3F0E7-6BB0-41C4-9B41-F2A74CF1015D}" dateTime="2020-02-06T10:53:40" maxSheetId="24" userName="morgau_fin3" r:id="rId3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BC929F-FEB0-477E-B566-61924CE6814C}" dateTime="2020-02-06T11:11:00" maxSheetId="24" userName="morgau_fin3" r:id="rId384" minRId="15339" maxRId="15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ACC57D-D4F7-41F0-9B71-D8D3D81B7090}" dateTime="2020-02-06T14:36:31" maxSheetId="24" userName="morgau_fin3" r:id="rId385" minRId="15433" maxRId="155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2424802-D102-4853-A0B3-BBBE6DE5321A}" dateTime="2020-02-06T15:04:17" maxSheetId="24" userName="morgau_fin3" r:id="rId386" minRId="15591" maxRId="156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9BE1E2-9991-4448-AB77-78C3F86A1986}" dateTime="2020-02-06T15:22:38" maxSheetId="24" userName="morgau_fin3" r:id="rId387" minRId="15682" maxRId="157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6EC798-59EE-4712-95C4-266527134A54}" dateTime="2020-02-06T15:45:05" maxSheetId="24" userName="morgau_fin3" r:id="rId388" minRId="15780" maxRId="158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107ACE6-D561-4CF4-8287-03902112E406}" dateTime="2020-02-06T16:22:52" maxSheetId="24" userName="morgau_fin3" r:id="rId389" minRId="15878" maxRId="159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C7F6C33-76AC-422F-8639-BFAA4A99AA6A}" dateTime="2020-02-06T16:31:38" maxSheetId="24" userName="morgau_fin3" r:id="rId390" minRId="15973" maxRId="160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DD1DD8-63FE-4312-AA6B-601426E484C9}" dateTime="2020-02-06T16:36:06" maxSheetId="24" userName="morgau_fin3" r:id="rId391" minRId="16042" maxRId="160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CBC2AD-AF18-492D-A8EB-F95E17D014EC}" dateTime="2020-02-06T16:50:24" maxSheetId="24" userName="morgau_fin3" r:id="rId392" minRId="16099" maxRId="161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009BB6E-34AB-473F-AC33-ABAD02168797}" dateTime="2020-02-06T16:50:44" maxSheetId="24" userName="morgau_fin3" r:id="rId3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0B0F00-3A8B-44AA-BC15-1E743AF9EF57}" dateTime="2020-02-06T16:57:37" maxSheetId="24" userName="morgau_fin3" r:id="rId394" minRId="16224" maxRId="162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C56050-7E95-4D18-9A9D-48481C0A42D1}" dateTime="2020-02-06T17:04:42" maxSheetId="24" userName="morgau_fin3" r:id="rId3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11E9BAF-4D08-4E5F-A5C1-865FFEDE57E4}" dateTime="2020-02-07T12:06:16" maxSheetId="24" userName="morgau_fin5" r:id="rId396" minRId="16297" maxRId="163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8AB60B7-133D-430F-A657-4C304CD608FE}" dateTime="2020-02-07T12:11:29" maxSheetId="24" userName="morgau_fin5" r:id="rId397" minRId="16369" maxRId="163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32FB3F-3D1E-43EC-A246-2A9F6DA1C400}" dateTime="2020-02-07T12:14:52" maxSheetId="24" userName="morgau_fin5" r:id="rId398" minRId="16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66FC40-D34D-4A8F-9B89-1AF966334F5E}" dateTime="2020-02-07T12:15:11" maxSheetId="24" userName="morgau_fin5" r:id="rId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C8BF523-142E-4DD1-A9CA-D0C2687060D8}" dateTime="2020-02-07T12:16:07" maxSheetId="24" userName="morgau_fin5" r:id="rId4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3E6860E-AB30-4BF0-925B-59244E75875D}" dateTime="2020-02-07T13:15:34" maxSheetId="24" userName="morgau_fin5" r:id="rId401" minRId="16481" maxRId="165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924FBE-0734-4477-BCD9-41EF085BEF79}" dateTime="2020-02-07T13:19:29" maxSheetId="24" userName="morgau_fin5" r:id="rId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24F7D8F-A647-4F16-B799-38F18509DA6F}" dateTime="2020-02-07T14:02:21" maxSheetId="24" userName="morgau_fin5" r:id="rId403" minRId="16561" maxRId="166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E4E3DA0-E13F-4957-83CC-BE438FD30881}" dateTime="2020-02-07T14:16:57" maxSheetId="24" userName="morgau_fin5" r:id="rId404" minRId="16673" maxRId="167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B8D7BB-4BB4-409B-BDC6-A4EDBCAFE92D}" dateTime="2020-02-07T14:17:20" maxSheetId="24" userName="morgau_fin5" r:id="rId4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1F277D-5433-45B0-8B9F-42D15E5D9992}" dateTime="2020-02-07T14:19:01" maxSheetId="24" userName="morgau_fin5" r:id="rId4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8A0C538-EA43-4027-9AF1-AD5DE76E9496}" dateTime="2020-02-07T15:17:30" maxSheetId="24" userName="morgau_fin3" r:id="rId407" minRId="16823" maxRId="168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634F2E8-5D56-4C2A-8DEE-56666BAD57C5}" dateTime="2020-02-07T16:39:15" maxSheetId="24" userName="morgau_fin3" r:id="rId4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E631F7-786A-4EFF-B5F8-F79E35321049}" dateTime="2020-02-07T16:51:03" maxSheetId="24" userName="morgau_fin3" r:id="rId4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1F00979-BC80-4DCF-A778-73A3DEC6EB63}" dateTime="2021-02-01T10:53:36" maxSheetId="24" userName="morgau_fin3" r:id="rId410" minRId="16924" maxRId="169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2349CFE-1D07-4FF8-B00C-2BD10B80E3F6}" dateTime="2021-02-03T11:16:36" maxSheetId="24" userName="morgau_fin3" r:id="rId411" minRId="16966" maxRId="169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D98A887-3BF3-4EFD-86C3-C583453774C8}" dateTime="2021-02-03T11:38:08" maxSheetId="24" userName="morgau_fin3" r:id="rId412" minRId="17003" maxRId="170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7739D8-1E27-4E9F-9C6F-3DEA716CEB13}" dateTime="2021-02-03T11:54:31" maxSheetId="24" userName="morgau_fin3" r:id="rId413" minRId="17047" maxRId="170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198B06E-0FF7-4B43-A130-9011653A7AED}" dateTime="2021-02-03T14:52:29" maxSheetId="24" userName="morgau_fin3" r:id="rId414" minRId="17093" maxRId="171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419A46D-FB51-4069-A477-F9CA675BC8A7}" dateTime="2021-02-03T15:13:43" maxSheetId="24" userName="morgau_fin3" r:id="rId415" minRId="17178" maxRId="172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23F670-F379-426A-9706-12D08A52BC9A}" dateTime="2021-02-03T15:19:10" maxSheetId="24" userName="morgau_fin3" r:id="rId416" minRId="17239" maxRId="172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D9AED01-483C-4824-BC37-31A7CD179B1F}" dateTime="2021-02-03T16:28:48" maxSheetId="24" userName="morgau_fin3" r:id="rId417" minRId="17284" maxRId="173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33B2F5-0750-48EA-A2AA-18B41A6A9227}" dateTime="2021-02-03T16:32:48" maxSheetId="24" userName="morgau_fin3" r:id="rId418" minRId="17340" maxRId="173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DF61773-42E0-417D-B681-F0EE23480EE5}" dateTime="2021-02-03T16:32:57" maxSheetId="24" userName="morgau_fin3" r:id="rId4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11C6180-C06E-40A3-9B56-3F763AC7A2D4}" dateTime="2021-02-03T16:34:37" maxSheetId="24" userName="morgau_fin3" r:id="rId420" minRId="17417" maxRId="17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DDD697-7E47-43BE-9297-6732ABD3FF69}" dateTime="2021-02-03T16:40:51" maxSheetId="24" userName="morgau_fin3" r:id="rId421" minRId="17470" maxRId="174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C4E0E8-8EC7-4514-9F61-4896A9CE171A}" dateTime="2021-02-03T16:44:07" maxSheetId="24" userName="morgau_fin3" r:id="rId422" minRId="17520" maxRId="175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0EA1830-7DAC-4197-B94B-8F05AD0DB384}" dateTime="2021-02-04T09:17:20" maxSheetId="24" userName="morgau_fin3" r:id="rId423" minRId="17568" maxRId="176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99DDFDF-3025-4670-AB61-38607DF471A1}" dateTime="2021-02-04T09:27:58" maxSheetId="24" userName="morgau_fin3" r:id="rId424" minRId="17637" maxRId="176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E5B689A-4F44-491E-B3C8-1AB14B8A6B19}" dateTime="2021-02-04T09:40:08" maxSheetId="24" userName="morgau_fin3" r:id="rId425" minRId="17695" maxRId="1771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4AF088-F54F-4DB0-9E81-A0AC7D213B3F}" dateTime="2021-02-04T10:17:45" maxSheetId="24" userName="morgau_fin3" r:id="rId426" minRId="17743" maxRId="177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AB6662C-4DE9-46C5-9F05-975CCBD15AB7}" dateTime="2021-02-04T10:23:50" maxSheetId="24" userName="morgau_fin3" r:id="rId427" minRId="17813" maxRId="178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82A0534-2CFD-492B-8B02-EB0087A76357}" dateTime="2021-02-04T10:27:49" maxSheetId="24" userName="morgau_fin3" r:id="rId428" minRId="17867" maxRId="178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2F6F34-1B3C-4554-845A-A99CCA52EA3B}" dateTime="2021-02-04T10:38:40" maxSheetId="24" userName="morgau_fin3" r:id="rId429" minRId="17914" maxRId="179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70E2763-B243-4288-A527-E0967E7DA55E}" dateTime="2021-02-04T10:44:44" maxSheetId="24" userName="morgau_fin3" r:id="rId430" minRId="17969" maxRId="179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49232E-131A-4FAE-B9EC-FFB08B09CC4A}" dateTime="2021-02-04T10:53:08" maxSheetId="24" userName="morgau_fin3" r:id="rId431" minRId="18015" maxRId="180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E52637-35B7-435D-8E3D-0B019F630BBC}" dateTime="2021-02-04T11:04:47" maxSheetId="24" userName="morgau_fin3" r:id="rId432" minRId="18090" maxRId="181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BC23068-852F-411B-83DB-8551CB15130B}" dateTime="2021-02-04T11:12:02" maxSheetId="24" userName="morgau_fin3" r:id="rId433" minRId="18166" maxRId="181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1CCF70-9427-4417-BB81-B105B5FDBA36}" dateTime="2021-02-04T11:20:51" maxSheetId="24" userName="morgau_fin3" r:id="rId434" minRId="18206" maxRId="182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18939A7-5ECE-4474-8170-56BB2959A7FC}" dateTime="2021-02-04T11:48:13" maxSheetId="24" userName="morgau_fin3" r:id="rId435" minRId="18242" maxRId="182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412A76F-F8FA-47E9-9957-F7CB0098083D}" dateTime="2021-02-04T11:53:42" maxSheetId="24" userName="morgau_fin3" r:id="rId436" minRId="18295" maxRId="183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765523-1168-4F79-A5C0-B704219D91A9}" dateTime="2021-02-04T12:03:18" maxSheetId="24" userName="morgau_fin3" r:id="rId437" minRId="18346" maxRId="183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3A770DA-8661-44FE-A807-97091B71E77B}" dateTime="2021-02-04T12:06:48" maxSheetId="24" userName="morgau_fin3" r:id="rId438" minRId="18398" maxRId="184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C7BB5E-DCBF-410D-AA0B-88CA8E3D0616}" dateTime="2021-02-04T14:01:08" maxSheetId="24" userName="morgau_fin3" r:id="rId439" minRId="18446" maxRId="184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73A81B5-16F6-4FBC-A15E-4C31D63BD2A3}" dateTime="2021-02-04T14:03:47" maxSheetId="24" userName="morgau_fin3" r:id="rId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C2CDFC1-11D3-4683-9122-6A0BD7252F68}" dateTime="2021-02-04T14:27:55" maxSheetId="24" userName="morgau_fin3" r:id="rId441" minRId="18547" maxRId="185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8218F33-61B2-4145-B93C-123706C9BC1E}" dateTime="2021-02-04T14:41:05" maxSheetId="24" userName="morgau_fin3" r:id="rId442" minRId="18600" maxRId="186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41DDC24-B6DB-4A60-8EC3-B40496E5874B}" dateTime="2021-02-04T16:46:24" maxSheetId="24" userName="morgau_fin3" r:id="rId443" minRId="18647" maxRId="187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2245F88-C415-4FB8-B3C0-8ACC22A962C3}" dateTime="2021-02-04T16:51:28" maxSheetId="24" userName="morgau_fin3" r:id="rId444" minRId="18781" maxRId="187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105B913-391D-4442-881D-16E990867A5D}" dateTime="2021-02-04T16:52:26" maxSheetId="24" userName="morgau_fin3" r:id="rId445" minRId="18824" maxRId="188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585FF9-4A51-4F46-A731-938A2A78096D}" dateTime="2021-02-04T16:54:42" maxSheetId="24" userName="morgau_fin3" r:id="rId446" minRId="18856" maxRId="188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0A39B10-5BC5-4D80-8A8A-65BD071228F5}" dateTime="2021-02-04T16:55:09" maxSheetId="24" userName="morgau_fin3" r:id="rId447" minRId="18892" maxRId="188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469590-41A7-4EB2-923D-B11C56F1F439}" dateTime="2021-02-04T16:57:30" maxSheetId="24" userName="morgau_fin3" r:id="rId448" minRId="18924" maxRId="189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64BC9C1-66EB-4341-BDD8-A16351AEAC4D}" dateTime="2021-02-04T16:58:16" maxSheetId="24" userName="morgau_fin3" r:id="rId449" minRId="18961" maxRId="189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CF34F3E-574A-48A3-81D3-A3566D7B6B22}" dateTime="2021-02-04T16:59:31" maxSheetId="24" userName="morgau_fin3" r:id="rId450" minRId="189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8278DF6-B8E8-4B03-865F-DCAA1498385A}" dateTime="2021-02-04T16:59:48" maxSheetId="24" userName="morgau_fin3" r:id="rId451" minRId="190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D4F4F56-5029-4D4D-82E3-578EFFF8AC27}" dateTime="2021-02-04T17:00:11" maxSheetId="24" userName="morgau_fin3" r:id="rId452" minRId="190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0513149-D1A9-49F6-AD6D-C8AC798DB748}" dateTime="2021-02-04T17:00:44" maxSheetId="24" userName="morgau_fin3" r:id="rId453" minRId="190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BC03109-41B0-49B5-9B44-83E4B2930523}" dateTime="2021-02-04T17:01:16" maxSheetId="24" userName="morgau_fin3" r:id="rId454" minRId="191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3C5B1E4-8512-499C-AA14-F2233FAC0DC1}" dateTime="2021-02-04T17:01:47" maxSheetId="24" userName="morgau_fin3" r:id="rId455" minRId="191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57E3EC-2024-424A-A95E-AA77E8212943}" dateTime="2021-02-04T17:02:30" maxSheetId="24" userName="morgau_fin3" r:id="rId456" minRId="19181" maxRId="191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2D94E33-1544-4251-9AB5-977735CDD8E7}" dateTime="2021-02-04T17:03:07" maxSheetId="24" userName="morgau_fin3" r:id="rId457" minRId="19213" maxRId="192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C1D5547-6BB1-4B3D-9DA8-6AABD8B0AD6B}" dateTime="2021-02-04T17:03:44" maxSheetId="24" userName="morgau_fin3" r:id="rId458" minRId="192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4883DF-603D-4DF2-B284-854FE56455D4}" dateTime="2021-02-04T17:04:16" maxSheetId="24" userName="morgau_fin3" r:id="rId459" minRId="192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F05E16-65A2-49A7-9F58-949A2D9663AA}" dateTime="2021-02-04T17:05:54" maxSheetId="24" userName="morgau_fin3" r:id="rId460" minRId="19307" maxRId="193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16B8DBA-DFF4-45FD-A5FE-F804C3F71CC9}" dateTime="2021-02-04T17:07:02" maxSheetId="24" userName="morgau_fin3" r:id="rId461" minRId="193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91A9AD1-D8E9-433C-AD25-2CB98A8D39E2}" dateTime="2021-02-04T17:07:42" maxSheetId="24" userName="morgau_fin3" r:id="rId462" minRId="19370" maxRId="193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35E4BE6-2F4E-487E-8794-469030479DFB}" dateTime="2021-02-04T17:08:36" maxSheetId="24" userName="morgau_fin3" r:id="rId463" minRId="19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DBD3876-416F-4A00-9BA8-FFE623925AC8}" dateTime="2021-02-04T17:09:50" maxSheetId="24" userName="morgau_fin3" r:id="rId464" minRId="19433" maxRId="194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A5E38A7-7876-4028-9C96-A40FF60EED52}" dateTime="2021-02-04T17:10:29" maxSheetId="24" userName="morgau_fin3" r:id="rId465" minRId="19467" maxRId="194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B068CE-7D07-4AF0-B0A7-3FF2859E94E1}" dateTime="2021-02-05T08:55:48" maxSheetId="24" userName="morgau_fin3" r:id="rId466" minRId="19499" maxRId="195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6BCDA6E-E1DD-4E55-A3EF-89785D8ABCDC}" dateTime="2021-02-05T08:57:03" maxSheetId="24" userName="morgau_fin3" r:id="rId467" minRId="19545" maxRId="195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CCFDC5-3234-4E84-8944-6E46064A6766}" dateTime="2021-02-05T08:59:31" maxSheetId="24" userName="morgau_fin3" r:id="rId4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58A039-DF0B-4D47-B6DA-C9D8E2A5A0BF}" dateTime="2021-02-05T09:19:08" maxSheetId="24" userName="morgau_fin3" r:id="rId469" minRId="19607" maxRId="196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00182C-4AEE-4644-90FC-1845BAC80B9D}" dateTime="2021-02-05T09:34:28" maxSheetId="24" userName="morgau_fin3" r:id="rId470" minRId="196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89C44A-3773-442F-A314-160BC4E04866}" dateTime="2021-02-05T09:53:37" maxSheetId="24" userName="morgau_fin3" r:id="rId471" minRId="19670" maxRId="196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3294D9A-3E22-44AC-ACBC-418144222278}" dateTime="2021-02-05T10:01:17" maxSheetId="24" userName="morgau_fin3" r:id="rId472" minRId="19704" maxRId="197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D023A66-9A77-40B9-9E26-6342CD68BE9F}" dateTime="2021-02-05T10:02:18" maxSheetId="24" userName="morgau_fin3" r:id="rId4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E7C8BB-886D-427C-8A70-88926B1A57DC}" dateTime="2021-02-05T11:18:07" maxSheetId="24" userName="morgau_fin3" r:id="rId474" minRId="19766" maxRId="197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E2BA6B7-5131-4A67-B20A-984FF5D0DBD9}" dateTime="2021-02-05T11:18:26" maxSheetId="24" userName="morgau_fin3" r:id="rId4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F5A78E2-0FB2-4367-AC06-B977E72F1E7A}" dateTime="2021-02-05T11:23:36" maxSheetId="24" userName="morgau_fin3" r:id="rId476" minRId="198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B3CF877-184A-497B-AF41-1ECC14641727}" dateTime="2021-02-05T11:25:11" maxSheetId="24" userName="morgau_fin3" r:id="rId4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4B0FAD1-69AB-400F-9650-FE25CF6EDF9F}" dateTime="2021-02-05T11:27:58" maxSheetId="24" userName="morgau_fin3" r:id="rId478" minRId="19905" maxRId="199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81DAFA1-B944-42FF-8960-CDB65AB1C2FE}" dateTime="2021-02-05T11:29:45" maxSheetId="24" userName="morgau_fin3" r:id="rId4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50A7859-3DDE-4AC5-B514-B85A6CD13957}" dateTime="2021-02-05T11:34:53" maxSheetId="24" userName="morgau_fin3" r:id="rId4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BCD7067-3114-4CCD-B5A8-8D05C321AA25}" dateTime="2021-02-05T11:52:51" maxSheetId="24" userName="morgau_fin3" r:id="rId4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2F72A9-E546-4EF4-BA70-EF52C145AE23}" dateTime="2021-02-05T14:42:28" maxSheetId="24" userName="morgau_fin3" r:id="rId4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244AC3C-DD4C-49D8-A451-877C4CDC0E76}" dateTime="2021-03-03T10:25:32" maxSheetId="24" userName="morgau_fin3" r:id="rId483" minRId="20059" maxRId="200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6A4D85E-5D73-432E-A782-33D6D68AE7B1}" dateTime="2021-03-03T11:13:16" maxSheetId="24" userName="morgau_fin3" r:id="rId484" minRId="20094" maxRId="201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E0AA326-F72E-450B-B5B9-0F7424D898D0}" dateTime="2021-03-03T11:23:57" maxSheetId="24" userName="morgau_fin3" r:id="rId485" minRId="20136" maxRId="201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999F0D4-0EAE-4CA7-AC3B-B4486CD78D8C}" dateTime="2021-03-03T11:35:17" maxSheetId="24" userName="morgau_fin3" r:id="rId4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99F08B7-7D5B-4661-862D-7DC41716A9E8}" dateTime="2021-03-03T14:05:38" maxSheetId="24" userName="morgau_fin3" r:id="rId487" minRId="20204" maxRId="202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FD3C86-96A5-4A2B-B915-0A99AAE76045}" dateTime="2021-03-03T14:06:07" maxSheetId="24" userName="morgau_fin3" r:id="rId4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C78C59-73D1-4C8D-9BFF-5C6E27781C1D}" dateTime="2021-03-03T14:06:38" maxSheetId="24" userName="morgau_fin3" r:id="rId489" minRId="20278" maxRId="202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8C2098D-E4EA-4DFC-9A1A-1DCAB232A649}" dateTime="2021-03-03T14:15:15" maxSheetId="24" userName="morgau_fin3" r:id="rId490" minRId="20311" maxRId="203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0C4C3BD-5340-4247-B980-F4365EE80C64}" dateTime="2021-03-03T14:20:20" maxSheetId="24" userName="morgau_fin3" r:id="rId491" minRId="20352" maxRId="203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3C1F578-3D9F-4554-B8F7-62A2E378D762}" dateTime="2021-03-03T14:37:49" maxSheetId="24" userName="morgau_fin3" r:id="rId492" minRId="20388" maxRId="204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1D5A58A-D661-45C6-9FFA-9127746A4DB3}" dateTime="2021-03-03T15:58:13" maxSheetId="24" userName="morgau_fin3" r:id="rId493" minRId="20447" maxRId="204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B8E1D13-3D36-46F9-8B2C-C1DDBB35BA24}" dateTime="2021-03-03T16:04:10" maxSheetId="24" userName="morgau_fin3" r:id="rId494" minRId="20489" maxRId="204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F04F08E-B0CB-40C4-836D-AE563C7848E5}" dateTime="2021-03-03T16:17:20" maxSheetId="24" userName="morgau_fin3" r:id="rId495" minRId="20525" maxRId="205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A5EB496-90E9-462C-A0CC-782D28113F43}" dateTime="2021-03-03T16:27:17" maxSheetId="24" userName="morgau_fin3" r:id="rId496" minRId="20570" maxRId="205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8AB50F-2E10-4633-893C-2990E7D2A0AD}" dateTime="2021-03-03T16:45:53" maxSheetId="24" userName="morgau_fin3" r:id="rId497" minRId="20607" maxRId="206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E60A356-87B4-46E0-A12E-05B881DBD381}" dateTime="2021-03-03T17:00:45" maxSheetId="24" userName="morgau_fin3" r:id="rId498" minRId="20664" maxRId="20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FEC91F-3149-43CD-A405-1799853C533B}" dateTime="2021-03-03T17:01:12" maxSheetId="24" userName="morgau_fin3" r:id="rId499" minRId="207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DA5428D-8F19-48E5-AFB3-F32BAB5A6868}" dateTime="2021-03-03T17:02:11" maxSheetId="24" userName="morgau_fin3" r:id="rId500" minRId="20743" maxRId="207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93A841F-D0D9-49C7-8BEC-15D5D4A23514}" dateTime="2021-03-03T17:02:35" maxSheetId="24" userName="morgau_fin3" r:id="rId501" minRId="207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A062DF-CA9B-4CF2-A109-E2AB236AFF93}" dateTime="2021-03-03T17:03:18" maxSheetId="24" userName="morgau_fin3" r:id="rId502" minRId="20806" maxRId="208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1A05964-49CC-44D5-9F21-1B9B1E9F86D1}" dateTime="2021-03-03T17:03:28" maxSheetId="24" userName="morgau_fin3" r:id="rId5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20560CE-BFDC-49E8-9DAA-966BC531D945}" dateTime="2021-03-04T09:00:09" maxSheetId="24" userName="morgau_fin3" r:id="rId504" minRId="20868" maxRId="208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766143F-D586-43C9-9C72-597317692594}" dateTime="2021-03-04T09:03:30" maxSheetId="24" userName="morgau_fin3" r:id="rId505" minRId="20913" maxRId="2091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547D942-234B-4EE3-90D2-1111D4FE8C58}" dateTime="2021-03-04T09:12:37" maxSheetId="24" userName="morgau_fin3" r:id="rId506" minRId="20949" maxRId="209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84702C5-68E0-410A-9290-492196168E7B}" dateTime="2021-03-04T09:20:56" maxSheetId="24" userName="morgau_fin3" r:id="rId507" minRId="21000" maxRId="210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06C9847-DC2D-4CA1-B6CC-923452FC20CC}" dateTime="2021-03-04T09:30:27" maxSheetId="24" userName="morgau_fin3" r:id="rId508" minRId="21052" maxRId="210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2D5D3EE-4E3A-4C81-8725-F560B9053972}" dateTime="2021-03-04T09:41:25" maxSheetId="24" userName="morgau_fin3" r:id="rId509" minRId="21104" maxRId="211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D1428CA-C21C-454F-918E-BA032A0E54C9}" dateTime="2021-03-04T10:05:34" maxSheetId="24" userName="morgau_fin3" r:id="rId510" minRId="21154" maxRId="211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718F536-A21B-4EF9-8BD6-6EF42D11241E}" dateTime="2021-03-04T10:17:37" maxSheetId="24" userName="morgau_fin3" r:id="rId511" minRId="21212" maxRId="212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4D44051-747E-4828-AE6B-6A88EFB2E7FF}" dateTime="2021-03-04T10:21:25" maxSheetId="24" userName="morgau_fin3" r:id="rId512" minRId="21258" maxRId="212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4EE4FCB-1648-4678-86F8-CD0DD7E1AA65}" dateTime="2021-03-04T10:34:40" maxSheetId="24" userName="morgau_fin3" r:id="rId513" minRId="21298" maxRId="213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21CD4FE-3B22-44A4-B393-304239D38F4D}" dateTime="2021-03-04T10:48:20" maxSheetId="24" userName="morgau_fin3" r:id="rId514" minRId="21347" maxRId="2137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A4A1805-C23F-4C91-8368-09E85708CB4D}" dateTime="2021-03-04T11:05:59" maxSheetId="24" userName="morgau_fin3" r:id="rId515" minRId="21403" maxRId="214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24C8480-AFAF-4B6E-B6D2-50F25995E529}" dateTime="2021-03-04T11:36:38" maxSheetId="24" userName="morgau_fin3" r:id="rId516" minRId="21450" maxRId="214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699617-E1B5-4FF0-B12C-46DD2EC34C9E}" dateTime="2021-03-04T11:39:59" maxSheetId="24" userName="morgau_fin3" r:id="rId517" minRId="21513" maxRId="215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F92C990-14AD-400C-B63B-32AA572B2D63}" dateTime="2021-03-04T11:44:48" maxSheetId="24" userName="morgau_fin3" r:id="rId518" minRId="21547" maxRId="215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1A3BF8A-428B-462F-87DE-F0186A55989F}" dateTime="2021-03-04T13:56:34" maxSheetId="24" userName="morgau_fin3" r:id="rId519" minRId="21581" maxRId="216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7F31401-6D17-4767-AD15-103B6FCEEFA5}" dateTime="2021-03-04T13:57:28" maxSheetId="24" userName="morgau_fin3" r:id="rId5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A52FB3B-BDE9-402A-9C7B-14E5DBA0BBB8}" dateTime="2021-03-04T14:02:43" maxSheetId="24" userName="morgau_fin3" r:id="rId521" minRId="21668" maxRId="216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CB5787-8639-4937-A98C-DB5FCA0FA1FD}" dateTime="2021-03-04T14:04:58" maxSheetId="24" userName="morgau_fin3" r:id="rId522" minRId="21705" maxRId="217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9F2051C-AA15-4314-816D-E6172E259FAC}" dateTime="2021-03-04T14:05:55" maxSheetId="24" userName="morgau_fin3" r:id="rId523" minRId="21737" maxRId="217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1E1F00D-C0F7-4042-B83C-34C60E799530}" dateTime="2021-03-04T14:06:32" maxSheetId="24" userName="morgau_fin3" r:id="rId5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DE9E221-13BC-4A88-A6A6-0254AA8F6C89}" dateTime="2021-03-04T14:58:07" maxSheetId="24" userName="morgau_fin3" r:id="rId5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B4A69F-8D8F-4233-AC69-D39CBEDA5104}" dateTime="2021-03-26T11:34:27" maxSheetId="24" userName="morgau_fin3" r:id="rId526" minRId="21830" maxRId="218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ECD14DE-9330-4866-9E44-78C9B9ACEC21}" dateTime="2021-03-26T11:34:52" maxSheetId="24" userName="morgau_fin3" r:id="rId527" minRId="218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679596-3A5E-41E7-8790-9752F5339720}" dateTime="2021-03-26T11:35:24" maxSheetId="24" userName="morgau_fin3" r:id="rId528" minRId="21894" maxRId="2189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FEF69BC-0E7B-4212-B2B3-3F21BC8E2AE0}" dateTime="2021-04-05T10:54:10" maxSheetId="24" userName="morgau_fin3" r:id="rId529" minRId="21928" maxRId="219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F1B1137-AD11-4858-B58B-13063B8E221A}" dateTime="2021-04-05T11:05:20" maxSheetId="24" userName="morgau_fin3" r:id="rId530" minRId="21982" maxRId="219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0CE2592-054F-4B43-BCB4-61A3E06C312F}" dateTime="2021-04-05T12:08:34" maxSheetId="24" userName="morgau_fin3" r:id="rId531" minRId="22015" maxRId="220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77D7D48-1CAC-4B6A-83D2-88618150B32B}" dateTime="2021-04-05T12:15:38" maxSheetId="24" userName="morgau_fin3" r:id="rId532" minRId="22065" maxRId="220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F17CA2F-68BA-4BAA-80D0-663B09ACA9F1}" dateTime="2021-04-05T12:16:49" maxSheetId="24" userName="morgau_fin3" r:id="rId5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1A0136C-00DD-4D04-81CE-1EFC82A6EF91}" dateTime="2021-04-05T13:15:11" maxSheetId="24" userName="morgau_fin3" r:id="rId5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11E1F6A-4E72-49A1-978E-4291ADFB2351}" dateTime="2021-04-05T13:16:51" maxSheetId="24" userName="morgau_fin3" r:id="rId535" minRId="22168" maxRId="221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1C19F8C-EEAD-43FF-A7C2-D1DAAF0A03DC}" dateTime="2021-04-05T13:24:41" maxSheetId="24" userName="morgau_fin3" r:id="rId536" minRId="22201" maxRId="222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2587AA6-FA32-402C-AD5A-95B2EA362691}" dateTime="2021-04-05T13:37:03" maxSheetId="24" userName="morgau_fin3" r:id="rId537" minRId="22248" maxRId="222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4BF8154-E647-4034-A8BA-2A31AC66CB8E}" dateTime="2021-04-05T13:56:30" maxSheetId="24" userName="morgau_fin3" r:id="rId538" minRId="22291" maxRId="223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E575CBA-05B0-4F1E-8B3A-557BBECA949A}" dateTime="2021-04-05T14:02:37" maxSheetId="24" userName="morgau_fin3" r:id="rId539" minRId="22340" maxRId="223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530D98A-50CD-4EED-8459-25C127B4AC5B}" dateTime="2021-04-05T14:08:42" maxSheetId="24" userName="morgau_fin3" r:id="rId5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B07C64-451F-47EA-86F1-C095F36249FF}" dateTime="2021-04-05T14:30:42" maxSheetId="24" userName="morgau_fin3" r:id="rId541" minRId="22416" maxRId="224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612EFC0-21A7-45DB-9DBF-4DB407FE9F67}" dateTime="2021-04-05T14:34:51" maxSheetId="24" userName="morgau_fin3" r:id="rId542" minRId="22469" maxRId="224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491E8DE-FD10-4E4E-A60D-8D62D0562045}" dateTime="2021-04-05T14:35:03" maxSheetId="24" userName="morgau_fin3" r:id="rId5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F4C84B3-6006-41EE-A9D9-577B2BDE6599}" dateTime="2021-04-05T14:42:20" maxSheetId="24" userName="morgau_fin3" r:id="rId544" minRId="22538" maxRId="225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EB758B8-2761-4F9E-9C8D-50345E394C16}" dateTime="2021-04-05T14:46:40" maxSheetId="24" userName="morgau_fin3" r:id="rId545" minRId="22588" maxRId="2259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363CAD8-D06D-4D87-8C90-1E7F8413281F}" dateTime="2021-04-05T14:54:11" maxSheetId="24" userName="morgau_fin3" r:id="rId546" minRId="22629" maxRId="226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A44BF76-FC20-4B8C-8228-038EF1CF035F}" dateTime="2021-04-05T14:59:30" maxSheetId="24" userName="morgau_fin3" r:id="rId547" minRId="22681" maxRId="2269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EDA5DA-71D7-4B42-94F9-2ED118E2D2DE}" dateTime="2021-04-05T15:05:49" maxSheetId="24" userName="morgau_fin3" r:id="rId548" minRId="22729" maxRId="227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F43B441-D330-4E01-A026-0E9858C3F508}" dateTime="2021-04-05T15:10:24" maxSheetId="24" userName="morgau_fin3" r:id="rId549" minRId="22778" maxRId="227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F25CC2F-84C7-4290-B5D8-BB7FE89D2351}" dateTime="2021-04-05T15:10:43" maxSheetId="24" userName="morgau_fin3" r:id="rId5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0D6105D-BA77-445D-B6B6-4E7688D02B76}" dateTime="2021-04-05T15:27:06" maxSheetId="24" userName="morgau_fin3" r:id="rId551" minRId="22854" maxRId="228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7B6C53E-17FF-4C30-B7FA-236C3529B144}" dateTime="2021-04-05T15:34:24" maxSheetId="24" userName="morgau_fin3" r:id="rId552" minRId="22905" maxRId="2291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0AEE3F0-264A-413B-81ED-65C987189116}" dateTime="2021-04-05T16:08:10" maxSheetId="24" userName="morgau_fin3" r:id="rId553" minRId="22949" maxRId="229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55BFE4A-6FF9-4E7A-86C5-82F7245815B8}" dateTime="2021-04-05T16:13:13" maxSheetId="24" userName="morgau_fin3" r:id="rId554" minRId="22996" maxRId="230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7C12B1A-98E2-4B40-9165-D0463480AD9F}" dateTime="2021-04-05T16:20:41" maxSheetId="24" userName="morgau_fin3" r:id="rId555" minRId="23039" maxRId="230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82EF7DE-D0D0-4402-8744-271F74EB00C4}" dateTime="2021-04-05T16:26:13" maxSheetId="24" userName="morgau_fin3" r:id="rId556" minRId="23088" maxRId="231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ADF026A-D006-4549-BEB1-E0422F7422CA}" dateTime="2021-04-05T16:26:30" maxSheetId="24" userName="morgau_fin3" r:id="rId5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7D4D88D-1D52-44CE-9BF3-DCA342FEAC2E}" dateTime="2021-04-05T16:32:19" maxSheetId="24" userName="morgau_fin3" r:id="rId558" minRId="23163" maxRId="231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08FEC1-5025-41C2-AF04-22BB34D81016}" dateTime="2021-04-05T16:36:12" maxSheetId="24" userName="morgau_fin3" r:id="rId559" minRId="23212" maxRId="232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A524F72-D3DA-4855-B6CE-8B386AE43206}" dateTime="2021-04-05T16:42:49" maxSheetId="24" userName="morgau_fin3" r:id="rId560" minRId="23255" maxRId="232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1C4300-D1D7-4449-A43D-38A503FE4432}" dateTime="2021-04-05T16:46:39" maxSheetId="24" userName="morgau_fin3" r:id="rId561" minRId="23305" maxRId="233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6382B4F-6865-442B-B40C-9EB491949400}" dateTime="2021-04-05T16:57:25" maxSheetId="24" userName="morgau_fin3" r:id="rId562" minRId="23348" maxRId="233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1216AD4-E88E-4B34-BE98-11041CA21D10}" dateTime="2021-04-05T16:58:42" maxSheetId="24" userName="morgau_fin3" r:id="rId5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6A52488-CB80-4FEE-BEB7-F988F28C1EDE}" dateTime="2021-04-05T17:13:17" maxSheetId="24" userName="morgau_fin3" r:id="rId564" minRId="23440" maxRId="234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C8BAC0-D844-4702-A86E-B244D7A141F9}" dateTime="2021-04-05T17:26:18" maxSheetId="24" userName="morgau_fin3" r:id="rId565" minRId="23501" maxRId="235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EF50C1E-384D-4445-88B3-7E8A29B6EA24}" dateTime="2021-04-05T17:26:32" maxSheetId="24" userName="morgau_fin3" r:id="rId5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2906AD9-35BF-4EB9-9966-8ACDED8AFFCE}" dateTime="2021-04-06T08:26:03" maxSheetId="24" userName="morgau_fin3" r:id="rId567" minRId="23588" maxRId="2359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E31B58A-64CC-40E1-80E0-D2E73D0CAE3F}" dateTime="2021-04-06T08:30:55" maxSheetId="24" userName="morgau_fin3" r:id="rId5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3E4D0E-BB8B-4471-B638-90B8CDCD5EA4}" dateTime="2021-04-06T08:31:14" maxSheetId="24" userName="morgau_fin3" r:id="rId5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8783B26-65DA-4702-A58A-F7545CBF8F84}" dateTime="2021-04-06T08:47:08" maxSheetId="24" userName="morgau_fin3" r:id="rId570" minRId="23689" maxRId="237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B4326C0-85ED-423B-A4F9-C2055AE7CB04}" dateTime="2021-04-06T08:53:15" maxSheetId="24" userName="morgau_fin3" r:id="rId571" minRId="23736" maxRId="237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AA6AE66-BD37-496C-AE42-19F016E77B40}" dateTime="2021-04-06T09:26:44" maxSheetId="24" userName="morgau_fin3" r:id="rId572" minRId="23769" maxRId="237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26491CB-B1F1-4D92-8A6B-52D656C9665F}" dateTime="2021-04-06T10:08:56" maxSheetId="24" userName="morgau_fin3" r:id="rId573" minRId="23811" maxRId="238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BA0B35E-286C-422F-964D-7C5C14CA7743}" dateTime="2021-04-06T10:09:22" maxSheetId="24" userName="morgau_fin3" r:id="rId5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F683EE2-F6EB-4B36-9F13-7233C2BA71B6}" dateTime="2021-04-06T10:25:41" maxSheetId="24" userName="morgau_fin2" r:id="rId5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05E5A99-B2FC-445E-AA73-3A085D861C25}" dateTime="2021-04-06T11:34:02" maxSheetId="24" userName="morgau_fin3" r:id="rId576" minRId="23936" maxRId="239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3D2DC4-A88F-4A80-BD48-CDC86DCB3166}" dateTime="2021-04-06T11:58:56" maxSheetId="24" userName="morgau_fin3" r:id="rId577" minRId="23993" maxRId="240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6CFAC86-D18C-4DE3-8881-6BD3A77DF574}" dateTime="2021-04-06T14:05:59" maxSheetId="24" userName="morgau_fin3" r:id="rId578" minRId="24031" maxRId="240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E83596D-5E09-4482-A59F-CCBA286E40B0}" dateTime="2021-04-06T14:25:59" maxSheetId="24" userName="morgau_fin3" r:id="rId579" minRId="24104" maxRId="241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BBD7093-D5AA-4FED-A955-0E65A424BAFF}" dateTime="2021-04-06T14:30:54" maxSheetId="24" userName="morgau_fin3" r:id="rId5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FD3C4E9-A458-4B09-9343-45F79EF3D806}" dateTime="2021-04-06T15:40:36" maxSheetId="24" userName="morgau_fin3" r:id="rId581" minRId="24168" maxRId="241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D23">
    <dxf>
      <numFmt numFmtId="174" formatCode="0.0000"/>
    </dxf>
  </rfmt>
  <rfmt sheetId="1" sqref="D23">
    <dxf>
      <numFmt numFmtId="183" formatCode="0.000"/>
    </dxf>
  </rfmt>
  <rfmt sheetId="1" sqref="D23">
    <dxf>
      <numFmt numFmtId="2" formatCode="0.00"/>
    </dxf>
  </rfmt>
  <rfmt sheetId="1" sqref="D23">
    <dxf>
      <numFmt numFmtId="166" formatCode="0.0"/>
    </dxf>
  </rfmt>
  <rcc rId="24168" sId="1" odxf="1" dxf="1">
    <oc r="E5">
      <f>D5/C5*100</f>
    </oc>
    <nc r="E5">
      <f>D5/C5*100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24169" sId="1" odxf="1" dxf="1">
    <oc r="E6">
      <f>D6/C6*100</f>
    </oc>
    <nc r="E6">
      <f>D6/C6*100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24170" sId="1" odxf="1" dxf="1">
    <oc r="E7">
      <f>D7/C7*100</f>
    </oc>
    <nc r="E7">
      <f>D7/C7*100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24171" sId="1" odxf="1" dxf="1">
    <oc r="E8">
      <f>D8/C8*100</f>
    </oc>
    <nc r="E8">
      <f>D8/C8*100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24172" sId="1" odxf="1" dxf="1">
    <oc r="E9">
      <f>D9/C9*100</f>
    </oc>
    <nc r="E9">
      <f>D9/C9*100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24173" sId="1" odxf="1" dxf="1">
    <oc r="E10">
      <f>D10/C10*100</f>
    </oc>
    <nc r="E10">
      <f>D10/C10*100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24174" sId="1" odxf="1" dxf="1">
    <oc r="E11">
      <f>D11/C11*100</f>
    </oc>
    <nc r="E11">
      <f>D11/C11*100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24175" sId="1" odxf="1" dxf="1">
    <oc r="E12">
      <f>D12/C12*100</f>
    </oc>
    <nc r="E12">
      <f>D12/C12*100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fmt sheetId="1" sqref="E13" start="0" length="0">
    <dxf>
      <font>
        <b/>
        <sz val="16"/>
        <name val="Times New Roman"/>
        <scheme val="none"/>
      </font>
    </dxf>
  </rfmt>
  <rcc rId="24176" sId="1">
    <oc r="E14">
      <f>D14/C14*100</f>
    </oc>
    <nc r="E14">
      <f>D14/C14*100</f>
    </nc>
  </rcc>
  <rcc rId="24177" sId="1" odxf="1" dxf="1">
    <oc r="E15">
      <f>D15/C15*100</f>
    </oc>
    <nc r="E15">
      <f>D15/C15*100</f>
    </nc>
    <odxf>
      <font>
        <b val="0"/>
        <sz val="16"/>
        <name val="Times New Roman"/>
        <scheme val="none"/>
      </font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24178" sId="1" odxf="1" dxf="1">
    <oc r="E16">
      <f>D16/C16*100</f>
    </oc>
    <nc r="E16">
      <f>D16/C16*100</f>
    </nc>
    <odxf>
      <font>
        <b val="0"/>
        <sz val="16"/>
        <name val="Times New Roman"/>
        <scheme val="none"/>
      </font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24179" sId="1" odxf="1" dxf="1">
    <oc r="E17">
      <f>D17/C17*100</f>
    </oc>
    <nc r="E17">
      <f>D17/C17*100</f>
    </nc>
    <odxf>
      <font>
        <b val="0"/>
        <sz val="16"/>
        <name val="Times New Roman"/>
        <scheme val="none"/>
      </font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24180" sId="1" odxf="1" dxf="1">
    <oc r="E18">
      <f>D18/C18*100</f>
    </oc>
    <nc r="E18">
      <f>D18/C18*100</f>
    </nc>
    <odxf>
      <font>
        <b val="0"/>
        <sz val="16"/>
        <name val="Times New Roman"/>
        <scheme val="none"/>
      </font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fmt sheetId="1" sqref="E19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cc rId="24181" sId="1" odxf="1" dxf="1">
    <oc r="E20">
      <f>D20/C20*100</f>
    </oc>
    <nc r="E20">
      <f>D20/C20*100</f>
    </nc>
    <odxf>
      <font>
        <b val="0"/>
        <sz val="16"/>
        <name val="Times New Roman"/>
        <scheme val="none"/>
      </font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fmt sheetId="1" sqref="E21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cc rId="24182" sId="1">
    <nc r="E22">
      <f>D22/C22*100</f>
    </nc>
  </rcc>
  <rcc rId="24183" sId="1">
    <oc r="E23">
      <f>D23/C23*100</f>
    </oc>
    <nc r="E23">
      <f>D23/C23*100</f>
    </nc>
  </rcc>
  <rcc rId="24184" sId="1" odxf="1" dxf="1">
    <oc r="E24">
      <f>D24/C24*100</f>
    </oc>
    <nc r="E24">
      <f>D24/C24*100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район!$39:$39,район!$95:$95</formula>
    <oldFormula>район!$39:$39,район!$95:$95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3811" sId="2" numFmtId="4">
    <oc r="DG32">
      <v>147458.76175000001</v>
    </oc>
    <nc r="DG32">
      <v>180769.0172</v>
    </nc>
  </rcc>
  <rcc rId="23812" sId="2" numFmtId="4">
    <oc r="DH32">
      <v>8832.7082699999992</v>
    </oc>
    <nc r="DH32">
      <v>18616.39761</v>
    </nc>
  </rcc>
  <rcc rId="23813" sId="2" numFmtId="4">
    <oc r="DJ32">
      <v>26121.006229999999</v>
    </oc>
    <nc r="DJ32">
      <v>26566.906230000001</v>
    </nc>
  </rcc>
  <rcc rId="23814" sId="2" numFmtId="4">
    <oc r="DK32">
      <v>2837.1697199999999</v>
    </oc>
    <nc r="DK32">
      <v>5103.9970899999998</v>
    </nc>
  </rcc>
  <rcc rId="23815" sId="2" numFmtId="4">
    <oc r="DM32">
      <v>24581.235000000001</v>
    </oc>
    <nc r="DM32">
      <v>24724.235000000001</v>
    </nc>
  </rcc>
  <rcc rId="23816" sId="2" numFmtId="4">
    <oc r="DN32">
      <v>2555.4454900000001</v>
    </oc>
    <nc r="DN32">
      <v>4785.0728600000002</v>
    </nc>
  </rcc>
  <rcc rId="23817" sId="2" numFmtId="4">
    <nc r="DP32">
      <v>90.7</v>
    </nc>
  </rcc>
  <rcc rId="23818" sId="2" numFmtId="4">
    <oc r="DV32">
      <v>469.79423000000003</v>
    </oc>
    <nc r="DV32">
      <v>681.99423000000002</v>
    </nc>
  </rcc>
  <rcc rId="23819" sId="2" numFmtId="4">
    <oc r="DW32">
      <v>281.72422999999998</v>
    </oc>
    <nc r="DW32">
      <v>318.92423000000002</v>
    </nc>
  </rcc>
  <rcc rId="23820" sId="2" numFmtId="4">
    <oc r="DY32">
      <v>2481.1999999999998</v>
    </oc>
    <nc r="DY32">
      <v>2384.6</v>
    </nc>
  </rcc>
  <rcc rId="23821" sId="2" numFmtId="4">
    <oc r="DZ32">
      <v>252.59646000000001</v>
    </oc>
    <nc r="DZ32">
      <v>406.38513999999998</v>
    </nc>
  </rcc>
  <rcc rId="23822" sId="2" numFmtId="4">
    <oc r="EB32">
      <v>832</v>
    </oc>
    <nc r="EB32">
      <v>837</v>
    </nc>
  </rcc>
  <rcc rId="23823" sId="2" numFmtId="4">
    <oc r="EC32">
      <v>5.4</v>
    </oc>
    <nc r="EC32">
      <v>22.65</v>
    </nc>
  </rcc>
  <rcc rId="23824" sId="2" numFmtId="4">
    <oc r="EE32">
      <v>39197.050049999998</v>
    </oc>
    <nc r="EE32">
      <v>43767.793420000002</v>
    </nc>
  </rcc>
  <rcc rId="23825" sId="2" numFmtId="4">
    <oc r="EF32">
      <v>825.45317</v>
    </oc>
    <nc r="EF32">
      <v>2733.7215200000001</v>
    </nc>
  </rcc>
  <rcc rId="23826" sId="2" numFmtId="4">
    <oc r="EH32">
      <v>49310.645470000003</v>
    </oc>
    <nc r="EH32">
      <v>77498.179480000006</v>
    </nc>
  </rcc>
  <rcc rId="23827" sId="2" numFmtId="4">
    <oc r="EI32">
      <v>2055.2233700000002</v>
    </oc>
    <nc r="EI32">
      <v>3832.8321500000002</v>
    </nc>
  </rcc>
  <rcc rId="23828" sId="2" numFmtId="4">
    <oc r="EK32">
      <v>28999.86</v>
    </oc>
    <nc r="EK32">
      <v>29197.538069999999</v>
    </nc>
  </rcc>
  <rcc rId="23829" sId="2" numFmtId="4">
    <oc r="EL32">
      <v>2806.1665499999999</v>
    </oc>
    <nc r="EL32">
      <v>6427.9027100000003</v>
    </nc>
  </rcc>
  <rcc rId="23830" sId="2" numFmtId="4">
    <oc r="ER32">
      <v>50.698999999999998</v>
    </oc>
    <nc r="ER32">
      <v>88.909000000000006</v>
    </nc>
  </rcc>
  <rcc rId="23831" sId="2" numFmtId="4">
    <oc r="EW32">
      <v>-257.85028</v>
    </oc>
    <nc r="EW32">
      <v>-2702.2729899999999</v>
    </nc>
  </rcc>
  <rcc rId="23832" sId="2" numFmtId="4">
    <oc r="EX32">
      <v>6288.4624700000004</v>
    </oc>
    <nc r="EX32">
      <v>6157.2833300000002</v>
    </nc>
  </rcc>
  <rcc rId="23833" sId="1" numFmtId="4">
    <oc r="J24">
      <v>9916.0939999999991</v>
    </oc>
    <nc r="J24">
      <v>18297.429179999999</v>
    </nc>
  </rcc>
  <rcc rId="23834" sId="1" numFmtId="4">
    <oc r="C24">
      <v>698685.53417999996</v>
    </oc>
    <nc r="C24">
      <v>744647.85092999996</v>
    </nc>
  </rcc>
  <rcc rId="23835" sId="1" numFmtId="4">
    <oc r="D24">
      <v>82867.565929999997</v>
    </oc>
    <nc r="D24">
      <v>140893.11166</v>
    </nc>
  </rcc>
  <rcc rId="23836" sId="1" numFmtId="4">
    <oc r="C32">
      <v>94222.116049999997</v>
    </oc>
    <nc r="C32">
      <v>101843.98942</v>
    </nc>
  </rcc>
  <rcc rId="23837" sId="1" numFmtId="4">
    <oc r="D32">
      <v>4041.4569000000001</v>
    </oc>
    <nc r="D32">
      <v>9611.8524300000008</v>
    </nc>
  </rcc>
  <rcc rId="23838" sId="1" numFmtId="4">
    <oc r="C33">
      <v>60373.745470000002</v>
    </oc>
    <nc r="C33">
      <v>85774.538480000003</v>
    </nc>
  </rcc>
  <rcc rId="23839" sId="1" numFmtId="4">
    <oc r="D33">
      <v>1402.1223600000001</v>
    </oc>
    <nc r="D33">
      <v>3361.56151</v>
    </nc>
  </rcc>
  <rcc rId="23840" sId="1" numFmtId="4">
    <oc r="C36">
      <v>47520.228999999999</v>
    </oc>
    <nc r="C36">
      <v>48495.50707</v>
    </nc>
  </rcc>
  <rcc rId="23841" sId="1" numFmtId="4">
    <oc r="D36">
      <v>4716.6267500000004</v>
    </oc>
    <nc r="D36">
      <v>9264.1379099999995</v>
    </nc>
  </rcc>
  <rcc rId="23842" sId="1" numFmtId="4">
    <oc r="C37">
      <v>41628.59936</v>
    </oc>
    <nc r="C37">
      <v>41635.59936</v>
    </nc>
  </rcc>
  <rcc rId="23843" sId="1" numFmtId="4">
    <oc r="D37">
      <v>15430.547420000001</v>
    </oc>
    <nc r="D37">
      <v>16312.625539999999</v>
    </nc>
  </rcc>
  <rcc rId="23844" sId="1" numFmtId="4">
    <oc r="D38">
      <v>698.97299999999996</v>
    </oc>
    <nc r="D38">
      <v>1301.9680000000001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23993" sId="3" numFmtId="4">
    <oc r="D63">
      <v>1671.2</v>
    </oc>
    <nc r="D63">
      <v>2506.8000000000002</v>
    </nc>
  </rcc>
  <rcc rId="23994" sId="3" numFmtId="4">
    <oc r="C66">
      <v>256126.83517999999</v>
    </oc>
    <nc r="C66">
      <v>316827.30164999998</v>
    </nc>
  </rcc>
  <rcc rId="23995" sId="3" numFmtId="4">
    <oc r="D66">
      <v>27567.292420000002</v>
    </oc>
    <nc r="D66">
      <v>51302.347130000002</v>
    </nc>
  </rcc>
  <rcc rId="23996" sId="3" numFmtId="4">
    <oc r="C67">
      <v>405408.09899999999</v>
    </oc>
    <nc r="C67">
      <v>407308.68770000001</v>
    </nc>
  </rcc>
  <rcc rId="23997" sId="3" numFmtId="4">
    <oc r="D67">
      <v>52131.773509999999</v>
    </oc>
    <nc r="D67">
      <v>99541.684219999996</v>
    </nc>
  </rcc>
  <rcc rId="23998" sId="3" numFmtId="4">
    <oc r="D68">
      <v>4765.0600000000004</v>
    </oc>
    <nc r="D68">
      <v>10971.245000000001</v>
    </nc>
  </rcc>
  <rfmt sheetId="3" sqref="D72">
    <dxf>
      <numFmt numFmtId="2" formatCode="0.00"/>
    </dxf>
  </rfmt>
  <rfmt sheetId="3" sqref="D72">
    <dxf>
      <numFmt numFmtId="183" formatCode="0.000"/>
    </dxf>
  </rfmt>
  <rfmt sheetId="3" sqref="D72">
    <dxf>
      <numFmt numFmtId="174" formatCode="0.0000"/>
    </dxf>
  </rfmt>
  <rfmt sheetId="3" sqref="D72">
    <dxf>
      <numFmt numFmtId="168" formatCode="0.00000"/>
    </dxf>
  </rfmt>
  <rfmt sheetId="3" sqref="C72">
    <dxf>
      <numFmt numFmtId="2" formatCode="0.00"/>
    </dxf>
  </rfmt>
  <rfmt sheetId="3" sqref="C72">
    <dxf>
      <numFmt numFmtId="183" formatCode="0.000"/>
    </dxf>
  </rfmt>
  <rfmt sheetId="3" sqref="C72">
    <dxf>
      <numFmt numFmtId="174" formatCode="0.0000"/>
    </dxf>
  </rfmt>
  <rfmt sheetId="3" sqref="C72">
    <dxf>
      <numFmt numFmtId="168" formatCode="0.00000"/>
    </dxf>
  </rfmt>
  <rfmt sheetId="3" sqref="C72">
    <dxf>
      <numFmt numFmtId="173" formatCode="0.000000"/>
    </dxf>
  </rfmt>
  <rfmt sheetId="3" sqref="C72">
    <dxf>
      <numFmt numFmtId="168" formatCode="0.00000"/>
    </dxf>
  </rfmt>
  <rcc rId="23999" sId="3" numFmtId="4">
    <oc r="C6">
      <v>1273214</v>
    </oc>
    <nc r="C6">
      <v>127321</v>
    </nc>
  </rcc>
  <rfmt sheetId="3" sqref="C62">
    <dxf>
      <numFmt numFmtId="2" formatCode="0.00"/>
    </dxf>
  </rfmt>
  <rfmt sheetId="3" sqref="C62">
    <dxf>
      <numFmt numFmtId="183" formatCode="0.000"/>
    </dxf>
  </rfmt>
  <rfmt sheetId="3" sqref="C62">
    <dxf>
      <numFmt numFmtId="174" formatCode="0.0000"/>
    </dxf>
  </rfmt>
  <rfmt sheetId="3" sqref="C62">
    <dxf>
      <numFmt numFmtId="168" formatCode="0.00000"/>
    </dxf>
  </rfmt>
  <rcc rId="24000" sId="3" numFmtId="4">
    <oc r="C70">
      <v>0</v>
    </oc>
    <nc r="C70">
      <v>-19738.97309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9119" sId="2" numFmtId="4">
    <oc r="BO32">
      <v>2.3295599999999999</v>
    </oc>
    <nc r="BO32">
      <v>0.1484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6399" sId="6" numFmtId="4">
    <oc r="C45">
      <v>663.8</v>
    </oc>
    <nc r="C45">
      <v>1097.19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14712" sId="5" numFmtId="4">
    <oc r="D38">
      <v>2.52956</v>
    </oc>
    <nc r="D38">
      <v>-2.52956</v>
    </nc>
  </rcc>
  <rcc rId="14713" sId="5">
    <oc r="A35">
      <v>1163305010</v>
    </oc>
    <nc r="A35">
      <v>1160000000</v>
    </nc>
  </rcc>
  <rcc rId="14714" sId="5">
    <oc r="A36">
      <v>1163305010</v>
    </oc>
    <nc r="A36">
      <v>1160701010</v>
    </nc>
  </rcc>
  <rcc rId="14715" sId="5">
    <oc r="B36" t="inlineStr">
      <is>
    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    </is>
    </oc>
    <nc r="B36" t="inlineStr">
      <is>
    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    </is>
    </nc>
  </rcc>
  <rcc rId="14716" sId="5" numFmtId="4">
    <oc r="D36">
      <v>0</v>
    </oc>
    <nc r="D36">
      <v>2.3295599999999999</v>
    </nc>
  </rcc>
  <rcc rId="14717" sId="5" numFmtId="4">
    <oc r="C42">
      <v>3003</v>
    </oc>
    <nc r="C42">
      <v>3283.9</v>
    </nc>
  </rcc>
  <rcc rId="14718" sId="5" numFmtId="4">
    <oc r="D42">
      <v>3003</v>
    </oc>
    <nc r="D42">
      <v>273.654</v>
    </nc>
  </rcc>
  <rcc rId="14719" sId="5" numFmtId="4">
    <oc r="C43">
      <v>446.5</v>
    </oc>
    <nc r="C43">
      <v>0</v>
    </nc>
  </rcc>
  <rcc rId="14720" sId="5" numFmtId="4">
    <oc r="D43">
      <v>446.5</v>
    </oc>
    <nc r="D43">
      <v>0</v>
    </nc>
  </rcc>
  <rcc rId="14721" sId="5" numFmtId="4">
    <oc r="C44">
      <v>4765.3783100000001</v>
    </oc>
    <nc r="C44">
      <v>2037.6</v>
    </nc>
  </rcc>
  <rcc rId="14722" sId="5" numFmtId="4">
    <oc r="D44">
      <v>4765.3788299999997</v>
    </oc>
    <nc r="D44">
      <v>0</v>
    </nc>
  </rcc>
  <rcc rId="14723" sId="5" numFmtId="4">
    <oc r="C46">
      <v>183.01900000000001</v>
    </oc>
    <nc r="C46">
      <v>185.178</v>
    </nc>
  </rcc>
  <rcc rId="14724" sId="5" numFmtId="4">
    <oc r="D46">
      <v>183.01900000000001</v>
    </oc>
    <nc r="D46">
      <v>14.933299999999999</v>
    </nc>
  </rcc>
  <rcc rId="14725" sId="5" numFmtId="4">
    <oc r="C47">
      <v>675.19200000000001</v>
    </oc>
    <nc r="C47">
      <v>0</v>
    </nc>
  </rcc>
  <rcc rId="14726" sId="5" numFmtId="4">
    <oc r="D47">
      <v>675.18579999999997</v>
    </oc>
    <nc r="D47">
      <v>0</v>
    </nc>
  </rcc>
  <rcc rId="14727" sId="5" numFmtId="4">
    <oc r="C48">
      <v>369.05937</v>
    </oc>
    <nc r="C48">
      <v>0</v>
    </nc>
  </rcc>
  <rcc rId="14728" sId="5" numFmtId="4">
    <oc r="D48">
      <v>523.54088000000002</v>
    </oc>
    <nc r="D48">
      <v>0</v>
    </nc>
  </rcc>
  <rcc rId="14729" sId="5" numFmtId="4">
    <oc r="C59">
      <v>1799.7919999999999</v>
    </oc>
    <nc r="C59">
      <v>1754.6</v>
    </nc>
  </rcc>
  <rcc rId="14730" sId="5" numFmtId="4">
    <oc r="D59">
      <v>1796.4857500000001</v>
    </oc>
    <nc r="D59">
      <v>36.070070000000001</v>
    </nc>
  </rcc>
  <rcc rId="14731" sId="5" numFmtId="4">
    <oc r="C64">
      <v>15.500999999999999</v>
    </oc>
    <nc r="C64">
      <v>5.843</v>
    </nc>
  </rcc>
  <rcc rId="14732" sId="5" numFmtId="4">
    <oc r="D64">
      <v>15.2005</v>
    </oc>
    <nc r="D64">
      <v>0</v>
    </nc>
  </rcc>
  <rcc rId="14733" sId="5" numFmtId="4">
    <oc r="C62">
      <v>0</v>
    </oc>
    <nc r="C62">
      <v>53</v>
    </nc>
  </rcc>
  <rcc rId="14734" sId="5" numFmtId="4">
    <oc r="C66">
      <v>179.892</v>
    </oc>
    <nc r="C66">
      <v>179.208</v>
    </nc>
  </rcc>
  <rcc rId="14735" sId="5" numFmtId="4">
    <oc r="D66">
      <v>179.892</v>
    </oc>
    <nc r="D66">
      <v>4</v>
    </nc>
  </rcc>
  <rcc rId="14736" sId="5" numFmtId="4">
    <oc r="C70">
      <v>2.7031100000000001</v>
    </oc>
    <nc r="C70">
      <v>2</v>
    </nc>
  </rcc>
  <rcc rId="14737" sId="5" numFmtId="4">
    <oc r="D70">
      <v>2.7031100000000001</v>
    </oc>
    <nc r="D70">
      <v>0</v>
    </nc>
  </rcc>
  <rcc rId="14738" sId="5" numFmtId="4">
    <oc r="C72">
      <v>2.1</v>
    </oc>
    <nc r="C72">
      <v>4</v>
    </nc>
  </rcc>
  <rcc rId="14739" sId="5" numFmtId="4">
    <oc r="D72">
      <v>2.1</v>
    </oc>
    <nc r="D72">
      <v>0</v>
    </nc>
  </rcc>
  <rcc rId="14740" sId="5" numFmtId="4">
    <oc r="D71">
      <v>2</v>
    </oc>
    <nc r="D71">
      <v>0</v>
    </nc>
  </rcc>
  <rcc rId="14741" sId="5" numFmtId="4">
    <oc r="C74">
      <v>8.0429999999999993</v>
    </oc>
    <nc r="C74">
      <v>14.316000000000001</v>
    </nc>
  </rcc>
  <rcc rId="14742" sId="5" numFmtId="4">
    <oc r="D74">
      <v>8.0429999999999993</v>
    </oc>
    <nc r="D74">
      <v>0</v>
    </nc>
  </rcc>
  <rcc rId="14743" sId="5" numFmtId="4">
    <oc r="C75">
      <v>1371.1010000000001</v>
    </oc>
    <nc r="C75">
      <v>153</v>
    </nc>
  </rcc>
  <rcc rId="14744" sId="5" numFmtId="4">
    <oc r="D75">
      <v>1276.83853</v>
    </oc>
    <nc r="D75">
      <v>0</v>
    </nc>
  </rcc>
  <rcc rId="14745" sId="5" numFmtId="4">
    <oc r="C76">
      <v>3723.4219699999999</v>
    </oc>
    <nc r="C76">
      <v>2777.16</v>
    </nc>
  </rcc>
  <rcc rId="14746" sId="5" numFmtId="4">
    <oc r="D76">
      <v>3596.4996700000002</v>
    </oc>
    <nc r="D76">
      <v>34.097999999999999</v>
    </nc>
  </rcc>
  <rcc rId="14747" sId="5" numFmtId="4">
    <oc r="C77">
      <v>29.21</v>
    </oc>
    <nc r="C77">
      <v>0</v>
    </nc>
  </rcc>
  <rcc rId="14748" sId="5" numFmtId="4">
    <oc r="D77">
      <v>29.21</v>
    </oc>
    <nc r="D77">
      <v>0</v>
    </nc>
  </rcc>
  <rcc rId="14749" sId="5" numFmtId="4">
    <oc r="C81">
      <v>4296.3657000000003</v>
    </oc>
    <nc r="C81">
      <v>1088.7</v>
    </nc>
  </rcc>
  <rcc rId="14750" sId="5" numFmtId="4">
    <oc r="D81">
      <v>4294.2074300000004</v>
    </oc>
    <nc r="D81">
      <v>0</v>
    </nc>
  </rcc>
  <rcc rId="14751" sId="5" numFmtId="4">
    <oc r="C84">
      <v>3138.51406</v>
    </oc>
    <nc r="C84">
      <v>3243.5</v>
    </nc>
  </rcc>
  <rcc rId="14752" sId="5" numFmtId="4">
    <oc r="D84">
      <v>3138.5135599999999</v>
    </oc>
    <nc r="D84">
      <v>220</v>
    </nc>
  </rcc>
  <rcc rId="14753" sId="5" numFmtId="4">
    <oc r="C92">
      <v>9.0900400000000001</v>
    </oc>
    <nc r="C92">
      <v>22.411000000000001</v>
    </nc>
  </rcc>
  <rcc rId="14754" sId="5" numFmtId="4">
    <oc r="D92">
      <v>9.09</v>
    </oc>
    <nc r="D9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c rId="14599" sId="4" numFmtId="4">
    <oc r="C54">
      <v>1092.816</v>
    </oc>
    <nc r="C54">
      <v>1114</v>
    </nc>
  </rcc>
  <rcc rId="14600" sId="4" numFmtId="4">
    <oc r="D54">
      <v>1073.99316</v>
    </oc>
    <nc r="D54">
      <v>20</v>
    </nc>
  </rcc>
  <rcc rId="14601" sId="4" numFmtId="4">
    <oc r="C59">
      <v>4.016</v>
    </oc>
    <nc r="C59">
      <v>2.2749999999999999</v>
    </nc>
  </rcc>
  <rcc rId="14602" sId="4" numFmtId="4">
    <oc r="D59">
      <v>4.0155000000000003</v>
    </oc>
    <nc r="D59">
      <v>0</v>
    </nc>
  </rcc>
  <rcc rId="14603" sId="4" numFmtId="4">
    <oc r="C61">
      <v>89.944999999999993</v>
    </oc>
    <nc r="C61">
      <v>89.605000000000004</v>
    </nc>
  </rcc>
  <rcc rId="14604" sId="4" numFmtId="4">
    <oc r="D61">
      <v>89.944999999999993</v>
    </oc>
    <nc r="D61">
      <v>2</v>
    </nc>
  </rcc>
  <rcc rId="14605" sId="4" numFmtId="4">
    <oc r="C65">
      <v>2.7031100000000001</v>
    </oc>
    <nc r="C65">
      <v>1</v>
    </nc>
  </rcc>
  <rcc rId="14606" sId="4" numFmtId="4">
    <oc r="D65">
      <v>2.7031100000000001</v>
    </oc>
    <nc r="D65">
      <v>0</v>
    </nc>
  </rcc>
  <rcc rId="14607" sId="4" numFmtId="4">
    <oc r="C66">
      <v>7.3419999999999996</v>
    </oc>
    <nc r="C66">
      <v>7</v>
    </nc>
  </rcc>
  <rcc rId="14608" sId="4" numFmtId="4">
    <oc r="D66">
      <v>7.3419800000000004</v>
    </oc>
    <nc r="D66">
      <v>0</v>
    </nc>
  </rcc>
  <rcc rId="14609" sId="4" numFmtId="4">
    <oc r="D67">
      <v>2</v>
    </oc>
    <nc r="D67">
      <v>0</v>
    </nc>
  </rcc>
  <rcc rId="14610" sId="4" numFmtId="4">
    <oc r="C69">
      <v>4.0214999999999996</v>
    </oc>
    <nc r="C69">
      <v>7.1580000000000004</v>
    </nc>
  </rcc>
  <rcc rId="14611" sId="4" numFmtId="4">
    <oc r="D69">
      <v>4.0214999999999996</v>
    </oc>
    <nc r="D69">
      <v>0</v>
    </nc>
  </rcc>
  <rcc rId="14612" sId="4" numFmtId="4">
    <oc r="C70">
      <v>20.000889999999998</v>
    </oc>
    <nc r="C70">
      <v>0</v>
    </nc>
  </rcc>
  <rcc rId="14613" sId="4" numFmtId="4">
    <oc r="D70">
      <v>19.72</v>
    </oc>
    <nc r="D70">
      <v>0</v>
    </nc>
  </rcc>
  <rcc rId="14614" sId="4" numFmtId="4">
    <oc r="C71">
      <v>2059.4047599999999</v>
    </oc>
    <nc r="C71">
      <v>643.21</v>
    </nc>
  </rcc>
  <rcc rId="14615" sId="4" numFmtId="4">
    <oc r="D71">
      <v>2027.1092100000001</v>
    </oc>
    <nc r="D71">
      <v>0</v>
    </nc>
  </rcc>
  <rcc rId="14616" sId="4" numFmtId="4">
    <oc r="C72">
      <v>107.712</v>
    </oc>
    <nc r="C72">
      <v>0</v>
    </nc>
  </rcc>
  <rcc rId="14617" sId="4" numFmtId="4">
    <oc r="D72">
      <v>107.712</v>
    </oc>
    <nc r="D72">
      <v>0</v>
    </nc>
  </rcc>
  <rcc rId="14618" sId="4" numFmtId="4">
    <oc r="C76">
      <v>610.0385</v>
    </oc>
    <nc r="C76">
      <v>275.04700000000003</v>
    </nc>
  </rcc>
  <rcc rId="14619" sId="4" numFmtId="4">
    <oc r="D76">
      <v>608.92861000000005</v>
    </oc>
    <nc r="D76">
      <v>0</v>
    </nc>
  </rcc>
  <rcc rId="14620" sId="4" numFmtId="4">
    <oc r="C78">
      <v>273.65499999999997</v>
    </oc>
    <nc r="C78">
      <v>283</v>
    </nc>
  </rcc>
  <rcc rId="14621" sId="4" numFmtId="4">
    <oc r="D78">
      <v>273.65499999999997</v>
    </oc>
    <nc r="D78">
      <v>24</v>
    </nc>
  </rcc>
  <rcc rId="14622" sId="4" numFmtId="4">
    <oc r="C85">
      <v>14</v>
    </oc>
    <nc r="C85">
      <v>2</v>
    </nc>
  </rcc>
  <rcc rId="14623" sId="4" numFmtId="4">
    <oc r="D85">
      <v>13.95</v>
    </oc>
    <nc r="D85">
      <v>0</v>
    </nc>
  </rcc>
  <rcc rId="14624" sId="4" numFmtId="4">
    <oc r="C57">
      <v>0</v>
    </oc>
    <nc r="C57">
      <v>12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c rId="14506" sId="4" numFmtId="4">
    <oc r="C6">
      <v>73.849999999999994</v>
    </oc>
    <nc r="C6">
      <v>89.8</v>
    </nc>
  </rcc>
  <rcc rId="14507" sId="4" numFmtId="4">
    <oc r="D6">
      <v>78.972350000000006</v>
    </oc>
    <nc r="D6">
      <v>1.4789399999999999</v>
    </nc>
  </rcc>
  <rcc rId="14508" sId="4" numFmtId="4">
    <oc r="C8">
      <v>82.8</v>
    </oc>
    <nc r="C8">
      <v>95.74</v>
    </nc>
  </rcc>
  <rcc rId="14509" sId="4" numFmtId="4">
    <oc r="D8">
      <v>122.70061</v>
    </oc>
    <nc r="D8">
      <v>9.7181300000000004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23769" sId="2" numFmtId="4">
    <oc r="BZ32">
      <v>105465.57147</v>
    </oc>
    <nc r="BZ32">
      <v>135921.40421000001</v>
    </nc>
  </rcc>
  <rcc rId="23770" sId="2" numFmtId="4">
    <oc r="CA32">
      <v>11871.41498</v>
    </oc>
    <nc r="CA32">
      <v>18297.429179999999</v>
    </nc>
  </rcc>
  <rcc rId="23771" sId="2" numFmtId="4">
    <oc r="CD32">
      <v>8922.6319999999996</v>
    </oc>
    <nc r="CD32">
      <v>13383.948</v>
    </nc>
  </rcc>
  <rcc rId="23772" sId="2" numFmtId="4">
    <oc r="CF32">
      <v>1475</v>
    </oc>
    <nc r="CF32">
      <v>0</v>
    </nc>
  </rcc>
  <rcc rId="23773" sId="2" numFmtId="4">
    <oc r="CI32">
      <v>40797.118470000001</v>
    </oc>
    <nc r="CI32">
      <v>60276.057840000001</v>
    </nc>
  </rcc>
  <rcc rId="23774" sId="2" numFmtId="4">
    <oc r="CJ32">
      <v>579.86199999999997</v>
    </oc>
    <nc r="CJ32">
      <v>1971.5229999999999</v>
    </nc>
  </rcc>
  <rcc rId="23775" sId="2" numFmtId="4">
    <oc r="CL32">
      <v>8287.8790000000008</v>
    </oc>
    <nc r="CL32">
      <v>8695.4676999999992</v>
    </nc>
  </rcc>
  <rcc rId="23776" sId="2" numFmtId="4">
    <oc r="CM32">
      <v>413.6</v>
    </oc>
    <nc r="CM32">
      <v>620.4</v>
    </nc>
  </rcc>
  <rcc rId="23777" sId="2" numFmtId="4">
    <oc r="CO32">
      <v>1370.174</v>
    </oc>
    <nc r="CO32">
      <v>10314.244000000001</v>
    </nc>
  </rcc>
  <rcc rId="23778" sId="2" numFmtId="4">
    <oc r="CR32">
      <v>0</v>
    </oc>
    <nc r="CR32">
      <v>3100.2346699999998</v>
    </nc>
  </rcc>
  <rcc rId="23779" sId="2" numFmtId="4">
    <oc r="CS32">
      <v>2423.1161999999999</v>
    </oc>
    <nc r="CS32">
      <v>2789.3534</v>
    </nc>
  </rcc>
  <rcc rId="23780" sId="2">
    <oc r="CR19">
      <f>Мос!C51</f>
    </oc>
    <nc r="CR19">
      <f>SUM(Мос!C47)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c rId="19276" sId="2" numFmtId="4">
    <oc r="CI32">
      <v>25036.8194</v>
    </oc>
    <nc r="CI32">
      <v>21197.918470000001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5.xml><?xml version="1.0" encoding="utf-8"?>
<revisions xmlns="http://schemas.openxmlformats.org/spreadsheetml/2006/main" xmlns:r="http://schemas.openxmlformats.org/officeDocument/2006/relationships">
  <rcc rId="15091" sId="9">
    <oc r="A1" t="inlineStr">
      <is>
        <t xml:space="preserve">                     Анализ исполнения бюджета Москакасинского сельского поселения на 01.01.2020 г.</t>
      </is>
    </oc>
    <nc r="A1" t="inlineStr">
      <is>
        <t xml:space="preserve">                     Анализ исполнения бюджета Москакасинского сельского поселения на 01.02.2020 г.</t>
      </is>
    </nc>
  </rcc>
  <rcc rId="15092" sId="9">
    <oc r="C3" t="inlineStr">
      <is>
        <t>назначено на 2019 г.</t>
      </is>
    </oc>
    <nc r="C3" t="inlineStr">
      <is>
        <t>назначено на 2020 г.</t>
      </is>
    </nc>
  </rcc>
  <rcc rId="15093" sId="9">
    <oc r="D3" t="inlineStr">
      <is>
        <t>исполнен на 01.01.2020 г.</t>
      </is>
    </oc>
    <nc r="D3" t="inlineStr">
      <is>
        <t>исполнен на 01.02.2020 г.</t>
      </is>
    </nc>
  </rcc>
  <rcc rId="15094" sId="9">
    <oc r="C55" t="inlineStr">
      <is>
        <t>назначено на 2019 г.</t>
      </is>
    </oc>
    <nc r="C55" t="inlineStr">
      <is>
        <t>назначено на 2020 г.</t>
      </is>
    </nc>
  </rcc>
  <rcc rId="15095" sId="9">
    <oc r="D55" t="inlineStr">
      <is>
        <t>исполнено на 01.01.2020 г.</t>
      </is>
    </oc>
    <nc r="D55" t="inlineStr">
      <is>
        <t>исполнено на 01.02.2020 г.</t>
      </is>
    </nc>
  </rcc>
  <rcc rId="15096" sId="9" numFmtId="4">
    <oc r="C6">
      <v>1455.26</v>
    </oc>
    <nc r="C6">
      <v>1607.1</v>
    </nc>
  </rcc>
  <rcc rId="15097" sId="9" numFmtId="4">
    <oc r="D6">
      <v>1498.44714</v>
    </oc>
    <nc r="D6">
      <v>152.35122999999999</v>
    </nc>
  </rcc>
  <rcc rId="15098" sId="9" numFmtId="4">
    <oc r="C8">
      <v>248.38</v>
    </oc>
    <nc r="C8">
      <v>288.18</v>
    </nc>
  </rcc>
  <rcc rId="15099" sId="9" numFmtId="4">
    <oc r="D8">
      <v>368.10178000000002</v>
    </oc>
    <nc r="D8">
      <v>29.250710000000002</v>
    </nc>
  </rcc>
  <rcc rId="15100" sId="9" numFmtId="4">
    <oc r="C9">
      <v>2.665</v>
    </oc>
    <nc r="C9">
      <v>3.09</v>
    </nc>
  </rcc>
  <rcc rId="15101" sId="9" numFmtId="4">
    <oc r="D9">
      <v>2.7056399999999998</v>
    </oc>
    <nc r="D9">
      <v>0.19903000000000001</v>
    </nc>
  </rcc>
  <rcc rId="15102" sId="9" numFmtId="4">
    <oc r="C10">
      <v>414.85</v>
    </oc>
    <nc r="C10">
      <v>481.32</v>
    </nc>
  </rcc>
  <rcc rId="15103" sId="9" numFmtId="4">
    <oc r="D10">
      <v>491.78523999999999</v>
    </oc>
    <nc r="D10">
      <v>40.13646</v>
    </nc>
  </rcc>
  <rcc rId="15104" sId="9" numFmtId="4">
    <oc r="D11">
      <v>-53.903269999999999</v>
    </oc>
    <nc r="D11">
      <v>-5.3773400000000002</v>
    </nc>
  </rcc>
  <rcc rId="15105" sId="9" numFmtId="4">
    <oc r="D13">
      <v>27.633299999999998</v>
    </oc>
    <nc r="D13">
      <v>0</v>
    </nc>
  </rcc>
  <rcc rId="15106" sId="9" numFmtId="4">
    <oc r="C15">
      <v>295</v>
    </oc>
    <nc r="C15">
      <v>450</v>
    </nc>
  </rcc>
  <rcc rId="15107" sId="9" numFmtId="4">
    <oc r="D15">
      <v>238.49341999999999</v>
    </oc>
    <nc r="D15">
      <v>2.3001999999999998</v>
    </nc>
  </rcc>
  <rcc rId="15108" sId="9" numFmtId="4">
    <oc r="C16">
      <v>2240</v>
    </oc>
    <nc r="C16">
      <v>2151</v>
    </nc>
  </rcc>
  <rcc rId="15109" sId="9" numFmtId="4">
    <oc r="C18">
      <v>10</v>
    </oc>
    <nc r="C18">
      <v>8</v>
    </nc>
  </rcc>
  <rcc rId="15110" sId="9" numFmtId="4">
    <oc r="D18">
      <v>6.2</v>
    </oc>
    <nc r="D18">
      <v>0</v>
    </nc>
  </rcc>
  <rcc rId="15111" sId="9" numFmtId="4">
    <oc r="C35">
      <v>45</v>
    </oc>
    <nc r="C35">
      <v>0</v>
    </nc>
  </rcc>
  <rcc rId="15112" sId="9" numFmtId="4">
    <oc r="D35">
      <v>45.381860000000003</v>
    </oc>
    <nc r="D35">
      <v>0</v>
    </nc>
  </rcc>
  <rcc rId="15113" sId="9" numFmtId="4">
    <oc r="D37">
      <v>1.78</v>
    </oc>
    <nc r="D37">
      <v>-1.78</v>
    </nc>
  </rcc>
  <rcc rId="15114" sId="9" numFmtId="4">
    <oc r="D27">
      <v>0</v>
    </oc>
    <nc r="D27">
      <v>1.78</v>
    </nc>
  </rcc>
  <rcc rId="15115" sId="9" numFmtId="4">
    <oc r="C42">
      <v>300</v>
    </oc>
    <nc r="C42">
      <v>1300</v>
    </nc>
  </rcc>
  <rcc rId="15116" sId="9" numFmtId="4">
    <oc r="D42">
      <v>300</v>
    </oc>
    <nc r="D42">
      <v>0</v>
    </nc>
  </rcc>
  <rcc rId="15117" sId="9" numFmtId="4">
    <oc r="C43">
      <v>4250.3959999999997</v>
    </oc>
    <nc r="C43">
      <v>1124.1400000000001</v>
    </nc>
  </rcc>
  <rcc rId="15118" sId="9" numFmtId="4">
    <oc r="D43">
      <v>4250.3467099999998</v>
    </oc>
    <nc r="D43">
      <v>0</v>
    </nc>
  </rcc>
  <rcc rId="15119" sId="9" numFmtId="4">
    <oc r="C45">
      <v>181.68199999999999</v>
    </oc>
    <nc r="C45">
      <v>183.38800000000001</v>
    </nc>
  </rcc>
  <rcc rId="15120" sId="9" numFmtId="4">
    <oc r="D45">
      <v>181.68199999999999</v>
    </oc>
    <nc r="D45">
      <v>14.933299999999999</v>
    </nc>
  </rcc>
  <rcc rId="15121" sId="9" numFmtId="4">
    <oc r="C46">
      <v>335.51443999999998</v>
    </oc>
    <nc r="C46">
      <v>0</v>
    </nc>
  </rcc>
  <rcc rId="15122" sId="9" numFmtId="4">
    <oc r="D46">
      <v>331.71798999999999</v>
    </oc>
    <nc r="D46">
      <v>0</v>
    </nc>
  </rcc>
  <rcc rId="15123" sId="9" numFmtId="4">
    <oc r="C51">
      <v>887.46906999999999</v>
    </oc>
    <nc r="C51">
      <v>0</v>
    </nc>
  </rcc>
  <rcc rId="15124" sId="9" numFmtId="4">
    <oc r="D51">
      <v>887.46906999999999</v>
    </oc>
    <nc r="D51">
      <v>0</v>
    </nc>
  </rcc>
  <rcc rId="15125" sId="9" numFmtId="4">
    <oc r="D16">
      <v>2296.02792</v>
    </oc>
    <nc r="D16">
      <v>120.22599</v>
    </nc>
  </rcc>
  <rcc rId="15126" sId="9" numFmtId="34">
    <oc r="C59">
      <v>2115.3229999999999</v>
    </oc>
    <nc r="C59">
      <v>2193.3000000000002</v>
    </nc>
  </rcc>
  <rcc rId="15127" sId="9" numFmtId="34">
    <oc r="D59">
      <v>2089.7121000000002</v>
    </oc>
    <nc r="D59">
      <v>40.363869999999999</v>
    </nc>
  </rcc>
  <rcc rId="15128" sId="9" numFmtId="34">
    <oc r="C62">
      <v>0</v>
    </oc>
    <nc r="C62">
      <v>32</v>
    </nc>
  </rcc>
  <rcc rId="15129" sId="9" numFmtId="34">
    <oc r="C63">
      <v>1</v>
    </oc>
    <nc r="C63">
      <v>5</v>
    </nc>
  </rcc>
  <rcc rId="15130" sId="9" numFmtId="34">
    <oc r="C64">
      <v>10.477</v>
    </oc>
    <nc r="C64">
      <v>4.4320000000000004</v>
    </nc>
  </rcc>
  <rcc rId="15131" sId="9" numFmtId="34">
    <oc r="D64">
      <v>10.477</v>
    </oc>
    <nc r="D64">
      <v>0</v>
    </nc>
  </rcc>
  <rcc rId="15132" sId="9" numFmtId="34">
    <oc r="C66">
      <v>179.892</v>
    </oc>
    <nc r="C66">
      <v>179.208</v>
    </nc>
  </rcc>
  <rcc rId="15133" sId="9" numFmtId="34">
    <oc r="D66">
      <v>179.892</v>
    </oc>
    <nc r="D66">
      <v>4.8</v>
    </nc>
  </rcc>
  <rcc rId="15134" sId="9" numFmtId="34">
    <oc r="C70">
      <v>0</v>
    </oc>
    <nc r="C70">
      <v>1.6</v>
    </nc>
  </rcc>
  <rcc rId="15135" sId="9" numFmtId="34">
    <oc r="C71">
      <v>102.38826</v>
    </oc>
    <nc r="C71">
      <v>2.4</v>
    </nc>
  </rcc>
  <rcc rId="15136" sId="9" numFmtId="34">
    <oc r="D71">
      <v>102.38826</v>
    </oc>
    <nc r="D71">
      <v>0</v>
    </nc>
  </rcc>
  <rcc rId="15137" sId="9" numFmtId="34">
    <oc r="C72">
      <v>0</v>
    </oc>
    <nc r="C72">
      <v>2</v>
    </nc>
  </rcc>
  <rcc rId="15138" sId="9" numFmtId="34">
    <oc r="C74">
      <v>4.0214999999999996</v>
    </oc>
    <nc r="C74">
      <v>10.021000000000001</v>
    </nc>
  </rcc>
  <rcc rId="15139" sId="9" numFmtId="34">
    <oc r="D74">
      <v>4.0214999999999996</v>
    </oc>
    <nc r="D74">
      <v>0</v>
    </nc>
  </rcc>
  <rcc rId="15140" sId="9" numFmtId="34">
    <oc r="C75">
      <v>494.43554</v>
    </oc>
    <nc r="C75">
      <v>1579.519</v>
    </nc>
  </rcc>
  <rcc rId="15141" sId="9" numFmtId="34">
    <oc r="D75">
      <v>494.43554</v>
    </oc>
    <nc r="D75">
      <v>0</v>
    </nc>
  </rcc>
  <rcc rId="15142" sId="9" numFmtId="34">
    <oc r="C76">
      <v>6306.4701400000004</v>
    </oc>
    <nc r="C76">
      <v>1896.73</v>
    </nc>
  </rcc>
  <rcc rId="15143" sId="9" numFmtId="34">
    <oc r="D76">
      <v>6300.0498500000003</v>
    </oc>
    <nc r="D76">
      <v>0</v>
    </nc>
  </rcc>
  <rcc rId="15144" sId="9" numFmtId="34">
    <oc r="C77">
      <v>32.712049999999998</v>
    </oc>
    <nc r="C77">
      <v>0</v>
    </nc>
  </rcc>
  <rcc rId="15145" sId="9" numFmtId="34">
    <oc r="D77">
      <v>32.712049999999998</v>
    </oc>
    <nc r="D77">
      <v>0</v>
    </nc>
  </rcc>
  <rcc rId="15146" sId="9" numFmtId="34">
    <oc r="C81">
      <v>651.59676000000002</v>
    </oc>
    <nc r="C81">
      <v>476.00799999999998</v>
    </nc>
  </rcc>
  <rcc rId="15147" sId="9" numFmtId="34">
    <oc r="D81">
      <v>650.59676000000002</v>
    </oc>
    <nc r="D81">
      <v>57.517620000000001</v>
    </nc>
  </rcc>
  <rcc rId="15148" sId="9" numFmtId="34">
    <oc r="C84">
      <v>1411.7</v>
    </oc>
    <nc r="C84">
      <v>1212</v>
    </nc>
  </rcc>
  <rcc rId="15149" sId="9" numFmtId="34">
    <oc r="D84">
      <v>1145.2840000000001</v>
    </oc>
    <nc r="D84">
      <v>0</v>
    </nc>
  </rcc>
  <rcc rId="15150" sId="9" numFmtId="34">
    <oc r="C94">
      <v>30</v>
    </oc>
    <nc r="C94">
      <v>32</v>
    </nc>
  </rcc>
  <rcc rId="15151" sId="9" numFmtId="34">
    <oc r="D94">
      <v>30</v>
    </oc>
    <nc r="D9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2" sqref="CP18">
    <dxf>
      <numFmt numFmtId="4" formatCode="#,##0.00"/>
    </dxf>
  </rfmt>
  <rfmt sheetId="2" sqref="CP18">
    <dxf>
      <numFmt numFmtId="187" formatCode="#,##0.000"/>
    </dxf>
  </rfmt>
  <rfmt sheetId="2" sqref="CP18">
    <dxf>
      <numFmt numFmtId="186" formatCode="#,##0.0000"/>
    </dxf>
  </rfmt>
  <rfmt sheetId="2" sqref="CO18">
    <dxf>
      <numFmt numFmtId="4" formatCode="#,##0.00"/>
    </dxf>
  </rfmt>
  <rfmt sheetId="2" sqref="CO18">
    <dxf>
      <numFmt numFmtId="187" formatCode="#,##0.000"/>
    </dxf>
  </rfmt>
  <rfmt sheetId="2" sqref="CO18">
    <dxf>
      <numFmt numFmtId="186" formatCode="#,##0.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23163" sId="15">
    <oc r="D54" t="inlineStr">
      <is>
        <t>исполнен на 01.03.2021 г.</t>
      </is>
    </oc>
    <nc r="D54" t="inlineStr">
      <is>
        <t>исполнен на 01.04.2021 г.</t>
      </is>
    </nc>
  </rcc>
  <rcc rId="23164" sId="15">
    <oc r="D3" t="inlineStr">
      <is>
        <t>исполнен на 01.03.2021 г.</t>
      </is>
    </oc>
    <nc r="D3" t="inlineStr">
      <is>
        <t>исполнен на 01.04.2021 г.</t>
      </is>
    </nc>
  </rcc>
  <rcc rId="23165" sId="15">
    <oc r="A1" t="inlineStr">
      <is>
        <t xml:space="preserve">                     Анализ исполнения бюджета Шатьмапосинского сельского поселения на 01.03.2021 г.</t>
      </is>
    </oc>
    <nc r="A1" t="inlineStr">
      <is>
        <t xml:space="preserve">                     Анализ исполнения бюджета Шатьмапосинского сельского поселения на 01.04.2021 г.</t>
      </is>
    </nc>
  </rcc>
  <rcc rId="23166" sId="15" numFmtId="4">
    <oc r="D6">
      <v>5.2190399999999997</v>
    </oc>
    <nc r="D6">
      <v>9.6952800000000003</v>
    </nc>
  </rcc>
  <rcc rId="23167" sId="15" numFmtId="4">
    <oc r="D8">
      <v>14.614660000000001</v>
    </oc>
    <nc r="D8">
      <v>40.589570000000002</v>
    </nc>
  </rcc>
  <rcc rId="23168" sId="15" numFmtId="4">
    <oc r="D9">
      <v>9.3780000000000002E-2</v>
    </oc>
    <nc r="D9">
      <v>0.28465000000000001</v>
    </nc>
  </rcc>
  <rcc rId="23169" sId="15" numFmtId="4">
    <oc r="D10">
      <v>19.377559999999999</v>
    </oc>
    <nc r="D10">
      <v>56.818600000000004</v>
    </nc>
  </rcc>
  <rcc rId="23170" sId="15" numFmtId="4">
    <oc r="D11">
      <v>-2.9640499999999999</v>
    </oc>
    <nc r="D11">
      <v>-7.2490199999999998</v>
    </nc>
  </rcc>
  <rcc rId="23171" sId="15" numFmtId="4">
    <oc r="D15">
      <v>3.8950399999999998</v>
    </oc>
    <nc r="D15">
      <v>4.5795399999999997</v>
    </nc>
  </rcc>
  <rcc rId="23172" sId="15" numFmtId="4">
    <oc r="D16">
      <v>17.267710000000001</v>
    </oc>
    <nc r="D16">
      <v>23.385339999999999</v>
    </nc>
  </rcc>
  <rcc rId="23173" sId="15" numFmtId="4">
    <oc r="D18">
      <v>0.2</v>
    </oc>
    <nc r="D18">
      <v>0.4</v>
    </nc>
  </rcc>
  <rcc rId="23174" sId="15" numFmtId="4">
    <oc r="D28">
      <v>4.3352000000000004</v>
    </oc>
    <nc r="D28">
      <v>6.5027999999999997</v>
    </nc>
  </rcc>
  <rcc rId="23175" sId="15" numFmtId="4">
    <nc r="D30">
      <v>7.0985300000000002</v>
    </nc>
  </rcc>
  <rcc rId="23176" sId="15" numFmtId="4">
    <oc r="D42">
      <v>353.702</v>
    </oc>
    <nc r="D42">
      <v>530.553</v>
    </nc>
  </rcc>
  <rcc rId="23177" sId="15" numFmtId="4">
    <oc r="D44">
      <v>0</v>
    </oc>
    <nc r="D44">
      <v>139.55699999999999</v>
    </nc>
  </rcc>
  <rcc rId="23178" sId="15" numFmtId="4">
    <oc r="C45">
      <v>107.643</v>
    </oc>
    <nc r="C45">
      <v>103.383</v>
    </nc>
  </rcc>
  <rcc rId="23179" sId="15" numFmtId="4">
    <oc r="D45">
      <v>17.2332</v>
    </oc>
    <nc r="D45">
      <v>26.198899999999998</v>
    </nc>
  </rcc>
  <rcc rId="23180" sId="15" numFmtId="4">
    <oc r="C46">
      <v>113.346</v>
    </oc>
    <nc r="C46">
      <v>843.34900000000005</v>
    </nc>
  </rcc>
  <rfmt sheetId="15" sqref="C41">
    <dxf>
      <numFmt numFmtId="2" formatCode="0.00"/>
    </dxf>
  </rfmt>
  <rfmt sheetId="15" sqref="C41">
    <dxf>
      <numFmt numFmtId="183" formatCode="0.000"/>
    </dxf>
  </rfmt>
  <rfmt sheetId="15" sqref="C41">
    <dxf>
      <numFmt numFmtId="174" formatCode="0.0000"/>
    </dxf>
  </rfmt>
  <rcc rId="23181" sId="15" numFmtId="4">
    <nc r="C50">
      <v>188.49879999999999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01.xml><?xml version="1.0" encoding="utf-8"?>
<revisions xmlns="http://schemas.openxmlformats.org/spreadsheetml/2006/main" xmlns:r="http://schemas.openxmlformats.org/officeDocument/2006/relationships">
  <rcc rId="19026" sId="2" numFmtId="4">
    <oc r="AP32">
      <v>2591</v>
    </oc>
    <nc r="AP32">
      <v>2733.4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02.xml><?xml version="1.0" encoding="utf-8"?>
<revisions xmlns="http://schemas.openxmlformats.org/spreadsheetml/2006/main" xmlns:r="http://schemas.openxmlformats.org/officeDocument/2006/relationships">
  <rcc rId="19766" sId="1" numFmtId="4">
    <oc r="C24">
      <v>605382.30240000004</v>
    </oc>
    <nc r="C24">
      <v>678601.33418000001</v>
    </nc>
  </rcc>
  <rcc rId="19767" sId="1" numFmtId="4">
    <oc r="D24">
      <v>30181.744999999999</v>
    </oc>
    <nc r="D24">
      <v>18979.400000000001</v>
    </nc>
  </rcc>
  <rcc rId="19768" sId="1" numFmtId="4">
    <oc r="J26">
      <v>0</v>
    </oc>
    <nc r="J26">
      <f>SUM(Справка!CV18)</f>
    </nc>
  </rcc>
  <rcc rId="19769" sId="1" numFmtId="4">
    <oc r="C32">
      <v>78315.69515</v>
    </oc>
    <nc r="C32">
      <v>83262.89</v>
    </nc>
  </rcc>
  <rcc rId="19770" sId="1" numFmtId="4">
    <oc r="D32">
      <v>263.64665000000002</v>
    </oc>
    <nc r="D32">
      <v>1.865</v>
    </nc>
  </rcc>
  <rcc rId="19771" sId="1" numFmtId="4">
    <oc r="C33">
      <v>26799.2464</v>
    </oc>
    <nc r="C33">
      <v>51602.645470000003</v>
    </nc>
  </rcc>
  <rcc rId="19772" sId="1" numFmtId="4">
    <oc r="D33">
      <v>148.09558999999999</v>
    </oc>
    <nc r="D33">
      <v>143.39032</v>
    </nc>
  </rcc>
  <rcc rId="19773" sId="1" numFmtId="4">
    <oc r="C36">
      <v>70514.679000000004</v>
    </oc>
    <nc r="C36">
      <v>47035.228999999999</v>
    </nc>
  </rcc>
  <rcc rId="19774" sId="1" numFmtId="4">
    <oc r="D36">
      <v>1906.91292</v>
    </oc>
    <nc r="D36">
      <v>883.20204999999999</v>
    </nc>
  </rcc>
  <rcc rId="19775" sId="1" numFmtId="4">
    <oc r="C37">
      <v>32246.240000000002</v>
    </oc>
    <nc r="C37">
      <v>41628.59936</v>
    </nc>
  </rcc>
  <rcc rId="19776" sId="1" numFmtId="4">
    <oc r="D37">
      <v>104.44499999999999</v>
    </oc>
    <nc r="D37">
      <v>1.2</v>
    </nc>
  </rcc>
  <rcc rId="19777" sId="1" numFmtId="4">
    <oc r="C38">
      <v>37753.224000000002</v>
    </oc>
    <nc r="C38">
      <v>6274.4</v>
    </nc>
  </rcc>
  <rcc rId="19778" sId="1" numFmtId="4">
    <oc r="D38">
      <v>370.17500000000001</v>
    </oc>
    <nc r="D38">
      <v>359.988</v>
    </nc>
  </rcc>
  <rfmt sheetId="1" sqref="J15:J21">
    <dxf>
      <numFmt numFmtId="2" formatCode="0.00"/>
    </dxf>
  </rfmt>
  <rfmt sheetId="1" sqref="J15:J21">
    <dxf>
      <numFmt numFmtId="183" formatCode="0.000"/>
    </dxf>
  </rfmt>
  <rfmt sheetId="1" sqref="J15:J21">
    <dxf>
      <numFmt numFmtId="174" formatCode="0.0000"/>
    </dxf>
  </rfmt>
  <rfmt sheetId="1" sqref="J15:J21">
    <dxf>
      <numFmt numFmtId="168" formatCode="0.00000"/>
    </dxf>
  </rfmt>
  <rfmt sheetId="1" sqref="G20">
    <dxf>
      <numFmt numFmtId="2" formatCode="0.00"/>
    </dxf>
  </rfmt>
  <rfmt sheetId="1" sqref="G20">
    <dxf>
      <numFmt numFmtId="183" formatCode="0.000"/>
    </dxf>
  </rfmt>
  <rfmt sheetId="1" sqref="G20">
    <dxf>
      <numFmt numFmtId="2" formatCode="0.00"/>
    </dxf>
  </rfmt>
  <rfmt sheetId="1" sqref="G20">
    <dxf>
      <numFmt numFmtId="166" formatCode="0.0"/>
    </dxf>
  </rfmt>
  <rcc rId="19779" sId="1" numFmtId="4">
    <oc r="D25">
      <v>0</v>
    </oc>
    <nc r="D25">
      <f>SUM(J25+G25)</f>
    </nc>
  </rcc>
  <rcc rId="19780" sId="1" numFmtId="4">
    <oc r="D26">
      <f>G26+J26</f>
    </oc>
    <nc r="D26">
      <v>-19535.39184</v>
    </nc>
  </rcc>
  <rcc rId="19781" sId="1">
    <oc r="J27">
      <f>J24+J23</f>
    </oc>
    <nc r="J27">
      <f>J24+J23+J25+J26</f>
    </nc>
  </rcc>
  <rfmt sheetId="1" sqref="J27">
    <dxf>
      <numFmt numFmtId="2" formatCode="0.00"/>
    </dxf>
  </rfmt>
  <rfmt sheetId="1" sqref="J27">
    <dxf>
      <numFmt numFmtId="183" formatCode="0.000"/>
    </dxf>
  </rfmt>
  <rfmt sheetId="1" sqref="J27">
    <dxf>
      <numFmt numFmtId="174" formatCode="0.0000"/>
    </dxf>
  </rfmt>
  <rfmt sheetId="1" sqref="J27">
    <dxf>
      <numFmt numFmtId="168" formatCode="0.00000"/>
    </dxf>
  </rfmt>
  <rfmt sheetId="1" sqref="J27">
    <dxf>
      <numFmt numFmtId="173" formatCode="0.000000"/>
    </dxf>
  </rfmt>
  <rfmt sheetId="1" sqref="J27">
    <dxf>
      <numFmt numFmtId="168" formatCode="0.00000"/>
    </dxf>
  </rfmt>
  <rfmt sheetId="1" sqref="J5:J14">
    <dxf>
      <numFmt numFmtId="2" formatCode="0.00"/>
    </dxf>
  </rfmt>
  <rfmt sheetId="1" sqref="J5:J14">
    <dxf>
      <numFmt numFmtId="183" formatCode="0.000"/>
    </dxf>
  </rfmt>
  <rfmt sheetId="1" sqref="J5:J14">
    <dxf>
      <numFmt numFmtId="174" formatCode="0.0000"/>
    </dxf>
  </rfmt>
  <rfmt sheetId="1" sqref="J5:J14">
    <dxf>
      <numFmt numFmtId="168" formatCode="0.00000"/>
    </dxf>
  </rfmt>
  <rfmt sheetId="1" sqref="J4">
    <dxf>
      <numFmt numFmtId="2" formatCode="0.00"/>
    </dxf>
  </rfmt>
  <rfmt sheetId="1" sqref="J4">
    <dxf>
      <numFmt numFmtId="183" formatCode="0.000"/>
    </dxf>
  </rfmt>
  <rfmt sheetId="1" sqref="J4">
    <dxf>
      <numFmt numFmtId="174" formatCode="0.0000"/>
    </dxf>
  </rfmt>
  <rfmt sheetId="1" sqref="J4">
    <dxf>
      <numFmt numFmtId="168" formatCode="0.00000"/>
    </dxf>
  </rfmt>
  <rcc rId="19782" sId="1">
    <oc r="J14">
      <f>J15+J16+J17+J18+J20+J21+J26</f>
    </oc>
    <nc r="J14">
      <f>J15+J16+J17+J18+J20+J21</f>
    </nc>
  </rcc>
  <rcc rId="19783" sId="2">
    <oc r="CA23">
      <f>CD23+CG23+CJ23+CM23+CS23+CP23+CV23</f>
    </oc>
    <nc r="CA23">
      <f>CD23+CG23+CJ23+CM23+CS23+CP23+CV23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9545" sId="2" numFmtId="4">
    <oc r="EX32">
      <v>1615.1941300000001</v>
    </oc>
    <nc r="EX32">
      <v>5461.0213100000001</v>
    </nc>
  </rcc>
  <rcc rId="19546" sId="2" numFmtId="4">
    <oc r="EW32">
      <v>-650.25854000000004</v>
    </oc>
    <nc r="EW3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7178" sId="6">
    <oc r="C56" t="inlineStr">
      <is>
        <t>назначено на 2020 г.</t>
      </is>
    </oc>
    <nc r="C56" t="inlineStr">
      <is>
        <t>назначено на 2021 г.</t>
      </is>
    </nc>
  </rcc>
  <rcc rId="17179" sId="6">
    <oc r="D56" t="inlineStr">
      <is>
        <t>исполнено на 01.02.2020 г.</t>
      </is>
    </oc>
    <nc r="D56" t="inlineStr">
      <is>
        <t>исполнено на 01.02.2021 г.</t>
      </is>
    </nc>
  </rcc>
  <rcc rId="17180" sId="6">
    <oc r="C3" t="inlineStr">
      <is>
        <t>назначено на 2020 г.</t>
      </is>
    </oc>
    <nc r="C3" t="inlineStr">
      <is>
        <t>назначено на 2021 г.</t>
      </is>
    </nc>
  </rcc>
  <rcc rId="17181" sId="6">
    <oc r="D3" t="inlineStr">
      <is>
        <t>исполнен на 01.02.2020 г.</t>
      </is>
    </oc>
    <nc r="D3" t="inlineStr">
      <is>
        <t>исполнено на 01.02.2021 г.</t>
      </is>
    </nc>
  </rcc>
  <rcc rId="17182" sId="6">
    <oc r="A1" t="inlineStr">
      <is>
        <t xml:space="preserve">                     Анализ исполнения бюджета Ильинского сельского поселения на 01.02.2020 г.</t>
      </is>
    </oc>
    <nc r="A1" t="inlineStr">
      <is>
        <t xml:space="preserve">                     Анализ исполнения бюджета Ильинского сельского поселения на 01.02.2021 г.</t>
      </is>
    </nc>
  </rcc>
  <rcc rId="17183" sId="6" numFmtId="4">
    <oc r="C6">
      <v>71.7</v>
    </oc>
    <nc r="C6">
      <v>70.650000000000006</v>
    </nc>
  </rcc>
  <rcc rId="17184" sId="6" numFmtId="4">
    <oc r="D6">
      <v>2.0882000000000001</v>
    </oc>
    <nc r="D6">
      <v>3.2137500000000001</v>
    </nc>
  </rcc>
  <rcc rId="17185" sId="6" numFmtId="4">
    <oc r="C8">
      <v>260.69</v>
    </oc>
    <nc r="C8">
      <v>252.72</v>
    </nc>
  </rcc>
  <rcc rId="17186" sId="6" numFmtId="4">
    <oc r="D8">
      <v>26.460339999999999</v>
    </oc>
    <nc r="D8">
      <v>26.27495</v>
    </nc>
  </rcc>
  <rcc rId="17187" sId="6" numFmtId="4">
    <oc r="C9">
      <v>2.79</v>
    </oc>
    <nc r="C9">
      <v>2.71</v>
    </nc>
  </rcc>
  <rcc rId="17188" sId="6" numFmtId="4">
    <oc r="D9">
      <v>0.18004000000000001</v>
    </oc>
    <nc r="D9">
      <v>0.15489</v>
    </nc>
  </rcc>
  <rcc rId="17189" sId="6" numFmtId="4">
    <oc r="C10">
      <v>435.41</v>
    </oc>
    <nc r="C10">
      <v>422.11</v>
    </nc>
  </rcc>
  <rcc rId="17190" sId="6" numFmtId="4">
    <oc r="D10">
      <v>36.307650000000002</v>
    </oc>
    <nc r="D10">
      <v>35.254840000000002</v>
    </nc>
  </rcc>
  <rcc rId="17191" sId="6" numFmtId="4">
    <oc r="D11">
      <v>-4.8643599999999996</v>
    </oc>
    <nc r="D11">
      <v>-4.4777399999999998</v>
    </nc>
  </rcc>
  <rcc rId="17192" sId="6" numFmtId="4">
    <oc r="C15">
      <v>310</v>
    </oc>
    <nc r="C15">
      <v>334</v>
    </nc>
  </rcc>
  <rcc rId="17193" sId="6" numFmtId="4">
    <oc r="D15">
      <v>2.40035</v>
    </oc>
    <nc r="D15">
      <v>2.6290900000000001</v>
    </nc>
  </rcc>
  <rcc rId="17194" sId="6" numFmtId="4">
    <oc r="D16">
      <v>24.45392</v>
    </oc>
    <nc r="D16">
      <v>12.684799999999999</v>
    </nc>
  </rcc>
  <rcc rId="17195" sId="6" numFmtId="4">
    <oc r="C28">
      <v>328.6</v>
    </oc>
    <nc r="C28">
      <v>354</v>
    </nc>
  </rcc>
  <rcc rId="17196" sId="6" numFmtId="4">
    <oc r="D28">
      <v>3.9630000000000001</v>
    </oc>
    <nc r="D28">
      <v>3.05</v>
    </nc>
  </rcc>
  <rcc rId="17197" sId="6">
    <oc r="A36">
      <v>1163305010</v>
    </oc>
    <nc r="A36">
      <v>1160709000</v>
    </nc>
  </rcc>
  <rcc rId="17198" sId="6" numFmtId="4">
    <oc r="D36">
      <v>0</v>
    </oc>
    <nc r="D36">
      <v>0.1484</v>
    </nc>
  </rcc>
  <rcc rId="17199" sId="6">
    <oc r="B36" t="inlineStr">
      <is>
        <t>Денежные взыскания за нарушение законодательства</t>
      </is>
    </oc>
    <nc r="B36" t="inlineStr">
      <is>
        <t>Иные штрафы, неустойки, пени</t>
      </is>
    </nc>
  </rcc>
  <rcc rId="17200" sId="6" numFmtId="4">
    <oc r="C44">
      <v>650</v>
    </oc>
    <nc r="C44"/>
  </rcc>
  <rcc rId="17201" sId="6" numFmtId="4">
    <oc r="C43">
      <v>1706.8</v>
    </oc>
    <nc r="C43">
      <v>3002.3</v>
    </nc>
  </rcc>
  <rcc rId="17202" sId="6" numFmtId="4">
    <oc r="D43">
      <v>142.23099999999999</v>
    </oc>
    <nc r="D43">
      <v>250.19399999999999</v>
    </nc>
  </rcc>
  <rcc rId="17203" sId="6" numFmtId="4">
    <oc r="C45">
      <v>1097.19</v>
    </oc>
    <nc r="C45">
      <v>1093.03</v>
    </nc>
  </rcc>
  <rcc rId="17204" sId="6" numFmtId="4">
    <oc r="C47">
      <v>180.398</v>
    </oc>
    <nc r="C47">
      <v>211.02699999999999</v>
    </nc>
  </rcc>
  <rcc rId="17205" sId="6" numFmtId="4">
    <oc r="D47">
      <v>14.933299999999999</v>
    </oc>
    <nc r="D47">
      <v>17.2334</v>
    </nc>
  </rcc>
  <rcc rId="17206" sId="6">
    <oc r="A48">
      <v>2020400000</v>
    </oc>
    <nc r="A48">
      <v>2024000000</v>
    </nc>
  </rcc>
  <rcc rId="17207" sId="6" numFmtId="4">
    <nc r="C48">
      <v>50</v>
    </nc>
  </rcc>
  <rcc rId="17208" sId="6" numFmtId="4">
    <oc r="C46">
      <v>433.39</v>
    </oc>
    <nc r="C46"/>
  </rcc>
  <rcc rId="17209" sId="6" numFmtId="4">
    <oc r="D33">
      <v>0</v>
    </oc>
    <nc r="D33">
      <v>21.555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7093" sId="5">
    <oc r="C55" t="inlineStr">
      <is>
        <t>назначено на 2020 г.</t>
      </is>
    </oc>
    <nc r="C55" t="inlineStr">
      <is>
        <t>назначено на 2021 г.</t>
      </is>
    </nc>
  </rcc>
  <rcc rId="17094" sId="5">
    <oc r="D55" t="inlineStr">
      <is>
        <t>исполнено на 01.02.2020 г</t>
      </is>
    </oc>
    <nc r="D55" t="inlineStr">
      <is>
        <t>исполнено на 01.02.2021 г</t>
      </is>
    </nc>
  </rcc>
  <rcc rId="17095" sId="5">
    <oc r="D3" t="inlineStr">
      <is>
        <t>исполнен на 01.02.2020 г.</t>
      </is>
    </oc>
    <nc r="D3" t="inlineStr">
      <is>
        <t>исполнен на 01.02.2021 г.</t>
      </is>
    </nc>
  </rcc>
  <rcc rId="17096" sId="5">
    <oc r="C3" t="inlineStr">
      <is>
        <t>назначено на 2020 г.</t>
      </is>
    </oc>
    <nc r="C3" t="inlineStr">
      <is>
        <t>назначено на 2021 г.</t>
      </is>
    </nc>
  </rcc>
  <rcc rId="17097" sId="5">
    <oc r="A1" t="inlineStr">
      <is>
        <t xml:space="preserve">                     Анализ исполнения бюджета Большесундырского сельского поселения на 01.02.2020 г.</t>
      </is>
    </oc>
    <nc r="A1" t="inlineStr">
      <is>
        <t xml:space="preserve">                     Анализ исполнения бюджета Большесундырского сельского поселения на 01.02.2021 г.</t>
      </is>
    </nc>
  </rcc>
  <rcc rId="17098" sId="5" numFmtId="4">
    <oc r="C6">
      <v>403.6</v>
    </oc>
    <nc r="C6">
      <v>350.22</v>
    </nc>
  </rcc>
  <rcc rId="17099" sId="5" numFmtId="4">
    <oc r="D6">
      <v>13.70337</v>
    </oc>
    <nc r="D6">
      <v>19.637720000000002</v>
    </nc>
  </rcc>
  <rcc rId="17100" sId="5" numFmtId="4">
    <oc r="C8">
      <v>275.86</v>
    </oc>
    <nc r="C8">
      <v>267.48</v>
    </nc>
  </rcc>
  <rcc rId="17101" sId="5" numFmtId="4">
    <oc r="D8">
      <v>27.999839999999999</v>
    </oc>
    <nc r="D8">
      <v>27.809249999999999</v>
    </nc>
  </rcc>
  <rcc rId="17102" sId="5" numFmtId="4">
    <oc r="C9">
      <v>2.95</v>
    </oc>
    <nc r="C9">
      <v>2.87</v>
    </nc>
  </rcc>
  <rcc rId="17103" sId="5" numFmtId="4">
    <oc r="D9">
      <v>0.19053</v>
    </oc>
    <nc r="D9">
      <v>0.16391</v>
    </nc>
  </rcc>
  <rcc rId="17104" sId="5" numFmtId="4">
    <oc r="C10">
      <v>460.75</v>
    </oc>
    <nc r="C10">
      <v>446.75</v>
    </nc>
  </rcc>
  <rcc rId="17105" sId="5" numFmtId="4">
    <oc r="D10">
      <v>38.420090000000002</v>
    </oc>
    <nc r="D10">
      <v>37.313519999999997</v>
    </nc>
  </rcc>
  <rcc rId="17106" sId="5" numFmtId="4">
    <oc r="D11">
      <v>-5.1473699999999996</v>
    </oc>
    <nc r="D11">
      <v>-4.7392000000000003</v>
    </nc>
  </rcc>
  <rcc rId="17107" sId="5" numFmtId="4">
    <oc r="C15">
      <v>1120</v>
    </oc>
    <nc r="C15">
      <v>943</v>
    </nc>
  </rcc>
  <rcc rId="17108" sId="5" numFmtId="4">
    <oc r="D15">
      <v>6.2659700000000003</v>
    </oc>
    <nc r="D15">
      <v>5.2468199999999996</v>
    </nc>
  </rcc>
  <rcc rId="17109" sId="5" numFmtId="4">
    <oc r="C16">
      <v>1241</v>
    </oc>
    <nc r="C16">
      <v>1200</v>
    </nc>
  </rcc>
  <rcc rId="17110" sId="5" numFmtId="4">
    <oc r="D16">
      <v>64.251040000000003</v>
    </oc>
    <nc r="D16">
      <v>60.052619999999997</v>
    </nc>
  </rcc>
  <rcc rId="17111" sId="5" numFmtId="4">
    <oc r="D18">
      <v>0.4</v>
    </oc>
    <nc r="D18">
      <v>0.6</v>
    </nc>
  </rcc>
  <rcc rId="17112" sId="5" numFmtId="4">
    <oc r="C28">
      <v>193.9</v>
    </oc>
    <nc r="C28">
      <v>165</v>
    </nc>
  </rcc>
  <rcc rId="17113" sId="5" numFmtId="4">
    <oc r="D31">
      <v>2.52</v>
    </oc>
    <nc r="D31">
      <v>0</v>
    </nc>
  </rcc>
  <rcc rId="17114" sId="5" numFmtId="4">
    <oc r="D36">
      <v>2.3295599999999999</v>
    </oc>
    <nc r="D36">
      <v>0</v>
    </nc>
  </rcc>
  <rcc rId="17115" sId="5" numFmtId="4">
    <oc r="D38">
      <v>-2.52956</v>
    </oc>
    <nc r="D38">
      <v>-2.57315</v>
    </nc>
  </rcc>
  <rcc rId="17116" sId="5" numFmtId="4">
    <oc r="C42">
      <v>3283.9</v>
    </oc>
    <nc r="C42">
      <v>6036.4</v>
    </nc>
  </rcc>
  <rcc rId="17117" sId="5" numFmtId="4">
    <oc r="D42">
      <v>273.654</v>
    </oc>
    <nc r="D42">
      <v>503.03699999999998</v>
    </nc>
  </rcc>
  <rcc rId="17118" sId="5" numFmtId="4">
    <oc r="C44">
      <v>2037.6</v>
    </oc>
    <nc r="C44">
      <v>3555.4910300000001</v>
    </nc>
  </rcc>
  <rcc rId="17119" sId="5" numFmtId="4">
    <oc r="C46">
      <v>185.178</v>
    </oc>
    <nc r="C46">
      <v>215.28700000000001</v>
    </nc>
  </rcc>
  <rcc rId="17120" sId="5" numFmtId="4">
    <oc r="D46">
      <v>14.933299999999999</v>
    </oc>
    <nc r="D46">
      <v>17.2334</v>
    </nc>
  </rcc>
  <rcc rId="17121" sId="5" numFmtId="4">
    <oc r="C47">
      <v>0</v>
    </oc>
    <nc r="C47">
      <v>25</v>
    </nc>
  </rcc>
  <rcc rId="17122" sId="5" numFmtId="4">
    <oc r="C59">
      <v>1754.6</v>
    </oc>
    <nc r="C59">
      <v>1939.6</v>
    </nc>
  </rcc>
  <rcc rId="17123" sId="5" numFmtId="4">
    <oc r="D59">
      <v>36.070070000000001</v>
    </oc>
    <nc r="D59">
      <v>37</v>
    </nc>
  </rcc>
  <rcc rId="17124" sId="5" numFmtId="4">
    <oc r="C62">
      <v>53</v>
    </oc>
    <nc r="C62">
      <v>0</v>
    </nc>
  </rcc>
  <rcc rId="17125" sId="5" numFmtId="4">
    <oc r="C63">
      <v>5</v>
    </oc>
    <nc r="C63">
      <v>100</v>
    </nc>
  </rcc>
  <rcc rId="17126" sId="5" numFmtId="4">
    <oc r="C64">
      <v>5.843</v>
    </oc>
    <nc r="C64">
      <v>5.7389999999999999</v>
    </nc>
  </rcc>
  <rcc rId="17127" sId="5" numFmtId="4">
    <oc r="C66">
      <v>179.208</v>
    </oc>
    <nc r="C66">
      <v>206.767</v>
    </nc>
  </rcc>
  <rcc rId="17128" sId="5" numFmtId="4">
    <oc r="C70">
      <v>2</v>
    </oc>
    <nc r="C70">
      <v>3</v>
    </nc>
  </rcc>
  <rrc rId="17129" sId="5" ref="A71:XFD71" action="insertRow">
    <undo index="24" exp="area" ref3D="1" dr="$A$142:$XFD$142" dn="Z_61528DAC_5C4C_48F4_ADE2_8A724B05A086_.wvu.Rows" sId="5"/>
    <undo index="22" exp="area" ref3D="1" dr="$A$93:$XFD$100" dn="Z_61528DAC_5C4C_48F4_ADE2_8A724B05A086_.wvu.Rows" sId="5"/>
    <undo index="20" exp="area" ref3D="1" dr="$A$87:$XFD$89" dn="Z_61528DAC_5C4C_48F4_ADE2_8A724B05A086_.wvu.Rows" sId="5"/>
    <undo index="18" exp="area" ref3D="1" dr="$A$85:$XFD$85" dn="Z_61528DAC_5C4C_48F4_ADE2_8A724B05A086_.wvu.Rows" sId="5"/>
    <undo index="16" exp="area" ref3D="1" dr="$A$82:$XFD$82" dn="Z_61528DAC_5C4C_48F4_ADE2_8A724B05A086_.wvu.Rows" sId="5"/>
    <undo index="14" exp="area" ref3D="1" dr="$A$79:$XFD$80" dn="Z_61528DAC_5C4C_48F4_ADE2_8A724B05A086_.wvu.Rows" sId="5"/>
    <undo index="16" exp="area" ref3D="1" dr="$A$93:$XFD$97" dn="Z_B31C8DB7_3E78_4144_A6B5_8DE36DE63F0E_.wvu.Rows" sId="5"/>
    <undo index="14" exp="area" ref3D="1" dr="$A$88:$XFD$89" dn="Z_B31C8DB7_3E78_4144_A6B5_8DE36DE63F0E_.wvu.Rows" sId="5"/>
    <undo index="12" exp="area" ref3D="1" dr="$A$82:$XFD$82" dn="Z_B31C8DB7_3E78_4144_A6B5_8DE36DE63F0E_.wvu.Rows" sId="5"/>
    <undo index="10" exp="area" ref3D="1" dr="$A$79:$XFD$80" dn="Z_B31C8DB7_3E78_4144_A6B5_8DE36DE63F0E_.wvu.Rows" sId="5"/>
    <undo index="26" exp="area" ref3D="1" dr="$A$142:$XFD$142" dn="Z_B30CE22D_C12F_4E12_8BB9_3AAE0A6991CC_.wvu.Rows" sId="5"/>
    <undo index="24" exp="area" ref3D="1" dr="$A$93:$XFD$100" dn="Z_B30CE22D_C12F_4E12_8BB9_3AAE0A6991CC_.wvu.Rows" sId="5"/>
    <undo index="22" exp="area" ref3D="1" dr="$A$87:$XFD$90" dn="Z_B30CE22D_C12F_4E12_8BB9_3AAE0A6991CC_.wvu.Rows" sId="5"/>
    <undo index="20" exp="area" ref3D="1" dr="$A$85:$XFD$85" dn="Z_B30CE22D_C12F_4E12_8BB9_3AAE0A6991CC_.wvu.Rows" sId="5"/>
    <undo index="18" exp="area" ref3D="1" dr="$A$82:$XFD$82" dn="Z_B30CE22D_C12F_4E12_8BB9_3AAE0A6991CC_.wvu.Rows" sId="5"/>
    <undo index="16" exp="area" ref3D="1" dr="$A$79:$XFD$80" dn="Z_B30CE22D_C12F_4E12_8BB9_3AAE0A6991CC_.wvu.Rows" sId="5"/>
    <undo index="28" exp="area" ref3D="1" dr="$A$142:$XFD$142" dn="Z_A54C432C_6C68_4B53_A75C_446EB3A61B2B_.wvu.Rows" sId="5"/>
    <undo index="26" exp="area" ref3D="1" dr="$A$93:$XFD$100" dn="Z_A54C432C_6C68_4B53_A75C_446EB3A61B2B_.wvu.Rows" sId="5"/>
    <undo index="24" exp="area" ref3D="1" dr="$A$87:$XFD$89" dn="Z_A54C432C_6C68_4B53_A75C_446EB3A61B2B_.wvu.Rows" sId="5"/>
    <undo index="22" exp="area" ref3D="1" dr="$A$85:$XFD$85" dn="Z_A54C432C_6C68_4B53_A75C_446EB3A61B2B_.wvu.Rows" sId="5"/>
    <undo index="20" exp="area" ref3D="1" dr="$A$82:$XFD$82" dn="Z_A54C432C_6C68_4B53_A75C_446EB3A61B2B_.wvu.Rows" sId="5"/>
    <undo index="18" exp="area" ref3D="1" dr="$A$79:$XFD$80" dn="Z_A54C432C_6C68_4B53_A75C_446EB3A61B2B_.wvu.Rows" sId="5"/>
    <undo index="16" exp="area" ref3D="1" dr="$A$93:$XFD$97" dn="Z_5BFCA170_DEAE_4D2C_98A0_1E68B427AC01_.wvu.Rows" sId="5"/>
    <undo index="14" exp="area" ref3D="1" dr="$A$88:$XFD$89" dn="Z_5BFCA170_DEAE_4D2C_98A0_1E68B427AC01_.wvu.Rows" sId="5"/>
    <undo index="12" exp="area" ref3D="1" dr="$A$82:$XFD$82" dn="Z_5BFCA170_DEAE_4D2C_98A0_1E68B427AC01_.wvu.Rows" sId="5"/>
    <undo index="10" exp="area" ref3D="1" dr="$A$79:$XFD$80" dn="Z_5BFCA170_DEAE_4D2C_98A0_1E68B427AC01_.wvu.Rows" sId="5"/>
    <undo index="20" exp="area" ref3D="1" dr="$A$93:$XFD$100" dn="Z_42584DC0_1D41_4C93_9B38_C388E7B8DAC4_.wvu.Rows" sId="5"/>
    <undo index="18" exp="area" ref3D="1" dr="$A$87:$XFD$89" dn="Z_42584DC0_1D41_4C93_9B38_C388E7B8DAC4_.wvu.Rows" sId="5"/>
    <undo index="16" exp="area" ref3D="1" dr="$A$85:$XFD$85" dn="Z_42584DC0_1D41_4C93_9B38_C388E7B8DAC4_.wvu.Rows" sId="5"/>
    <undo index="14" exp="area" ref3D="1" dr="$A$82:$XFD$82" dn="Z_42584DC0_1D41_4C93_9B38_C388E7B8DAC4_.wvu.Rows" sId="5"/>
    <undo index="12" exp="area" ref3D="1" dr="$A$79:$XFD$80" dn="Z_42584DC0_1D41_4C93_9B38_C388E7B8DAC4_.wvu.Rows" sId="5"/>
    <undo index="16" exp="area" ref3D="1" dr="$A$93:$XFD$97" dn="Z_3DCB9AAA_F09C_4EA6_B992_F93E466D374A_.wvu.Rows" sId="5"/>
    <undo index="14" exp="area" ref3D="1" dr="$A$88:$XFD$89" dn="Z_3DCB9AAA_F09C_4EA6_B992_F93E466D374A_.wvu.Rows" sId="5"/>
    <undo index="12" exp="area" ref3D="1" dr="$A$82:$XFD$85" dn="Z_3DCB9AAA_F09C_4EA6_B992_F93E466D374A_.wvu.Rows" sId="5"/>
    <undo index="10" exp="area" ref3D="1" dr="$A$79:$XFD$80" dn="Z_3DCB9AAA_F09C_4EA6_B992_F93E466D374A_.wvu.Rows" sId="5"/>
    <undo index="16" exp="area" ref3D="1" dr="$A$93:$XFD$97" dn="Z_1A52382B_3765_4E8C_903F_6B8919B7242E_.wvu.Rows" sId="5"/>
    <undo index="14" exp="area" ref3D="1" dr="$A$88:$XFD$89" dn="Z_1A52382B_3765_4E8C_903F_6B8919B7242E_.wvu.Rows" sId="5"/>
    <undo index="12" exp="area" ref3D="1" dr="$A$82:$XFD$82" dn="Z_1A52382B_3765_4E8C_903F_6B8919B7242E_.wvu.Rows" sId="5"/>
    <undo index="10" exp="area" ref3D="1" dr="$A$79:$XFD$80" dn="Z_1A52382B_3765_4E8C_903F_6B8919B7242E_.wvu.Rows" sId="5"/>
    <undo index="26" exp="area" ref3D="1" dr="$A$142:$XFD$142" dn="Z_1718F1EE_9F48_4DBE_9531_3B70F9C4A5DD_.wvu.Rows" sId="5"/>
    <undo index="24" exp="area" ref3D="1" dr="$A$93:$XFD$100" dn="Z_1718F1EE_9F48_4DBE_9531_3B70F9C4A5DD_.wvu.Rows" sId="5"/>
    <undo index="22" exp="area" ref3D="1" dr="$A$85:$XFD$90" dn="Z_1718F1EE_9F48_4DBE_9531_3B70F9C4A5DD_.wvu.Rows" sId="5"/>
    <undo index="20" exp="area" ref3D="1" dr="$A$82:$XFD$82" dn="Z_1718F1EE_9F48_4DBE_9531_3B70F9C4A5DD_.wvu.Rows" sId="5"/>
    <undo index="18" exp="area" ref3D="1" dr="$A$79:$XFD$80" dn="Z_1718F1EE_9F48_4DBE_9531_3B70F9C4A5DD_.wvu.Rows" sId="5"/>
  </rrc>
  <rcc rId="17130" sId="5">
    <nc r="A71" t="inlineStr">
      <is>
        <t>0310</t>
      </is>
    </nc>
  </rcc>
  <rcc rId="17131" sId="5">
    <nc r="B71" t="inlineStr">
      <is>
        <t>Обеспечение пожарной безопасности</t>
      </is>
    </nc>
  </rcc>
  <rcc rId="17132" sId="5" numFmtId="4">
    <nc r="D71">
      <v>0</v>
    </nc>
  </rcc>
  <rcc rId="17133" sId="5" odxf="1" dxf="1">
    <nc r="E71">
      <f>SUM(D71/C71*100)</f>
    </nc>
    <odxf>
      <font>
        <b/>
        <sz val="12"/>
        <name val="Times New Roman"/>
        <scheme val="none"/>
      </font>
    </odxf>
    <ndxf>
      <font>
        <b val="0"/>
        <sz val="12"/>
        <name val="Times New Roman"/>
        <scheme val="none"/>
      </font>
    </ndxf>
  </rcc>
  <rcc rId="17134" sId="5" odxf="1" dxf="1">
    <nc r="F71">
      <f>SUM(D71-C71)</f>
    </nc>
    <odxf>
      <font>
        <b/>
        <sz val="12"/>
        <name val="Times New Roman"/>
        <scheme val="none"/>
      </font>
    </odxf>
    <ndxf>
      <font>
        <b val="0"/>
        <sz val="12"/>
        <name val="Times New Roman"/>
        <scheme val="none"/>
      </font>
    </ndxf>
  </rcc>
  <rrc rId="17135" sId="5" ref="A73:XFD73" action="deleteRow">
    <undo index="1" exp="ref" v="1" dr="D73" r="D67" sId="5"/>
    <undo index="1" exp="ref" v="1" dr="C73" r="C67" sId="5"/>
    <undo index="24" exp="area" ref3D="1" dr="$A$143:$XFD$143" dn="Z_61528DAC_5C4C_48F4_ADE2_8A724B05A086_.wvu.Rows" sId="5"/>
    <undo index="22" exp="area" ref3D="1" dr="$A$94:$XFD$101" dn="Z_61528DAC_5C4C_48F4_ADE2_8A724B05A086_.wvu.Rows" sId="5"/>
    <undo index="20" exp="area" ref3D="1" dr="$A$88:$XFD$90" dn="Z_61528DAC_5C4C_48F4_ADE2_8A724B05A086_.wvu.Rows" sId="5"/>
    <undo index="18" exp="area" ref3D="1" dr="$A$86:$XFD$86" dn="Z_61528DAC_5C4C_48F4_ADE2_8A724B05A086_.wvu.Rows" sId="5"/>
    <undo index="16" exp="area" ref3D="1" dr="$A$83:$XFD$83" dn="Z_61528DAC_5C4C_48F4_ADE2_8A724B05A086_.wvu.Rows" sId="5"/>
    <undo index="14" exp="area" ref3D="1" dr="$A$80:$XFD$81" dn="Z_61528DAC_5C4C_48F4_ADE2_8A724B05A086_.wvu.Rows" sId="5"/>
    <undo index="16" exp="area" ref3D="1" dr="$A$94:$XFD$98" dn="Z_B31C8DB7_3E78_4144_A6B5_8DE36DE63F0E_.wvu.Rows" sId="5"/>
    <undo index="14" exp="area" ref3D="1" dr="$A$89:$XFD$90" dn="Z_B31C8DB7_3E78_4144_A6B5_8DE36DE63F0E_.wvu.Rows" sId="5"/>
    <undo index="12" exp="area" ref3D="1" dr="$A$83:$XFD$83" dn="Z_B31C8DB7_3E78_4144_A6B5_8DE36DE63F0E_.wvu.Rows" sId="5"/>
    <undo index="10" exp="area" ref3D="1" dr="$A$80:$XFD$81" dn="Z_B31C8DB7_3E78_4144_A6B5_8DE36DE63F0E_.wvu.Rows" sId="5"/>
    <undo index="26" exp="area" ref3D="1" dr="$A$143:$XFD$143" dn="Z_B30CE22D_C12F_4E12_8BB9_3AAE0A6991CC_.wvu.Rows" sId="5"/>
    <undo index="24" exp="area" ref3D="1" dr="$A$94:$XFD$101" dn="Z_B30CE22D_C12F_4E12_8BB9_3AAE0A6991CC_.wvu.Rows" sId="5"/>
    <undo index="22" exp="area" ref3D="1" dr="$A$88:$XFD$91" dn="Z_B30CE22D_C12F_4E12_8BB9_3AAE0A6991CC_.wvu.Rows" sId="5"/>
    <undo index="20" exp="area" ref3D="1" dr="$A$86:$XFD$86" dn="Z_B30CE22D_C12F_4E12_8BB9_3AAE0A6991CC_.wvu.Rows" sId="5"/>
    <undo index="18" exp="area" ref3D="1" dr="$A$83:$XFD$83" dn="Z_B30CE22D_C12F_4E12_8BB9_3AAE0A6991CC_.wvu.Rows" sId="5"/>
    <undo index="16" exp="area" ref3D="1" dr="$A$80:$XFD$81" dn="Z_B30CE22D_C12F_4E12_8BB9_3AAE0A6991CC_.wvu.Rows" sId="5"/>
    <undo index="28" exp="area" ref3D="1" dr="$A$143:$XFD$143" dn="Z_A54C432C_6C68_4B53_A75C_446EB3A61B2B_.wvu.Rows" sId="5"/>
    <undo index="26" exp="area" ref3D="1" dr="$A$94:$XFD$101" dn="Z_A54C432C_6C68_4B53_A75C_446EB3A61B2B_.wvu.Rows" sId="5"/>
    <undo index="24" exp="area" ref3D="1" dr="$A$88:$XFD$90" dn="Z_A54C432C_6C68_4B53_A75C_446EB3A61B2B_.wvu.Rows" sId="5"/>
    <undo index="22" exp="area" ref3D="1" dr="$A$86:$XFD$86" dn="Z_A54C432C_6C68_4B53_A75C_446EB3A61B2B_.wvu.Rows" sId="5"/>
    <undo index="20" exp="area" ref3D="1" dr="$A$83:$XFD$83" dn="Z_A54C432C_6C68_4B53_A75C_446EB3A61B2B_.wvu.Rows" sId="5"/>
    <undo index="18" exp="area" ref3D="1" dr="$A$80:$XFD$81" dn="Z_A54C432C_6C68_4B53_A75C_446EB3A61B2B_.wvu.Rows" sId="5"/>
    <undo index="16" exp="area" ref3D="1" dr="$A$94:$XFD$98" dn="Z_5BFCA170_DEAE_4D2C_98A0_1E68B427AC01_.wvu.Rows" sId="5"/>
    <undo index="14" exp="area" ref3D="1" dr="$A$89:$XFD$90" dn="Z_5BFCA170_DEAE_4D2C_98A0_1E68B427AC01_.wvu.Rows" sId="5"/>
    <undo index="12" exp="area" ref3D="1" dr="$A$83:$XFD$83" dn="Z_5BFCA170_DEAE_4D2C_98A0_1E68B427AC01_.wvu.Rows" sId="5"/>
    <undo index="10" exp="area" ref3D="1" dr="$A$80:$XFD$81" dn="Z_5BFCA170_DEAE_4D2C_98A0_1E68B427AC01_.wvu.Rows" sId="5"/>
    <undo index="20" exp="area" ref3D="1" dr="$A$94:$XFD$101" dn="Z_42584DC0_1D41_4C93_9B38_C388E7B8DAC4_.wvu.Rows" sId="5"/>
    <undo index="18" exp="area" ref3D="1" dr="$A$88:$XFD$90" dn="Z_42584DC0_1D41_4C93_9B38_C388E7B8DAC4_.wvu.Rows" sId="5"/>
    <undo index="16" exp="area" ref3D="1" dr="$A$86:$XFD$86" dn="Z_42584DC0_1D41_4C93_9B38_C388E7B8DAC4_.wvu.Rows" sId="5"/>
    <undo index="14" exp="area" ref3D="1" dr="$A$83:$XFD$83" dn="Z_42584DC0_1D41_4C93_9B38_C388E7B8DAC4_.wvu.Rows" sId="5"/>
    <undo index="12" exp="area" ref3D="1" dr="$A$80:$XFD$81" dn="Z_42584DC0_1D41_4C93_9B38_C388E7B8DAC4_.wvu.Rows" sId="5"/>
    <undo index="16" exp="area" ref3D="1" dr="$A$94:$XFD$98" dn="Z_3DCB9AAA_F09C_4EA6_B992_F93E466D374A_.wvu.Rows" sId="5"/>
    <undo index="14" exp="area" ref3D="1" dr="$A$89:$XFD$90" dn="Z_3DCB9AAA_F09C_4EA6_B992_F93E466D374A_.wvu.Rows" sId="5"/>
    <undo index="12" exp="area" ref3D="1" dr="$A$83:$XFD$86" dn="Z_3DCB9AAA_F09C_4EA6_B992_F93E466D374A_.wvu.Rows" sId="5"/>
    <undo index="10" exp="area" ref3D="1" dr="$A$80:$XFD$81" dn="Z_3DCB9AAA_F09C_4EA6_B992_F93E466D374A_.wvu.Rows" sId="5"/>
    <undo index="16" exp="area" ref3D="1" dr="$A$94:$XFD$98" dn="Z_1A52382B_3765_4E8C_903F_6B8919B7242E_.wvu.Rows" sId="5"/>
    <undo index="14" exp="area" ref3D="1" dr="$A$89:$XFD$90" dn="Z_1A52382B_3765_4E8C_903F_6B8919B7242E_.wvu.Rows" sId="5"/>
    <undo index="12" exp="area" ref3D="1" dr="$A$83:$XFD$83" dn="Z_1A52382B_3765_4E8C_903F_6B8919B7242E_.wvu.Rows" sId="5"/>
    <undo index="10" exp="area" ref3D="1" dr="$A$80:$XFD$81" dn="Z_1A52382B_3765_4E8C_903F_6B8919B7242E_.wvu.Rows" sId="5"/>
    <undo index="26" exp="area" ref3D="1" dr="$A$143:$XFD$143" dn="Z_1718F1EE_9F48_4DBE_9531_3B70F9C4A5DD_.wvu.Rows" sId="5"/>
    <undo index="24" exp="area" ref3D="1" dr="$A$94:$XFD$101" dn="Z_1718F1EE_9F48_4DBE_9531_3B70F9C4A5DD_.wvu.Rows" sId="5"/>
    <undo index="22" exp="area" ref3D="1" dr="$A$86:$XFD$91" dn="Z_1718F1EE_9F48_4DBE_9531_3B70F9C4A5DD_.wvu.Rows" sId="5"/>
    <undo index="20" exp="area" ref3D="1" dr="$A$83:$XFD$83" dn="Z_1718F1EE_9F48_4DBE_9531_3B70F9C4A5DD_.wvu.Rows" sId="5"/>
    <undo index="18" exp="area" ref3D="1" dr="$A$80:$XFD$81" dn="Z_1718F1EE_9F48_4DBE_9531_3B70F9C4A5DD_.wvu.Rows" sId="5"/>
    <rfmt sheetId="5" xfDxf="1" s="1" sqref="A73:XFD7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5" s="1" dxf="1">
      <nc r="A73" t="inlineStr">
        <is>
          <t>0310</t>
        </is>
      </nc>
      <ndxf>
        <numFmt numFmtId="30" formatCode="@"/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5" s="1" dxf="1">
      <nc r="B73" t="inlineStr">
        <is>
          <t>Обеспечение пожарной безопасности</t>
        </is>
      </nc>
      <ndxf>
        <font>
          <sz val="12"/>
          <color auto="1"/>
          <name val="Times New Roman Cyr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C73">
        <v>4</v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D73">
        <v>0</v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E73">
        <f>SUM(D73/C73*100)</f>
      </nc>
      <ndxf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F73">
        <f>SUM(D73-C73)</f>
      </nc>
      <ndxf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136" sId="5" numFmtId="4">
    <nc r="C71">
      <v>310</v>
    </nc>
  </rcc>
  <rcc rId="17137" sId="5">
    <oc r="C67">
      <f>C70+#REF!+C72</f>
    </oc>
    <nc r="C67">
      <f>C70+C72+C71</f>
    </nc>
  </rcc>
  <rcc rId="17138" sId="5">
    <oc r="D67">
      <f>D70+#REF!+D72</f>
    </oc>
    <nc r="D67">
      <f>D70+D72+D71</f>
    </nc>
  </rcc>
  <rcc rId="17139" sId="5" numFmtId="4">
    <oc r="C74">
      <v>14.316000000000001</v>
    </oc>
    <nc r="C74">
      <v>8.52</v>
    </nc>
  </rcc>
  <rcc rId="17140" sId="5" numFmtId="4">
    <oc r="C75">
      <v>153</v>
    </oc>
    <nc r="C75">
      <v>0</v>
    </nc>
  </rcc>
  <rcc rId="17141" sId="5" numFmtId="4">
    <oc r="C76">
      <v>2777.16</v>
    </oc>
    <nc r="C76">
      <v>1910.41</v>
    </nc>
  </rcc>
  <rcc rId="17142" sId="5" numFmtId="4">
    <oc r="D76">
      <v>34.097999999999999</v>
    </oc>
    <nc r="D76">
      <v>0</v>
    </nc>
  </rcc>
  <rcc rId="17143" sId="5" numFmtId="4">
    <oc r="C77">
      <v>0</v>
    </oc>
    <nc r="C77">
      <v>200</v>
    </nc>
  </rcc>
  <rcc rId="17144" sId="5" numFmtId="4">
    <nc r="C80">
      <v>920</v>
    </nc>
  </rcc>
  <rcc rId="17145" sId="5" numFmtId="4">
    <oc r="C81">
      <v>1088.7</v>
    </oc>
    <nc r="C81">
      <v>4203.2620299999999</v>
    </nc>
  </rcc>
  <rcc rId="17146" sId="5" numFmtId="4">
    <oc r="C84">
      <v>3243.5</v>
    </oc>
    <nc r="C84">
      <v>3448.2</v>
    </nc>
  </rcc>
  <rcc rId="17147" sId="5" numFmtId="4">
    <oc r="D84">
      <v>220</v>
    </oc>
    <nc r="D84">
      <v>0</v>
    </nc>
  </rcc>
  <rcc rId="17148" sId="5" numFmtId="4">
    <oc r="C92">
      <v>22.411000000000001</v>
    </oc>
    <nc r="C92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c rId="17047" sId="4" numFmtId="4">
    <oc r="C54">
      <v>1114</v>
    </oc>
    <nc r="C54">
      <v>1154.4000000000001</v>
    </nc>
  </rcc>
  <rcc rId="17048" sId="4" numFmtId="4">
    <oc r="D54">
      <v>20</v>
    </oc>
    <nc r="D54">
      <v>25.171230000000001</v>
    </nc>
  </rcc>
  <rcc rId="17049" sId="4" numFmtId="4">
    <oc r="C57">
      <v>12</v>
    </oc>
    <nc r="C57">
      <v>0</v>
    </nc>
  </rcc>
  <rcc rId="17050" sId="4" numFmtId="4">
    <oc r="C58">
      <v>5</v>
    </oc>
    <nc r="C58">
      <v>50</v>
    </nc>
  </rcc>
  <rcc rId="17051" sId="4" numFmtId="4">
    <oc r="C59">
      <v>2.2749999999999999</v>
    </oc>
    <nc r="C59">
      <v>2.266</v>
    </nc>
  </rcc>
  <rcc rId="17052" sId="4" numFmtId="4">
    <oc r="C61">
      <v>89.605000000000004</v>
    </oc>
    <nc r="C61">
      <v>103.383</v>
    </nc>
  </rcc>
  <rcc rId="17053" sId="4" numFmtId="4">
    <oc r="C65">
      <v>1</v>
    </oc>
    <nc r="C65">
      <v>3</v>
    </nc>
  </rcc>
  <rcc rId="17054" sId="4" numFmtId="4">
    <oc r="C66">
      <v>7</v>
    </oc>
    <nc r="C66">
      <v>10</v>
    </nc>
  </rcc>
  <rcc rId="17055" sId="4" numFmtId="4">
    <oc r="C69">
      <v>7.1580000000000004</v>
    </oc>
    <nc r="C69">
      <v>4.26</v>
    </nc>
  </rcc>
  <rcc rId="17056" sId="4" numFmtId="4">
    <oc r="C70">
      <v>0</v>
    </oc>
    <nc r="C70">
      <v>22</v>
    </nc>
  </rcc>
  <rcc rId="17057" sId="4" numFmtId="4">
    <oc r="C71">
      <v>643.21</v>
    </oc>
    <nc r="C71">
      <v>615.89</v>
    </nc>
  </rcc>
  <rcc rId="17058" sId="4" numFmtId="4">
    <oc r="C76">
      <v>275.04700000000003</v>
    </oc>
    <nc r="C76">
      <v>633.6</v>
    </nc>
  </rcc>
  <rcc rId="17059" sId="4" numFmtId="4">
    <oc r="D76">
      <v>0</v>
    </oc>
    <nc r="D76">
      <v>3.8616899999999998</v>
    </nc>
  </rcc>
  <rcc rId="17060" sId="4" numFmtId="4">
    <oc r="C78">
      <v>283</v>
    </oc>
    <nc r="C78">
      <v>334.20400000000001</v>
    </nc>
  </rcc>
  <rcc rId="17061" sId="4" numFmtId="4">
    <oc r="C85">
      <v>2</v>
    </oc>
    <nc r="C85">
      <v>30</v>
    </nc>
  </rcc>
  <rcc rId="17062" sId="4" numFmtId="4">
    <oc r="C72">
      <v>0</v>
    </oc>
    <nc r="C72">
      <v>50</v>
    </nc>
  </rcc>
  <rcc rId="17063" sId="4" numFmtId="4">
    <oc r="D78">
      <v>24</v>
    </oc>
    <nc r="D7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c rId="18961" sId="2" numFmtId="4">
    <oc r="AD32">
      <v>16870</v>
    </oc>
    <nc r="AD32">
      <v>16922</v>
    </nc>
  </rcc>
  <rcc rId="18962" sId="2" numFmtId="4">
    <oc r="AE32">
      <v>533.96861000000001</v>
    </oc>
    <nc r="AE32">
      <v>462.64346999999998</v>
    </nc>
  </rcc>
  <rcc rId="18963" sId="2" numFmtId="4">
    <oc r="AG32">
      <v>116</v>
    </oc>
    <nc r="AG32">
      <v>118</v>
    </nc>
  </rcc>
  <rcc rId="18964" sId="2" numFmtId="4">
    <oc r="AH32">
      <v>5.25</v>
    </oc>
    <nc r="AH32">
      <v>3.4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c rId="18781" sId="3" numFmtId="4">
    <oc r="C117">
      <v>9962.7999999999993</v>
    </oc>
    <nc r="C117">
      <v>10599.801009999999</v>
    </nc>
  </rcc>
  <rcc rId="18782" sId="3" numFmtId="4">
    <oc r="D117">
      <v>104.44499999999999</v>
    </oc>
    <nc r="D117"/>
  </rcc>
  <rcc rId="18783" sId="3" numFmtId="4">
    <oc r="C118">
      <v>22075.84</v>
    </oc>
    <nc r="C118">
      <v>30869.398349999999</v>
    </nc>
  </rcc>
  <rcc rId="18784" sId="3" numFmtId="4">
    <oc r="C119">
      <v>147.6</v>
    </oc>
    <nc r="C119">
      <v>99.4</v>
    </nc>
  </rcc>
  <rcc rId="18785" sId="3" numFmtId="4">
    <oc r="D119">
      <v>0</v>
    </oc>
    <nc r="D119">
      <v>1.2</v>
    </nc>
  </rcc>
  <rcc rId="18786" sId="3" numFmtId="4">
    <oc r="D121">
      <v>10</v>
    </oc>
    <nc r="D121"/>
  </rcc>
  <rcc rId="18787" sId="3" numFmtId="4">
    <oc r="C122">
      <v>37170.199999999997</v>
    </oc>
    <nc r="C122">
      <v>5307.4</v>
    </nc>
  </rcc>
  <rcc rId="18788" sId="3" numFmtId="4">
    <oc r="D122">
      <v>357.92500000000001</v>
    </oc>
    <nc r="D122">
      <v>359.988</v>
    </nc>
  </rcc>
  <rcc rId="18789" sId="3">
    <oc r="C123">
      <f>SUM(C113:C114)</f>
    </oc>
    <nc r="C123"/>
  </rcc>
  <rcc rId="18790" sId="3" numFmtId="4">
    <oc r="C131">
      <v>29508</v>
    </oc>
    <nc r="C131">
      <v>53535.4</v>
    </nc>
  </rcc>
  <rcc rId="18791" sId="3" numFmtId="4">
    <oc r="D131">
      <v>2458.9585000000002</v>
    </oc>
    <nc r="D131">
      <v>4461.3159999999998</v>
    </nc>
  </rcc>
  <rcc rId="18792" sId="3" numFmtId="4">
    <oc r="C132">
      <v>4700</v>
    </oc>
    <nc r="C132">
      <v>1475</v>
    </nc>
  </rcc>
  <rcc rId="18793" sId="3" numFmtId="4">
    <oc r="C133">
      <v>2454.0700000000002</v>
    </oc>
    <nc r="C133">
      <v>1175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.xml><?xml version="1.0" encoding="utf-8"?>
<revisions xmlns="http://schemas.openxmlformats.org/spreadsheetml/2006/main" xmlns:r="http://schemas.openxmlformats.org/officeDocument/2006/relationships">
  <rcc rId="18242" sId="16" numFmtId="4">
    <oc r="C6">
      <v>115.4</v>
    </oc>
    <nc r="C6">
      <v>126.9</v>
    </nc>
  </rcc>
  <rcc rId="18243" sId="16" numFmtId="4">
    <oc r="D6">
      <v>4.1180599999999998</v>
    </oc>
    <nc r="D6">
      <v>3.3699599999999998</v>
    </nc>
  </rcc>
  <rcc rId="18244" sId="16" numFmtId="4">
    <oc r="C8">
      <v>227.51</v>
    </oc>
    <nc r="C8">
      <v>220.44</v>
    </nc>
  </rcc>
  <rcc rId="18245" sId="16" numFmtId="4">
    <oc r="D8">
      <v>23.092649999999999</v>
    </oc>
    <nc r="D8">
      <v>22.91865</v>
    </nc>
  </rcc>
  <rcc rId="18246" sId="16" numFmtId="4">
    <oc r="C9">
      <v>2.4300000000000002</v>
    </oc>
    <nc r="C9">
      <v>2.36</v>
    </nc>
  </rcc>
  <rcc rId="18247" sId="16" numFmtId="4">
    <oc r="D9">
      <v>0.15712999999999999</v>
    </oc>
    <nc r="D9">
      <v>0.13508999999999999</v>
    </nc>
  </rcc>
  <rcc rId="18248" sId="16" numFmtId="4">
    <oc r="C10">
      <v>380</v>
    </oc>
    <nc r="C10">
      <v>368.2</v>
    </nc>
  </rcc>
  <rcc rId="18249" sId="16" numFmtId="4">
    <oc r="D10">
      <v>31.686679999999999</v>
    </oc>
    <nc r="D10">
      <v>30.751480000000001</v>
    </nc>
  </rcc>
  <rcc rId="18250" sId="16" numFmtId="4">
    <oc r="D11">
      <v>-4.2452500000000004</v>
    </oc>
    <nc r="D11">
      <v>-3.9057400000000002</v>
    </nc>
  </rcc>
  <rcc rId="18251" sId="16" numFmtId="4">
    <oc r="C13">
      <v>20</v>
    </oc>
    <nc r="C13">
      <v>50</v>
    </nc>
  </rcc>
  <rcc rId="18252" sId="16" numFmtId="4">
    <oc r="D13">
      <v>0</v>
    </oc>
    <nc r="D13">
      <v>0.2172</v>
    </nc>
  </rcc>
  <rcc rId="18253" sId="16" numFmtId="4">
    <oc r="C15">
      <v>260</v>
    </oc>
    <nc r="C15">
      <v>240</v>
    </nc>
  </rcc>
  <rcc rId="18254" sId="16" numFmtId="4">
    <oc r="D15">
      <v>1.79209</v>
    </oc>
    <nc r="D15">
      <v>-0.75882000000000005</v>
    </nc>
  </rcc>
  <rcc rId="18255" sId="16" numFmtId="4">
    <oc r="C16">
      <v>1979</v>
    </oc>
    <nc r="C16">
      <v>1850</v>
    </nc>
  </rcc>
  <rcc rId="18256" sId="16" numFmtId="4">
    <oc r="D16">
      <v>26.432449999999999</v>
    </oc>
    <nc r="D16">
      <v>25.476990000000001</v>
    </nc>
  </rcc>
  <rcc rId="18257" sId="16" numFmtId="4">
    <oc r="D18">
      <v>1</v>
    </oc>
    <nc r="D18">
      <v>0.1</v>
    </nc>
  </rcc>
  <rcc rId="18258" sId="16" numFmtId="4">
    <oc r="C27">
      <v>353.3</v>
    </oc>
    <nc r="C27">
      <v>420</v>
    </nc>
  </rcc>
  <rcc rId="18259" sId="16" numFmtId="4">
    <oc r="D28">
      <v>1.3547499999999999</v>
    </oc>
    <nc r="D28">
      <v>6.8097300000000001</v>
    </nc>
  </rcc>
  <rcc rId="18260" sId="16" numFmtId="4">
    <oc r="D30">
      <v>7.1010799999999996</v>
    </oc>
    <nc r="D30"/>
  </rcc>
  <rcc rId="18261" sId="16" numFmtId="4">
    <oc r="C41">
      <v>415.4</v>
    </oc>
    <nc r="C41">
      <v>1697.1</v>
    </nc>
  </rcc>
  <rcc rId="18262" sId="16" numFmtId="4">
    <oc r="D41">
      <v>34.616100000000003</v>
    </oc>
    <nc r="D41">
      <v>141.42599999999999</v>
    </nc>
  </rcc>
  <rcc rId="18263" sId="16" numFmtId="4">
    <oc r="C43">
      <v>861.44</v>
    </oc>
    <nc r="C43">
      <v>848.49</v>
    </nc>
  </rcc>
  <rcc rId="18264" sId="16" numFmtId="4">
    <oc r="C44">
      <v>92.584999999999994</v>
    </oc>
    <nc r="C44">
      <v>107.643</v>
    </nc>
  </rcc>
  <rcc rId="18265" sId="16" numFmtId="4">
    <oc r="D44">
      <v>7.4667000000000003</v>
    </oc>
    <nc r="D44">
      <v>8.6166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1.xml><?xml version="1.0" encoding="utf-8"?>
<revisions xmlns="http://schemas.openxmlformats.org/spreadsheetml/2006/main" xmlns:r="http://schemas.openxmlformats.org/officeDocument/2006/relationships">
  <rcc rId="18206" sId="15">
    <oc r="A79" t="inlineStr">
      <is>
        <t>0501</t>
      </is>
    </oc>
    <nc r="A79" t="inlineStr">
      <is>
        <t>0502</t>
      </is>
    </nc>
  </rcc>
  <rcc rId="18207" sId="15" numFmtId="34">
    <nc r="C79">
      <v>89.867999999999995</v>
    </nc>
  </rcc>
  <rcc rId="18208" sId="15" numFmtId="34">
    <oc r="C80">
      <v>153</v>
    </oc>
    <nc r="C80">
      <v>260</v>
    </nc>
  </rcc>
  <rcc rId="18209" sId="15" numFmtId="34">
    <oc r="D80">
      <v>7.8357900000000003</v>
    </oc>
    <nc r="D80"/>
  </rcc>
  <rcc rId="18210" sId="15" numFmtId="34">
    <oc r="C82">
      <v>832.4</v>
    </oc>
    <nc r="C82">
      <v>837</v>
    </nc>
  </rcc>
  <rcc rId="18211" sId="15" numFmtId="34">
    <oc r="D82">
      <v>70</v>
    </oc>
    <nc r="D82"/>
  </rcc>
  <rcc rId="18212" sId="15" numFmtId="34">
    <oc r="C89">
      <v>2</v>
    </oc>
    <nc r="C89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11.xml><?xml version="1.0" encoding="utf-8"?>
<revisions xmlns="http://schemas.openxmlformats.org/spreadsheetml/2006/main" xmlns:r="http://schemas.openxmlformats.org/officeDocument/2006/relationships">
  <rcc rId="17239" sId="6" numFmtId="4">
    <oc r="C60">
      <v>1341.9</v>
    </oc>
    <nc r="C60">
      <v>1523.7</v>
    </nc>
  </rcc>
  <rcc rId="17240" sId="6" numFmtId="4">
    <oc r="D60">
      <v>26.114419999999999</v>
    </oc>
    <nc r="D60">
      <v>51.25712</v>
    </nc>
  </rcc>
  <rcc rId="17241" sId="6" numFmtId="4">
    <oc r="C63">
      <v>23</v>
    </oc>
    <nc r="C63">
      <v>0</v>
    </nc>
  </rcc>
  <rcc rId="17242" sId="6" numFmtId="4">
    <oc r="C64">
      <v>5</v>
    </oc>
    <nc r="C64">
      <v>17</v>
    </nc>
  </rcc>
  <rcc rId="17243" sId="6" numFmtId="4">
    <oc r="C65">
      <v>3.6739999999999999</v>
    </oc>
    <nc r="C65">
      <v>3.6070000000000002</v>
    </nc>
  </rcc>
  <rcc rId="17244" sId="6" numFmtId="4">
    <oc r="C67">
      <v>179.208</v>
    </oc>
    <nc r="C67">
      <v>206.767</v>
    </nc>
  </rcc>
  <rcc rId="17245" sId="6" numFmtId="4">
    <oc r="C71">
      <v>2</v>
    </oc>
    <nc r="C71">
      <v>3</v>
    </nc>
  </rcc>
  <rcc rId="17246" sId="6" numFmtId="4">
    <oc r="C72">
      <v>2</v>
    </oc>
    <nc r="C72">
      <v>10</v>
    </nc>
  </rcc>
  <rcc rId="17247" sId="6" numFmtId="4">
    <oc r="C75">
      <v>2.863</v>
    </oc>
    <nc r="C75">
      <v>4.26</v>
    </nc>
  </rcc>
  <rcc rId="17248" sId="6" numFmtId="4">
    <oc r="C77">
      <v>1916.98</v>
    </oc>
    <nc r="C77">
      <v>1947.57</v>
    </nc>
  </rcc>
  <rcc rId="17249" sId="6" numFmtId="4">
    <oc r="C78">
      <v>233.2</v>
    </oc>
    <nc r="C78">
      <v>245.15</v>
    </nc>
  </rcc>
  <rcc rId="17250" sId="6" numFmtId="4">
    <oc r="C83">
      <v>0</v>
    </oc>
    <nc r="C83">
      <v>397.49299999999999</v>
    </nc>
  </rcc>
  <rcc rId="17251" sId="6" numFmtId="4">
    <oc r="C84">
      <v>660</v>
    </oc>
    <nc r="C84">
      <v>417.5</v>
    </nc>
  </rcc>
  <rcc rId="17252" sId="6" numFmtId="4">
    <oc r="C86">
      <v>1585.2529999999999</v>
    </oc>
    <nc r="C86">
      <v>1799.1</v>
    </nc>
  </rcc>
  <rcc rId="17253" sId="6" numFmtId="4">
    <oc r="D86">
      <v>125</v>
    </oc>
    <nc r="D86">
      <v>15.20205</v>
    </nc>
  </rcc>
  <rcc rId="17254" sId="6" numFmtId="4">
    <oc r="C93">
      <v>2</v>
    </oc>
    <nc r="C93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.xml><?xml version="1.0" encoding="utf-8"?>
<revisions xmlns="http://schemas.openxmlformats.org/spreadsheetml/2006/main" xmlns:r="http://schemas.openxmlformats.org/officeDocument/2006/relationships">
  <rcc rId="17284" sId="7">
    <oc r="A1" t="inlineStr">
      <is>
        <t xml:space="preserve">                     Анализ исполнения бюджета Кадикасинского сельского поселения на 01.02.2020 г.</t>
      </is>
    </oc>
    <nc r="A1" t="inlineStr">
      <is>
        <t xml:space="preserve">                     Анализ исполнения бюджета Кадикасинского сельского поселения на 01.02.2021 г.</t>
      </is>
    </nc>
  </rcc>
  <rcc rId="17285" sId="7">
    <oc r="C3" t="inlineStr">
      <is>
        <t>назначено на 2020 г.</t>
      </is>
    </oc>
    <nc r="C3" t="inlineStr">
      <is>
        <t>назначено на 2021 г.</t>
      </is>
    </nc>
  </rcc>
  <rcc rId="17286" sId="7">
    <oc r="D3" t="inlineStr">
      <is>
        <t>исполнен на 01.02.2020 г.</t>
      </is>
    </oc>
    <nc r="D3" t="inlineStr">
      <is>
        <t>исполнен на 01.02.2021 г.</t>
      </is>
    </nc>
  </rcc>
  <rcc rId="17287" sId="7" odxf="1" dxf="1">
    <oc r="C53" t="inlineStr">
      <is>
        <t>назначено на 2020 г.</t>
      </is>
    </oc>
    <nc r="C53" t="inlineStr">
      <is>
        <t>назначено на 2021 г.</t>
      </is>
    </nc>
    <odxf>
      <numFmt numFmtId="1" formatCode="0"/>
    </odxf>
    <ndxf>
      <numFmt numFmtId="166" formatCode="0.0"/>
    </ndxf>
  </rcc>
  <rcc rId="17288" sId="7" odxf="1" dxf="1">
    <oc r="D53" t="inlineStr">
      <is>
        <t>исполнено на 01.02.2020 г.</t>
      </is>
    </oc>
    <nc r="D53" t="inlineStr">
      <is>
        <t>исполнен на 01.02.2021 г.</t>
      </is>
    </nc>
    <odxf>
      <numFmt numFmtId="1" formatCode="0"/>
    </odxf>
    <ndxf>
      <numFmt numFmtId="0" formatCode="General"/>
    </ndxf>
  </rcc>
  <rcc rId="17289" sId="7" numFmtId="34">
    <oc r="C6">
      <v>484.2</v>
    </oc>
    <nc r="C6">
      <v>486</v>
    </nc>
  </rcc>
  <rcc rId="17290" sId="7" numFmtId="34">
    <oc r="D6">
      <v>9.5171299999999999</v>
    </oc>
    <nc r="D6">
      <v>11.30884</v>
    </nc>
  </rcc>
  <rcc rId="17291" sId="7" numFmtId="34">
    <oc r="C8">
      <v>310.93</v>
    </oc>
    <nc r="C8">
      <v>300.69</v>
    </nc>
  </rcc>
  <rcc rId="17292" sId="7" numFmtId="34">
    <oc r="D8">
      <v>31.559950000000001</v>
    </oc>
    <nc r="D8">
      <v>31.261430000000001</v>
    </nc>
  </rcc>
  <rcc rId="17293" sId="7" numFmtId="34">
    <oc r="C9">
      <v>3.33</v>
    </oc>
    <nc r="C9">
      <v>3.22</v>
    </nc>
  </rcc>
  <rcc rId="17294" sId="7" numFmtId="34">
    <oc r="D9">
      <v>0.21473999999999999</v>
    </oc>
    <nc r="D9">
      <v>0.18426000000000001</v>
    </nc>
  </rcc>
  <rcc rId="17295" sId="7" numFmtId="34">
    <oc r="C10">
      <v>519.33000000000004</v>
    </oc>
    <nc r="C10">
      <v>502.22</v>
    </nc>
  </rcc>
  <rcc rId="17296" sId="7" numFmtId="34">
    <oc r="D10">
      <v>43.305129999999998</v>
    </oc>
    <nc r="D10">
      <v>41.945529999999998</v>
    </nc>
  </rcc>
  <rcc rId="17297" sId="7" numFmtId="4">
    <oc r="D11">
      <v>-5.80185</v>
    </oc>
    <nc r="D11">
      <v>-5.3274999999999997</v>
    </nc>
  </rcc>
  <rcc rId="17298" sId="7" numFmtId="34">
    <oc r="C13">
      <v>60</v>
    </oc>
    <nc r="C13">
      <v>95</v>
    </nc>
  </rcc>
  <rcc rId="17299" sId="7" numFmtId="34">
    <oc r="D13">
      <v>0</v>
    </oc>
    <nc r="D13">
      <v>0.59157999999999999</v>
    </nc>
  </rcc>
  <rcc rId="17300" sId="7" numFmtId="34">
    <oc r="C15">
      <v>340</v>
    </oc>
    <nc r="C15">
      <v>400</v>
    </nc>
  </rcc>
  <rcc rId="17301" sId="7" numFmtId="34">
    <oc r="D15">
      <v>9.1786499999999993</v>
    </oc>
    <nc r="D15">
      <v>1.0607</v>
    </nc>
  </rcc>
  <rcc rId="17302" sId="7" numFmtId="34">
    <oc r="C16">
      <v>2691</v>
    </oc>
    <nc r="C16">
      <v>2950</v>
    </nc>
  </rcc>
  <rcc rId="17303" sId="7" numFmtId="34">
    <oc r="D16">
      <v>60.755299999999998</v>
    </oc>
    <nc r="D16">
      <v>57.882159999999999</v>
    </nc>
  </rcc>
  <rcc rId="17304" sId="7" numFmtId="34">
    <oc r="C27">
      <v>115.5</v>
    </oc>
    <nc r="C27">
      <v>79.400000000000006</v>
    </nc>
  </rcc>
  <rcc rId="17305" sId="7" numFmtId="4">
    <oc r="D28">
      <v>1</v>
    </oc>
    <nc r="D28">
      <v>0</v>
    </nc>
  </rcc>
  <rcc rId="17306" sId="7" numFmtId="34">
    <oc r="C41">
      <v>1196.5999999999999</v>
    </oc>
    <nc r="C41">
      <v>2916.8</v>
    </nc>
  </rcc>
  <rcc rId="17307" sId="7" numFmtId="34">
    <oc r="D41">
      <v>99.715000000000003</v>
    </oc>
    <nc r="D41">
      <v>243.06800000000001</v>
    </nc>
  </rcc>
  <rcc rId="17308" sId="7" numFmtId="34">
    <oc r="C43">
      <v>1250.8800000000001</v>
    </oc>
    <nc r="C43">
      <v>1260.1600000000001</v>
    </nc>
  </rcc>
  <rcc rId="17309" sId="7" numFmtId="34">
    <oc r="C45">
      <v>183.38800000000001</v>
    </oc>
    <nc r="C45">
      <v>211.02699999999999</v>
    </nc>
  </rcc>
  <rcc rId="17310" sId="7" numFmtId="34">
    <oc r="D45">
      <v>14.933299999999999</v>
    </oc>
    <nc r="D45">
      <v>17.2334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14975" sId="8">
    <oc r="A1" t="inlineStr">
      <is>
        <t xml:space="preserve">                     Анализ исполнения бюджета Моргаушского сельского поселения на 01.01.2020 г.</t>
      </is>
    </oc>
    <nc r="A1" t="inlineStr">
      <is>
        <t xml:space="preserve">                     Анализ исполнения бюджета Моргаушского сельского поселения на 01.02.2020 г.</t>
      </is>
    </nc>
  </rcc>
  <rcc rId="14976" sId="8">
    <oc r="C3" t="inlineStr">
      <is>
        <t>назначено на 2019 г.</t>
      </is>
    </oc>
    <nc r="C3" t="inlineStr">
      <is>
        <t>назначено на 2020 г.</t>
      </is>
    </nc>
  </rcc>
  <rcc rId="14977" sId="8">
    <oc r="D3" t="inlineStr">
      <is>
        <t>исполнен на 01.01.2020 г.</t>
      </is>
    </oc>
    <nc r="D3" t="inlineStr">
      <is>
        <t>исполнен на 01.02.2020 г.</t>
      </is>
    </nc>
  </rcc>
  <rcc rId="14978" sId="8">
    <oc r="C54" t="inlineStr">
      <is>
        <t>назначено на 2019 г.</t>
      </is>
    </oc>
    <nc r="C54" t="inlineStr">
      <is>
        <t>назначено на 2020 г.</t>
      </is>
    </nc>
  </rcc>
  <rcc rId="14979" sId="8">
    <oc r="D54" t="inlineStr">
      <is>
        <t>исполнено на 01.01.2020 г.</t>
      </is>
    </oc>
    <nc r="D54" t="inlineStr">
      <is>
        <t>исполнено на 01.02.2020 г.</t>
      </is>
    </nc>
  </rcc>
  <rcc rId="14980" sId="8" numFmtId="34">
    <oc r="D58">
      <v>2008.81014</v>
    </oc>
    <nc r="D58">
      <v>107.17243000000001</v>
    </nc>
  </rcc>
  <rcc rId="14981" sId="8" numFmtId="34">
    <oc r="C61">
      <v>0</v>
    </oc>
    <nc r="C61">
      <v>90</v>
    </nc>
  </rcc>
  <rcc rId="14982" sId="8" numFmtId="34">
    <oc r="C62">
      <v>5</v>
    </oc>
    <nc r="C62">
      <v>55</v>
    </nc>
  </rcc>
  <rcc rId="14983" sId="8" numFmtId="34">
    <oc r="C63">
      <v>152.08099999999999</v>
    </oc>
    <nc r="C63">
      <v>31.864999999999998</v>
    </nc>
  </rcc>
  <rcc rId="14984" sId="8" numFmtId="34">
    <oc r="D63">
      <v>152.08007000000001</v>
    </oc>
    <nc r="D63">
      <v>0</v>
    </nc>
  </rcc>
  <rcc rId="14985" sId="8" numFmtId="34">
    <oc r="C69">
      <v>0</v>
    </oc>
    <nc r="C69">
      <v>10</v>
    </nc>
  </rcc>
  <rcc rId="14986" sId="8" numFmtId="34">
    <oc r="C70">
      <v>2</v>
    </oc>
    <nc r="C70">
      <v>100</v>
    </nc>
  </rcc>
  <rcc rId="14987" sId="8" numFmtId="34">
    <oc r="D70">
      <v>1.75</v>
    </oc>
    <nc r="D70">
      <v>0</v>
    </nc>
  </rcc>
  <rcc rId="14988" sId="8" numFmtId="34">
    <oc r="D71">
      <v>2</v>
    </oc>
    <nc r="D71">
      <v>0</v>
    </nc>
  </rcc>
  <rcc rId="14989" sId="8" numFmtId="34">
    <oc r="C73">
      <v>21.448</v>
    </oc>
    <nc r="C73">
      <v>28.632000000000001</v>
    </nc>
  </rcc>
  <rcc rId="14990" sId="8" numFmtId="34">
    <oc r="D73">
      <v>21.448</v>
    </oc>
    <nc r="D73">
      <v>0</v>
    </nc>
  </rcc>
  <rcc rId="14991" sId="8" numFmtId="34">
    <oc r="C74">
      <v>438.8</v>
    </oc>
    <nc r="C74">
      <v>400</v>
    </nc>
  </rcc>
  <rcc rId="14992" sId="8" numFmtId="34">
    <oc r="D74">
      <v>438.11099000000002</v>
    </oc>
    <nc r="D74">
      <v>68.609889999999993</v>
    </nc>
  </rcc>
  <rcc rId="14993" sId="8" numFmtId="34">
    <oc r="C75">
      <v>3248.8977100000002</v>
    </oc>
    <nc r="C75">
      <v>2264.0731500000002</v>
    </nc>
  </rcc>
  <rcc rId="14994" sId="8" numFmtId="34">
    <oc r="D75">
      <v>3187.9791100000002</v>
    </oc>
    <nc r="D75">
      <v>4.3239999999999998</v>
    </nc>
  </rcc>
  <rcc rId="14995" sId="8" numFmtId="34">
    <oc r="C76">
      <v>165.536</v>
    </oc>
    <nc r="C76">
      <v>200</v>
    </nc>
  </rcc>
  <rcc rId="14996" sId="8" numFmtId="34">
    <oc r="D76">
      <v>165.536</v>
    </oc>
    <nc r="D76">
      <v>0</v>
    </nc>
  </rcc>
  <rcc rId="14997" sId="8" numFmtId="34">
    <oc r="C80">
      <v>47158.2212</v>
    </oc>
    <nc r="C80">
      <v>10372.5494</v>
    </nc>
  </rcc>
  <rcc rId="14998" sId="8" numFmtId="34">
    <oc r="D80">
      <v>9804.08079</v>
    </oc>
    <nc r="D80">
      <v>38.148600000000002</v>
    </nc>
  </rcc>
  <rcc rId="14999" sId="8" numFmtId="34">
    <oc r="C82">
      <v>3735</v>
    </oc>
    <nc r="C82">
      <v>4457.2</v>
    </nc>
  </rcc>
  <rcc rId="15000" sId="8" numFmtId="34">
    <oc r="D82">
      <v>3490</v>
    </oc>
    <nc r="D82">
      <v>371.43299999999999</v>
    </nc>
  </rcc>
  <rcc rId="15001" sId="8" numFmtId="34">
    <oc r="C90">
      <v>0</v>
    </oc>
    <nc r="C90">
      <v>24.613</v>
    </nc>
  </rcc>
  <rcc rId="15002" sId="8" numFmtId="34">
    <oc r="C58">
      <v>2008.8109999999999</v>
    </oc>
    <nc r="C58">
      <v>1909.2</v>
    </nc>
  </rcc>
  <rcc rId="15003" sId="8" numFmtId="4">
    <oc r="C6">
      <v>1855.837</v>
    </oc>
    <nc r="C6">
      <v>1917</v>
    </nc>
  </rcc>
  <rcc rId="15004" sId="8" numFmtId="4">
    <oc r="D6">
      <v>1896.86886</v>
    </oc>
    <nc r="D6">
      <v>78.23724</v>
    </nc>
  </rcc>
  <rcc rId="15005" sId="8" numFmtId="4">
    <oc r="C8">
      <v>131.83000000000001</v>
    </oc>
    <nc r="C8">
      <v>153.57</v>
    </nc>
  </rcc>
  <rcc rId="15006" sId="8" numFmtId="4">
    <oc r="D8">
      <v>195.36789999999999</v>
    </oc>
    <nc r="D8">
      <v>15.58752</v>
    </nc>
  </rcc>
  <rcc rId="15007" sId="8" numFmtId="4">
    <oc r="C9">
      <v>1.41</v>
    </oc>
    <nc r="C9">
      <v>1.64</v>
    </nc>
  </rcc>
  <rcc rId="15008" sId="8" numFmtId="4">
    <oc r="D9">
      <v>1.4359999999999999</v>
    </oc>
    <nc r="D9">
      <v>0.10606</v>
    </nc>
  </rcc>
  <rcc rId="15009" sId="8" numFmtId="4">
    <oc r="C10">
      <v>220.18</v>
    </oc>
    <nc r="C10">
      <v>256.5</v>
    </nc>
  </rcc>
  <rcc rId="15010" sId="8" numFmtId="4">
    <oc r="D10">
      <v>261.01224000000002</v>
    </oc>
    <nc r="D10">
      <v>21.388500000000001</v>
    </nc>
  </rcc>
  <rcc rId="15011" sId="8" numFmtId="4">
    <oc r="D11">
      <v>-28.60887</v>
    </oc>
    <nc r="D11">
      <v>-2.8655300000000001</v>
    </nc>
  </rcc>
  <rcc rId="15012" sId="8" numFmtId="4">
    <oc r="D13">
      <v>74.889960000000002</v>
    </oc>
    <nc r="D13">
      <v>0</v>
    </nc>
  </rcc>
  <rcc rId="15013" sId="8" numFmtId="4">
    <oc r="C15">
      <v>858</v>
    </oc>
    <nc r="C15">
      <v>980</v>
    </nc>
  </rcc>
  <rcc rId="15014" sId="8" numFmtId="4">
    <oc r="D15">
      <v>829.42217000000005</v>
    </oc>
    <nc r="D15">
      <v>19.577870000000001</v>
    </nc>
  </rcc>
  <rcc rId="15015" sId="8" numFmtId="4">
    <oc r="C16">
      <v>1560</v>
    </oc>
    <nc r="C16">
      <v>1499</v>
    </nc>
  </rcc>
  <rcc rId="15016" sId="8" numFmtId="4">
    <oc r="D16">
      <v>1400.0571</v>
    </oc>
    <nc r="D16">
      <v>108.80298999999999</v>
    </nc>
  </rcc>
  <rcc rId="15017" sId="8" numFmtId="4">
    <oc r="C35">
      <v>83</v>
    </oc>
    <nc r="C35">
      <v>0</v>
    </nc>
  </rcc>
  <rcc rId="15018" sId="8" numFmtId="4">
    <oc r="D35">
      <v>83.611519999999999</v>
    </oc>
    <nc r="D35">
      <v>0</v>
    </nc>
  </rcc>
  <rcc rId="15019" sId="8" numFmtId="4">
    <oc r="C41">
      <v>4687.5</v>
    </oc>
    <nc r="C41">
      <v>5155.8</v>
    </nc>
  </rcc>
  <rcc rId="15020" sId="8" numFmtId="4">
    <oc r="D41">
      <v>4687.5</v>
    </oc>
    <nc r="D41">
      <v>429.64299999999997</v>
    </nc>
  </rcc>
  <rcc rId="15021" sId="8" numFmtId="4">
    <oc r="C42">
      <v>42</v>
    </oc>
    <nc r="C42">
      <v>0</v>
    </nc>
  </rcc>
  <rcc rId="15022" sId="8" numFmtId="4">
    <oc r="D42">
      <v>42</v>
    </oc>
    <nc r="D42">
      <v>0</v>
    </nc>
  </rcc>
  <rcc rId="15023" sId="8" numFmtId="4">
    <oc r="C43">
      <v>46310.689579999998</v>
    </oc>
    <nc r="C43">
      <v>9320.3703999999998</v>
    </nc>
  </rcc>
  <rcc rId="15024" sId="8" numFmtId="4">
    <oc r="D43">
      <v>8982.59476</v>
    </oc>
    <nc r="D43">
      <v>0</v>
    </nc>
  </rcc>
  <rcc rId="15025" sId="8" numFmtId="4">
    <oc r="C45">
      <v>9.2170000000000005</v>
    </oc>
    <nc r="C45">
      <v>11.71</v>
    </nc>
  </rcc>
  <rcc rId="15026" sId="8" numFmtId="4">
    <oc r="D45">
      <v>9.2170000000000005</v>
    </oc>
    <nc r="D45">
      <v>0</v>
    </nc>
  </rcc>
  <rcc rId="15027" sId="8" numFmtId="4">
    <oc r="C48">
      <v>469.18729000000002</v>
    </oc>
    <nc r="C48">
      <v>462.18360999999999</v>
    </nc>
  </rcc>
  <rcc rId="15028" sId="8" numFmtId="4">
    <oc r="D48">
      <v>444.70496000000003</v>
    </oc>
    <nc r="D4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14785" sId="6">
    <oc r="A1" t="inlineStr">
      <is>
        <t xml:space="preserve">                     Анализ исполнения бюджета Ильинского сельского поселения на 01.01.2020 г.</t>
      </is>
    </oc>
    <nc r="A1" t="inlineStr">
      <is>
        <t xml:space="preserve">                     Анализ исполнения бюджета Ильинского сельского поселения на 01.02.2020 г.</t>
      </is>
    </nc>
  </rcc>
  <rcc rId="14786" sId="6">
    <oc r="C3" t="inlineStr">
      <is>
        <t>назначено на 2019 г.</t>
      </is>
    </oc>
    <nc r="C3" t="inlineStr">
      <is>
        <t>назначено на 2020 г.</t>
      </is>
    </nc>
  </rcc>
  <rcc rId="14787" sId="6">
    <oc r="D3" t="inlineStr">
      <is>
        <t>исполнен на 01.01.2020 г.</t>
      </is>
    </oc>
    <nc r="D3" t="inlineStr">
      <is>
        <t>исполнен на 01.02.2020 г.</t>
      </is>
    </nc>
  </rcc>
  <rcc rId="14788" sId="6">
    <oc r="C56" t="inlineStr">
      <is>
        <t>назначено на 2019 г.</t>
      </is>
    </oc>
    <nc r="C56" t="inlineStr">
      <is>
        <t>назначено на 2020 г.</t>
      </is>
    </nc>
  </rcc>
  <rcc rId="14789" sId="6">
    <oc r="D56" t="inlineStr">
      <is>
        <t>исполнено на 01.01.2020 г.</t>
      </is>
    </oc>
    <nc r="D56" t="inlineStr">
      <is>
        <t>исполнено на 01.02.2020 г.</t>
      </is>
    </nc>
  </rcc>
  <rcc rId="14790" sId="6" numFmtId="4">
    <oc r="C6">
      <v>70.23</v>
    </oc>
    <nc r="C6">
      <v>71.7</v>
    </nc>
  </rcc>
  <rcc rId="14791" sId="6" numFmtId="4">
    <oc r="D6">
      <v>70.822199999999995</v>
    </oc>
    <nc r="D6">
      <v>2.0882000000000001</v>
    </nc>
  </rcc>
  <rcc rId="14792" sId="6" numFmtId="4">
    <oc r="C8">
      <v>224.26</v>
    </oc>
    <nc r="C8">
      <v>260.69</v>
    </nc>
  </rcc>
  <rcc rId="14793" sId="6" numFmtId="4">
    <oc r="D8">
      <v>332.36374999999998</v>
    </oc>
    <nc r="D8">
      <v>26.460339999999999</v>
    </nc>
  </rcc>
  <rcc rId="14794" sId="6" numFmtId="4">
    <oc r="C9">
      <v>2.4049999999999998</v>
    </oc>
    <nc r="C9">
      <v>2.79</v>
    </nc>
  </rcc>
  <rcc rId="14795" sId="6" numFmtId="4">
    <oc r="D9">
      <v>2.4429599999999998</v>
    </oc>
    <nc r="D9">
      <v>0.18004000000000001</v>
    </nc>
  </rcc>
  <rcc rId="14796" sId="6" numFmtId="4">
    <oc r="C10">
      <v>374.58</v>
    </oc>
    <nc r="C10">
      <v>435.41</v>
    </nc>
  </rcc>
  <rcc rId="14797" sId="6" numFmtId="4">
    <oc r="D10">
      <v>444.03910000000002</v>
    </oc>
    <nc r="D10">
      <v>36.307650000000002</v>
    </nc>
  </rcc>
  <rcc rId="14798" sId="6" numFmtId="4">
    <oc r="D11">
      <v>-48.669960000000003</v>
    </oc>
    <nc r="D11">
      <v>-4.8643599999999996</v>
    </nc>
  </rcc>
  <rcc rId="14799" sId="6" numFmtId="4">
    <oc r="C13">
      <v>7</v>
    </oc>
    <nc r="C13">
      <v>10</v>
    </nc>
  </rcc>
  <rcc rId="14800" sId="6" numFmtId="4">
    <oc r="D13">
      <v>8.6674199999999999</v>
    </oc>
    <nc r="D13">
      <v>0</v>
    </nc>
  </rcc>
  <rcc rId="14801" sId="6" numFmtId="4">
    <oc r="C15">
      <v>282</v>
    </oc>
    <nc r="C15">
      <v>310</v>
    </nc>
  </rcc>
  <rcc rId="14802" sId="6" numFmtId="4">
    <oc r="D15">
      <v>341.99608999999998</v>
    </oc>
    <nc r="D15">
      <v>2.40035</v>
    </nc>
  </rcc>
  <rcc rId="14803" sId="6" numFmtId="4">
    <oc r="C16">
      <v>810</v>
    </oc>
    <nc r="C16">
      <v>750</v>
    </nc>
  </rcc>
  <rcc rId="14804" sId="6" numFmtId="4">
    <oc r="D16">
      <v>729.70902000000001</v>
    </oc>
    <nc r="D16">
      <v>24.45392</v>
    </nc>
  </rcc>
  <rcc rId="14805" sId="6" numFmtId="4">
    <oc r="C18">
      <v>5</v>
    </oc>
    <nc r="C18">
      <v>4</v>
    </nc>
  </rcc>
  <rcc rId="14806" sId="6" numFmtId="4">
    <oc r="D18">
      <v>6.51</v>
    </oc>
    <nc r="D18">
      <v>0</v>
    </nc>
  </rcc>
  <rcc rId="14807" sId="6" numFmtId="4">
    <oc r="C28">
      <v>200</v>
    </oc>
    <nc r="C28">
      <v>328.6</v>
    </nc>
  </rcc>
  <rcc rId="14808" sId="6" numFmtId="4">
    <oc r="D28">
      <v>239.12868</v>
    </oc>
    <nc r="D28">
      <v>3.9630000000000001</v>
    </nc>
  </rcc>
  <rcc rId="14809" sId="6" numFmtId="4">
    <oc r="C29">
      <v>40</v>
    </oc>
    <nc r="C29">
      <v>30.6</v>
    </nc>
  </rcc>
  <rcc rId="14810" sId="6" numFmtId="4">
    <oc r="D29">
      <v>41.641800000000003</v>
    </oc>
    <nc r="D29">
      <v>0</v>
    </nc>
  </rcc>
  <rcc rId="14811" sId="6" numFmtId="4">
    <oc r="C31">
      <v>60</v>
    </oc>
    <nc r="C31">
      <v>0</v>
    </nc>
  </rcc>
  <rcc rId="14812" sId="6" numFmtId="4">
    <oc r="D31">
      <v>46.168729999999996</v>
    </oc>
    <nc r="D31">
      <v>0</v>
    </nc>
  </rcc>
  <rcc rId="14813" sId="6" numFmtId="4">
    <oc r="C36">
      <v>6</v>
    </oc>
    <nc r="C36">
      <v>0</v>
    </nc>
  </rcc>
  <rcc rId="14814" sId="6" numFmtId="4">
    <oc r="D36">
      <v>6.4574199999999999</v>
    </oc>
    <nc r="D36">
      <v>0</v>
    </nc>
  </rcc>
  <rcc rId="14815" sId="6" numFmtId="4">
    <oc r="D37">
      <v>5.1497000000000002</v>
    </oc>
    <nc r="D37">
      <v>0</v>
    </nc>
  </rcc>
  <rcc rId="14816" sId="6" numFmtId="4">
    <oc r="C44">
      <v>509.6</v>
    </oc>
    <nc r="C44">
      <v>650</v>
    </nc>
  </rcc>
  <rcc rId="14817" sId="6" numFmtId="4">
    <oc r="D44">
      <v>509.6</v>
    </oc>
    <nc r="D44">
      <v>0</v>
    </nc>
  </rcc>
  <rcc rId="14818" sId="6" numFmtId="4">
    <oc r="C43">
      <v>1759.1</v>
    </oc>
    <nc r="C43">
      <v>1706.8</v>
    </nc>
  </rcc>
  <rcc rId="14819" sId="6" numFmtId="4">
    <oc r="D43">
      <v>1759.1</v>
    </oc>
    <nc r="D43">
      <v>142.23099999999999</v>
    </nc>
  </rcc>
  <rcc rId="14820" sId="6" numFmtId="4">
    <oc r="D45">
      <v>3849.8881500000002</v>
    </oc>
    <nc r="D45">
      <v>0</v>
    </nc>
  </rcc>
  <rcc rId="14821" sId="6" numFmtId="4">
    <oc r="C46">
      <v>0</v>
    </oc>
    <nc r="C46">
      <v>433.39</v>
    </nc>
  </rcc>
  <rcc rId="14822" sId="6" numFmtId="4">
    <oc r="C47">
      <v>181.08199999999999</v>
    </oc>
    <nc r="C47">
      <v>180.398</v>
    </nc>
  </rcc>
  <rcc rId="14823" sId="6" numFmtId="4">
    <oc r="D47">
      <v>181.08199999999999</v>
    </oc>
    <nc r="D47">
      <v>14.933299999999999</v>
    </nc>
  </rcc>
  <rcc rId="14824" sId="6" numFmtId="4">
    <oc r="C48">
      <v>1378.66228</v>
    </oc>
    <nc r="C48"/>
  </rcc>
  <rcc rId="14825" sId="6" numFmtId="4">
    <oc r="D48">
      <v>1323.6177</v>
    </oc>
    <nc r="D48"/>
  </rcc>
  <rcc rId="14826" sId="6" numFmtId="4">
    <oc r="C52">
      <v>332.33686</v>
    </oc>
    <nc r="C52">
      <v>0</v>
    </nc>
  </rcc>
  <rcc rId="14827" sId="6" numFmtId="4">
    <oc r="D52">
      <v>631.577</v>
    </oc>
    <nc r="D52">
      <v>0</v>
    </nc>
  </rcc>
  <rcc rId="14828" sId="6" numFmtId="4">
    <oc r="C45">
      <v>3849.8881500000002</v>
    </oc>
    <nc r="C45">
      <v>663.8</v>
    </nc>
  </rcc>
  <rcc rId="14829" sId="6" numFmtId="4">
    <oc r="C60">
      <v>1369.8440000000001</v>
    </oc>
    <nc r="C60">
      <v>1341.9</v>
    </nc>
  </rcc>
  <rcc rId="14830" sId="6" numFmtId="4">
    <oc r="D60">
      <v>1369.05204</v>
    </oc>
    <nc r="D60">
      <v>26.114419999999999</v>
    </nc>
  </rcc>
  <rcc rId="14831" sId="6" numFmtId="4">
    <oc r="C63">
      <v>0</v>
    </oc>
    <nc r="C63">
      <v>23</v>
    </nc>
  </rcc>
  <rcc rId="14832" sId="6" numFmtId="4">
    <oc r="C65">
      <v>20.117000000000001</v>
    </oc>
    <nc r="C65">
      <v>3.6739999999999999</v>
    </nc>
  </rcc>
  <rcc rId="14833" sId="6" numFmtId="4">
    <oc r="D65">
      <v>20.117000000000001</v>
    </oc>
    <nc r="D65">
      <v>0</v>
    </nc>
  </rcc>
  <rcc rId="14834" sId="6" numFmtId="4">
    <oc r="C67">
      <v>179.892</v>
    </oc>
    <nc r="C67">
      <v>179.208</v>
    </nc>
  </rcc>
  <rcc rId="14835" sId="6" numFmtId="4">
    <oc r="D67">
      <v>179.892</v>
    </oc>
    <nc r="D67">
      <v>4</v>
    </nc>
  </rcc>
  <rcc rId="14836" sId="6" numFmtId="4">
    <oc r="D71">
      <v>2</v>
    </oc>
    <nc r="D71">
      <v>0</v>
    </nc>
  </rcc>
  <rcc rId="14837" sId="6" numFmtId="4">
    <oc r="D72">
      <v>2</v>
    </oc>
    <nc r="D72">
      <v>0</v>
    </nc>
  </rcc>
  <rcc rId="14838" sId="6" numFmtId="4">
    <oc r="D73">
      <v>2</v>
    </oc>
    <nc r="D73">
      <v>0</v>
    </nc>
  </rcc>
  <rcc rId="14839" sId="6" numFmtId="4">
    <oc r="C75">
      <v>2.681</v>
    </oc>
    <nc r="C75">
      <v>2.863</v>
    </nc>
  </rcc>
  <rcc rId="14840" sId="6" numFmtId="4">
    <oc r="D75">
      <v>2.681</v>
    </oc>
    <nc r="D75">
      <v>0</v>
    </nc>
  </rcc>
  <rcc rId="14841" sId="6" numFmtId="4">
    <oc r="C76">
      <v>521.64328999999998</v>
    </oc>
    <nc r="C76">
      <v>0</v>
    </nc>
  </rcc>
  <rcc rId="14842" sId="6" numFmtId="4">
    <oc r="D76">
      <v>498.44495999999998</v>
    </oc>
    <nc r="D76">
      <v>0</v>
    </nc>
  </rcc>
  <rcc rId="14843" sId="6" numFmtId="4">
    <oc r="C77">
      <v>5136.15787</v>
    </oc>
    <nc r="C77">
      <v>1916.98</v>
    </nc>
  </rcc>
  <rcc rId="14844" sId="6" numFmtId="4">
    <oc r="D77">
      <v>5088.3509299999996</v>
    </oc>
    <nc r="D77">
      <v>0</v>
    </nc>
  </rcc>
  <rcc rId="14845" sId="6" numFmtId="4">
    <oc r="C78">
      <v>80</v>
    </oc>
    <nc r="C78">
      <v>233.2</v>
    </nc>
  </rcc>
  <rcc rId="14846" sId="6" numFmtId="4">
    <oc r="D78">
      <v>79.996619999999993</v>
    </oc>
    <nc r="D78">
      <v>0</v>
    </nc>
  </rcc>
  <rcc rId="14847" sId="6" numFmtId="4">
    <oc r="C84">
      <v>1011.07591</v>
    </oc>
    <nc r="C84">
      <v>660</v>
    </nc>
  </rcc>
  <rcc rId="14848" sId="6" numFmtId="4">
    <oc r="D84">
      <v>959.58473000000004</v>
    </oc>
    <nc r="D84">
      <v>0</v>
    </nc>
  </rcc>
  <rcc rId="14849" sId="6" numFmtId="4">
    <oc r="C86">
      <v>2221.6653999999999</v>
    </oc>
    <nc r="C86">
      <v>1585.2529999999999</v>
    </nc>
  </rcc>
  <rcc rId="14850" sId="6" numFmtId="4">
    <oc r="D86">
      <v>2192.99343</v>
    </oc>
    <nc r="D86">
      <v>125</v>
    </nc>
  </rcc>
  <rcc rId="14851" sId="6" numFmtId="4">
    <oc r="C93">
      <v>52</v>
    </oc>
    <nc r="C93">
      <v>2</v>
    </nc>
  </rcc>
  <rcc rId="14852" sId="6" numFmtId="4">
    <oc r="D93">
      <v>30.363</v>
    </oc>
    <nc r="D93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1.xml><?xml version="1.0" encoding="utf-8"?>
<revisions xmlns="http://schemas.openxmlformats.org/spreadsheetml/2006/main" xmlns:r="http://schemas.openxmlformats.org/officeDocument/2006/relationships">
  <rcc rId="15433" sId="12">
    <oc r="C54" t="inlineStr">
      <is>
        <t>назначено на 2019 г.</t>
      </is>
    </oc>
    <nc r="C54" t="inlineStr">
      <is>
        <t>назначено на 2020 г.</t>
      </is>
    </nc>
  </rcc>
  <rcc rId="15434" sId="12">
    <oc r="D54" t="inlineStr">
      <is>
        <t>исполнено на 01.01.2020 г.</t>
      </is>
    </oc>
    <nc r="D54" t="inlineStr">
      <is>
        <t>исполнено на 01.02.2020 г.</t>
      </is>
    </nc>
  </rcc>
  <rcc rId="15435" sId="12">
    <oc r="A1" t="inlineStr">
      <is>
        <t xml:space="preserve">                     Анализ исполнения бюджета Тораевского сельского поселения на 01.01.2020 г.</t>
      </is>
    </oc>
    <nc r="A1" t="inlineStr">
      <is>
        <t xml:space="preserve">                     Анализ исполнения бюджета Тораевского сельского поселения на 01.02.2020 г.</t>
      </is>
    </nc>
  </rcc>
  <rcc rId="15436" sId="12">
    <oc r="C3" t="inlineStr">
      <is>
        <t>назначено на 2019 г.</t>
      </is>
    </oc>
    <nc r="C3" t="inlineStr">
      <is>
        <t>назначено на 2020 г.</t>
      </is>
    </nc>
  </rcc>
  <rcc rId="15437" sId="12">
    <oc r="D3" t="inlineStr">
      <is>
        <t>исполнен на 01.01.2020 г.</t>
      </is>
    </oc>
    <nc r="D3" t="inlineStr">
      <is>
        <t>исполнен на 01.02.2020 г.</t>
      </is>
    </nc>
  </rcc>
  <rcc rId="15438" sId="12" numFmtId="4">
    <oc r="C6">
      <v>120.069</v>
    </oc>
    <nc r="C6">
      <v>117.6</v>
    </nc>
  </rcc>
  <rcc rId="15439" sId="12" numFmtId="4">
    <oc r="D6">
      <v>118.17819</v>
    </oc>
    <nc r="D6">
      <v>5.21997</v>
    </nc>
  </rcc>
  <rcc rId="15440" sId="12" numFmtId="4">
    <oc r="C8">
      <v>270.89</v>
    </oc>
    <nc r="C8">
      <v>315.67</v>
    </nc>
  </rcc>
  <rcc rId="15441" sId="12" numFmtId="4">
    <oc r="D8">
      <v>401.45729999999998</v>
    </oc>
    <nc r="D8">
      <v>32.041069999999998</v>
    </nc>
  </rcc>
  <rcc rId="15442" sId="12" numFmtId="4">
    <oc r="C9">
      <v>2.9049999999999998</v>
    </oc>
    <nc r="C9">
      <v>3.39</v>
    </nc>
  </rcc>
  <rcc rId="15443" sId="12" numFmtId="4">
    <oc r="D9">
      <v>2.9508100000000002</v>
    </oc>
    <nc r="D9">
      <v>0.218</v>
    </nc>
  </rcc>
  <rcc rId="15444" sId="12" numFmtId="4">
    <oc r="C10">
      <v>452.44</v>
    </oc>
    <nc r="C10">
      <v>527.24</v>
    </nc>
  </rcc>
  <rcc rId="15445" sId="12" numFmtId="4">
    <oc r="D10">
      <v>536.34830999999997</v>
    </oc>
    <nc r="D10">
      <v>43.965269999999997</v>
    </nc>
  </rcc>
  <rcc rId="15446" sId="12" numFmtId="4">
    <oc r="D11">
      <v>-58.787730000000003</v>
    </oc>
    <nc r="D11">
      <v>-5.8903100000000004</v>
    </nc>
  </rcc>
  <rcc rId="15447" sId="12" numFmtId="4">
    <oc r="C13">
      <v>25</v>
    </oc>
    <nc r="C13">
      <v>30</v>
    </nc>
  </rcc>
  <rcc rId="15448" sId="12" numFmtId="4">
    <oc r="D13">
      <v>78.119699999999995</v>
    </oc>
    <nc r="D13">
      <v>0</v>
    </nc>
  </rcc>
  <rcc rId="15449" sId="12" numFmtId="4">
    <oc r="C15">
      <v>153</v>
    </oc>
    <nc r="C15">
      <v>250</v>
    </nc>
  </rcc>
  <rcc rId="15450" sId="12" numFmtId="4">
    <oc r="D15">
      <v>154.26683</v>
    </oc>
    <nc r="D15">
      <v>1.7590000000000001E-2</v>
    </nc>
  </rcc>
  <rcc rId="15451" sId="12" numFmtId="4">
    <oc r="C16">
      <v>250</v>
    </oc>
    <nc r="C16">
      <v>388</v>
    </nc>
  </rcc>
  <rcc rId="15452" sId="12" numFmtId="4">
    <oc r="D16">
      <v>211.65996000000001</v>
    </oc>
    <nc r="D16">
      <v>2.5541900000000002</v>
    </nc>
  </rcc>
  <rcc rId="15453" sId="12" numFmtId="4">
    <oc r="C18">
      <v>10</v>
    </oc>
    <nc r="C18">
      <v>8</v>
    </nc>
  </rcc>
  <rcc rId="15454" sId="12" numFmtId="4">
    <oc r="D18">
      <v>7.2</v>
    </oc>
    <nc r="D18">
      <v>0.2</v>
    </nc>
  </rcc>
  <rcc rId="15455" sId="12" numFmtId="4">
    <oc r="C27">
      <v>475</v>
    </oc>
    <nc r="C27">
      <v>592.1</v>
    </nc>
  </rcc>
  <rcc rId="15456" sId="12" numFmtId="4">
    <oc r="D27">
      <v>495.13547999999997</v>
    </oc>
    <nc r="D27">
      <v>117.92</v>
    </nc>
  </rcc>
  <rcc rId="15457" sId="12" numFmtId="4">
    <oc r="C28">
      <v>60</v>
    </oc>
    <nc r="C28">
      <v>77</v>
    </nc>
  </rcc>
  <rcc rId="15458" sId="12" numFmtId="4">
    <oc r="D28">
      <v>77.039019999999994</v>
    </oc>
    <nc r="D28">
      <v>0.54335</v>
    </nc>
  </rcc>
  <rcc rId="15459" sId="12" numFmtId="4">
    <oc r="C30">
      <v>33</v>
    </oc>
    <nc r="C30"/>
  </rcc>
  <rcc rId="15460" sId="12" numFmtId="4">
    <oc r="D30">
      <v>50.359360000000002</v>
    </oc>
    <nc r="D30"/>
  </rcc>
  <rcc rId="15461" sId="12" numFmtId="4">
    <oc r="D31">
      <v>0.30660999999999999</v>
    </oc>
    <nc r="D31"/>
  </rcc>
  <rcc rId="15462" sId="12" numFmtId="4">
    <oc r="C36">
      <v>17</v>
    </oc>
    <nc r="C36"/>
  </rcc>
  <rcc rId="15463" sId="12" numFmtId="4">
    <oc r="D36">
      <v>33.728740000000002</v>
    </oc>
    <nc r="D36"/>
  </rcc>
  <rcc rId="15464" sId="12" numFmtId="4">
    <oc r="C42">
      <v>1424.6</v>
    </oc>
    <nc r="C42">
      <v>1079.5</v>
    </nc>
  </rcc>
  <rcc rId="15465" sId="12" numFmtId="4">
    <oc r="D42">
      <v>1424.6</v>
    </oc>
    <nc r="D42">
      <v>89.956999999999994</v>
    </nc>
  </rcc>
  <rcc rId="15466" sId="12" numFmtId="4">
    <oc r="C43">
      <v>399.5</v>
    </oc>
    <nc r="C43">
      <v>100</v>
    </nc>
  </rcc>
  <rcc rId="15467" sId="12" numFmtId="4">
    <oc r="D43">
      <v>399.5</v>
    </oc>
    <nc r="D43">
      <v>0</v>
    </nc>
  </rcc>
  <rcc rId="15468" sId="12" numFmtId="4">
    <oc r="C44">
      <v>2462.3678500000001</v>
    </oc>
    <nc r="C44">
      <v>1350.4110000000001</v>
    </nc>
  </rcc>
  <rcc rId="15469" sId="12" numFmtId="4">
    <oc r="D44">
      <v>2397.9915599999999</v>
    </oc>
    <nc r="D44"/>
  </rcc>
  <rcc rId="15470" sId="12" numFmtId="4">
    <oc r="C45">
      <v>181.68199999999999</v>
    </oc>
    <nc r="C45">
      <v>182.18799999999999</v>
    </nc>
  </rcc>
  <rcc rId="15471" sId="12" numFmtId="4">
    <oc r="D45">
      <v>181.68199999999999</v>
    </oc>
    <nc r="D45">
      <v>14.933299999999999</v>
    </nc>
  </rcc>
  <rcc rId="15472" sId="12" numFmtId="4">
    <oc r="C46">
      <v>1462.0309999999999</v>
    </oc>
    <nc r="C46"/>
  </rcc>
  <rcc rId="15473" sId="12" numFmtId="4">
    <oc r="D46">
      <v>1462.0304100000001</v>
    </oc>
    <nc r="D46"/>
  </rcc>
  <rcc rId="15474" sId="12" numFmtId="4">
    <oc r="C48">
      <v>508.16561000000002</v>
    </oc>
    <nc r="C48"/>
  </rcc>
  <rcc rId="15475" sId="12" numFmtId="4">
    <oc r="D48">
      <v>339.9</v>
    </oc>
    <nc r="D48"/>
  </rcc>
  <rcc rId="15476" sId="12" numFmtId="34">
    <oc r="C58">
      <v>1119.19</v>
    </oc>
    <nc r="C58">
      <v>1182.0170000000001</v>
    </nc>
  </rcc>
  <rcc rId="15477" sId="12" numFmtId="34">
    <oc r="D58">
      <v>1118.38294</v>
    </oc>
    <nc r="D58">
      <v>25.763010000000001</v>
    </nc>
  </rcc>
  <rcc rId="15478" sId="12" numFmtId="34">
    <oc r="C61">
      <v>0</v>
    </oc>
    <nc r="C61">
      <v>28</v>
    </nc>
  </rcc>
  <rcc rId="15479" sId="12" numFmtId="34">
    <oc r="C62">
      <v>1</v>
    </oc>
    <nc r="C62">
      <v>5</v>
    </nc>
  </rcc>
  <rcc rId="15480" sId="12" numFmtId="34">
    <oc r="C63">
      <v>11.284000000000001</v>
    </oc>
    <nc r="C63">
      <v>3.3170000000000002</v>
    </nc>
  </rcc>
  <rcc rId="15481" sId="12" numFmtId="34">
    <oc r="D63">
      <v>11.284000000000001</v>
    </oc>
    <nc r="D63">
      <v>0</v>
    </nc>
  </rcc>
  <rcc rId="15482" sId="12" numFmtId="34">
    <oc r="C65">
      <v>179.892</v>
    </oc>
    <nc r="C65">
      <v>179.208</v>
    </nc>
  </rcc>
  <rcc rId="15483" sId="12" numFmtId="34">
    <oc r="D65">
      <v>179.892</v>
    </oc>
    <nc r="D65">
      <v>4.8</v>
    </nc>
  </rcc>
  <rcc rId="15484" sId="12" numFmtId="34">
    <oc r="C69">
      <v>0</v>
    </oc>
    <nc r="C69">
      <v>2</v>
    </nc>
  </rcc>
  <rcc rId="15485" sId="12" numFmtId="34">
    <oc r="C70">
      <v>35.869999999999997</v>
    </oc>
    <nc r="C70">
      <v>2</v>
    </nc>
  </rcc>
  <rcc rId="15486" sId="12" numFmtId="34">
    <oc r="D70">
      <v>35.869999999999997</v>
    </oc>
    <nc r="D70">
      <v>0</v>
    </nc>
  </rcc>
  <rcc rId="15487" sId="12" numFmtId="34">
    <oc r="C71">
      <v>0</v>
    </oc>
    <nc r="C71">
      <v>2</v>
    </nc>
  </rcc>
  <rcc rId="15488" sId="12" numFmtId="34">
    <oc r="C73">
      <v>4.0214999999999996</v>
    </oc>
    <nc r="C73">
      <v>7.1580000000000004</v>
    </nc>
  </rcc>
  <rcc rId="15489" sId="12" numFmtId="34">
    <oc r="D73">
      <v>4.0214999999999996</v>
    </oc>
    <nc r="D73">
      <v>0</v>
    </nc>
  </rcc>
  <rcc rId="15490" sId="12" numFmtId="34">
    <oc r="C74">
      <v>1051.4464800000001</v>
    </oc>
    <nc r="C74">
      <v>0</v>
    </nc>
  </rcc>
  <rcc rId="15491" sId="12" numFmtId="34">
    <oc r="D74">
      <v>1049.3617400000001</v>
    </oc>
    <nc r="D74">
      <v>0</v>
    </nc>
  </rcc>
  <rcc rId="15492" sId="12" numFmtId="34">
    <oc r="C76">
      <v>4005.6954500000002</v>
    </oc>
    <nc r="C76">
      <v>2342.7109999999998</v>
    </nc>
  </rcc>
  <rcc rId="15493" sId="12" numFmtId="34">
    <oc r="D76">
      <v>3191.8908999999999</v>
    </oc>
    <nc r="D76">
      <v>0</v>
    </nc>
  </rcc>
  <rcc rId="15494" sId="12" numFmtId="34">
    <oc r="C77">
      <v>200.952</v>
    </oc>
    <nc r="C77">
      <v>30</v>
    </nc>
  </rcc>
  <rcc rId="15495" sId="12" numFmtId="34">
    <oc r="D77">
      <v>200.952</v>
    </oc>
    <nc r="D77">
      <v>0</v>
    </nc>
  </rcc>
  <rcc rId="15496" sId="12" numFmtId="34">
    <oc r="C81">
      <v>939.37266999999997</v>
    </oc>
    <nc r="C81">
      <v>267.90499999999997</v>
    </nc>
  </rcc>
  <rcc rId="15497" sId="12" numFmtId="34">
    <oc r="D81">
      <v>939.37266999999997</v>
    </oc>
    <nc r="D81">
      <v>0</v>
    </nc>
  </rcc>
  <rcc rId="15498" sId="12" numFmtId="34">
    <oc r="C83">
      <v>1259.6500000000001</v>
    </oc>
    <nc r="C83">
      <v>1150.0999999999999</v>
    </nc>
  </rcc>
  <rcc rId="15499" sId="12" numFmtId="34">
    <oc r="D83">
      <v>1259.6500000000001</v>
    </oc>
    <nc r="D83">
      <v>92.424999999999997</v>
    </nc>
  </rcc>
  <rcc rId="15500" sId="12" numFmtId="34">
    <oc r="C97">
      <v>15</v>
    </oc>
    <nc r="C97">
      <v>2</v>
    </nc>
  </rcc>
  <rcc rId="15501" sId="12" numFmtId="34">
    <oc r="D97">
      <v>15</v>
    </oc>
    <nc r="D97">
      <v>0</v>
    </nc>
  </rcc>
  <rcc rId="15502" sId="13">
    <oc r="A1" t="inlineStr">
      <is>
        <t xml:space="preserve">                     Анализ исполнения бюджета Хорнойского сельского поселения на 01.01.2020 г.</t>
      </is>
    </oc>
    <nc r="A1" t="inlineStr">
      <is>
        <t xml:space="preserve">                     Анализ исполнения бюджета Хорнойского сельского поселения на 01.02.2020 г.</t>
      </is>
    </nc>
  </rcc>
  <rcc rId="15503" sId="13">
    <oc r="C3" t="inlineStr">
      <is>
        <t>назначено на 2019 г.</t>
      </is>
    </oc>
    <nc r="C3" t="inlineStr">
      <is>
        <t>назначено на 2020 г.</t>
      </is>
    </nc>
  </rcc>
  <rcc rId="15504" sId="13">
    <oc r="D3" t="inlineStr">
      <is>
        <t>исполнен на 01.01.2020 г.</t>
      </is>
    </oc>
    <nc r="D3" t="inlineStr">
      <is>
        <t>исполнен на 01.02.2020 г.</t>
      </is>
    </nc>
  </rcc>
  <rcc rId="15505" sId="13">
    <oc r="C52" t="inlineStr">
      <is>
        <t>назначено на 2019 г.</t>
      </is>
    </oc>
    <nc r="C52" t="inlineStr">
      <is>
        <t>назначено на 2020 г.</t>
      </is>
    </nc>
  </rcc>
  <rcc rId="15506" sId="13">
    <oc r="D52" t="inlineStr">
      <is>
        <t>исполнено на 01.01.2020 г.</t>
      </is>
    </oc>
    <nc r="D52" t="inlineStr">
      <is>
        <t>исполнено на 01.02.2020 г.</t>
      </is>
    </nc>
  </rcc>
  <rcc rId="15507" sId="13" numFmtId="4">
    <oc r="C6">
      <v>64.421999999999997</v>
    </oc>
    <nc r="C6">
      <v>74.3</v>
    </nc>
  </rcc>
  <rcc rId="15508" sId="13" numFmtId="4">
    <oc r="D6">
      <v>76.767859999999999</v>
    </oc>
    <nc r="D6">
      <v>0.33015</v>
    </nc>
  </rcc>
  <rcc rId="15509" sId="13" numFmtId="4">
    <oc r="C8">
      <v>123.79</v>
    </oc>
    <nc r="C8">
      <v>144.09</v>
    </nc>
  </rcc>
  <rcc rId="15510" sId="13" numFmtId="4">
    <oc r="D8">
      <v>183.45526000000001</v>
    </oc>
    <nc r="D8">
      <v>14.62534</v>
    </nc>
  </rcc>
  <rcc rId="15511" sId="13" numFmtId="4">
    <oc r="C9">
      <v>1.33</v>
    </oc>
    <nc r="C9">
      <v>1.55</v>
    </nc>
  </rcc>
  <rcc rId="15512" sId="13" numFmtId="4">
    <oc r="D9">
      <v>1.3484400000000001</v>
    </oc>
    <nc r="D9">
      <v>9.9510000000000001E-2</v>
    </nc>
  </rcc>
  <rcc rId="15513" sId="13" numFmtId="4">
    <oc r="C10">
      <v>206.75</v>
    </oc>
    <nc r="C10">
      <v>240.66</v>
    </nc>
  </rcc>
  <rcc rId="15514" sId="13" numFmtId="4">
    <oc r="D10">
      <v>245.09684999999999</v>
    </oc>
    <nc r="D10">
      <v>20.06823</v>
    </nc>
  </rcc>
  <rcc rId="15515" sId="13" numFmtId="4">
    <oc r="D11">
      <v>-26.864419999999999</v>
    </oc>
    <nc r="D11">
      <v>-2.6886399999999999</v>
    </nc>
  </rcc>
  <rcc rId="15516" sId="13" numFmtId="4">
    <oc r="D13">
      <v>6.9966900000000001</v>
    </oc>
    <nc r="D13">
      <v>0</v>
    </nc>
  </rcc>
  <rcc rId="15517" sId="13" numFmtId="4">
    <oc r="C15">
      <v>294</v>
    </oc>
    <nc r="C15">
      <v>190</v>
    </nc>
  </rcc>
  <rcc rId="15518" sId="13" numFmtId="4">
    <oc r="D15">
      <v>335.86909000000003</v>
    </oc>
    <nc r="D15">
      <v>0.17971999999999999</v>
    </nc>
  </rcc>
  <rcc rId="15519" sId="13" numFmtId="4">
    <oc r="C16">
      <v>392</v>
    </oc>
    <nc r="C16">
      <v>380</v>
    </nc>
  </rcc>
  <rcc rId="15520" sId="13" numFmtId="4">
    <oc r="D16">
      <v>404.16068000000001</v>
    </oc>
    <nc r="D16">
      <v>9.0491100000000007</v>
    </nc>
  </rcc>
  <rcc rId="15521" sId="13" numFmtId="4">
    <oc r="C18">
      <v>10</v>
    </oc>
    <nc r="C18">
      <v>5</v>
    </nc>
  </rcc>
  <rcc rId="15522" sId="13" numFmtId="4">
    <oc r="D18">
      <v>5.0999999999999996</v>
    </oc>
    <nc r="D18">
      <v>0.75</v>
    </nc>
  </rcc>
  <rcc rId="15523" sId="13" numFmtId="4">
    <oc r="C27">
      <v>97</v>
    </oc>
    <nc r="C27">
      <v>77</v>
    </nc>
  </rcc>
  <rcc rId="15524" sId="13" numFmtId="4">
    <oc r="D27">
      <v>79.817390000000003</v>
    </oc>
    <nc r="D27">
      <v>0</v>
    </nc>
  </rcc>
  <rcc rId="15525" sId="13" numFmtId="4">
    <oc r="C39">
      <v>1275.4000000000001</v>
    </oc>
    <nc r="C39">
      <v>1358.5</v>
    </nc>
  </rcc>
  <rcc rId="15526" sId="13" numFmtId="4">
    <oc r="D39">
      <v>1275.4000000000001</v>
    </oc>
    <nc r="D39">
      <v>113.206</v>
    </nc>
  </rcc>
  <rcc rId="15527" sId="13" numFmtId="4">
    <oc r="C41">
      <v>690</v>
    </oc>
    <nc r="C41">
      <v>466</v>
    </nc>
  </rcc>
  <rcc rId="15528" sId="13" numFmtId="4">
    <oc r="D41">
      <v>690</v>
    </oc>
    <nc r="D41">
      <v>0</v>
    </nc>
  </rcc>
  <rcc rId="15529" sId="13" numFmtId="4">
    <oc r="D42">
      <v>1474.0385200000001</v>
    </oc>
    <nc r="D42"/>
  </rcc>
  <rcc rId="15530" sId="13" numFmtId="4">
    <oc r="C43">
      <v>92.456000000000003</v>
    </oc>
    <nc r="C43">
      <v>92.584999999999994</v>
    </nc>
  </rcc>
  <rcc rId="15531" sId="13" numFmtId="4">
    <oc r="D43">
      <v>92.456000000000003</v>
    </oc>
    <nc r="D43">
      <v>7.4668000000000001</v>
    </nc>
  </rcc>
  <rcc rId="15532" sId="13" numFmtId="4">
    <oc r="C44">
      <v>1122.45</v>
    </oc>
    <nc r="C44"/>
  </rcc>
  <rcc rId="15533" sId="13" numFmtId="4">
    <oc r="D44">
      <v>1122.45</v>
    </oc>
    <nc r="D44"/>
  </rcc>
  <rcc rId="15534" sId="13" numFmtId="4">
    <oc r="C45">
      <v>6.1711999999999998</v>
    </oc>
    <nc r="C45"/>
  </rcc>
  <rcc rId="15535" sId="13" numFmtId="4">
    <oc r="D45">
      <v>193.72120000000001</v>
    </oc>
    <nc r="D45"/>
  </rcc>
  <rcc rId="15536" sId="13" numFmtId="4">
    <oc r="C42">
      <v>1474.0385200000001</v>
    </oc>
    <nc r="C42">
      <v>499.47</v>
    </nc>
  </rcc>
  <rcc rId="15537" sId="13" numFmtId="34">
    <oc r="C56">
      <v>1111.8499999999999</v>
    </oc>
    <nc r="C56">
      <v>1019.8</v>
    </nc>
  </rcc>
  <rcc rId="15538" sId="13" numFmtId="34">
    <oc r="C59">
      <v>0</v>
    </oc>
    <nc r="C59">
      <v>19</v>
    </nc>
  </rcc>
  <rcc rId="15539" sId="13" numFmtId="34">
    <oc r="C61">
      <v>8.4489999999999998</v>
    </oc>
    <nc r="C61">
      <v>2.6930000000000001</v>
    </nc>
  </rcc>
  <rcc rId="15540" sId="13" numFmtId="34">
    <oc r="D61">
      <v>8.4484999999999992</v>
    </oc>
    <nc r="D61">
      <v>0</v>
    </nc>
  </rcc>
  <rcc rId="15541" sId="13" numFmtId="34">
    <oc r="C63">
      <v>89.944999999999993</v>
    </oc>
    <nc r="C63">
      <v>89.605000000000004</v>
    </nc>
  </rcc>
  <rcc rId="15542" sId="13" numFmtId="34">
    <oc r="D63">
      <v>89.944999999999993</v>
    </oc>
    <nc r="D63">
      <v>2</v>
    </nc>
  </rcc>
  <rcc rId="15543" sId="13" numFmtId="34">
    <oc r="C67">
      <v>2.7031100000000001</v>
    </oc>
    <nc r="C67">
      <v>2</v>
    </nc>
  </rcc>
  <rcc rId="15544" sId="13" numFmtId="34">
    <oc r="D67">
      <v>2.7031100000000001</v>
    </oc>
    <nc r="D67">
      <v>0</v>
    </nc>
  </rcc>
  <rcc rId="15545" sId="13" numFmtId="34">
    <oc r="D68">
      <v>2</v>
    </oc>
    <nc r="D68">
      <v>0</v>
    </nc>
  </rcc>
  <rcc rId="15546" sId="13" numFmtId="34">
    <oc r="D69">
      <v>2</v>
    </oc>
    <nc r="D69">
      <v>0</v>
    </nc>
  </rcc>
  <rcc rId="15547" sId="13" numFmtId="34">
    <oc r="C71">
      <v>6.7024999999999997</v>
    </oc>
    <nc r="C71">
      <v>7.1580000000000004</v>
    </nc>
  </rcc>
  <rcc rId="15548" sId="13" numFmtId="34">
    <oc r="D71">
      <v>6.7024999999999997</v>
    </oc>
    <nc r="D71">
      <v>0</v>
    </nc>
  </rcc>
  <rcc rId="15549" sId="13" numFmtId="34">
    <oc r="C72">
      <v>0</v>
    </oc>
    <nc r="C72">
      <v>360</v>
    </nc>
  </rcc>
  <rcc rId="15550" sId="13" numFmtId="34">
    <oc r="C73">
      <v>2037.94742</v>
    </oc>
    <nc r="C73">
      <v>951.77</v>
    </nc>
  </rcc>
  <rcc rId="15551" sId="13" numFmtId="34">
    <oc r="D73">
      <v>1991.6120000000001</v>
    </oc>
    <nc r="D73">
      <v>9.1999999999999993</v>
    </nc>
  </rcc>
  <rcc rId="15552" sId="13" numFmtId="34">
    <oc r="C74">
      <v>28.305</v>
    </oc>
    <nc r="C74">
      <v>0</v>
    </nc>
  </rcc>
  <rcc rId="15553" sId="13" numFmtId="34">
    <oc r="D74">
      <v>28.305</v>
    </oc>
    <nc r="D74">
      <v>0</v>
    </nc>
  </rcc>
  <rcc rId="15554" sId="13" numFmtId="34">
    <oc r="D78">
      <v>238.12428</v>
    </oc>
    <nc r="D78">
      <v>0</v>
    </nc>
  </rcc>
  <rcc rId="15555" sId="13" numFmtId="34">
    <oc r="C80">
      <v>2599.6370000000002</v>
    </oc>
    <nc r="C80">
      <v>947.8</v>
    </nc>
  </rcc>
  <rcc rId="15556" sId="13" numFmtId="34">
    <oc r="D80">
      <v>2541.3860800000002</v>
    </oc>
    <nc r="D80">
      <v>75</v>
    </nc>
  </rcc>
  <rcc rId="15557" sId="13" numFmtId="34">
    <oc r="C87">
      <v>5.6968899999999998</v>
    </oc>
    <nc r="C87">
      <v>2</v>
    </nc>
  </rcc>
  <rcc rId="15558" sId="13" numFmtId="34">
    <oc r="D87">
      <v>5.6959999999999997</v>
    </oc>
    <nc r="D87">
      <v>0</v>
    </nc>
  </rcc>
  <rcc rId="15559" sId="13" numFmtId="34">
    <oc r="D56">
      <v>1107.6683499999999</v>
    </oc>
    <nc r="D56">
      <v>24</v>
    </nc>
  </rcc>
  <rcc rId="15560" sId="13" numFmtId="34">
    <oc r="C78">
      <v>238.12430000000001</v>
    </oc>
    <nc r="C78">
      <v>289.32900000000001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.xml><?xml version="1.0" encoding="utf-8"?>
<revisions xmlns="http://schemas.openxmlformats.org/spreadsheetml/2006/main" xmlns:r="http://schemas.openxmlformats.org/officeDocument/2006/relationships">
  <rcc rId="19370" sId="2" numFmtId="4">
    <oc r="CR32">
      <v>462.18360999999999</v>
    </oc>
    <nc r="CR32">
      <v>0</v>
    </nc>
  </rcc>
  <rcc rId="19371" sId="2" numFmtId="4">
    <oc r="CS32">
      <v>0</v>
    </oc>
    <nc r="CS32">
      <v>249.5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24031" sId="3" numFmtId="4">
    <oc r="C79">
      <v>24382.97</v>
    </oc>
    <nc r="C79">
      <v>25002.720000000001</v>
    </nc>
  </rcc>
  <rcc rId="24032" sId="3" numFmtId="4">
    <oc r="D79">
      <v>2572.5057299999999</v>
    </oc>
    <nc r="D79">
      <v>4674.5163400000001</v>
    </nc>
  </rcc>
  <rcc rId="24033" sId="3" numFmtId="4">
    <oc r="C81">
      <v>5277.2730000000001</v>
    </oc>
    <nc r="C81">
      <v>5307.6729999999998</v>
    </nc>
  </rcc>
  <rcc rId="24034" sId="3" numFmtId="4">
    <oc r="D81">
      <v>766.12494000000004</v>
    </oc>
    <nc r="D81">
      <v>1430.6506999999999</v>
    </nc>
  </rcc>
  <rcc rId="24035" sId="3" numFmtId="4">
    <nc r="C82">
      <v>61.5</v>
    </nc>
  </rcc>
  <rcc rId="24036" sId="3" numFmtId="4">
    <oc r="C83">
      <v>3737.4353500000002</v>
    </oc>
    <nc r="C83">
      <v>3730.4353500000002</v>
    </nc>
  </rcc>
  <rcc rId="24037" sId="3" numFmtId="4">
    <oc r="C84">
      <v>15010.768</v>
    </oc>
    <nc r="C84">
      <v>11732.04004</v>
    </nc>
  </rcc>
  <rcc rId="24038" sId="3" numFmtId="4">
    <oc r="D84">
      <v>2200.7116000000001</v>
    </oc>
    <nc r="D84">
      <v>3248.3645000000001</v>
    </nc>
  </rcc>
  <rcc rId="24039" sId="3" numFmtId="4">
    <oc r="C86">
      <v>2481.1999999999998</v>
    </oc>
    <nc r="C86">
      <v>2384.6</v>
    </nc>
  </rcc>
  <rcc rId="24040" sId="3" numFmtId="4">
    <oc r="D86">
      <v>413.6</v>
    </oc>
    <nc r="D86">
      <v>620.4</v>
    </nc>
  </rcc>
  <rcc rId="24041" sId="3" numFmtId="4">
    <oc r="C89">
      <v>1218.8</v>
    </oc>
    <nc r="C89">
      <v>3261.8</v>
    </nc>
  </rcc>
  <rcc rId="24042" sId="3" numFmtId="4">
    <oc r="D89">
      <v>134.57612</v>
    </oc>
    <nc r="D89">
      <v>304.7</v>
    </nc>
  </rcc>
  <rcc rId="24043" sId="3" numFmtId="4">
    <oc r="D90">
      <v>285.85478000000001</v>
    </oc>
    <nc r="D90">
      <v>512.24821999999995</v>
    </nc>
  </rcc>
  <rcc rId="24044" sId="3" numFmtId="4">
    <oc r="D92">
      <v>0</v>
    </oc>
    <nc r="D92">
      <v>6.4454500000000001</v>
    </nc>
  </rcc>
  <rcc rId="24045" sId="3" numFmtId="4">
    <oc r="C96">
      <v>420.54</v>
    </oc>
    <nc r="C96">
      <v>559.66999999999996</v>
    </nc>
  </rcc>
  <rcc rId="24046" sId="3" numFmtId="4">
    <oc r="D98">
      <v>3624.2927300000001</v>
    </oc>
    <nc r="D98">
      <v>8602.5409099999997</v>
    </nc>
  </rcc>
  <rcc rId="24047" sId="3" numFmtId="4">
    <oc r="D99">
      <v>104.723</v>
    </oc>
    <nc r="D99">
      <v>180.26300000000001</v>
    </nc>
  </rcc>
  <rcc rId="24048" sId="3" numFmtId="4">
    <oc r="C101">
      <v>7643.0789999999997</v>
    </oc>
    <nc r="C101">
      <v>7589.9777000000004</v>
    </nc>
  </rcc>
  <rcc rId="24049" sId="3" numFmtId="4">
    <oc r="D101">
      <v>46.898989999999998</v>
    </oc>
    <nc r="D101">
      <v>131.5462</v>
    </nc>
  </rcc>
  <rcc rId="24050" sId="3" numFmtId="4">
    <oc r="C102">
      <v>9850</v>
    </oc>
    <nc r="C102">
      <v>14763.105</v>
    </nc>
  </rcc>
  <rcc rId="24051" sId="3" numFmtId="4">
    <oc r="D102">
      <v>0</v>
    </oc>
    <nc r="D102">
      <v>97.183160000000001</v>
    </nc>
  </rcc>
  <rcc rId="24052" sId="3" numFmtId="4">
    <oc r="C103">
      <v>7202.9184699999996</v>
    </oc>
    <nc r="C103">
      <v>28237.601839999999</v>
    </nc>
  </rcc>
  <rcc rId="24053" sId="3" numFmtId="4">
    <oc r="C107">
      <v>92497.2</v>
    </oc>
    <nc r="C107">
      <v>93190.982000000004</v>
    </nc>
  </rcc>
  <rcc rId="24054" sId="3" numFmtId="4">
    <oc r="D107">
      <v>13230.664000000001</v>
    </oc>
    <nc r="D107">
      <v>26972.654999999999</v>
    </nc>
  </rcc>
  <rcc rId="24055" sId="3" numFmtId="4">
    <oc r="C108">
      <v>452762.48200000002</v>
    </oc>
    <nc r="C108">
      <v>497752.82780000003</v>
    </nc>
  </rcc>
  <rcc rId="24056" sId="3" numFmtId="4">
    <oc r="D108">
      <v>47497.020239999998</v>
    </oc>
    <nc r="D108">
      <v>103948.85973</v>
    </nc>
  </rcc>
  <rcc rId="24057" sId="3" numFmtId="4">
    <oc r="D109">
      <v>2859.2135199999998</v>
    </oc>
    <nc r="D109">
      <v>5509.0278099999996</v>
    </nc>
  </rcc>
  <rcc rId="24058" sId="3" numFmtId="4">
    <oc r="D110">
      <v>9.66</v>
    </oc>
    <nc r="D110">
      <v>12.7</v>
    </nc>
  </rcc>
  <rcc rId="24059" sId="3" numFmtId="4">
    <oc r="D111">
      <v>256.13907</v>
    </oc>
    <nc r="D111">
      <v>438.00308000000001</v>
    </nc>
  </rcc>
  <rcc rId="24060" sId="3" numFmtId="4">
    <oc r="C113">
      <v>43490.569000000003</v>
    </oc>
    <nc r="C113">
      <v>44268.169000000002</v>
    </nc>
  </rcc>
  <rcc rId="24061" sId="3" numFmtId="4">
    <oc r="D113">
      <v>4478.1202000000003</v>
    </oc>
    <nc r="D113">
      <v>8526.4081999999999</v>
    </nc>
  </rcc>
  <rcc rId="24062" sId="3" numFmtId="4">
    <oc r="D114">
      <v>0.1</v>
    </oc>
    <nc r="D114">
      <v>89.171999999999997</v>
    </nc>
  </rcc>
  <rcc rId="24063" sId="3" numFmtId="4">
    <oc r="D116">
      <v>6.3067799999999998</v>
    </oc>
    <nc r="D116">
      <v>12.61356</v>
    </nc>
  </rcc>
  <rcc rId="24064" sId="3" numFmtId="4">
    <oc r="C117">
      <v>10599.801009999999</v>
    </oc>
    <nc r="C117">
      <v>10606.801009999999</v>
    </nc>
  </rcc>
  <rcc rId="24065" sId="3" numFmtId="4">
    <oc r="D117">
      <v>703.05691000000002</v>
    </oc>
    <nc r="D117">
      <v>1333.9873399999999</v>
    </nc>
  </rcc>
  <rcc rId="24066" sId="3" numFmtId="4">
    <oc r="D118">
      <v>14715.849050000001</v>
    </oc>
    <nc r="D118">
      <v>14955.91599</v>
    </nc>
  </rcc>
  <rcc rId="24067" sId="3" numFmtId="4">
    <oc r="D119">
      <v>5.3346799999999996</v>
    </oc>
    <nc r="D119">
      <v>10.108650000000001</v>
    </nc>
  </rcc>
  <rcc rId="24068" sId="3" numFmtId="4">
    <oc r="D121">
      <v>42.5</v>
    </oc>
    <nc r="D121">
      <v>61.1</v>
    </nc>
  </rcc>
  <rcc rId="24069" sId="3" numFmtId="4">
    <oc r="D122">
      <v>605.774</v>
    </oc>
    <nc r="D122">
      <v>1151.9590000000001</v>
    </nc>
  </rcc>
  <rcc rId="24070" sId="3" numFmtId="4">
    <oc r="D131">
      <v>8922.6319999999996</v>
    </oc>
    <nc r="D131">
      <v>13383.948</v>
    </nc>
  </rcc>
  <rcc rId="24071" sId="3" numFmtId="4">
    <oc r="C132">
      <v>1475</v>
    </oc>
    <nc r="C132"/>
  </rcc>
  <rcc rId="24072" sId="3" numFmtId="4">
    <oc r="C133">
      <v>9906.2999999999993</v>
    </oc>
    <nc r="C133">
      <v>10119.07</v>
    </nc>
  </rcc>
  <rfmt sheetId="3" sqref="D134">
    <dxf>
      <numFmt numFmtId="2" formatCode="0.00"/>
    </dxf>
  </rfmt>
  <rfmt sheetId="3" sqref="D134">
    <dxf>
      <numFmt numFmtId="183" formatCode="0.000"/>
    </dxf>
  </rfmt>
  <rfmt sheetId="3" sqref="D134">
    <dxf>
      <numFmt numFmtId="174" formatCode="0.0000"/>
    </dxf>
  </rfmt>
  <rfmt sheetId="3" sqref="D134">
    <dxf>
      <numFmt numFmtId="168" formatCode="0.00000"/>
    </dxf>
  </rfmt>
  <rfmt sheetId="3" sqref="C134">
    <dxf>
      <numFmt numFmtId="2" formatCode="0.00"/>
    </dxf>
  </rfmt>
  <rfmt sheetId="3" sqref="C134">
    <dxf>
      <numFmt numFmtId="183" formatCode="0.000"/>
    </dxf>
  </rfmt>
  <rfmt sheetId="3" sqref="C134">
    <dxf>
      <numFmt numFmtId="174" formatCode="0.0000"/>
    </dxf>
  </rfmt>
  <rfmt sheetId="3" sqref="C134">
    <dxf>
      <numFmt numFmtId="168" formatCode="0.00000"/>
    </dxf>
  </rfmt>
  <rfmt sheetId="3" sqref="C134">
    <dxf>
      <numFmt numFmtId="173" formatCode="0.000000"/>
    </dxf>
  </rfmt>
  <rfmt sheetId="3" sqref="C134">
    <dxf>
      <numFmt numFmtId="177" formatCode="0.0000000"/>
    </dxf>
  </rfmt>
  <rfmt sheetId="3" sqref="C134">
    <dxf>
      <numFmt numFmtId="173" formatCode="0.000000"/>
    </dxf>
  </rfmt>
  <rfmt sheetId="3" sqref="C134">
    <dxf>
      <numFmt numFmtId="168" formatCode="0.00000"/>
    </dxf>
  </rfmt>
  <rfmt sheetId="3" sqref="C77">
    <dxf>
      <numFmt numFmtId="2" formatCode="0.00"/>
    </dxf>
  </rfmt>
  <rfmt sheetId="3" sqref="C77">
    <dxf>
      <numFmt numFmtId="183" formatCode="0.000"/>
    </dxf>
  </rfmt>
  <rfmt sheetId="3" sqref="C77">
    <dxf>
      <numFmt numFmtId="174" formatCode="0.0000"/>
    </dxf>
  </rfmt>
  <rfmt sheetId="3" sqref="C77">
    <dxf>
      <numFmt numFmtId="168" formatCode="0.00000"/>
    </dxf>
  </rfmt>
  <rfmt sheetId="3" sqref="C93">
    <dxf>
      <numFmt numFmtId="2" formatCode="0.00"/>
    </dxf>
  </rfmt>
  <rfmt sheetId="3" sqref="C93">
    <dxf>
      <numFmt numFmtId="183" formatCode="0.000"/>
    </dxf>
  </rfmt>
  <rfmt sheetId="3" sqref="C93">
    <dxf>
      <numFmt numFmtId="174" formatCode="0.0000"/>
    </dxf>
  </rfmt>
  <rfmt sheetId="3" sqref="C93">
    <dxf>
      <numFmt numFmtId="168" formatCode="0.00000"/>
    </dxf>
  </rfmt>
  <rfmt sheetId="3" sqref="C93">
    <dxf>
      <numFmt numFmtId="173" formatCode="0.000000"/>
    </dxf>
  </rfmt>
  <rfmt sheetId="3" sqref="C93">
    <dxf>
      <numFmt numFmtId="168" formatCode="0.00000"/>
    </dxf>
  </rfmt>
  <rcc rId="24073" sId="3" numFmtId="4">
    <oc r="C99">
      <v>1154</v>
    </oc>
    <nc r="C99">
      <v>4099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21668" sId="1">
    <oc r="A1" t="inlineStr">
      <is>
        <t>Анализ исполнения консолидированного бюджета Моргаушского районана 01.02.2021 г.</t>
      </is>
    </oc>
    <nc r="A1" t="inlineStr">
      <is>
        <t>Анализ исполнения консолидированного бюджета Моргаушского районана 01.03.2021 г.</t>
      </is>
    </nc>
  </rcc>
  <rcc rId="21669" sId="1">
    <oc r="D3" t="inlineStr">
      <is>
        <t>исполнено на 01.02.2021 г.</t>
      </is>
    </oc>
    <nc r="D3" t="inlineStr">
      <is>
        <t>исполнено на 01.03.2021 г.</t>
      </is>
    </nc>
  </rcc>
  <rcc rId="21670" sId="1">
    <oc r="G3" t="inlineStr">
      <is>
        <t>исполнено на 01.02.2021 г.</t>
      </is>
    </oc>
    <nc r="G3" t="inlineStr">
      <is>
        <t>исполнено на 01.03.2021 г.</t>
      </is>
    </nc>
  </rcc>
  <rcc rId="21671" sId="1">
    <oc r="J3" t="inlineStr">
      <is>
        <t>исполнено на 01.02.2021 г.</t>
      </is>
    </oc>
    <nc r="J3" t="inlineStr">
      <is>
        <t>исполнено на 01.03.2021 г.</t>
      </is>
    </nc>
  </rcc>
  <rcc rId="21672" sId="1" numFmtId="4">
    <oc r="C24">
      <v>678601.33418000001</v>
    </oc>
    <nc r="C24">
      <v>698685.53417999996</v>
    </nc>
  </rcc>
  <rcc rId="21673" sId="1" numFmtId="4">
    <oc r="D24">
      <v>18979.400000000001</v>
    </oc>
    <nc r="D24">
      <v>82867.565929999997</v>
    </nc>
  </rcc>
  <rcc rId="21674" sId="1" numFmtId="4">
    <oc r="J24">
      <v>4668.116</v>
    </oc>
    <nc r="J24">
      <v>9916.0939999999991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15780" sId="16">
    <oc r="A1" t="inlineStr">
      <is>
        <t xml:space="preserve">                     Анализ исполнения бюджета Юнгинского сельского поселения на 01.01.2020 г.</t>
      </is>
    </oc>
    <nc r="A1" t="inlineStr">
      <is>
        <t xml:space="preserve">                     Анализ исполнения бюджета Юнгинского сельского поселения на 01.02.2020 г.</t>
      </is>
    </nc>
  </rcc>
  <rcc rId="15781" sId="16">
    <oc r="C3" t="inlineStr">
      <is>
        <t>назначено на 2019 г.</t>
      </is>
    </oc>
    <nc r="C3" t="inlineStr">
      <is>
        <t>назначено на 2020 г.</t>
      </is>
    </nc>
  </rcc>
  <rcc rId="15782" sId="16">
    <oc r="D3" t="inlineStr">
      <is>
        <t>исполнен на 01.01.2020 г.</t>
      </is>
    </oc>
    <nc r="D3" t="inlineStr">
      <is>
        <t>исполнен на 01.02.2020 г.</t>
      </is>
    </nc>
  </rcc>
  <rcc rId="15783" sId="16">
    <oc r="C53" t="inlineStr">
      <is>
        <t>назначено на 2019 г.</t>
      </is>
    </oc>
    <nc r="C53" t="inlineStr">
      <is>
        <t>назначено на 2020 г.</t>
      </is>
    </nc>
  </rcc>
  <rcc rId="15784" sId="16">
    <oc r="D53" t="inlineStr">
      <is>
        <t>исполнено на 01.01.2020 г.</t>
      </is>
    </oc>
    <nc r="D53" t="inlineStr">
      <is>
        <t>исполнено на 01.02.2020 г.</t>
      </is>
    </nc>
  </rcc>
  <rcc rId="15785" sId="16" numFmtId="4">
    <oc r="C6">
      <v>112.63200000000001</v>
    </oc>
    <nc r="C6">
      <v>115.4</v>
    </nc>
  </rcc>
  <rcc rId="15786" sId="16" numFmtId="4">
    <oc r="D6">
      <v>111.63984000000001</v>
    </oc>
    <nc r="D6">
      <v>4.1180599999999998</v>
    </nc>
  </rcc>
  <rcc rId="15787" sId="16" numFmtId="4">
    <oc r="C8">
      <v>186.49</v>
    </oc>
    <nc r="C8">
      <v>227.51</v>
    </nc>
  </rcc>
  <rcc rId="15788" sId="16" numFmtId="4">
    <oc r="D8">
      <v>276.37416000000002</v>
    </oc>
    <nc r="D8">
      <v>23.092649999999999</v>
    </nc>
  </rcc>
  <rcc rId="15789" sId="16" numFmtId="4">
    <oc r="C9">
      <v>2</v>
    </oc>
    <nc r="C9">
      <v>2.4300000000000002</v>
    </nc>
  </rcc>
  <rcc rId="15790" sId="16" numFmtId="4">
    <oc r="D9">
      <v>2.0314199999999998</v>
    </oc>
    <nc r="D9">
      <v>0.15712999999999999</v>
    </nc>
  </rcc>
  <rcc rId="15791" sId="16" numFmtId="4">
    <oc r="C10">
      <v>311.47000000000003</v>
    </oc>
    <nc r="C10">
      <v>380</v>
    </nc>
  </rcc>
  <rcc rId="15792" sId="16" numFmtId="4">
    <oc r="D10">
      <v>369.23682000000002</v>
    </oc>
    <nc r="D10">
      <v>31.686679999999999</v>
    </nc>
  </rcc>
  <rcc rId="15793" sId="16" numFmtId="4">
    <oc r="D11">
      <v>-40.471069999999997</v>
    </oc>
    <nc r="D11">
      <v>-4.2452500000000004</v>
    </nc>
  </rcc>
  <rcc rId="15794" sId="16" numFmtId="4">
    <oc r="C13">
      <v>40</v>
    </oc>
    <nc r="C13">
      <v>20</v>
    </nc>
  </rcc>
  <rcc rId="15795" sId="16" numFmtId="4">
    <oc r="D13">
      <v>13.895189999999999</v>
    </oc>
    <nc r="D13">
      <v>0</v>
    </nc>
  </rcc>
  <rcc rId="15796" sId="16" numFmtId="4">
    <oc r="C15">
      <v>229</v>
    </oc>
    <nc r="C15">
      <v>260</v>
    </nc>
  </rcc>
  <rcc rId="15797" sId="16" numFmtId="4">
    <oc r="D15">
      <v>241.11515</v>
    </oc>
    <nc r="D15">
      <v>1.79209</v>
    </nc>
  </rcc>
  <rcc rId="15798" sId="16" numFmtId="4">
    <oc r="C16">
      <v>1820</v>
    </oc>
    <nc r="C16">
      <v>1979</v>
    </nc>
  </rcc>
  <rcc rId="15799" sId="16" numFmtId="4">
    <oc r="D16">
      <v>1966.5665799999999</v>
    </oc>
    <nc r="D16">
      <v>26.432449999999999</v>
    </nc>
  </rcc>
  <rcc rId="15800" sId="16" numFmtId="4">
    <oc r="C18">
      <v>12</v>
    </oc>
    <nc r="C18">
      <v>10</v>
    </nc>
  </rcc>
  <rcc rId="15801" sId="16" numFmtId="4">
    <oc r="D18">
      <v>9.25</v>
    </oc>
    <nc r="D18">
      <v>1</v>
    </nc>
  </rcc>
  <rcc rId="15802" sId="16" numFmtId="4">
    <oc r="C27">
      <v>264.39999999999998</v>
    </oc>
    <nc r="C27">
      <v>353.3</v>
    </nc>
  </rcc>
  <rcc rId="15803" sId="16" numFmtId="4">
    <oc r="D27">
      <v>313.62047999999999</v>
    </oc>
    <nc r="D27">
      <v>0</v>
    </nc>
  </rcc>
  <rcc rId="15804" sId="16" numFmtId="4">
    <oc r="C28">
      <v>60.7</v>
    </oc>
    <nc r="C28">
      <v>79.5</v>
    </nc>
  </rcc>
  <rcc rId="15805" sId="16" numFmtId="4">
    <oc r="D28">
      <v>62.905970000000003</v>
    </oc>
    <nc r="D28">
      <v>1.3547499999999999</v>
    </nc>
  </rcc>
  <rcc rId="15806" sId="16" numFmtId="4">
    <oc r="C30">
      <v>70</v>
    </oc>
    <nc r="C30">
      <v>0</v>
    </nc>
  </rcc>
  <rcc rId="15807" sId="16" numFmtId="4">
    <oc r="D30">
      <v>112.6438</v>
    </oc>
    <nc r="D30">
      <v>7.1010799999999996</v>
    </nc>
  </rcc>
  <rcc rId="15808" sId="16" numFmtId="4">
    <oc r="C35">
      <v>7</v>
    </oc>
    <nc r="C35"/>
  </rcc>
  <rcc rId="15809" sId="16" numFmtId="4">
    <oc r="D35">
      <v>7.7290099999999997</v>
    </oc>
    <nc r="D35"/>
  </rcc>
  <rcc rId="15810" sId="16" numFmtId="4">
    <oc r="C41">
      <v>767.8</v>
    </oc>
    <nc r="C41">
      <v>415.4</v>
    </nc>
  </rcc>
  <rcc rId="15811" sId="16" numFmtId="4">
    <oc r="D41">
      <v>767.8</v>
    </oc>
    <nc r="D41">
      <v>34.616</v>
    </nc>
  </rcc>
  <rcc rId="15812" sId="16" numFmtId="4">
    <oc r="C42">
      <v>830</v>
    </oc>
    <nc r="C42">
      <v>0</v>
    </nc>
  </rcc>
  <rcc rId="15813" sId="16" numFmtId="4">
    <oc r="D42">
      <v>830</v>
    </oc>
    <nc r="D42">
      <v>0</v>
    </nc>
  </rcc>
  <rcc rId="15814" sId="16" numFmtId="4">
    <oc r="C43">
      <v>1955.5148899999999</v>
    </oc>
    <nc r="C43">
      <v>861.44</v>
    </nc>
  </rcc>
  <rcc rId="15815" sId="16" numFmtId="4">
    <oc r="D43">
      <v>1955.4667099999999</v>
    </oc>
    <nc r="D43">
      <v>0</v>
    </nc>
  </rcc>
  <rcc rId="15816" sId="16" numFmtId="4">
    <oc r="C44">
      <v>91.736000000000004</v>
    </oc>
    <nc r="C44">
      <v>92.584999999999994</v>
    </nc>
  </rcc>
  <rcc rId="15817" sId="16" numFmtId="4">
    <oc r="D44">
      <v>91.736000000000004</v>
    </oc>
    <nc r="D44">
      <v>7.4667000000000003</v>
    </nc>
  </rcc>
  <rcc rId="15818" sId="16" numFmtId="4">
    <oc r="C45">
      <v>284.47899999999998</v>
    </oc>
    <nc r="C45"/>
  </rcc>
  <rcc rId="15819" sId="16" numFmtId="4">
    <oc r="D45">
      <v>284.47899999999998</v>
    </oc>
    <nc r="D45"/>
  </rcc>
  <rcc rId="15820" sId="16" numFmtId="4">
    <oc r="C48">
      <v>1.65</v>
    </oc>
    <nc r="C48"/>
  </rcc>
  <rcc rId="15821" sId="16" numFmtId="4">
    <oc r="D48">
      <v>36.65</v>
    </oc>
    <nc r="D48"/>
  </rcc>
  <rcc rId="15822" sId="16" numFmtId="34">
    <oc r="C57">
      <v>1470.01</v>
    </oc>
    <nc r="C57">
      <v>1474.8</v>
    </nc>
  </rcc>
  <rcc rId="15823" sId="16" numFmtId="34">
    <oc r="D57">
      <v>1462.54575</v>
    </oc>
    <nc r="D57">
      <v>28.145029999999998</v>
    </nc>
  </rcc>
  <rcc rId="15824" sId="16" numFmtId="34">
    <oc r="C60">
      <v>0</v>
    </oc>
    <nc r="C60">
      <v>30</v>
    </nc>
  </rcc>
  <rcc rId="15825" sId="16" numFmtId="34">
    <oc r="C62">
      <v>30.686</v>
    </oc>
    <nc r="C62">
      <v>3.6280000000000001</v>
    </nc>
  </rcc>
  <rcc rId="15826" sId="16" numFmtId="34">
    <oc r="D62">
      <v>30.686</v>
    </oc>
    <nc r="D62">
      <v>0</v>
    </nc>
  </rcc>
  <rcc rId="15827" sId="16" numFmtId="34">
    <oc r="C64">
      <v>89.945999999999998</v>
    </oc>
    <nc r="C64">
      <v>89.605000000000004</v>
    </nc>
  </rcc>
  <rcc rId="15828" sId="16" numFmtId="34">
    <oc r="D64">
      <v>89.945999999999998</v>
    </oc>
    <nc r="D64">
      <v>2</v>
    </nc>
  </rcc>
  <rcc rId="15829" sId="16" numFmtId="34">
    <oc r="C68">
      <v>28.699110000000001</v>
    </oc>
    <nc r="C68">
      <v>2</v>
    </nc>
  </rcc>
  <rcc rId="15830" sId="16" numFmtId="34">
    <oc r="D68">
      <v>28.699110000000001</v>
    </oc>
    <nc r="D68">
      <v>0</v>
    </nc>
  </rcc>
  <rcc rId="15831" sId="16" numFmtId="34">
    <oc r="C69">
      <v>26.777000000000001</v>
    </oc>
    <nc r="C69">
      <v>18</v>
    </nc>
  </rcc>
  <rcc rId="15832" sId="16" numFmtId="34">
    <oc r="D69">
      <v>24.806519999999999</v>
    </oc>
    <nc r="D69">
      <v>1.5</v>
    </nc>
  </rcc>
  <rcc rId="15833" sId="16" numFmtId="34">
    <oc r="D70">
      <v>2</v>
    </oc>
    <nc r="D70">
      <v>0</v>
    </nc>
  </rcc>
  <rcc rId="15834" sId="16" numFmtId="34">
    <oc r="C72">
      <v>4.0214999999999996</v>
    </oc>
    <nc r="C72">
      <v>7.1580000000000004</v>
    </nc>
  </rcc>
  <rcc rId="15835" sId="16" numFmtId="34">
    <oc r="D72">
      <v>4.0214999999999996</v>
    </oc>
    <nc r="D72">
      <v>0</v>
    </nc>
  </rcc>
  <rcc rId="15836" sId="16" numFmtId="34">
    <oc r="C73">
      <v>1103.7805599999999</v>
    </oc>
    <nc r="C73">
      <v>170</v>
    </nc>
  </rcc>
  <rcc rId="15837" sId="16" numFmtId="34">
    <oc r="D73">
      <v>1093.8543400000001</v>
    </oc>
    <nc r="D73">
      <v>35</v>
    </nc>
  </rcc>
  <rcc rId="15838" sId="16" numFmtId="34">
    <oc r="C74">
      <v>1995.41372</v>
    </oc>
    <nc r="C74">
      <v>1471.38</v>
    </nc>
  </rcc>
  <rcc rId="15839" sId="16" numFmtId="34">
    <oc r="D74">
      <v>1971.4374</v>
    </oc>
    <nc r="D74">
      <v>14.851000000000001</v>
    </nc>
  </rcc>
  <rcc rId="15840" sId="16" numFmtId="34">
    <oc r="C75">
      <v>241.804</v>
    </oc>
    <nc r="C75">
      <v>60</v>
    </nc>
  </rcc>
  <rcc rId="15841" sId="16" numFmtId="34">
    <oc r="D75">
      <v>241.804</v>
    </oc>
    <nc r="D75">
      <v>8.9</v>
    </nc>
  </rcc>
  <rcc rId="15842" sId="16" numFmtId="34">
    <oc r="C79">
      <v>533.59951999999998</v>
    </oc>
    <nc r="C79">
      <v>395.49400000000003</v>
    </nc>
  </rcc>
  <rcc rId="15843" sId="16" numFmtId="34">
    <oc r="D79">
      <v>463.56686999999999</v>
    </oc>
    <nc r="D79">
      <v>3</v>
    </nc>
  </rcc>
  <rcc rId="15844" sId="16" numFmtId="34">
    <oc r="C81">
      <v>1677.702</v>
    </oc>
    <nc r="C81">
      <v>1065.5</v>
    </nc>
  </rcc>
  <rcc rId="15845" sId="16" numFmtId="34">
    <oc r="D81">
      <v>1677.6991700000001</v>
    </oc>
    <nc r="D81">
      <v>88.26</v>
    </nc>
  </rcc>
  <rcc rId="15846" sId="16" numFmtId="34">
    <oc r="C88">
      <v>20.332999999999998</v>
    </oc>
    <nc r="C88">
      <v>2</v>
    </nc>
  </rcc>
  <rcc rId="15847" sId="16" numFmtId="34">
    <oc r="D88">
      <v>20.332999999999998</v>
    </oc>
    <nc r="D8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1.xml><?xml version="1.0" encoding="utf-8"?>
<revisions xmlns="http://schemas.openxmlformats.org/spreadsheetml/2006/main" xmlns:r="http://schemas.openxmlformats.org/officeDocument/2006/relationships">
  <rcc rId="15182" sId="10">
    <oc r="C54" t="inlineStr">
      <is>
        <t>назначено на 2019 г.</t>
      </is>
    </oc>
    <nc r="C54" t="inlineStr">
      <is>
        <t>назначено на 2020 г.</t>
      </is>
    </nc>
  </rcc>
  <rcc rId="15183" sId="10">
    <oc r="D54" t="inlineStr">
      <is>
        <t>исполнено на 01.01.2020 г.</t>
      </is>
    </oc>
    <nc r="D54" t="inlineStr">
      <is>
        <t>исполнено на 01.02.2020 г.</t>
      </is>
    </nc>
  </rcc>
  <rcc rId="15184" sId="10">
    <oc r="D3" t="inlineStr">
      <is>
        <t>исполнен на 01.01.2020 г.</t>
      </is>
    </oc>
    <nc r="D3" t="inlineStr">
      <is>
        <t>исполнен на 01.02.2020 г.</t>
      </is>
    </nc>
  </rcc>
  <rcc rId="15185" sId="10">
    <oc r="C3" t="inlineStr">
      <is>
        <t>назначено на 2019 г.</t>
      </is>
    </oc>
    <nc r="C3" t="inlineStr">
      <is>
        <t>назначено на 2020 г.</t>
      </is>
    </nc>
  </rcc>
  <rcc rId="15186" sId="10">
    <oc r="A1" t="inlineStr">
      <is>
        <t xml:space="preserve">                     Анализ исполнения бюджета Орининского сельского поселения на 01.01.2020 г.</t>
      </is>
    </oc>
    <nc r="A1" t="inlineStr">
      <is>
        <t xml:space="preserve">                     Анализ исполнения бюджета Орининского сельского поселения на 01.02.2020 г.</t>
      </is>
    </nc>
  </rcc>
  <rcc rId="15187" sId="10" numFmtId="4">
    <oc r="C6">
      <v>224.083</v>
    </oc>
    <nc r="C6">
      <v>187.5</v>
    </nc>
  </rcc>
  <rcc rId="15188" sId="10" numFmtId="4">
    <oc r="D6">
      <v>189.95368999999999</v>
    </oc>
    <nc r="D6">
      <v>13.768739999999999</v>
    </nc>
  </rcc>
  <rcc rId="15189" sId="10" numFmtId="4">
    <oc r="C8">
      <v>158.35</v>
    </oc>
    <nc r="C8">
      <v>183.91</v>
    </nc>
  </rcc>
  <rcc rId="15190" sId="10" numFmtId="4">
    <oc r="D8">
      <v>234.67979</v>
    </oc>
    <nc r="D8">
      <v>18.666550000000001</v>
    </nc>
  </rcc>
  <rcc rId="15191" sId="10" numFmtId="4">
    <oc r="C9">
      <v>1.6950000000000001</v>
    </oc>
    <nc r="C9">
      <v>1.97</v>
    </nc>
  </rcc>
  <rcc rId="15192" sId="10" numFmtId="4">
    <oc r="D9">
      <v>1.72496</v>
    </oc>
    <nc r="D9">
      <v>0.12701000000000001</v>
    </nc>
  </rcc>
  <rcc rId="15193" sId="10" numFmtId="4">
    <oc r="C10">
      <v>264.49</v>
    </oc>
    <nc r="C10">
      <v>307.16000000000003</v>
    </nc>
  </rcc>
  <rcc rId="15194" sId="10" numFmtId="4">
    <oc r="D10">
      <v>313.53298000000001</v>
    </oc>
    <nc r="D10">
      <v>25.613409999999998</v>
    </nc>
  </rcc>
  <rcc rId="15195" sId="10" numFmtId="4">
    <oc r="D11">
      <v>-34.365540000000003</v>
    </oc>
    <nc r="D11">
      <v>-3.4315799999999999</v>
    </nc>
  </rcc>
  <rcc rId="15196" sId="10" numFmtId="4">
    <oc r="C13">
      <v>40</v>
    </oc>
    <nc r="C13">
      <v>30</v>
    </nc>
  </rcc>
  <rcc rId="15197" sId="10" numFmtId="4">
    <oc r="D13">
      <v>9.3778500000000005</v>
    </oc>
    <nc r="D13">
      <v>0</v>
    </nc>
  </rcc>
  <rcc rId="15198" sId="10" numFmtId="4">
    <oc r="C15">
      <v>326</v>
    </oc>
    <nc r="C15">
      <v>290</v>
    </nc>
  </rcc>
  <rcc rId="15199" sId="10" numFmtId="4">
    <oc r="D15">
      <v>300.92039</v>
    </oc>
    <nc r="D15">
      <v>3.1266099999999999</v>
    </nc>
  </rcc>
  <rcc rId="15200" sId="10" numFmtId="4">
    <oc r="C16">
      <v>1550</v>
    </oc>
    <nc r="C16">
      <v>1492</v>
    </nc>
  </rcc>
  <rcc rId="15201" sId="10" numFmtId="4">
    <oc r="D16">
      <v>1471.8857</v>
    </oc>
    <nc r="D16">
      <v>29.829219999999999</v>
    </nc>
  </rcc>
  <rcc rId="15202" sId="10" numFmtId="4">
    <oc r="C18">
      <v>10</v>
    </oc>
    <nc r="C18">
      <v>6</v>
    </nc>
  </rcc>
  <rcc rId="15203" sId="10" numFmtId="4">
    <oc r="D18">
      <v>6.58</v>
    </oc>
    <nc r="D18">
      <v>0.7</v>
    </nc>
  </rcc>
  <rcc rId="15204" sId="10" numFmtId="4">
    <oc r="C27">
      <v>50</v>
    </oc>
    <nc r="C27">
      <v>230.4</v>
    </nc>
  </rcc>
  <rcc rId="15205" sId="10" numFmtId="4">
    <oc r="D27">
      <v>86.796859999999995</v>
    </oc>
    <nc r="D27">
      <v>10.23612</v>
    </nc>
  </rcc>
  <rcc rId="15206" sId="10" numFmtId="4">
    <oc r="C28">
      <v>45</v>
    </oc>
    <nc r="C28">
      <v>54</v>
    </nc>
  </rcc>
  <rcc rId="15207" sId="10" numFmtId="4">
    <oc r="D28">
      <v>49.5</v>
    </oc>
    <nc r="D28">
      <v>4.5</v>
    </nc>
  </rcc>
  <rcc rId="15208" sId="10" numFmtId="4">
    <oc r="C30">
      <v>35</v>
    </oc>
    <nc r="C30">
      <v>0</v>
    </nc>
  </rcc>
  <rcc rId="15209" sId="10" numFmtId="4">
    <oc r="D30">
      <v>77.439530000000005</v>
    </oc>
    <nc r="D30">
      <v>0</v>
    </nc>
  </rcc>
  <rcc rId="15210" sId="10" numFmtId="4">
    <oc r="D37">
      <v>-4.6500000000000004</v>
    </oc>
    <nc r="D37">
      <v>0</v>
    </nc>
  </rcc>
  <rcc rId="15211" sId="10" numFmtId="4">
    <oc r="C41">
      <v>1462.5</v>
    </oc>
    <nc r="C41">
      <v>1597</v>
    </nc>
  </rcc>
  <rcc rId="15212" sId="10" numFmtId="4">
    <oc r="D41">
      <v>1462.5</v>
    </oc>
    <nc r="D41">
      <v>133.08099999999999</v>
    </nc>
  </rcc>
  <rcc rId="15213" sId="10" numFmtId="4">
    <oc r="C42">
      <v>816</v>
    </oc>
    <nc r="C42">
      <v>150</v>
    </nc>
  </rcc>
  <rcc rId="15214" sId="10" numFmtId="4">
    <oc r="D42">
      <v>816</v>
    </oc>
    <nc r="D42">
      <v>0</v>
    </nc>
  </rcc>
  <rcc rId="15215" sId="10" numFmtId="4">
    <oc r="C43">
      <v>1165.08</v>
    </oc>
    <nc r="C43">
      <v>831.26499999999999</v>
    </nc>
  </rcc>
  <rcc rId="15216" sId="10" numFmtId="4">
    <oc r="D43">
      <v>1165.08</v>
    </oc>
    <nc r="D43">
      <v>0</v>
    </nc>
  </rcc>
  <rcc rId="15217" sId="10" numFmtId="4">
    <oc r="C45">
      <v>182.40299999999999</v>
    </oc>
    <nc r="C45"/>
  </rcc>
  <rcc rId="15218" sId="10" numFmtId="4">
    <oc r="D45">
      <v>182.40299999999999</v>
    </oc>
    <nc r="D45"/>
  </rcc>
  <rcc rId="15219" sId="10" numFmtId="4">
    <oc r="C46">
      <v>371.589</v>
    </oc>
    <nc r="C46"/>
  </rcc>
  <rcc rId="15220" sId="10" numFmtId="4">
    <oc r="D46">
      <v>371.48899999999998</v>
    </oc>
    <nc r="D46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21830" sId="3">
    <oc r="D3" t="inlineStr">
      <is>
        <t>исполнено на 01.03.2021 г.</t>
      </is>
    </oc>
    <nc r="D3" t="inlineStr">
      <is>
        <t>исполнено на 01.04.2021 г.</t>
      </is>
    </nc>
  </rcc>
  <rcc rId="21831" sId="3">
    <oc r="D75" t="inlineStr">
      <is>
        <t xml:space="preserve">исполнено на 01.03.2021 г. </t>
      </is>
    </oc>
    <nc r="D75" t="inlineStr">
      <is>
        <t xml:space="preserve">исполнено на 01.04.2021 г. </t>
      </is>
    </nc>
  </rcc>
  <rcc rId="21832" sId="3">
    <oc r="A2" t="inlineStr">
      <is>
        <t xml:space="preserve">                                                        Моргаушского района на 01.03.2021 г. </t>
      </is>
    </oc>
    <nc r="A2" t="inlineStr">
      <is>
        <t xml:space="preserve">                                                        Моргаушского района на 01.04.2021 г. 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22469" sId="8" numFmtId="34">
    <oc r="D58">
      <v>214.02887999999999</v>
    </oc>
    <nc r="D58">
      <v>394.15825999999998</v>
    </nc>
  </rcc>
  <rcc rId="22470" sId="8" numFmtId="34">
    <oc r="C61">
      <v>0</v>
    </oc>
    <nc r="C61">
      <v>30.56</v>
    </nc>
  </rcc>
  <rcc rId="22471" sId="8" numFmtId="34">
    <oc r="D63">
      <v>140</v>
    </oc>
    <nc r="D63">
      <v>144</v>
    </nc>
  </rcc>
  <rcc rId="22472" sId="8" numFmtId="34">
    <oc r="D70">
      <v>0</v>
    </oc>
    <nc r="D70">
      <v>7.55</v>
    </nc>
  </rcc>
  <rcc rId="22473" sId="8" numFmtId="34">
    <oc r="C73">
      <v>8.5399999999999991</v>
    </oc>
    <nc r="C73">
      <v>67.0441</v>
    </nc>
  </rcc>
  <rcc rId="22474" sId="8" numFmtId="34">
    <oc r="D75">
      <v>87.570999999999998</v>
    </oc>
    <nc r="D75">
      <v>161.04300000000001</v>
    </nc>
  </rcc>
  <rcc rId="22475" sId="8" numFmtId="34">
    <oc r="C80">
      <v>9618.9495000000006</v>
    </oc>
    <nc r="C80">
      <v>14686.12833</v>
    </nc>
  </rcc>
  <rcc rId="22476" sId="8" numFmtId="34">
    <oc r="D80">
      <v>335.62216000000001</v>
    </oc>
    <nc r="D80">
      <v>511.75648999999999</v>
    </nc>
  </rcc>
  <rcc rId="22477" sId="8" numFmtId="34">
    <oc r="D82">
      <v>407.15</v>
    </oc>
    <nc r="D82">
      <v>1221.45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21450" sId="3" numFmtId="4">
    <oc r="D79">
      <v>636.32637999999997</v>
    </oc>
    <nc r="D79">
      <v>2572.5057299999999</v>
    </nc>
  </rcc>
  <rcc rId="21451" sId="3" numFmtId="4">
    <oc r="D81">
      <v>506.31592999999998</v>
    </oc>
    <nc r="D81">
      <v>766.12494000000004</v>
    </nc>
  </rcc>
  <rcc rId="21452" sId="3" numFmtId="4">
    <oc r="D84">
      <v>80.146349999999998</v>
    </oc>
    <nc r="D84">
      <v>2200.7116000000001</v>
    </nc>
  </rcc>
  <rcc rId="21453" sId="3" numFmtId="4">
    <oc r="D86">
      <v>206.8</v>
    </oc>
    <nc r="D86">
      <v>413.6</v>
    </nc>
  </rcc>
  <rcc rId="21454" sId="3" numFmtId="4">
    <oc r="D89">
      <v>18</v>
    </oc>
    <nc r="D89">
      <v>134.57612</v>
    </nc>
  </rcc>
  <rcc rId="21455" sId="3" numFmtId="4">
    <oc r="D94">
      <v>0</v>
    </oc>
    <nc r="D94">
      <v>66.849999999999994</v>
    </nc>
  </rcc>
  <rcc rId="21456" sId="3">
    <oc r="A95" t="inlineStr">
      <is>
        <t>0405</t>
      </is>
    </oc>
    <nc r="A95"/>
  </rcc>
  <rcc rId="21457" sId="3">
    <oc r="B95" t="inlineStr">
      <is>
        <t>Сельское хозяйство</t>
      </is>
    </oc>
    <nc r="B95"/>
  </rcc>
  <rcc rId="21458" sId="3" numFmtId="4">
    <oc r="C95">
      <v>0</v>
    </oc>
    <nc r="C95"/>
  </rcc>
  <rcc rId="21459" sId="3" numFmtId="4">
    <oc r="D95">
      <v>0</v>
    </oc>
    <nc r="D95"/>
  </rcc>
  <rcc rId="21460" sId="3">
    <oc r="E95">
      <f>SUM(D95/C95*100)</f>
    </oc>
    <nc r="E95"/>
  </rcc>
  <rcc rId="21461" sId="3">
    <oc r="F95">
      <f>SUM(D95-C95)</f>
    </oc>
    <nc r="F95"/>
  </rcc>
  <rcc rId="21462" sId="3" numFmtId="4">
    <oc r="C98">
      <v>67517.399999999994</v>
    </oc>
    <nc r="C98">
      <v>78385.3</v>
    </nc>
  </rcc>
  <rcc rId="21463" sId="3" numFmtId="4">
    <oc r="D98">
      <v>0</v>
    </oc>
    <nc r="D98">
      <v>3624.2927300000001</v>
    </nc>
  </rcc>
  <rcc rId="21464" sId="3" numFmtId="4">
    <oc r="D99">
      <v>0</v>
    </oc>
    <nc r="D99">
      <v>104.723</v>
    </nc>
  </rcc>
  <rcc rId="21465" sId="3" numFmtId="4">
    <oc r="D101">
      <v>0</v>
    </oc>
    <nc r="D101">
      <v>46.898989999999998</v>
    </nc>
  </rcc>
  <rcc rId="21466" sId="3" numFmtId="4">
    <oc r="D107">
      <v>4216.2539999999999</v>
    </oc>
    <nc r="D107">
      <v>13230.664000000001</v>
    </nc>
  </rcc>
  <rcc rId="21467" sId="3" numFmtId="4">
    <oc r="D108">
      <v>11832.504999999999</v>
    </oc>
    <nc r="D108">
      <v>47497.020239999998</v>
    </nc>
  </rcc>
  <rcc rId="21468" sId="3" numFmtId="4">
    <oc r="D109">
      <v>628.91600000000005</v>
    </oc>
    <nc r="D109">
      <v>2859.2135199999998</v>
    </nc>
  </rcc>
  <rcc rId="21469" sId="3" numFmtId="4">
    <oc r="D110">
      <v>0</v>
    </oc>
    <nc r="D110">
      <v>9.66</v>
    </nc>
  </rcc>
  <rcc rId="21470" sId="3" numFmtId="4">
    <oc r="D111">
      <v>73.381050000000002</v>
    </oc>
    <nc r="D111">
      <v>256.13907</v>
    </nc>
  </rcc>
  <rcc rId="21471" sId="3" numFmtId="4">
    <oc r="C113">
      <v>43005.569000000003</v>
    </oc>
    <nc r="C113">
      <v>43490.569000000003</v>
    </nc>
  </rcc>
  <rcc rId="21472" sId="3" numFmtId="4">
    <oc r="D113">
      <v>868</v>
    </oc>
    <nc r="D113">
      <v>4478.1202000000003</v>
    </nc>
  </rcc>
  <rcc rId="21473" sId="3" numFmtId="4">
    <oc r="D114">
      <v>0</v>
    </oc>
    <nc r="D114">
      <v>0.1</v>
    </nc>
  </rcc>
  <rcc rId="21474" sId="3" numFmtId="4">
    <oc r="D116">
      <v>0</v>
    </oc>
    <nc r="D116">
      <v>6.3067799999999998</v>
    </nc>
  </rcc>
  <rcc rId="21475" sId="3" numFmtId="4">
    <nc r="D117">
      <v>703.05691000000002</v>
    </nc>
  </rcc>
  <rcc rId="21476" sId="3" numFmtId="4">
    <oc r="D118">
      <v>0</v>
    </oc>
    <nc r="D118">
      <v>14715.849050000001</v>
    </nc>
  </rcc>
  <rcc rId="21477" sId="3" numFmtId="4">
    <oc r="D119">
      <v>1.2</v>
    </oc>
    <nc r="D119">
      <v>5.3346799999999996</v>
    </nc>
  </rcc>
  <rcc rId="21478" sId="3" numFmtId="4">
    <nc r="D121">
      <v>42.5</v>
    </nc>
  </rcc>
  <rcc rId="21479" sId="3" numFmtId="4">
    <oc r="D122">
      <v>359.988</v>
    </oc>
    <nc r="D122">
      <v>605.774</v>
    </nc>
  </rcc>
  <rcc rId="21480" sId="3" numFmtId="4">
    <oc r="D131">
      <v>4461.3159999999998</v>
    </oc>
    <nc r="D131">
      <v>8922.6319999999996</v>
    </nc>
  </rcc>
  <rcc rId="21481" sId="3" numFmtId="4">
    <oc r="C133">
      <v>1175</v>
    </oc>
    <nc r="C133">
      <v>9906.2999999999993</v>
    </nc>
  </rcc>
  <rfmt sheetId="3" sqref="D134">
    <dxf>
      <numFmt numFmtId="2" formatCode="0.00"/>
    </dxf>
  </rfmt>
  <rfmt sheetId="3" sqref="D134">
    <dxf>
      <numFmt numFmtId="183" formatCode="0.000"/>
    </dxf>
  </rfmt>
  <rfmt sheetId="3" sqref="D134">
    <dxf>
      <numFmt numFmtId="174" formatCode="0.0000"/>
    </dxf>
  </rfmt>
  <rfmt sheetId="3" sqref="D134">
    <dxf>
      <numFmt numFmtId="168" formatCode="0.00000"/>
    </dxf>
  </rfmt>
  <rfmt sheetId="3" sqref="D134">
    <dxf>
      <numFmt numFmtId="173" formatCode="0.000000"/>
    </dxf>
  </rfmt>
  <rfmt sheetId="3" sqref="D134">
    <dxf>
      <numFmt numFmtId="168" formatCode="0.00000"/>
    </dxf>
  </rfmt>
  <rfmt sheetId="3" sqref="C134">
    <dxf>
      <numFmt numFmtId="2" formatCode="0.00"/>
    </dxf>
  </rfmt>
  <rfmt sheetId="3" sqref="C134">
    <dxf>
      <numFmt numFmtId="183" formatCode="0.000"/>
    </dxf>
  </rfmt>
  <rfmt sheetId="3" sqref="C134">
    <dxf>
      <numFmt numFmtId="174" formatCode="0.0000"/>
    </dxf>
  </rfmt>
  <rfmt sheetId="3" sqref="C134">
    <dxf>
      <numFmt numFmtId="168" formatCode="0.00000"/>
    </dxf>
  </rfmt>
  <rcc rId="21482" sId="3" numFmtId="4">
    <oc r="D90">
      <v>64.659099999999995</v>
    </oc>
    <nc r="D90">
      <v>285.85478000000001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21212" sId="18">
    <oc r="A1" t="inlineStr">
      <is>
        <t xml:space="preserve">                     Анализ исполнения бюджета Ярабайкасинского сельского поселения на 01.02.2020 г.</t>
      </is>
    </oc>
    <nc r="A1" t="inlineStr">
      <is>
        <t xml:space="preserve">                     Анализ исполнения бюджета Ярабайкасинского сельского поселения на 01.03.2020 г.</t>
      </is>
    </nc>
  </rcc>
  <rcc rId="21213" sId="18">
    <oc r="D3" t="inlineStr">
      <is>
        <t>исполнен на 01.02.2021 г.</t>
      </is>
    </oc>
    <nc r="D3" t="inlineStr">
      <is>
        <t>исполнен на 01.03.2021 г.</t>
      </is>
    </nc>
  </rcc>
  <rcc rId="21214" sId="18">
    <oc r="D55" t="inlineStr">
      <is>
        <t>исполнен на 01.02.2021 г.</t>
      </is>
    </oc>
    <nc r="D55" t="inlineStr">
      <is>
        <t>исполнен на 01.03.2021 г.</t>
      </is>
    </nc>
  </rcc>
  <rcc rId="21215" sId="18" numFmtId="4">
    <oc r="D6">
      <v>3.2048800000000002</v>
    </oc>
    <nc r="D6">
      <v>29.348780000000001</v>
    </nc>
  </rcc>
  <rcc rId="21216" sId="18" numFmtId="4">
    <oc r="D8">
      <v>32.220370000000003</v>
    </oc>
    <nc r="D8">
      <v>33.179279999999999</v>
    </nc>
  </rcc>
  <rcc rId="21217" sId="18" numFmtId="4">
    <oc r="D9">
      <v>0.18994</v>
    </oc>
    <nc r="D9">
      <v>0.21293999999999999</v>
    </nc>
  </rcc>
  <rcc rId="21218" sId="18" numFmtId="4">
    <oc r="D10">
      <v>43.232210000000002</v>
    </oc>
    <nc r="D10">
      <v>43.992280000000001</v>
    </nc>
  </rcc>
  <rcc rId="21219" sId="18" numFmtId="4">
    <oc r="D11">
      <v>-5.4909600000000003</v>
    </oc>
    <nc r="D11">
      <v>-6.7292800000000002</v>
    </nc>
  </rcc>
  <rcc rId="21220" sId="18" numFmtId="4">
    <oc r="D15">
      <v>8.9469999999999992</v>
    </oc>
    <nc r="D15">
      <v>11.506970000000001</v>
    </nc>
  </rcc>
  <rcc rId="21221" sId="18" numFmtId="4">
    <oc r="D16">
      <v>17.336449999999999</v>
    </oc>
    <nc r="D16">
      <v>34.693980000000003</v>
    </nc>
  </rcc>
  <rcc rId="21222" sId="18" numFmtId="4">
    <oc r="D18">
      <v>0.5</v>
    </oc>
    <nc r="D18">
      <v>0.8</v>
    </nc>
  </rcc>
  <rcc rId="21223" sId="18" numFmtId="4">
    <oc r="D27">
      <v>0.52400000000000002</v>
    </oc>
    <nc r="D27">
      <v>0.91700000000000004</v>
    </nc>
  </rcc>
  <rcc rId="21224" sId="18" numFmtId="4">
    <oc r="D42">
      <v>298.15199999999999</v>
    </oc>
    <nc r="D42">
      <v>596.30399999999997</v>
    </nc>
  </rcc>
  <rcc rId="21225" sId="18" numFmtId="4">
    <oc r="C44">
      <v>1293.71</v>
    </oc>
    <nc r="C44">
      <v>3026.6080000000002</v>
    </nc>
  </rcc>
  <rcc rId="21226" sId="18" numFmtId="4">
    <oc r="D45">
      <v>17.2334</v>
    </oc>
    <nc r="D45">
      <v>34.466799999999999</v>
    </nc>
  </rcc>
  <rcc rId="21227" sId="18" numFmtId="4">
    <oc r="D51">
      <v>0</v>
    </oc>
    <nc r="D51">
      <v>133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c rId="20949" sId="13">
    <oc r="A1" t="inlineStr">
      <is>
        <t xml:space="preserve">                     Анализ исполнения бюджета Хорнойского сельского поселения на 01.02.2021 г.</t>
      </is>
    </oc>
    <nc r="A1" t="inlineStr">
      <is>
        <t xml:space="preserve">                     Анализ исполнения бюджета Хорнойского сельского поселения на 01.03.2021 г.</t>
      </is>
    </nc>
  </rcc>
  <rcc rId="20950" sId="13">
    <oc r="D3" t="inlineStr">
      <is>
        <t>исполнен на 01.02.2021 г.</t>
      </is>
    </oc>
    <nc r="D3" t="inlineStr">
      <is>
        <t>исполнен на 01.03.2021 г.</t>
      </is>
    </nc>
  </rcc>
  <rcc rId="20951" sId="13">
    <oc r="D52" t="inlineStr">
      <is>
        <t>исполнен на 01.02.2021 г.</t>
      </is>
    </oc>
    <nc r="D52" t="inlineStr">
      <is>
        <t>исполнен на 01.03.2021 г.</t>
      </is>
    </nc>
  </rcc>
  <rcc rId="20952" sId="13" numFmtId="4">
    <oc r="D6">
      <v>10.00691</v>
    </oc>
    <nc r="D6">
      <v>14.354850000000001</v>
    </nc>
  </rcc>
  <rcc rId="20953" sId="13" numFmtId="4">
    <oc r="D8">
      <v>14.57587</v>
    </oc>
    <nc r="D8">
      <v>15.00967</v>
    </nc>
  </rcc>
  <rcc rId="20954" sId="13" numFmtId="4">
    <oc r="D9">
      <v>8.591E-2</v>
    </oc>
    <nc r="D9">
      <v>9.6310000000000007E-2</v>
    </nc>
  </rcc>
  <rcc rId="20955" sId="13" numFmtId="4">
    <oc r="D10">
      <v>19.55742</v>
    </oc>
    <nc r="D10">
      <v>19.901240000000001</v>
    </nc>
  </rcc>
  <rcc rId="20956" sId="13" numFmtId="4">
    <oc r="D11">
      <v>-2.4839799999999999</v>
    </oc>
    <nc r="D11">
      <v>-3.0441600000000002</v>
    </nc>
  </rcc>
  <rcc rId="20957" sId="13" numFmtId="4">
    <oc r="D13">
      <v>0</v>
    </oc>
    <nc r="D13">
      <v>1.8162</v>
    </nc>
  </rcc>
  <rcc rId="20958" sId="13" numFmtId="4">
    <oc r="D15">
      <v>0.17846000000000001</v>
    </oc>
    <nc r="D15">
      <v>1.3207599999999999</v>
    </nc>
  </rcc>
  <rcc rId="20959" sId="13" numFmtId="4">
    <oc r="D16">
      <v>5.7888700000000002</v>
    </oc>
    <nc r="D16">
      <v>8.9418299999999995</v>
    </nc>
  </rcc>
  <rcc rId="20960" sId="13" numFmtId="4">
    <oc r="D39">
      <v>179.59299999999999</v>
    </oc>
    <nc r="D39">
      <v>359.18599999999998</v>
    </nc>
  </rcc>
  <rcc rId="20961" sId="13" numFmtId="4">
    <oc r="C42">
      <v>532.69000000000005</v>
    </oc>
    <nc r="C42">
      <v>2029.7380000000001</v>
    </nc>
  </rcc>
  <rcc rId="20962" sId="13" numFmtId="4">
    <oc r="D43">
      <v>8.6166</v>
    </oc>
    <nc r="D43">
      <v>17.2332</v>
    </nc>
  </rcc>
  <rcc rId="20963" sId="13" numFmtId="34">
    <oc r="D56">
      <v>24</v>
    </oc>
    <nc r="D56">
      <v>117.95623999999999</v>
    </nc>
  </rcc>
  <rcc rId="20964" sId="13" numFmtId="34">
    <oc r="D63">
      <v>2</v>
    </oc>
    <nc r="D63">
      <v>10.327590000000001</v>
    </nc>
  </rcc>
  <rcc rId="20965" sId="13" numFmtId="34">
    <oc r="C73">
      <v>1041.8779999999999</v>
    </oc>
    <nc r="C73">
      <v>1881.2950000000001</v>
    </nc>
  </rcc>
  <rcc rId="20966" sId="13" numFmtId="34">
    <nc r="D73">
      <v>11.510999999999999</v>
    </nc>
  </rcc>
  <rcc rId="20967" sId="13" numFmtId="34">
    <oc r="C77">
      <v>350</v>
    </oc>
    <nc r="C77">
      <v>1007.631</v>
    </nc>
  </rcc>
  <rcc rId="20968" sId="13" numFmtId="34">
    <oc r="D78">
      <v>0</v>
    </oc>
    <nc r="D78">
      <v>5.7868199999999996</v>
    </nc>
  </rcc>
  <rcc rId="20969" sId="13" numFmtId="34">
    <nc r="D80">
      <v>147.11412000000001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2.xml><?xml version="1.0" encoding="utf-8"?>
<revisions xmlns="http://schemas.openxmlformats.org/spreadsheetml/2006/main" xmlns:r="http://schemas.openxmlformats.org/officeDocument/2006/relationships">
  <rcc rId="18600" sId="19" numFmtId="34">
    <oc r="C55">
      <v>1333.1</v>
    </oc>
    <nc r="C55">
      <v>1365.5</v>
    </nc>
  </rcc>
  <rcc rId="18601" sId="19" numFmtId="34">
    <oc r="D55">
      <v>29.6</v>
    </oc>
    <nc r="D55">
      <v>25.5</v>
    </nc>
  </rcc>
  <rcc rId="18602" sId="19" numFmtId="34">
    <oc r="C58">
      <v>24</v>
    </oc>
    <nc r="C58"/>
  </rcc>
  <rcc rId="18603" sId="19" numFmtId="34">
    <oc r="C59">
      <v>5</v>
    </oc>
    <nc r="C59">
      <v>50</v>
    </nc>
  </rcc>
  <rcc rId="18604" sId="19" numFmtId="34">
    <oc r="C60">
      <v>3.0230000000000001</v>
    </oc>
    <nc r="C60">
      <v>2.9769999999999999</v>
    </nc>
  </rcc>
  <rcc rId="18605" sId="19" numFmtId="34">
    <oc r="C62">
      <v>89.603999999999999</v>
    </oc>
    <nc r="C62">
      <v>103.383</v>
    </nc>
  </rcc>
  <rcc rId="18606" sId="19" numFmtId="34">
    <oc r="D62">
      <v>2.4</v>
    </oc>
    <nc r="D62"/>
  </rcc>
  <rcc rId="18607" sId="19" numFmtId="34">
    <oc r="C66">
      <v>2</v>
    </oc>
    <nc r="C66">
      <v>13</v>
    </nc>
  </rcc>
  <rcc rId="18608" sId="19" numFmtId="34">
    <oc r="C67">
      <v>8</v>
    </oc>
    <nc r="C67">
      <v>10</v>
    </nc>
  </rcc>
  <rcc rId="18609" sId="19" numFmtId="34">
    <oc r="C70">
      <v>14.316000000000001</v>
    </oc>
    <nc r="C70">
      <v>4.26</v>
    </nc>
  </rcc>
  <rcc rId="18610" sId="19" numFmtId="34">
    <oc r="C71">
      <v>900</v>
    </oc>
    <nc r="C71"/>
  </rcc>
  <rcc rId="18611" sId="19" numFmtId="34">
    <oc r="C72">
      <v>1639.011</v>
    </oc>
    <nc r="C72">
      <v>1114.6199999999999</v>
    </nc>
  </rcc>
  <rcc rId="18612" sId="19" numFmtId="34">
    <oc r="C76">
      <v>0</v>
    </oc>
    <nc r="C76">
      <v>200</v>
    </nc>
  </rcc>
  <rcc rId="18613" sId="19" numFmtId="34">
    <oc r="C77">
      <v>355.43099999999998</v>
    </oc>
    <nc r="C77">
      <v>690.423</v>
    </nc>
  </rcc>
  <rcc rId="18614" sId="19" numFmtId="34">
    <oc r="C79">
      <v>1042.8</v>
    </oc>
    <nc r="C79">
      <v>1052.3</v>
    </nc>
  </rcc>
  <rcc rId="18615" sId="19" numFmtId="34">
    <oc r="D79">
      <v>86.832999999999998</v>
    </oc>
    <nc r="D79"/>
  </rcc>
  <rcc rId="18616" sId="19" numFmtId="34">
    <oc r="C86">
      <v>2</v>
    </oc>
    <nc r="C86">
      <v>30</v>
    </nc>
  </rcc>
  <rcc rId="18617" sId="19" numFmtId="34">
    <oc r="C73">
      <v>0</v>
    </oc>
    <nc r="C73">
      <v>150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c rId="20775" sId="11" numFmtId="34">
    <oc r="D80">
      <v>0</v>
    </oc>
    <nc r="D80">
      <v>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1.xml><?xml version="1.0" encoding="utf-8"?>
<revisions xmlns="http://schemas.openxmlformats.org/spreadsheetml/2006/main" xmlns:r="http://schemas.openxmlformats.org/officeDocument/2006/relationships">
  <rcc rId="18647" sId="18" numFmtId="4">
    <nc r="C47">
      <v>575</v>
    </nc>
  </rcc>
  <rcc rId="18648" sId="18" numFmtId="4">
    <oc r="C45">
      <v>786.02700000000004</v>
    </oc>
    <nc r="C45">
      <v>211.02699999999999</v>
    </nc>
  </rcc>
  <rcc rId="18649" sId="3" numFmtId="4">
    <oc r="C6">
      <v>118798.5</v>
    </oc>
    <nc r="C6">
      <v>124321</v>
    </nc>
  </rcc>
  <rcc rId="18650" sId="3" numFmtId="4">
    <oc r="C8">
      <v>1814.9069999999999</v>
    </oc>
    <nc r="C8">
      <v>1757.2</v>
    </nc>
  </rcc>
  <rcc rId="18651" sId="3" numFmtId="4">
    <oc r="D8">
      <v>202.06084000000001</v>
    </oc>
    <nc r="D8">
      <v>200.41847000000001</v>
    </nc>
  </rcc>
  <rcc rId="18652" sId="3" numFmtId="4">
    <oc r="C9">
      <v>21.959</v>
    </oc>
    <nc r="C9">
      <v>21.5</v>
    </nc>
  </rcc>
  <rcc rId="18653" sId="3" numFmtId="4">
    <oc r="D9">
      <v>1.37479</v>
    </oc>
    <nc r="D9">
      <v>1.1813899999999999</v>
    </nc>
  </rcc>
  <rcc rId="18654" sId="3" numFmtId="4">
    <oc r="C10">
      <v>3500.134</v>
    </oc>
    <nc r="C10">
      <v>3389.4</v>
    </nc>
  </rcc>
  <rcc rId="18655" sId="3" numFmtId="4">
    <oc r="D10">
      <v>277.25846999999999</v>
    </oc>
    <nc r="D10">
      <v>268.91462000000001</v>
    </nc>
  </rcc>
  <rcc rId="18656" sId="3" numFmtId="4">
    <oc r="D11">
      <v>-37.146000000000001</v>
    </oc>
    <nc r="D11">
      <v>-34.155059999999999</v>
    </nc>
  </rcc>
  <rcc rId="18657" sId="3" numFmtId="4">
    <oc r="C13">
      <v>1273.0999999999999</v>
    </oc>
    <nc r="C13">
      <v>9793.9</v>
    </nc>
  </rcc>
  <rcc rId="18658" sId="3" numFmtId="4">
    <oc r="C14">
      <v>9543</v>
    </oc>
    <nc r="C14">
      <v>650.70000000000005</v>
    </nc>
  </rcc>
  <rcc rId="18659" sId="3" numFmtId="4">
    <oc r="D14">
      <v>1155.6078600000001</v>
    </oc>
    <nc r="D14">
      <v>1320.65984</v>
    </nc>
  </rcc>
  <rcc rId="18660" sId="3" numFmtId="4">
    <oc r="C15">
      <v>1248.4000000000001</v>
    </oc>
    <nc r="C15">
      <v>1283.3</v>
    </nc>
  </rcc>
  <rcc rId="18661" sId="3" numFmtId="4">
    <oc r="D15">
      <v>6.6696</v>
    </oc>
    <nc r="D15">
      <v>46.965040000000002</v>
    </nc>
  </rcc>
  <rcc rId="18662" sId="3" numFmtId="4">
    <oc r="D16">
      <v>9.5519999999999996</v>
    </oc>
    <nc r="D16">
      <v>38.527999999999999</v>
    </nc>
  </rcc>
  <rcc rId="18663" sId="3" numFmtId="4">
    <oc r="C20">
      <v>2300</v>
    </oc>
    <nc r="C20">
      <v>2400</v>
    </nc>
  </rcc>
  <rcc rId="18664" sId="3" numFmtId="4">
    <oc r="D20">
      <v>103.65718</v>
    </oc>
    <nc r="D20">
      <v>62.655839999999998</v>
    </nc>
  </rcc>
  <rcc rId="18665" sId="3" numFmtId="4">
    <oc r="C23">
      <v>1100</v>
    </oc>
    <nc r="C23">
      <v>1900</v>
    </nc>
  </rcc>
  <rcc rId="18666" sId="3" numFmtId="4">
    <oc r="D23">
      <v>151.76920999999999</v>
    </oc>
    <nc r="D23">
      <v>15.34722</v>
    </nc>
  </rcc>
  <rcc rId="18667" sId="3" numFmtId="4">
    <oc r="C25">
      <v>1900</v>
    </oc>
    <nc r="C25">
      <v>2190</v>
    </nc>
  </rcc>
  <rcc rId="18668" sId="3" numFmtId="4">
    <oc r="D25">
      <v>190.79982999999999</v>
    </oc>
    <nc r="D25">
      <v>102.13282</v>
    </nc>
  </rcc>
  <rcc rId="18669" sId="3" numFmtId="4">
    <oc r="D27">
      <v>41.628749999999997</v>
    </oc>
    <nc r="D27"/>
  </rcc>
  <rcc rId="18670" sId="3" numFmtId="4">
    <oc r="C27">
      <v>800</v>
    </oc>
    <nc r="C27">
      <v>810</v>
    </nc>
  </rcc>
  <rcc rId="18671" sId="3">
    <oc r="A28">
      <v>1090000000</v>
    </oc>
    <nc r="A28">
      <v>109000000</v>
    </nc>
  </rcc>
  <rcc rId="18672" sId="3" numFmtId="4">
    <oc r="C35">
      <v>30</v>
    </oc>
    <nc r="C35">
      <v>20</v>
    </nc>
  </rcc>
  <rcc rId="18673" sId="3" numFmtId="4">
    <oc r="C37">
      <v>9000</v>
    </oc>
    <nc r="C37">
      <v>8800</v>
    </nc>
  </rcc>
  <rcc rId="18674" sId="3" numFmtId="4">
    <oc r="D37">
      <v>519.65660000000003</v>
    </oc>
    <nc r="D37">
      <v>355.41689000000002</v>
    </nc>
  </rcc>
  <rcc rId="18675" sId="3" numFmtId="4">
    <oc r="C38">
      <v>300</v>
    </oc>
    <nc r="C38">
      <v>246</v>
    </nc>
  </rcc>
  <rcc rId="18676" sId="3" numFmtId="4">
    <oc r="D38">
      <v>15.37557</v>
    </oc>
    <nc r="D38">
      <v>14.514659999999999</v>
    </nc>
  </rcc>
  <rcc rId="18677" sId="3" numFmtId="4">
    <oc r="C40">
      <v>70</v>
    </oc>
    <nc r="C40">
      <v>10</v>
    </nc>
  </rcc>
  <rcc rId="18678" sId="3" numFmtId="4">
    <oc r="C42">
      <v>500</v>
    </oc>
    <nc r="C42">
      <v>520</v>
    </nc>
  </rcc>
  <rcc rId="18679" sId="3" numFmtId="4">
    <oc r="D42">
      <v>29.989170000000001</v>
    </oc>
    <nc r="D42">
      <v>10.19009</v>
    </nc>
  </rcc>
  <rcc rId="18680" sId="3" numFmtId="4">
    <oc r="C44">
      <v>550</v>
    </oc>
    <nc r="C44">
      <v>530</v>
    </nc>
  </rcc>
  <rcc rId="18681" sId="3" numFmtId="4">
    <oc r="D44">
      <v>0.41383999999999999</v>
    </oc>
    <nc r="D44">
      <v>1.84E-2</v>
    </nc>
  </rcc>
  <rcc rId="18682" sId="3" numFmtId="4">
    <oc r="C46">
      <v>84</v>
    </oc>
    <nc r="C46">
      <v>100</v>
    </nc>
  </rcc>
  <rcc rId="18683" sId="3" numFmtId="4">
    <oc r="C49">
      <v>500</v>
    </oc>
    <nc r="C49">
      <v>600</v>
    </nc>
  </rcc>
  <rcc rId="18684" sId="3" numFmtId="4">
    <oc r="D49">
      <v>0</v>
    </oc>
    <nc r="D49">
      <v>649.62864000000002</v>
    </nc>
  </rcc>
  <rcc rId="18685" sId="3" numFmtId="4">
    <oc r="C50">
      <v>4000</v>
    </oc>
    <nc r="C50">
      <v>2000</v>
    </nc>
  </rcc>
  <rcc rId="18686" sId="3" numFmtId="4">
    <oc r="D50">
      <v>50.903700000000001</v>
    </oc>
    <nc r="D50">
      <v>1207.4346499999999</v>
    </nc>
  </rcc>
  <rcc rId="18687" sId="3" numFmtId="4">
    <oc r="C56">
      <v>0</v>
    </oc>
    <nc r="C56">
      <v>1060</v>
    </nc>
  </rcc>
  <rcc rId="18688" sId="3" numFmtId="4">
    <oc r="D56">
      <v>97.959320000000005</v>
    </oc>
    <nc r="D56">
      <v>-1.5562</v>
    </nc>
  </rcc>
  <rrc rId="18689" sId="3" ref="A57:XFD57" action="insertRow">
    <undo index="16" exp="area" ref3D="1" dr="$A$122:$XFD$124" dn="Z_B31C8DB7_3E78_4144_A6B5_8DE36DE63F0E_.wvu.Rows" sId="3"/>
    <undo index="14" exp="area" ref3D="1" dr="$A$94:$XFD$94" dn="Z_B31C8DB7_3E78_4144_A6B5_8DE36DE63F0E_.wvu.Rows" sId="3"/>
    <undo index="12" exp="area" ref3D="1" dr="$A$87:$XFD$87" dn="Z_B31C8DB7_3E78_4144_A6B5_8DE36DE63F0E_.wvu.Rows" sId="3"/>
    <undo index="10" exp="area" ref3D="1" dr="$A$70:$XFD$70" dn="Z_B31C8DB7_3E78_4144_A6B5_8DE36DE63F0E_.wvu.Rows" sId="3"/>
    <undo index="8" exp="area" ref3D="1" dr="$A$63:$XFD$63" dn="Z_B31C8DB7_3E78_4144_A6B5_8DE36DE63F0E_.wvu.Rows" sId="3"/>
    <undo index="22" exp="area" ref3D="1" dr="$A$127:$XFD$128" dn="Z_B30CE22D_C12F_4E12_8BB9_3AAE0A6991CC_.wvu.Rows" sId="3"/>
    <undo index="20" exp="area" ref3D="1" dr="$A$122:$XFD$124" dn="Z_B30CE22D_C12F_4E12_8BB9_3AAE0A6991CC_.wvu.Rows" sId="3"/>
    <undo index="18" exp="area" ref3D="1" dr="$A$87:$XFD$87" dn="Z_B30CE22D_C12F_4E12_8BB9_3AAE0A6991CC_.wvu.Rows" sId="3"/>
    <undo index="16" exp="area" ref3D="1" dr="$A$70:$XFD$70" dn="Z_B30CE22D_C12F_4E12_8BB9_3AAE0A6991CC_.wvu.Rows" sId="3"/>
    <undo index="14" exp="area" ref3D="1" dr="$A$63:$XFD$63" dn="Z_B30CE22D_C12F_4E12_8BB9_3AAE0A6991CC_.wvu.Rows" sId="3"/>
    <undo index="26" exp="area" ref3D="1" dr="$A$127:$XFD$128" dn="Z_A54C432C_6C68_4B53_A75C_446EB3A61B2B_.wvu.Rows" sId="3"/>
    <undo index="24" exp="area" ref3D="1" dr="$A$122:$XFD$124" dn="Z_A54C432C_6C68_4B53_A75C_446EB3A61B2B_.wvu.Rows" sId="3"/>
    <undo index="22" exp="area" ref3D="1" dr="$A$94:$XFD$94" dn="Z_A54C432C_6C68_4B53_A75C_446EB3A61B2B_.wvu.Rows" sId="3"/>
    <undo index="20" exp="area" ref3D="1" dr="$A$87:$XFD$87" dn="Z_A54C432C_6C68_4B53_A75C_446EB3A61B2B_.wvu.Rows" sId="3"/>
    <undo index="18" exp="area" ref3D="1" dr="$A$70:$XFD$70" dn="Z_A54C432C_6C68_4B53_A75C_446EB3A61B2B_.wvu.Rows" sId="3"/>
    <undo index="16" exp="area" ref3D="1" dr="$A$63:$XFD$63" dn="Z_A54C432C_6C68_4B53_A75C_446EB3A61B2B_.wvu.Rows" sId="3"/>
    <undo index="16" exp="area" ref3D="1" dr="$A$122:$XFD$124" dn="Z_5BFCA170_DEAE_4D2C_98A0_1E68B427AC01_.wvu.Rows" sId="3"/>
    <undo index="14" exp="area" ref3D="1" dr="$A$94:$XFD$94" dn="Z_5BFCA170_DEAE_4D2C_98A0_1E68B427AC01_.wvu.Rows" sId="3"/>
    <undo index="12" exp="area" ref3D="1" dr="$A$87:$XFD$87" dn="Z_5BFCA170_DEAE_4D2C_98A0_1E68B427AC01_.wvu.Rows" sId="3"/>
    <undo index="10" exp="area" ref3D="1" dr="$A$70:$XFD$70" dn="Z_5BFCA170_DEAE_4D2C_98A0_1E68B427AC01_.wvu.Rows" sId="3"/>
    <undo index="8" exp="area" ref3D="1" dr="$A$63:$XFD$63" dn="Z_5BFCA170_DEAE_4D2C_98A0_1E68B427AC01_.wvu.Rows" sId="3"/>
    <undo index="38" exp="area" ref3D="1" dr="$A$127:$XFD$128" dn="Z_42584DC0_1D41_4C93_9B38_C388E7B8DAC4_.wvu.Rows" sId="3"/>
    <undo index="36" exp="area" ref3D="1" dr="$A$122:$XFD$124" dn="Z_42584DC0_1D41_4C93_9B38_C388E7B8DAC4_.wvu.Rows" sId="3"/>
    <undo index="34" exp="area" ref3D="1" dr="$A$102:$XFD$102" dn="Z_42584DC0_1D41_4C93_9B38_C388E7B8DAC4_.wvu.Rows" sId="3"/>
    <undo index="32" exp="area" ref3D="1" dr="$A$94:$XFD$94" dn="Z_42584DC0_1D41_4C93_9B38_C388E7B8DAC4_.wvu.Rows" sId="3"/>
    <undo index="30" exp="area" ref3D="1" dr="$A$90:$XFD$90" dn="Z_42584DC0_1D41_4C93_9B38_C388E7B8DAC4_.wvu.Rows" sId="3"/>
    <undo index="28" exp="area" ref3D="1" dr="$A$87:$XFD$87" dn="Z_42584DC0_1D41_4C93_9B38_C388E7B8DAC4_.wvu.Rows" sId="3"/>
    <undo index="26" exp="area" ref3D="1" dr="$A$81:$XFD$81" dn="Z_42584DC0_1D41_4C93_9B38_C388E7B8DAC4_.wvu.Rows" sId="3"/>
    <undo index="24" exp="area" ref3D="1" dr="$A$70:$XFD$70" dn="Z_42584DC0_1D41_4C93_9B38_C388E7B8DAC4_.wvu.Rows" sId="3"/>
    <undo index="22" exp="area" ref3D="1" dr="$A$63:$XFD$63" dn="Z_42584DC0_1D41_4C93_9B38_C388E7B8DAC4_.wvu.Rows" sId="3"/>
    <undo index="20" exp="area" ref3D="1" dr="$A$57:$XFD$59" dn="Z_42584DC0_1D41_4C93_9B38_C388E7B8DAC4_.wvu.Rows" sId="3"/>
    <undo index="16" exp="area" ref3D="1" dr="$A$122:$XFD$124" dn="Z_3DCB9AAA_F09C_4EA6_B992_F93E466D374A_.wvu.Rows" sId="3"/>
    <undo index="14" exp="area" ref3D="1" dr="$A$94:$XFD$94" dn="Z_3DCB9AAA_F09C_4EA6_B992_F93E466D374A_.wvu.Rows" sId="3"/>
    <undo index="12" exp="area" ref3D="1" dr="$A$87:$XFD$87" dn="Z_3DCB9AAA_F09C_4EA6_B992_F93E466D374A_.wvu.Rows" sId="3"/>
    <undo index="10" exp="area" ref3D="1" dr="$A$70:$XFD$70" dn="Z_3DCB9AAA_F09C_4EA6_B992_F93E466D374A_.wvu.Rows" sId="3"/>
    <undo index="8" exp="area" ref3D="1" dr="$A$63:$XFD$63" dn="Z_3DCB9AAA_F09C_4EA6_B992_F93E466D374A_.wvu.Rows" sId="3"/>
    <undo index="18" exp="area" ref3D="1" dr="$A$122:$XFD$124" dn="Z_1A52382B_3765_4E8C_903F_6B8919B7242E_.wvu.Rows" sId="3"/>
    <undo index="16" exp="area" ref3D="1" dr="$A$94:$XFD$94" dn="Z_1A52382B_3765_4E8C_903F_6B8919B7242E_.wvu.Rows" sId="3"/>
    <undo index="14" exp="area" ref3D="1" dr="$A$87:$XFD$87" dn="Z_1A52382B_3765_4E8C_903F_6B8919B7242E_.wvu.Rows" sId="3"/>
    <undo index="12" exp="area" ref3D="1" dr="$A$70:$XFD$70" dn="Z_1A52382B_3765_4E8C_903F_6B8919B7242E_.wvu.Rows" sId="3"/>
    <undo index="10" exp="area" ref3D="1" dr="$A$63:$XFD$63" dn="Z_1A52382B_3765_4E8C_903F_6B8919B7242E_.wvu.Rows" sId="3"/>
    <undo index="24" exp="area" ref3D="1" dr="$A$127:$XFD$128" dn="Z_1718F1EE_9F48_4DBE_9531_3B70F9C4A5DD_.wvu.Rows" sId="3"/>
    <undo index="22" exp="area" ref3D="1" dr="$A$122:$XFD$124" dn="Z_1718F1EE_9F48_4DBE_9531_3B70F9C4A5DD_.wvu.Rows" sId="3"/>
    <undo index="20" exp="area" ref3D="1" dr="$A$94:$XFD$94" dn="Z_1718F1EE_9F48_4DBE_9531_3B70F9C4A5DD_.wvu.Rows" sId="3"/>
    <undo index="18" exp="area" ref3D="1" dr="$A$87:$XFD$87" dn="Z_1718F1EE_9F48_4DBE_9531_3B70F9C4A5DD_.wvu.Rows" sId="3"/>
    <undo index="16" exp="area" ref3D="1" dr="$A$70:$XFD$70" dn="Z_1718F1EE_9F48_4DBE_9531_3B70F9C4A5DD_.wvu.Rows" sId="3"/>
    <undo index="14" exp="area" ref3D="1" dr="$A$63:$XFD$63" dn="Z_1718F1EE_9F48_4DBE_9531_3B70F9C4A5DD_.wvu.Rows" sId="3"/>
  </rrc>
  <rcc rId="18690" sId="3">
    <nc r="A57">
      <v>1161100001</v>
    </nc>
  </rcc>
  <rcc rId="18691" sId="3">
    <nc r="B57" t="inlineStr">
      <is>
        <t>Платежи, уплачиваемые в целях возмещения вреда</t>
      </is>
    </nc>
  </rcc>
  <rcc rId="18692" sId="3" numFmtId="4">
    <nc r="C57">
      <v>37</v>
    </nc>
  </rcc>
  <rcc rId="18693" sId="3" numFmtId="4">
    <nc r="D57">
      <v>41.55</v>
    </nc>
  </rcc>
  <rcc rId="18694" sId="3">
    <nc r="E57">
      <f>SUM(D57/C57*100)</f>
    </nc>
  </rcc>
  <rcc rId="18695" sId="3">
    <nc r="F57">
      <f>SUM(D57-C57)</f>
    </nc>
  </rcc>
  <rcc rId="18696" sId="3" numFmtId="4">
    <oc r="C55">
      <v>5600</v>
    </oc>
    <nc r="C55">
      <v>336</v>
    </nc>
  </rcc>
  <rcc rId="18697" sId="3" numFmtId="4">
    <oc r="D55">
      <v>15.121729999999999</v>
    </oc>
    <nc r="D55">
      <v>2.0235400000000001</v>
    </nc>
  </rcc>
  <rrc rId="18698" sId="3" ref="A54:XFD54" action="insertRow">
    <undo index="16" exp="area" ref3D="1" dr="$A$123:$XFD$125" dn="Z_B31C8DB7_3E78_4144_A6B5_8DE36DE63F0E_.wvu.Rows" sId="3"/>
    <undo index="14" exp="area" ref3D="1" dr="$A$95:$XFD$95" dn="Z_B31C8DB7_3E78_4144_A6B5_8DE36DE63F0E_.wvu.Rows" sId="3"/>
    <undo index="12" exp="area" ref3D="1" dr="$A$88:$XFD$88" dn="Z_B31C8DB7_3E78_4144_A6B5_8DE36DE63F0E_.wvu.Rows" sId="3"/>
    <undo index="10" exp="area" ref3D="1" dr="$A$71:$XFD$71" dn="Z_B31C8DB7_3E78_4144_A6B5_8DE36DE63F0E_.wvu.Rows" sId="3"/>
    <undo index="8" exp="area" ref3D="1" dr="$A$64:$XFD$64" dn="Z_B31C8DB7_3E78_4144_A6B5_8DE36DE63F0E_.wvu.Rows" sId="3"/>
    <undo index="22" exp="area" ref3D="1" dr="$A$128:$XFD$129" dn="Z_B30CE22D_C12F_4E12_8BB9_3AAE0A6991CC_.wvu.Rows" sId="3"/>
    <undo index="20" exp="area" ref3D="1" dr="$A$123:$XFD$125" dn="Z_B30CE22D_C12F_4E12_8BB9_3AAE0A6991CC_.wvu.Rows" sId="3"/>
    <undo index="18" exp="area" ref3D="1" dr="$A$88:$XFD$88" dn="Z_B30CE22D_C12F_4E12_8BB9_3AAE0A6991CC_.wvu.Rows" sId="3"/>
    <undo index="16" exp="area" ref3D="1" dr="$A$71:$XFD$71" dn="Z_B30CE22D_C12F_4E12_8BB9_3AAE0A6991CC_.wvu.Rows" sId="3"/>
    <undo index="14" exp="area" ref3D="1" dr="$A$64:$XFD$64" dn="Z_B30CE22D_C12F_4E12_8BB9_3AAE0A6991CC_.wvu.Rows" sId="3"/>
    <undo index="26" exp="area" ref3D="1" dr="$A$128:$XFD$129" dn="Z_A54C432C_6C68_4B53_A75C_446EB3A61B2B_.wvu.Rows" sId="3"/>
    <undo index="24" exp="area" ref3D="1" dr="$A$123:$XFD$125" dn="Z_A54C432C_6C68_4B53_A75C_446EB3A61B2B_.wvu.Rows" sId="3"/>
    <undo index="22" exp="area" ref3D="1" dr="$A$95:$XFD$95" dn="Z_A54C432C_6C68_4B53_A75C_446EB3A61B2B_.wvu.Rows" sId="3"/>
    <undo index="20" exp="area" ref3D="1" dr="$A$88:$XFD$88" dn="Z_A54C432C_6C68_4B53_A75C_446EB3A61B2B_.wvu.Rows" sId="3"/>
    <undo index="18" exp="area" ref3D="1" dr="$A$71:$XFD$71" dn="Z_A54C432C_6C68_4B53_A75C_446EB3A61B2B_.wvu.Rows" sId="3"/>
    <undo index="16" exp="area" ref3D="1" dr="$A$64:$XFD$64" dn="Z_A54C432C_6C68_4B53_A75C_446EB3A61B2B_.wvu.Rows" sId="3"/>
    <undo index="16" exp="area" ref3D="1" dr="$A$123:$XFD$125" dn="Z_5BFCA170_DEAE_4D2C_98A0_1E68B427AC01_.wvu.Rows" sId="3"/>
    <undo index="14" exp="area" ref3D="1" dr="$A$95:$XFD$95" dn="Z_5BFCA170_DEAE_4D2C_98A0_1E68B427AC01_.wvu.Rows" sId="3"/>
    <undo index="12" exp="area" ref3D="1" dr="$A$88:$XFD$88" dn="Z_5BFCA170_DEAE_4D2C_98A0_1E68B427AC01_.wvu.Rows" sId="3"/>
    <undo index="10" exp="area" ref3D="1" dr="$A$71:$XFD$71" dn="Z_5BFCA170_DEAE_4D2C_98A0_1E68B427AC01_.wvu.Rows" sId="3"/>
    <undo index="8" exp="area" ref3D="1" dr="$A$64:$XFD$64" dn="Z_5BFCA170_DEAE_4D2C_98A0_1E68B427AC01_.wvu.Rows" sId="3"/>
    <undo index="38" exp="area" ref3D="1" dr="$A$128:$XFD$129" dn="Z_42584DC0_1D41_4C93_9B38_C388E7B8DAC4_.wvu.Rows" sId="3"/>
    <undo index="36" exp="area" ref3D="1" dr="$A$123:$XFD$125" dn="Z_42584DC0_1D41_4C93_9B38_C388E7B8DAC4_.wvu.Rows" sId="3"/>
    <undo index="34" exp="area" ref3D="1" dr="$A$103:$XFD$103" dn="Z_42584DC0_1D41_4C93_9B38_C388E7B8DAC4_.wvu.Rows" sId="3"/>
    <undo index="32" exp="area" ref3D="1" dr="$A$95:$XFD$95" dn="Z_42584DC0_1D41_4C93_9B38_C388E7B8DAC4_.wvu.Rows" sId="3"/>
    <undo index="30" exp="area" ref3D="1" dr="$A$91:$XFD$91" dn="Z_42584DC0_1D41_4C93_9B38_C388E7B8DAC4_.wvu.Rows" sId="3"/>
    <undo index="28" exp="area" ref3D="1" dr="$A$88:$XFD$88" dn="Z_42584DC0_1D41_4C93_9B38_C388E7B8DAC4_.wvu.Rows" sId="3"/>
    <undo index="26" exp="area" ref3D="1" dr="$A$82:$XFD$82" dn="Z_42584DC0_1D41_4C93_9B38_C388E7B8DAC4_.wvu.Rows" sId="3"/>
    <undo index="24" exp="area" ref3D="1" dr="$A$71:$XFD$71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6" exp="area" ref3D="1" dr="$A$123:$XFD$125" dn="Z_3DCB9AAA_F09C_4EA6_B992_F93E466D374A_.wvu.Rows" sId="3"/>
    <undo index="14" exp="area" ref3D="1" dr="$A$95:$XFD$95" dn="Z_3DCB9AAA_F09C_4EA6_B992_F93E466D374A_.wvu.Rows" sId="3"/>
    <undo index="12" exp="area" ref3D="1" dr="$A$88:$XFD$88" dn="Z_3DCB9AAA_F09C_4EA6_B992_F93E466D374A_.wvu.Rows" sId="3"/>
    <undo index="10" exp="area" ref3D="1" dr="$A$71:$XFD$71" dn="Z_3DCB9AAA_F09C_4EA6_B992_F93E466D374A_.wvu.Rows" sId="3"/>
    <undo index="8" exp="area" ref3D="1" dr="$A$64:$XFD$64" dn="Z_3DCB9AAA_F09C_4EA6_B992_F93E466D374A_.wvu.Rows" sId="3"/>
    <undo index="18" exp="area" ref3D="1" dr="$A$123:$XFD$125" dn="Z_1A52382B_3765_4E8C_903F_6B8919B7242E_.wvu.Rows" sId="3"/>
    <undo index="16" exp="area" ref3D="1" dr="$A$95:$XFD$95" dn="Z_1A52382B_3765_4E8C_903F_6B8919B7242E_.wvu.Rows" sId="3"/>
    <undo index="14" exp="area" ref3D="1" dr="$A$88:$XFD$88" dn="Z_1A52382B_3765_4E8C_903F_6B8919B7242E_.wvu.Rows" sId="3"/>
    <undo index="12" exp="area" ref3D="1" dr="$A$71:$XFD$71" dn="Z_1A52382B_3765_4E8C_903F_6B8919B7242E_.wvu.Rows" sId="3"/>
    <undo index="10" exp="area" ref3D="1" dr="$A$64:$XFD$64" dn="Z_1A52382B_3765_4E8C_903F_6B8919B7242E_.wvu.Rows" sId="3"/>
    <undo index="24" exp="area" ref3D="1" dr="$A$128:$XFD$129" dn="Z_1718F1EE_9F48_4DBE_9531_3B70F9C4A5DD_.wvu.Rows" sId="3"/>
    <undo index="22" exp="area" ref3D="1" dr="$A$123:$XFD$125" dn="Z_1718F1EE_9F48_4DBE_9531_3B70F9C4A5DD_.wvu.Rows" sId="3"/>
    <undo index="20" exp="area" ref3D="1" dr="$A$95:$XFD$95" dn="Z_1718F1EE_9F48_4DBE_9531_3B70F9C4A5DD_.wvu.Rows" sId="3"/>
    <undo index="18" exp="area" ref3D="1" dr="$A$88:$XFD$88" dn="Z_1718F1EE_9F48_4DBE_9531_3B70F9C4A5DD_.wvu.Rows" sId="3"/>
    <undo index="16" exp="area" ref3D="1" dr="$A$71:$XFD$71" dn="Z_1718F1EE_9F48_4DBE_9531_3B70F9C4A5DD_.wvu.Rows" sId="3"/>
    <undo index="14" exp="area" ref3D="1" dr="$A$64:$XFD$64" dn="Z_1718F1EE_9F48_4DBE_9531_3B70F9C4A5DD_.wvu.Rows" sId="3"/>
  </rrc>
  <rcc rId="18699" sId="3">
    <oc r="A55">
      <v>1160701000</v>
    </oc>
    <nc r="A55">
      <v>1160100001</v>
    </nc>
  </rcc>
  <rcc rId="18700" sId="3" numFmtId="4">
    <oc r="C55">
      <v>0</v>
    </oc>
    <nc r="C55">
      <v>867</v>
    </nc>
  </rcc>
  <rcc rId="18701" sId="3" numFmtId="4">
    <oc r="D55">
      <v>0</v>
    </oc>
    <nc r="D55">
      <v>45.8825</v>
    </nc>
  </rcc>
  <rrc rId="18702" sId="3" ref="A54:XFD54" action="deleteRow">
    <undo index="16" exp="area" ref3D="1" dr="$A$124:$XFD$126" dn="Z_B31C8DB7_3E78_4144_A6B5_8DE36DE63F0E_.wvu.Rows" sId="3"/>
    <undo index="14" exp="area" ref3D="1" dr="$A$96:$XFD$9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5:$XFD$65" dn="Z_B31C8DB7_3E78_4144_A6B5_8DE36DE63F0E_.wvu.Rows" sId="3"/>
    <undo index="22" exp="area" ref3D="1" dr="$A$129:$XFD$130" dn="Z_B30CE22D_C12F_4E12_8BB9_3AAE0A6991CC_.wvu.Rows" sId="3"/>
    <undo index="20" exp="area" ref3D="1" dr="$A$124:$XFD$126" dn="Z_B30CE22D_C12F_4E12_8BB9_3AAE0A6991CC_.wvu.Rows" sId="3"/>
    <undo index="18" exp="area" ref3D="1" dr="$A$89:$XFD$89" dn="Z_B30CE22D_C12F_4E12_8BB9_3AAE0A6991CC_.wvu.Rows" sId="3"/>
    <undo index="16" exp="area" ref3D="1" dr="$A$72:$XFD$72" dn="Z_B30CE22D_C12F_4E12_8BB9_3AAE0A6991CC_.wvu.Rows" sId="3"/>
    <undo index="14" exp="area" ref3D="1" dr="$A$65:$XFD$65" dn="Z_B30CE22D_C12F_4E12_8BB9_3AAE0A6991CC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2" exp="area" ref3D="1" dr="$A$96:$XFD$9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5:$XFD$65" dn="Z_A54C432C_6C68_4B53_A75C_446EB3A61B2B_.wvu.Rows" sId="3"/>
    <undo index="16" exp="area" ref3D="1" dr="$A$124:$XFD$126" dn="Z_5BFCA170_DEAE_4D2C_98A0_1E68B427AC01_.wvu.Rows" sId="3"/>
    <undo index="14" exp="area" ref3D="1" dr="$A$96:$XFD$96" dn="Z_5BFCA170_DEAE_4D2C_98A0_1E68B427AC01_.wvu.Rows" sId="3"/>
    <undo index="12" exp="area" ref3D="1" dr="$A$89:$XFD$89" dn="Z_5BFCA170_DEAE_4D2C_98A0_1E68B427AC01_.wvu.Rows" sId="3"/>
    <undo index="10" exp="area" ref3D="1" dr="$A$72:$XFD$72" dn="Z_5BFCA170_DEAE_4D2C_98A0_1E68B427AC01_.wvu.Rows" sId="3"/>
    <undo index="8" exp="area" ref3D="1" dr="$A$65:$XFD$65" dn="Z_5BFCA170_DEAE_4D2C_98A0_1E68B427AC01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4:$XFD$104" dn="Z_42584DC0_1D41_4C93_9B38_C388E7B8DAC4_.wvu.Rows" sId="3"/>
    <undo index="32" exp="area" ref3D="1" dr="$A$96:$XFD$96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6" exp="area" ref3D="1" dr="$A$124:$XFD$126" dn="Z_3DCB9AAA_F09C_4EA6_B992_F93E466D374A_.wvu.Rows" sId="3"/>
    <undo index="14" exp="area" ref3D="1" dr="$A$96:$XFD$9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5:$XFD$65" dn="Z_3DCB9AAA_F09C_4EA6_B992_F93E466D374A_.wvu.Rows" sId="3"/>
    <undo index="18" exp="area" ref3D="1" dr="$A$124:$XFD$126" dn="Z_1A52382B_3765_4E8C_903F_6B8919B7242E_.wvu.Rows" sId="3"/>
    <undo index="16" exp="area" ref3D="1" dr="$A$96:$XFD$9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5:$XFD$65" dn="Z_1A52382B_3765_4E8C_903F_6B8919B7242E_.wvu.Rows" sId="3"/>
    <undo index="24" exp="area" ref3D="1" dr="$A$129:$XFD$130" dn="Z_1718F1EE_9F48_4DBE_9531_3B70F9C4A5DD_.wvu.Rows" sId="3"/>
    <undo index="22" exp="area" ref3D="1" dr="$A$124:$XFD$126" dn="Z_1718F1EE_9F48_4DBE_9531_3B70F9C4A5DD_.wvu.Rows" sId="3"/>
    <undo index="20" exp="area" ref3D="1" dr="$A$96:$XFD$96" dn="Z_1718F1EE_9F48_4DBE_9531_3B70F9C4A5DD_.wvu.Rows" sId="3"/>
    <undo index="18" exp="area" ref3D="1" dr="$A$89:$XFD$89" dn="Z_1718F1EE_9F48_4DBE_9531_3B70F9C4A5DD_.wvu.Rows" sId="3"/>
    <undo index="16" exp="area" ref3D="1" dr="$A$72:$XFD$72" dn="Z_1718F1EE_9F48_4DBE_9531_3B70F9C4A5DD_.wvu.Rows" sId="3"/>
    <undo index="14" exp="area" ref3D="1" dr="$A$65:$XFD$65" dn="Z_1718F1EE_9F48_4DBE_9531_3B70F9C4A5DD_.wvu.Rows" sId="3"/>
    <rfmt sheetId="3" xfDxf="1" s="1" sqref="A54:XFD5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="1" sqref="A54" start="0" length="0">
      <dxf>
        <font>
          <b/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B54" start="0" length="0">
      <dxf>
        <font>
          <b/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C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D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54" start="0" length="0">
      <dxf>
        <numFmt numFmtId="177" formatCode="0.0000000"/>
      </dxf>
    </rfmt>
  </rrc>
  <rcc rId="18703" sId="3">
    <oc r="C53">
      <f>SUM(C54:C56)</f>
    </oc>
    <nc r="C53">
      <f>SUM(C54:C57)</f>
    </nc>
  </rcc>
  <rcc rId="18704" sId="3">
    <oc r="D53">
      <f>SUM(D54:D56)</f>
    </oc>
    <nc r="D53">
      <f>SUM(D54:D57)</f>
    </nc>
  </rcc>
  <rcc rId="18705" sId="3" numFmtId="4">
    <oc r="C63">
      <v>0</v>
    </oc>
    <nc r="C63">
      <v>10026.799999999999</v>
    </nc>
  </rcc>
  <rcc rId="18706" sId="3" numFmtId="4">
    <oc r="D63">
      <v>0</v>
    </oc>
    <nc r="D63">
      <v>835.6</v>
    </nc>
  </rcc>
  <rcc rId="18707" sId="3" numFmtId="4">
    <oc r="C65">
      <v>10026.9</v>
    </oc>
    <nc r="C65"/>
  </rcc>
  <rcc rId="18708" sId="3" numFmtId="4">
    <oc r="D65">
      <v>835.6</v>
    </oc>
    <nc r="D65"/>
  </rcc>
  <rcc rId="18709" sId="3" numFmtId="4">
    <oc r="C66">
      <v>227331.5624</v>
    </oc>
    <nc r="C66">
      <v>236042.63518000001</v>
    </nc>
  </rcc>
  <rcc rId="18710" sId="3" numFmtId="4">
    <oc r="C67">
      <v>363023.84</v>
    </oc>
    <nc r="C67">
      <v>405408.09899999999</v>
    </nc>
  </rcc>
  <rcc rId="18711" sId="3" numFmtId="4">
    <oc r="D67">
      <v>29346.145</v>
    </oc>
    <nc r="D67">
      <v>18143.8</v>
    </nc>
  </rcc>
  <rcc rId="18712" sId="3" numFmtId="4">
    <oc r="C68">
      <v>29907</v>
    </oc>
    <nc r="C68">
      <v>53894</v>
    </nc>
  </rcc>
  <rcc rId="18713" sId="3" numFmtId="4">
    <oc r="D68">
      <v>1896.125</v>
    </oc>
    <nc r="D68"/>
  </rcc>
  <rcc rId="18714" sId="3" numFmtId="4">
    <oc r="D70">
      <v>-52617.294300000001</v>
    </oc>
    <nc r="D70">
      <v>-19535.39184</v>
    </nc>
  </rcc>
  <rfmt sheetId="3" sqref="C72">
    <dxf>
      <numFmt numFmtId="2" formatCode="0.00"/>
    </dxf>
  </rfmt>
  <rfmt sheetId="3" sqref="C72">
    <dxf>
      <numFmt numFmtId="183" formatCode="0.000"/>
    </dxf>
  </rfmt>
  <rfmt sheetId="3" sqref="C72">
    <dxf>
      <numFmt numFmtId="174" formatCode="0.0000"/>
    </dxf>
  </rfmt>
  <rfmt sheetId="3" sqref="C72">
    <dxf>
      <numFmt numFmtId="168" formatCode="0.00000"/>
    </dxf>
  </rfmt>
  <rcc rId="18715" sId="3" numFmtId="4">
    <oc r="D69">
      <v>0</v>
    </oc>
    <nc r="D69">
      <v>467.79521999999997</v>
    </nc>
  </rcc>
  <rfmt sheetId="3" sqref="D72">
    <dxf>
      <numFmt numFmtId="2" formatCode="0.00"/>
    </dxf>
  </rfmt>
  <rfmt sheetId="3" sqref="D72">
    <dxf>
      <numFmt numFmtId="183" formatCode="0.000"/>
    </dxf>
  </rfmt>
  <rfmt sheetId="3" sqref="D72">
    <dxf>
      <numFmt numFmtId="174" formatCode="0.0000"/>
    </dxf>
  </rfmt>
  <rfmt sheetId="3" sqref="D72">
    <dxf>
      <numFmt numFmtId="168" formatCode="0.00000"/>
    </dxf>
  </rfmt>
  <rfmt sheetId="3" sqref="D72">
    <dxf>
      <numFmt numFmtId="173" formatCode="0.000000"/>
    </dxf>
  </rfmt>
  <rcc rId="18716" sId="3" numFmtId="4">
    <oc r="D6">
      <v>6628.9963100000004</v>
    </oc>
    <nc r="D6">
      <v>7546.4537799999998</v>
    </nc>
  </rcc>
  <rcc rId="18717" sId="3" numFmtId="4">
    <oc r="D13">
      <v>55.125419999999998</v>
    </oc>
    <nc r="D13">
      <v>236.71242000000001</v>
    </nc>
  </rcc>
  <rfmt sheetId="3" sqref="D72">
    <dxf>
      <numFmt numFmtId="168" formatCode="0.00000"/>
    </dxf>
  </rfmt>
  <rcc rId="18718" sId="3" numFmtId="4">
    <oc r="C79">
      <v>22970.6</v>
    </oc>
    <nc r="C79">
      <v>24382.97</v>
    </nc>
  </rcc>
  <rcc rId="18719" sId="3" numFmtId="4">
    <oc r="D79">
      <v>437.96341999999999</v>
    </oc>
    <nc r="D79">
      <v>636.32637999999997</v>
    </nc>
  </rcc>
  <rcc rId="18720" sId="3" numFmtId="4">
    <oc r="C80">
      <v>15.9</v>
    </oc>
    <nc r="C80">
      <v>10</v>
    </nc>
  </rcc>
  <rcc rId="18721" sId="3" numFmtId="4">
    <oc r="C81">
      <v>5278.8</v>
    </oc>
    <nc r="C81">
      <v>5277.2730000000001</v>
    </nc>
  </rcc>
  <rcc rId="18722" sId="3" numFmtId="4">
    <oc r="D81">
      <v>350.39904000000001</v>
    </oc>
    <nc r="D81">
      <v>506.31592999999998</v>
    </nc>
  </rcc>
  <rcc rId="18723" sId="3" numFmtId="4">
    <oc r="C82">
      <v>1000</v>
    </oc>
    <nc r="C82"/>
  </rcc>
  <rcc rId="18724" sId="3" numFmtId="4">
    <oc r="C83">
      <v>2367.9569999999999</v>
    </oc>
    <nc r="C83">
      <v>3737.4353500000002</v>
    </nc>
  </rcc>
  <rcc rId="18725" sId="3" numFmtId="4">
    <oc r="C84">
      <v>18215.5</v>
    </oc>
    <nc r="C84">
      <v>15010.768</v>
    </nc>
  </rcc>
  <rcc rId="18726" sId="3" numFmtId="4">
    <oc r="D84">
      <v>1392.7380000000001</v>
    </oc>
    <nc r="D84">
      <v>80.146349999999998</v>
    </nc>
  </rcc>
  <rcc rId="18727" sId="3" numFmtId="4">
    <oc r="C86">
      <v>2150.5</v>
    </oc>
    <nc r="C86">
      <v>2481.1999999999998</v>
    </nc>
  </rcc>
  <rcc rId="18728" sId="3" numFmtId="4">
    <oc r="D86">
      <v>179.2</v>
    </oc>
    <nc r="D86">
      <v>206.8</v>
    </nc>
  </rcc>
  <rcc rId="18729" sId="3" numFmtId="4">
    <oc r="C89">
      <v>1597.7</v>
    </oc>
    <nc r="C89">
      <v>1218.8</v>
    </nc>
  </rcc>
  <rcc rId="18730" sId="3" numFmtId="4">
    <oc r="D89">
      <v>19</v>
    </oc>
    <nc r="D89">
      <v>18</v>
    </nc>
  </rcc>
  <rcc rId="18731" sId="3" numFmtId="4">
    <oc r="C90">
      <v>2368.9</v>
    </oc>
    <nc r="C90">
      <v>2592</v>
    </nc>
  </rcc>
  <rcc rId="18732" sId="3" numFmtId="4">
    <oc r="D90">
      <v>59.610489999999999</v>
    </oc>
    <nc r="D90">
      <v>64.659099999999995</v>
    </nc>
  </rcc>
  <rcc rId="18733" sId="3" numFmtId="4">
    <oc r="C92">
      <v>296</v>
    </oc>
    <nc r="C92">
      <v>100</v>
    </nc>
  </rcc>
  <rcc rId="18734" sId="3" numFmtId="4">
    <oc r="C96">
      <v>87.9</v>
    </oc>
    <nc r="C96">
      <v>420.54</v>
    </nc>
  </rcc>
  <rcc rId="18735" sId="3" numFmtId="4">
    <oc r="C98">
      <v>59211.13</v>
    </oc>
    <nc r="C98">
      <v>67517.399999999994</v>
    </nc>
  </rcc>
  <rcc rId="18736" sId="3" numFmtId="4">
    <oc r="C99">
      <v>829.4</v>
    </oc>
    <nc r="C99">
      <v>1154</v>
    </nc>
  </rcc>
  <rcc rId="18737" sId="3" numFmtId="4">
    <oc r="C101">
      <v>500</v>
    </oc>
    <nc r="C101">
      <v>7643.0789999999997</v>
    </nc>
  </rcc>
  <rcc rId="18738" sId="3" numFmtId="4">
    <oc r="C102">
      <v>8350.7999999999993</v>
    </oc>
    <nc r="C102">
      <v>9850</v>
    </nc>
  </rcc>
  <rcc rId="18739" sId="3" numFmtId="4">
    <oc r="C103">
      <v>8042.5493999999999</v>
    </oc>
    <nc r="C103">
      <v>7202.9184699999996</v>
    </nc>
  </rcc>
  <rcc rId="18740" sId="3" numFmtId="4">
    <oc r="C107">
      <v>120190.5</v>
    </oc>
    <nc r="C107">
      <v>92497.2</v>
    </nc>
  </rcc>
  <rcc rId="18741" sId="3" numFmtId="4">
    <oc r="D107">
      <v>7623.0709999999999</v>
    </oc>
    <nc r="D107">
      <v>4216.2539999999999</v>
    </nc>
  </rcc>
  <rcc rId="18742" sId="3" numFmtId="4">
    <oc r="C108">
      <v>335253.8</v>
    </oc>
    <nc r="C108">
      <v>452762.48200000002</v>
    </nc>
  </rcc>
  <rcc rId="18743" sId="3" numFmtId="4">
    <oc r="D108">
      <v>21578.640309999999</v>
    </oc>
    <nc r="D108">
      <v>11832.504999999999</v>
    </nc>
  </rcc>
  <rcc rId="18744" sId="3" numFmtId="4">
    <oc r="C109">
      <v>21192.13</v>
    </oc>
    <nc r="C109">
      <v>20073.2</v>
    </nc>
  </rcc>
  <rcc rId="18745" sId="3" numFmtId="4">
    <oc r="D109">
      <v>598.42100000000005</v>
    </oc>
    <nc r="D109">
      <v>628.91600000000005</v>
    </nc>
  </rcc>
  <rcc rId="18746" sId="3" numFmtId="4">
    <oc r="C110">
      <v>5132.8999999999996</v>
    </oc>
    <nc r="C110">
      <v>4500</v>
    </nc>
  </rcc>
  <rcc rId="18747" sId="3" numFmtId="4">
    <oc r="C111">
      <v>2612.3000000000002</v>
    </oc>
    <nc r="C111">
      <v>2761.3</v>
    </nc>
  </rcc>
  <rcc rId="18748" sId="3" numFmtId="4">
    <oc r="D111">
      <v>126.95393</v>
    </oc>
    <nc r="D111">
      <v>73.381050000000002</v>
    </nc>
  </rcc>
  <rcc rId="18749" sId="3" numFmtId="4">
    <oc r="C113">
      <v>67784.525999999998</v>
    </oc>
    <nc r="C113">
      <v>43005.569000000003</v>
    </nc>
  </rcc>
  <rcc rId="18750" sId="3" numFmtId="4">
    <oc r="D113">
      <v>1893.7260000000001</v>
    </oc>
    <nc r="D113">
      <v>868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3.xml><?xml version="1.0" encoding="utf-8"?>
<revisions xmlns="http://schemas.openxmlformats.org/spreadsheetml/2006/main" xmlns:r="http://schemas.openxmlformats.org/officeDocument/2006/relationships">
  <rcc rId="20664" sId="11">
    <oc r="D54" t="inlineStr">
      <is>
        <t>исполнен на 01.02.2021 г.</t>
      </is>
    </oc>
    <nc r="D54" t="inlineStr">
      <is>
        <t>исполнен на 01.03.2021 г.</t>
      </is>
    </nc>
  </rcc>
  <rcc rId="20665" sId="11">
    <oc r="D3" t="inlineStr">
      <is>
        <t>исполнен на 01.02.2021 г.</t>
      </is>
    </oc>
    <nc r="D3" t="inlineStr">
      <is>
        <t>исполнен на 01.03.2021 г.</t>
      </is>
    </nc>
  </rcc>
  <rcc rId="20666" sId="11">
    <oc r="A1" t="inlineStr">
      <is>
        <t xml:space="preserve">                     Анализ исполнения бюджета Сятракасинского сельского поселения на 01.02.2020 г.</t>
      </is>
    </oc>
    <nc r="A1" t="inlineStr">
      <is>
        <t xml:space="preserve">                     Анализ исполнения бюджета Сятракасинского сельского поселения на 01.03.2020 г.</t>
      </is>
    </nc>
  </rcc>
  <rcc rId="20667" sId="11" numFmtId="4">
    <oc r="D6">
      <v>1.8184199999999999</v>
    </oc>
    <nc r="D6">
      <v>17.336580000000001</v>
    </nc>
  </rcc>
  <rcc rId="20668" sId="11" numFmtId="4">
    <oc r="D8">
      <v>22.91864</v>
    </oc>
    <nc r="D8">
      <v>23.600719999999999</v>
    </nc>
  </rcc>
  <rcc rId="20669" sId="11" numFmtId="4">
    <oc r="D9">
      <v>0.13508999999999999</v>
    </oc>
    <nc r="D9">
      <v>0.15145</v>
    </nc>
  </rcc>
  <rcc rId="20670" sId="11" numFmtId="4">
    <oc r="D10">
      <v>30.751480000000001</v>
    </oc>
    <nc r="D10">
      <v>31.29214</v>
    </nc>
  </rcc>
  <rcc rId="20671" sId="11" numFmtId="4">
    <oc r="D11">
      <v>-3.9057300000000001</v>
    </oc>
    <nc r="D11">
      <v>-4.7865700000000002</v>
    </nc>
  </rcc>
  <rcc rId="20672" sId="11" numFmtId="4">
    <oc r="D15">
      <v>2.3117899999999998</v>
    </oc>
    <nc r="D15">
      <v>4.19306</v>
    </nc>
  </rcc>
  <rcc rId="20673" sId="11" numFmtId="4">
    <oc r="D16">
      <v>17.7973</v>
    </oc>
    <nc r="D16">
      <v>24.608979999999999</v>
    </nc>
  </rcc>
  <rcc rId="20674" sId="11" numFmtId="4">
    <oc r="D18">
      <v>0.2</v>
    </oc>
    <nc r="D18">
      <v>1.05</v>
    </nc>
  </rcc>
  <rcc rId="20675" sId="11" numFmtId="4">
    <oc r="D28">
      <v>0.56447999999999998</v>
    </oc>
    <nc r="D28">
      <v>1.12896</v>
    </nc>
  </rcc>
  <rcc rId="20676" sId="11" numFmtId="4">
    <oc r="D41">
      <v>386.47800000000001</v>
    </oc>
    <nc r="D41">
      <v>772.95600000000002</v>
    </nc>
  </rcc>
  <rcc rId="20677" sId="11" numFmtId="4">
    <oc r="C43">
      <v>827.25</v>
    </oc>
    <nc r="C43">
      <v>1880.068</v>
    </nc>
  </rcc>
  <rcc rId="20678" sId="11" numFmtId="4">
    <oc r="D43">
      <v>0</v>
    </oc>
    <nc r="D43">
      <v>81.605000000000004</v>
    </nc>
  </rcc>
  <rcc rId="20679" sId="11" numFmtId="4">
    <oc r="D44">
      <v>17.2334</v>
    </oc>
    <nc r="D44">
      <v>34.466799999999999</v>
    </nc>
  </rcc>
  <rcc rId="20680" sId="11" numFmtId="4">
    <nc r="D49">
      <v>205.49</v>
    </nc>
  </rcc>
  <rcc rId="20681" sId="11" numFmtId="34">
    <oc r="D58">
      <v>69.527320000000003</v>
    </oc>
    <nc r="D58">
      <v>173.49854999999999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31.xml><?xml version="1.0" encoding="utf-8"?>
<revisions xmlns="http://schemas.openxmlformats.org/spreadsheetml/2006/main" xmlns:r="http://schemas.openxmlformats.org/officeDocument/2006/relationships">
  <rcc rId="19057" sId="2" numFmtId="4">
    <oc r="AT32">
      <v>18.797180000000001</v>
    </oc>
    <nc r="AT32">
      <v>18.75216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c rId="20388" sId="7">
    <oc r="D53" t="inlineStr">
      <is>
        <t>исполнен на 01.02.2021 г.</t>
      </is>
    </oc>
    <nc r="D53" t="inlineStr">
      <is>
        <t>исполнен на 01.03.2021 г.</t>
      </is>
    </nc>
  </rcc>
  <rcc rId="20389" sId="7">
    <oc r="D3" t="inlineStr">
      <is>
        <t>исполнен на 01.02.2021 г.</t>
      </is>
    </oc>
    <nc r="D3" t="inlineStr">
      <is>
        <t>исполнен на 01.03.2021 г.</t>
      </is>
    </nc>
  </rcc>
  <rcc rId="20390" sId="7">
    <oc r="A1" t="inlineStr">
      <is>
        <t xml:space="preserve">                     Анализ исполнения бюджета Кадикасинского сельского поселения на 01.02.2021 г.</t>
      </is>
    </oc>
    <nc r="A1" t="inlineStr">
      <is>
        <t xml:space="preserve">                     Анализ исполнения бюджета Кадикасинского сельского поселения на 01.03.2021 г.</t>
      </is>
    </nc>
  </rcc>
  <rcc rId="20391" sId="7" numFmtId="34">
    <oc r="D6">
      <v>11.30884</v>
    </oc>
    <nc r="D6">
      <v>62.959899999999998</v>
    </nc>
  </rcc>
  <rcc rId="20392" sId="7" numFmtId="34">
    <oc r="D8">
      <v>31.261430000000001</v>
    </oc>
    <nc r="D8">
      <v>32.191800000000001</v>
    </nc>
  </rcc>
  <rcc rId="20393" sId="7" numFmtId="34">
    <oc r="D9">
      <v>0.18426000000000001</v>
    </oc>
    <nc r="D9">
      <v>0.20655999999999999</v>
    </nc>
  </rcc>
  <rcc rId="20394" sId="7" numFmtId="34">
    <oc r="D10">
      <v>41.945529999999998</v>
    </oc>
    <nc r="D10">
      <v>42.682969999999997</v>
    </nc>
  </rcc>
  <rcc rId="20395" sId="7" numFmtId="4">
    <oc r="D11">
      <v>-5.3274999999999997</v>
    </oc>
    <nc r="D11">
      <v>-6.5289400000000004</v>
    </nc>
  </rcc>
  <rcc rId="20396" sId="7" numFmtId="34">
    <oc r="D13">
      <v>0.59157999999999999</v>
    </oc>
    <nc r="D13">
      <v>0.6</v>
    </nc>
  </rcc>
  <rcc rId="20397" sId="7" numFmtId="34">
    <oc r="D15">
      <v>1.0607</v>
    </oc>
    <nc r="D15">
      <v>4.1727400000000001</v>
    </nc>
  </rcc>
  <rcc rId="20398" sId="7" numFmtId="34">
    <oc r="D16">
      <v>57.882159999999999</v>
    </oc>
    <nc r="D16">
      <v>208.94856999999999</v>
    </nc>
  </rcc>
  <rcc rId="20399" sId="7" numFmtId="34">
    <oc r="D18">
      <v>1</v>
    </oc>
    <nc r="D18">
      <v>1.4</v>
    </nc>
  </rcc>
  <rcc rId="20400" sId="7" numFmtId="4">
    <oc r="D28">
      <v>0</v>
    </oc>
    <nc r="D28">
      <v>5.5</v>
    </nc>
  </rcc>
  <rcc rId="20401" sId="7" numFmtId="4">
    <oc r="D27">
      <v>0</v>
    </oc>
    <nc r="D27">
      <v>9.92</v>
    </nc>
  </rcc>
  <rcc rId="20402" sId="7" numFmtId="34">
    <oc r="D41">
      <v>243.06800000000001</v>
    </oc>
    <nc r="D41">
      <v>486.13600000000002</v>
    </nc>
  </rcc>
  <rcc rId="20403" sId="7" numFmtId="34">
    <oc r="C43">
      <v>1260.1600000000001</v>
    </oc>
    <nc r="C43">
      <v>2327.723</v>
    </nc>
  </rcc>
  <rcc rId="20404" sId="7" numFmtId="34">
    <oc r="D43">
      <v>0</v>
    </oc>
    <nc r="D43">
      <v>130.839</v>
    </nc>
  </rcc>
  <rcc rId="20405" sId="7" numFmtId="34">
    <oc r="D45">
      <v>17.2334</v>
    </oc>
    <nc r="D45">
      <v>34.466799999999999</v>
    </nc>
  </rcc>
  <rcc rId="20406" sId="7" numFmtId="34">
    <oc r="D47">
      <v>0</v>
    </oc>
    <nc r="D47">
      <v>177.92740000000001</v>
    </nc>
  </rcc>
  <rcc rId="20407" sId="7" numFmtId="34">
    <oc r="D57">
      <v>28.7</v>
    </oc>
    <nc r="D57">
      <v>158.68886000000001</v>
    </nc>
  </rcc>
  <rcc rId="20408" sId="7" numFmtId="34">
    <oc r="C62">
      <v>24.869</v>
    </oc>
    <nc r="C62">
      <v>74.869</v>
    </nc>
  </rcc>
  <rcc rId="20409" sId="7" numFmtId="34">
    <oc r="D62">
      <v>0</v>
    </oc>
    <nc r="D62">
      <v>50</v>
    </nc>
  </rcc>
  <rcc rId="20410" sId="7" numFmtId="34">
    <oc r="D64">
      <v>4.8</v>
    </oc>
    <nc r="D64">
      <v>21.655180000000001</v>
    </nc>
  </rcc>
  <rcc rId="20411" sId="7" numFmtId="34">
    <oc r="C74">
      <v>2145.69</v>
    </oc>
    <nc r="C74">
      <v>2823.08</v>
    </nc>
  </rcc>
  <rcc rId="20412" sId="7" numFmtId="34">
    <oc r="D74">
      <v>0</v>
    </oc>
    <nc r="D74">
      <v>159.9145</v>
    </nc>
  </rcc>
  <rcc rId="20413" sId="7" numFmtId="34">
    <oc r="D78">
      <v>0</v>
    </oc>
    <nc r="D78">
      <v>274.99349000000001</v>
    </nc>
  </rcc>
  <rcc rId="20414" sId="7" numFmtId="34">
    <oc r="C79">
      <v>1384</v>
    </oc>
    <nc r="C79">
      <v>1724.173</v>
    </nc>
  </rcc>
  <rcc rId="20415" sId="7" numFmtId="34">
    <oc r="D79">
      <v>0</v>
    </oc>
    <nc r="D79">
      <v>65.728480000000005</v>
    </nc>
  </rcc>
  <rcc rId="20416" sId="7" numFmtId="34">
    <oc r="D81">
      <v>0</v>
    </oc>
    <nc r="D81">
      <v>332.53399999999999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21.xml><?xml version="1.0" encoding="utf-8"?>
<revisions xmlns="http://schemas.openxmlformats.org/spreadsheetml/2006/main" xmlns:r="http://schemas.openxmlformats.org/officeDocument/2006/relationships">
  <rcc rId="19213" sId="2" numFmtId="4">
    <oc r="CC32">
      <v>29508</v>
    </oc>
    <nc r="CC32">
      <v>55010.400000000001</v>
    </nc>
  </rcc>
  <rcc rId="19214" sId="2" numFmtId="4">
    <oc r="CD32">
      <v>2458.9585000000002</v>
    </oc>
    <nc r="CD32">
      <v>4461.3159999999998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c rId="20868" sId="12">
    <oc r="D54" t="inlineStr">
      <is>
        <t>исполнен на 01.02.2021 г.</t>
      </is>
    </oc>
    <nc r="D54" t="inlineStr">
      <is>
        <t>исполнен на 01.03.2021 г.</t>
      </is>
    </nc>
  </rcc>
  <rcc rId="20869" sId="12">
    <oc r="A1" t="inlineStr">
      <is>
        <t xml:space="preserve">                     Анализ исполнения бюджета Тораевского сельского поселения на 01.02.2021 г.</t>
      </is>
    </oc>
    <nc r="A1" t="inlineStr">
      <is>
        <t xml:space="preserve">                     Анализ исполнения бюджета Тораевского сельского поселения на 01.03.2021 г.</t>
      </is>
    </nc>
  </rcc>
  <rcc rId="20870" sId="12">
    <oc r="D3" t="inlineStr">
      <is>
        <t>исполнен на 01.02.2021 г.</t>
      </is>
    </oc>
    <nc r="D3" t="inlineStr">
      <is>
        <t>исполнен на 01.03.2021 г.</t>
      </is>
    </nc>
  </rcc>
  <rcc rId="20871" sId="12" numFmtId="4">
    <oc r="D6">
      <v>5.1153199999999996</v>
    </oc>
    <nc r="D6">
      <v>17.394439999999999</v>
    </nc>
  </rcc>
  <rcc rId="20872" sId="12" numFmtId="4">
    <oc r="D8">
      <v>31.7409</v>
    </oc>
    <nc r="D8">
      <v>32.685540000000003</v>
    </nc>
  </rcc>
  <rcc rId="20873" sId="12" numFmtId="4">
    <oc r="D9">
      <v>0.18711</v>
    </oc>
    <nc r="D9">
      <v>0.20977000000000001</v>
    </nc>
  </rcc>
  <rcc rId="20874" sId="12" numFmtId="4">
    <oc r="D10">
      <v>42.58887</v>
    </oc>
    <nc r="D10">
      <v>43.337620000000001</v>
    </nc>
  </rcc>
  <rcc rId="20875" sId="12" numFmtId="4">
    <oc r="D11">
      <v>-5.4092399999999996</v>
    </oc>
    <nc r="D11">
      <v>-6.6291399999999996</v>
    </nc>
  </rcc>
  <rcc rId="20876" sId="12" numFmtId="4">
    <oc r="D15">
      <v>1.16072</v>
    </oc>
    <nc r="D15">
      <v>1.7244299999999999</v>
    </nc>
  </rcc>
  <rcc rId="20877" sId="12" numFmtId="4">
    <oc r="D16">
      <v>11.48602</v>
    </oc>
    <nc r="D16">
      <v>14.403980000000001</v>
    </nc>
  </rcc>
  <rcc rId="20878" sId="12" numFmtId="4">
    <oc r="D18">
      <v>0.3</v>
    </oc>
    <nc r="D18">
      <v>1</v>
    </nc>
  </rcc>
  <rcc rId="20879" sId="12" numFmtId="4">
    <oc r="D28">
      <v>0.54335</v>
    </oc>
    <nc r="D28">
      <v>1.0867</v>
    </nc>
  </rcc>
  <rcc rId="20880" sId="12" numFmtId="4">
    <oc r="D42">
      <v>207.851</v>
    </oc>
    <nc r="D42">
      <v>415.702</v>
    </nc>
  </rcc>
  <rcc rId="20881" sId="12" numFmtId="4">
    <oc r="C44">
      <v>1227.3800000000001</v>
    </oc>
    <nc r="C44">
      <v>2598.317</v>
    </nc>
  </rcc>
  <rcc rId="20882" sId="12" numFmtId="4">
    <oc r="D45">
      <v>17.2334</v>
    </oc>
    <nc r="D45">
      <v>34.466799999999999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c rId="20489" sId="8" numFmtId="34">
    <oc r="D58">
      <v>44.6</v>
    </oc>
    <nc r="D58">
      <v>214.02887999999999</v>
    </nc>
  </rcc>
  <rcc rId="20490" sId="8" numFmtId="34">
    <oc r="D75">
      <v>1.865</v>
    </oc>
    <nc r="D75">
      <v>87.570999999999998</v>
    </nc>
  </rcc>
  <rcc rId="20491" sId="8" numFmtId="34">
    <oc r="D76">
      <v>0</v>
    </oc>
    <nc r="D76">
      <v>31.39</v>
    </nc>
  </rcc>
  <rcc rId="20492" sId="8" numFmtId="34">
    <oc r="D79">
      <v>0</v>
    </oc>
    <nc r="D79">
      <v>700</v>
    </nc>
  </rcc>
  <rcc rId="20493" sId="8" numFmtId="34">
    <oc r="D80">
      <v>105.74177</v>
    </oc>
    <nc r="D80">
      <v>335.62216000000001</v>
    </nc>
  </rcc>
  <rcc rId="20494" sId="8" numFmtId="34">
    <nc r="D82">
      <v>407.15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22681" sId="10" numFmtId="34">
    <oc r="C58">
      <v>1471.7</v>
    </oc>
    <nc r="C58">
      <v>1564.7</v>
    </nc>
  </rcc>
  <rcc rId="22682" sId="10" numFmtId="34">
    <oc r="D58">
      <v>163.89062000000001</v>
    </oc>
    <nc r="D58">
      <v>294.48158000000001</v>
    </nc>
  </rcc>
  <rcc rId="22683" sId="10" numFmtId="34">
    <oc r="C63">
      <v>3.99</v>
    </oc>
    <nc r="C63">
      <v>26.19</v>
    </nc>
  </rcc>
  <rcc rId="22684" sId="10" numFmtId="34">
    <oc r="D63">
      <v>0</v>
    </oc>
    <nc r="D63">
      <v>22.2</v>
    </nc>
  </rcc>
  <rcc rId="22685" sId="10" numFmtId="34">
    <oc r="D65">
      <v>20.657</v>
    </oc>
    <nc r="D65">
      <v>37.314</v>
    </nc>
  </rcc>
  <rcc rId="22686" sId="10" numFmtId="34">
    <oc r="D71">
      <v>0</v>
    </oc>
    <nc r="D71">
      <v>2</v>
    </nc>
  </rcc>
  <rcc rId="22687" sId="10" numFmtId="34">
    <oc r="C73">
      <v>4.26</v>
    </oc>
    <nc r="C73"/>
  </rcc>
  <rcc rId="22688" sId="10" numFmtId="34">
    <oc r="C75">
      <v>2610.4720000000002</v>
    </oc>
    <nc r="C75">
      <v>2805.4881</v>
    </nc>
  </rcc>
  <rcc rId="22689" sId="10" numFmtId="34">
    <oc r="D75">
      <v>99.942999999999998</v>
    </oc>
    <nc r="D75">
      <v>182.42500000000001</v>
    </nc>
  </rcc>
  <rcc rId="22690" sId="10" numFmtId="34">
    <oc r="C76">
      <v>150</v>
    </oc>
    <nc r="C76">
      <v>256</v>
    </nc>
  </rcc>
  <rcc rId="22691" sId="10" numFmtId="34">
    <oc r="D76">
      <v>27</v>
    </oc>
    <nc r="D76">
      <v>49.6</v>
    </nc>
  </rcc>
  <rcc rId="22692" sId="10" numFmtId="34">
    <oc r="C79">
      <v>1289.422</v>
    </oc>
    <nc r="C79">
      <v>1510.0219999999999</v>
    </nc>
  </rcc>
  <rcc rId="22693" sId="10" numFmtId="34">
    <oc r="D79">
      <v>3</v>
    </oc>
    <nc r="D79">
      <v>72</v>
    </nc>
  </rcc>
  <rcc rId="22694" sId="10" numFmtId="34">
    <oc r="C80">
      <v>1036.75</v>
    </oc>
    <nc r="C80">
      <v>8429.2194999999992</v>
    </nc>
  </rcc>
  <rcc rId="22695" sId="10" numFmtId="34">
    <oc r="D80">
      <v>39.876919999999998</v>
    </oc>
    <nc r="D80">
      <v>71.127030000000005</v>
    </nc>
  </rcc>
  <rcc rId="22696" sId="10" numFmtId="34">
    <oc r="C83">
      <v>1933.76</v>
    </oc>
    <nc r="C83">
      <v>2003.76</v>
    </nc>
  </rcc>
  <rcc rId="22697" sId="10" numFmtId="34">
    <oc r="D83">
      <v>138</v>
    </oc>
    <nc r="D83">
      <v>415.28899999999999</v>
    </nc>
  </rcc>
  <rcc rId="22698" sId="10" numFmtId="34">
    <oc r="D90">
      <v>0</v>
    </oc>
    <nc r="D90">
      <v>7.74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16823" sId="1" numFmtId="4">
    <oc r="C24">
      <v>699404.64723</v>
    </oc>
    <nc r="C24">
      <v>605382.30240000004</v>
    </nc>
  </rcc>
  <rcc rId="16824" sId="1" numFmtId="4">
    <oc r="D24">
      <v>693869.81282999995</v>
    </oc>
    <nc r="D24">
      <v>30181.744999999999</v>
    </nc>
  </rcc>
  <rcc rId="16825" sId="1" numFmtId="4">
    <oc r="D25">
      <v>4965.6437599999999</v>
    </oc>
    <nc r="D25">
      <v>0</v>
    </nc>
  </rcc>
  <rcc rId="16826" sId="1" numFmtId="4">
    <oc r="C32">
      <v>215317.92227000001</v>
    </oc>
    <nc r="C32">
      <v>78315.69515</v>
    </nc>
  </rcc>
  <rcc rId="16827" sId="1" numFmtId="4">
    <oc r="D32">
      <v>209280.94373999999</v>
    </oc>
    <nc r="D32">
      <v>263.64665000000002</v>
    </nc>
  </rcc>
  <rcc rId="16828" sId="1" numFmtId="4">
    <oc r="C33">
      <v>69939.477180000002</v>
    </oc>
    <nc r="C33">
      <v>26799.2464</v>
    </nc>
  </rcc>
  <rcc rId="16829" sId="1" numFmtId="4">
    <oc r="D33">
      <v>31129.55949</v>
    </oc>
    <nc r="D33">
      <v>148.09558999999999</v>
    </nc>
  </rcc>
  <rcc rId="16830" sId="1" numFmtId="4">
    <oc r="C36">
      <v>65640.255810000002</v>
    </oc>
    <nc r="C36">
      <v>70514.679000000004</v>
    </nc>
  </rcc>
  <rcc rId="16831" sId="1" numFmtId="4">
    <oc r="D36">
      <v>63961.919929999996</v>
    </oc>
    <nc r="D36">
      <v>1906.91292</v>
    </nc>
  </rcc>
  <rcc rId="16832" sId="1" numFmtId="4">
    <oc r="C37">
      <v>42582.780019999998</v>
    </oc>
    <nc r="C37">
      <v>32246.240000000002</v>
    </nc>
  </rcc>
  <rcc rId="16833" sId="1" numFmtId="4">
    <oc r="D37">
      <v>42273.58698</v>
    </oc>
    <nc r="D37">
      <v>104.44499999999999</v>
    </nc>
  </rcc>
  <rcc rId="16834" sId="1" numFmtId="4">
    <oc r="C38">
      <v>7261.3781399999998</v>
    </oc>
    <nc r="C38">
      <v>37753.224000000002</v>
    </nc>
  </rcc>
  <rcc rId="16835" sId="1" numFmtId="4">
    <oc r="D38">
      <v>7239.6789600000002</v>
    </oc>
    <nc r="D38">
      <v>370.17500000000001</v>
    </nc>
  </rcc>
  <rdn rId="0" localSheetId="3" customView="1" name="Z_61528DAC_5C4C_48F4_ADE2_8A724B05A086_.wvu.Rows" hidden="1" oldHidden="1">
    <oldFormula>район!$18:$18,район!$28:$31,район!$36:$36,район!$39:$39,район!$51:$52,район!$56:$56,район!#REF!,район!#REF!,район!$87:$87,район!$94:$94,район!$122:$124,район!$127:$128</oldFormula>
  </rdn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16042" sId="18" numFmtId="34">
    <oc r="C59">
      <v>1514.3689999999999</v>
    </oc>
    <nc r="C59">
      <v>1526.1</v>
    </nc>
  </rcc>
  <rcc rId="16043" sId="18" numFmtId="34">
    <oc r="D59">
      <v>1514.3670199999999</v>
    </oc>
    <nc r="D59">
      <v>80.442170000000004</v>
    </nc>
  </rcc>
  <rcc rId="16044" sId="18" numFmtId="34">
    <oc r="C62">
      <v>20.13</v>
    </oc>
    <nc r="C62">
      <v>39</v>
    </nc>
  </rcc>
  <rcc rId="16045" sId="18" numFmtId="34">
    <oc r="D62">
      <v>20.13</v>
    </oc>
    <nc r="D62">
      <v>0</v>
    </nc>
  </rcc>
  <rcc rId="16046" sId="18" numFmtId="34">
    <oc r="C63">
      <v>1</v>
    </oc>
    <nc r="C63">
      <v>5</v>
    </nc>
  </rcc>
  <rcc rId="16047" sId="18" numFmtId="34">
    <oc r="C64">
      <v>11.9055</v>
    </oc>
    <nc r="C64">
      <v>4.1020000000000003</v>
    </nc>
  </rcc>
  <rcc rId="16048" sId="18" numFmtId="34">
    <oc r="D64">
      <v>11.9055</v>
    </oc>
    <nc r="D64">
      <v>0</v>
    </nc>
  </rcc>
  <rcc rId="16049" sId="18" numFmtId="34">
    <oc r="C66">
      <v>179.892</v>
    </oc>
    <nc r="C66">
      <v>179.20699999999999</v>
    </nc>
  </rcc>
  <rcc rId="16050" sId="18" numFmtId="34">
    <oc r="D66">
      <v>179.892</v>
    </oc>
    <nc r="D66">
      <v>4.8</v>
    </nc>
  </rcc>
  <rcc rId="16051" sId="18" numFmtId="34">
    <oc r="C70">
      <v>0</v>
    </oc>
    <nc r="C70">
      <v>2</v>
    </nc>
  </rcc>
  <rcc rId="16052" sId="18" numFmtId="34">
    <oc r="C71">
      <v>3.1749999999999998</v>
    </oc>
    <nc r="C71">
      <v>8</v>
    </nc>
  </rcc>
  <rcc rId="16053" sId="18" numFmtId="34">
    <oc r="D71">
      <v>3.1749999999999998</v>
    </oc>
    <nc r="D71">
      <v>1</v>
    </nc>
  </rcc>
  <rcc rId="16054" sId="18" numFmtId="34">
    <oc r="D72">
      <v>2</v>
    </oc>
    <nc r="D72">
      <v>0</v>
    </nc>
  </rcc>
  <rcc rId="16055" sId="18" numFmtId="34">
    <oc r="C74">
      <v>5.3620000000000001</v>
    </oc>
    <nc r="C74">
      <v>10.021000000000001</v>
    </nc>
  </rcc>
  <rcc rId="16056" sId="18" numFmtId="34">
    <oc r="D74">
      <v>5.3620000000000001</v>
    </oc>
    <nc r="D74">
      <v>0</v>
    </nc>
  </rcc>
  <rcc rId="16057" sId="18" numFmtId="34">
    <oc r="C75">
      <v>205.14077</v>
    </oc>
    <nc r="C75">
      <v>224</v>
    </nc>
  </rcc>
  <rcc rId="16058" sId="18" numFmtId="34">
    <oc r="D75">
      <v>205.14077</v>
    </oc>
    <nc r="D75"/>
  </rcc>
  <rcc rId="16059" sId="18" numFmtId="34">
    <oc r="C76">
      <v>5005.7506599999997</v>
    </oc>
    <nc r="C76">
      <v>2176.46</v>
    </nc>
  </rcc>
  <rcc rId="16060" sId="18" numFmtId="34">
    <oc r="D76">
      <v>2956.9152199999999</v>
    </oc>
    <nc r="D76">
      <v>0</v>
    </nc>
  </rcc>
  <rcc rId="16061" sId="18" numFmtId="34">
    <oc r="C77">
      <v>114</v>
    </oc>
    <nc r="C77">
      <v>30</v>
    </nc>
  </rcc>
  <rcc rId="16062" sId="18" numFmtId="34">
    <oc r="D77">
      <v>61.2209</v>
    </oc>
    <nc r="D77">
      <v>0</v>
    </nc>
  </rcc>
  <rcc rId="16063" sId="18" numFmtId="34">
    <oc r="C81">
      <v>730.34400000000005</v>
    </oc>
    <nc r="C81">
      <v>415.75700000000001</v>
    </nc>
  </rcc>
  <rcc rId="16064" sId="18" numFmtId="34">
    <oc r="D81">
      <v>723.41616999999997</v>
    </oc>
    <nc r="D81">
      <v>11.85478</v>
    </nc>
  </rcc>
  <rcc rId="16065" sId="18" numFmtId="34">
    <oc r="C83">
      <v>6871.9765699999998</v>
    </oc>
    <nc r="C83">
      <v>1809.4</v>
    </nc>
  </rcc>
  <rcc rId="16066" sId="18" numFmtId="34">
    <oc r="D83">
      <v>6562.0450199999996</v>
    </oc>
    <nc r="D83">
      <v>149.191</v>
    </nc>
  </rcc>
  <rcc rId="16067" sId="18" numFmtId="34">
    <oc r="C90">
      <v>33.219000000000001</v>
    </oc>
    <nc r="C90">
      <v>22</v>
    </nc>
  </rcc>
  <rcc rId="16068" sId="18" numFmtId="34">
    <oc r="D90">
      <v>33.219000000000001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19307" sId="2" numFmtId="4">
    <oc r="CL32">
      <v>2219.5</v>
    </oc>
    <nc r="CL32">
      <v>8287.8790000000008</v>
    </nc>
  </rcc>
  <rcc rId="19308" sId="2" numFmtId="4">
    <oc r="CM32">
      <v>179.2</v>
    </oc>
    <nc r="CM32">
      <v>206.8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18892" sId="2" numFmtId="4">
    <oc r="O32">
      <v>37.200000000000003</v>
    </oc>
    <nc r="O32">
      <v>36.06</v>
    </nc>
  </rcc>
  <rcc rId="18893" sId="2" numFmtId="4">
    <oc r="P32">
      <v>2.3975399999999998</v>
    </oc>
    <nc r="P32">
      <v>2.0620500000000002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c rId="18824" sId="2" numFmtId="4">
    <oc r="C32">
      <v>102837.50301</v>
    </oc>
    <nc r="C32">
      <v>127601.71146999999</v>
    </nc>
  </rcc>
  <rcc rId="18825" sId="2" numFmtId="4">
    <oc r="D32">
      <v>4589.99809</v>
    </oc>
    <nc r="D32">
      <v>6352.9515499999998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c rId="19245" sId="2" numFmtId="4">
    <oc r="CF32">
      <v>4700</v>
    </oc>
    <nc r="CF32">
      <v>1475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c rId="18924" sId="2" numFmtId="4">
    <oc r="R32">
      <v>5798.07</v>
    </oc>
    <nc r="R32">
      <v>5619.9</v>
    </nc>
  </rcc>
  <rcc rId="18925" sId="2" numFmtId="4">
    <oc r="S32">
      <v>483.48590000000002</v>
    </oc>
    <nc r="S32">
      <v>469.37824000000001</v>
    </nc>
  </rcc>
  <rcc rId="18926" sId="2" numFmtId="4">
    <oc r="V32">
      <v>-64.775540000000007</v>
    </oc>
    <nc r="V32">
      <v>-59.615900000000003</v>
    </nc>
  </rcc>
  <rcc rId="18927" sId="2" numFmtId="4">
    <oc r="X32">
      <v>535</v>
    </oc>
    <nc r="X32">
      <v>550</v>
    </nc>
  </rcc>
  <rcc rId="18928" sId="2" numFmtId="4">
    <oc r="Y32">
      <v>2.8584000000000001</v>
    </oc>
    <nc r="Y32">
      <v>20.127880000000001</v>
    </nc>
  </rcc>
  <rcc rId="18929" sId="2" numFmtId="4">
    <oc r="AA32">
      <v>5373</v>
    </oc>
    <nc r="AA32">
      <v>6050</v>
    </nc>
  </rcc>
  <rcc rId="18930" sId="2" numFmtId="4">
    <oc r="AB32">
      <v>63.228380000000001</v>
    </oc>
    <nc r="AB32">
      <v>54.868659999999998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19467" sId="2" numFmtId="4">
    <oc r="DM32">
      <v>23100.462</v>
    </oc>
    <nc r="DM32">
      <v>24581.235000000001</v>
    </nc>
  </rcc>
  <rcc rId="19468" sId="2" numFmtId="4">
    <oc r="DN32">
      <v>594.39980000000003</v>
    </oc>
    <nc r="DN32">
      <v>541.47286999999994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16297" sId="2" numFmtId="4">
    <oc r="F32">
      <v>40245.383569999998</v>
    </oc>
    <nc r="F32">
      <v>40911</v>
    </nc>
  </rcc>
  <rcc rId="16298" sId="2" numFmtId="4">
    <oc r="G32">
      <v>41785.954980000002</v>
    </oc>
    <nc r="G32">
      <v>1951.83959</v>
    </nc>
  </rcc>
  <rcc rId="16299" sId="2" numFmtId="4">
    <oc r="I32">
      <v>5493.7</v>
    </oc>
    <nc r="I32">
      <v>5728.5</v>
    </nc>
  </rcc>
  <rcc rId="16300" sId="2" numFmtId="4">
    <oc r="J32">
      <v>5533.6949500000001</v>
    </oc>
    <nc r="J32">
      <v>318.45472999999998</v>
    </nc>
  </rcc>
  <rcc rId="16301" sId="2" numFmtId="4">
    <oc r="L32">
      <v>3048.8850000000002</v>
    </oc>
    <nc r="L32">
      <v>3471.43</v>
    </nc>
  </rcc>
  <rcc rId="16302" sId="2" numFmtId="4">
    <oc r="M32">
      <v>4518.4792699999998</v>
    </oc>
    <nc r="M32">
      <v>352.35536000000002</v>
    </nc>
  </rcc>
  <rcc rId="16303" sId="2" numFmtId="4">
    <oc r="O32">
      <v>32.633000000000003</v>
    </oc>
    <nc r="O32">
      <v>37.200000000000003</v>
    </nc>
  </rcc>
  <rcc rId="16304" sId="2" numFmtId="4">
    <oc r="P32">
      <v>33.211979999999997</v>
    </oc>
    <nc r="P32">
      <v>2.3975399999999998</v>
    </nc>
  </rcc>
  <rcc rId="16305" sId="2" numFmtId="4">
    <oc r="R32">
      <v>5092.3969999999999</v>
    </oc>
    <nc r="R32">
      <v>5798.07</v>
    </nc>
  </rcc>
  <rcc rId="16306" sId="2" numFmtId="4">
    <oc r="S32">
      <v>6036.7036500000004</v>
    </oc>
    <nc r="S32">
      <v>483.48590000000002</v>
    </nc>
  </rcc>
  <rcc rId="16307" sId="2" numFmtId="4">
    <oc r="V32">
      <v>-661.66719000000001</v>
    </oc>
    <nc r="V32">
      <v>-64.775540000000007</v>
    </nc>
  </rcc>
  <rcc rId="16308" sId="2" numFmtId="4">
    <oc r="X32">
      <v>591.20000000000005</v>
    </oc>
    <nc r="X32">
      <v>535</v>
    </nc>
  </rcc>
  <rcc rId="16309" sId="2" numFmtId="4">
    <oc r="Y32">
      <v>583.22735999999998</v>
    </oc>
    <nc r="Y32">
      <v>2.8584000000000001</v>
    </nc>
  </rcc>
  <rcc rId="16310" sId="2" numFmtId="4">
    <oc r="AA32">
      <v>4790</v>
    </oc>
    <nc r="AA32">
      <v>5373</v>
    </nc>
  </rcc>
  <rcc rId="16311" sId="2" numFmtId="4">
    <oc r="AB32">
      <v>4751.8027000000002</v>
    </oc>
    <nc r="AB32">
      <v>63.228380000000001</v>
    </nc>
  </rcc>
  <rcc rId="16312" sId="2" numFmtId="4">
    <oc r="AD32">
      <v>17399.37729</v>
    </oc>
    <nc r="AD32">
      <v>16870</v>
    </nc>
  </rcc>
  <rcc rId="16313" sId="2" numFmtId="4">
    <oc r="AE32">
      <v>16758.076590000001</v>
    </oc>
    <nc r="AE32">
      <v>533.96861000000001</v>
    </nc>
  </rcc>
  <rcc rId="16314" sId="2" numFmtId="4">
    <oc r="AG32">
      <v>150</v>
    </oc>
    <nc r="AG32">
      <v>116</v>
    </nc>
  </rcc>
  <rcc rId="16315" sId="2" numFmtId="4">
    <oc r="AH32">
      <v>126.675</v>
    </oc>
    <nc r="AH32">
      <v>5.25</v>
    </nc>
  </rcc>
  <rcc rId="16316" sId="2" numFmtId="4">
    <oc r="AN19">
      <f>Мос!D27</f>
    </oc>
    <nc r="AN19">
      <v>0</v>
    </nc>
  </rcc>
  <rcc rId="16317" sId="2" numFmtId="4">
    <oc r="AP32">
      <v>1996.9</v>
    </oc>
    <nc r="AP32">
      <v>2591</v>
    </nc>
  </rcc>
  <rcc rId="16318" sId="2" numFmtId="4">
    <oc r="AQ32">
      <v>2027.9463499999999</v>
    </oc>
    <nc r="AQ32">
      <v>195.67151000000001</v>
    </nc>
  </rcc>
  <rcc rId="16319" sId="2" numFmtId="4">
    <oc r="AS32">
      <v>345.7</v>
    </oc>
    <nc r="AS32">
      <v>390.8</v>
    </nc>
  </rcc>
  <rcc rId="16320" sId="2" numFmtId="4">
    <oc r="AT32">
      <v>556.80574999999999</v>
    </oc>
    <nc r="AT32">
      <v>18.797180000000001</v>
    </nc>
  </rcc>
  <rcc rId="16321" sId="2" numFmtId="4">
    <oc r="AY32">
      <v>1004</v>
    </oc>
    <nc r="AY32">
      <v>0</v>
    </nc>
  </rcc>
  <rcc rId="16322" sId="2" numFmtId="4">
    <oc r="AZ32">
      <v>1158.4407200000001</v>
    </oc>
    <nc r="AZ32">
      <v>42.127519999999997</v>
    </nc>
  </rcc>
  <rcc rId="16323" sId="2" numFmtId="4">
    <oc r="BE32">
      <v>16.591280000000001</v>
    </oc>
    <nc r="BE32">
      <v>0</v>
    </nc>
  </rcc>
  <rcc rId="16324" sId="2" numFmtId="4">
    <oc r="BF32">
      <v>30.501000000000001</v>
    </oc>
    <nc r="BF32">
      <v>0</v>
    </nc>
  </rcc>
  <rcc rId="16325" sId="2" numFmtId="4">
    <oc r="BN32">
      <v>284</v>
    </oc>
    <nc r="BN32">
      <v>0</v>
    </nc>
  </rcc>
  <rcc rId="16326" sId="2" numFmtId="4">
    <oc r="BO32">
      <v>332.39729</v>
    </oc>
    <nc r="BO32">
      <v>2.3295599999999999</v>
    </nc>
  </rcc>
  <rcc rId="16327" sId="2" numFmtId="4">
    <oc r="BR32">
      <v>-0.34044000000000002</v>
    </oc>
    <nc r="BR32">
      <v>-4.3095600000000003</v>
    </nc>
  </rcc>
  <rcc rId="16328" sId="2" numFmtId="4">
    <oc r="BZ32">
      <v>142446.16461000001</v>
    </oc>
    <nc r="BZ32">
      <v>61926.50301</v>
    </nc>
  </rcc>
  <rcc rId="16329" sId="2" numFmtId="4">
    <oc r="CA32">
      <v>105270.31170000001</v>
    </oc>
    <nc r="CA32">
      <v>2638.1585</v>
    </nc>
  </rcc>
  <rcc rId="16330" sId="2" numFmtId="4">
    <oc r="CD32">
      <v>28294</v>
    </oc>
    <nc r="CD32">
      <v>2458.9585000000002</v>
    </nc>
  </rcc>
  <rcc rId="16331" sId="2" numFmtId="4">
    <oc r="CC32">
      <v>28294</v>
    </oc>
    <nc r="CC32">
      <v>29508</v>
    </nc>
  </rcc>
  <rcc rId="16332" sId="2" numFmtId="4">
    <oc r="CF32">
      <v>10023.308000000001</v>
    </oc>
    <nc r="CF32">
      <v>4700</v>
    </nc>
  </rcc>
  <rcc rId="16333" sId="2" numFmtId="4">
    <oc r="CG32">
      <v>10023.308000000001</v>
    </oc>
    <nc r="CG32">
      <v>0</v>
    </nc>
  </rcc>
  <rcc rId="16334" sId="2" numFmtId="4">
    <oc r="CI32">
      <v>82865.409140000003</v>
    </oc>
    <nc r="CI32">
      <v>25036.8194</v>
    </nc>
  </rcc>
  <rcc rId="16335" sId="2" numFmtId="4">
    <oc r="CJ32">
      <v>44405.133119999999</v>
    </oc>
    <nc r="CJ32">
      <v>0</v>
    </nc>
  </rcc>
  <rcc rId="16336" sId="2" numFmtId="4">
    <oc r="CL32">
      <v>2201.1</v>
    </oc>
    <nc r="CL32">
      <v>2219.5</v>
    </nc>
  </rcc>
  <rcc rId="16337" sId="2" numFmtId="4">
    <oc r="CM32">
      <v>2201.1</v>
    </oc>
    <nc r="CM32">
      <v>179.2</v>
    </nc>
  </rcc>
  <rcc rId="16338" sId="2" numFmtId="4">
    <oc r="CO32">
      <v>15512.329390000001</v>
    </oc>
    <nc r="CO32">
      <v>0</v>
    </nc>
  </rcc>
  <rcc rId="16339" sId="2" numFmtId="4">
    <oc r="CP32">
      <v>15381.126819999999</v>
    </oc>
    <nc r="CP32">
      <v>0</v>
    </nc>
  </rcc>
  <rcc rId="16340" sId="2" numFmtId="4">
    <oc r="CR32">
      <v>3550.0180799999998</v>
    </oc>
    <nc r="CR32">
      <v>462.18360999999999</v>
    </nc>
  </rcc>
  <rcc rId="16341" sId="2" numFmtId="4">
    <oc r="CS32">
      <v>4965.6437599999999</v>
    </oc>
    <nc r="CS32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83.xml><?xml version="1.0" encoding="utf-8"?>
<revisions xmlns="http://schemas.openxmlformats.org/spreadsheetml/2006/main" xmlns:r="http://schemas.openxmlformats.org/officeDocument/2006/relationships">
  <rcc rId="16224" sId="1">
    <oc r="C3" t="inlineStr">
      <is>
        <t>план на 2019 г.</t>
      </is>
    </oc>
    <nc r="C3" t="inlineStr">
      <is>
        <t>план на 2020 г.</t>
      </is>
    </nc>
  </rcc>
  <rcc rId="16225" sId="1">
    <oc r="D3" t="inlineStr">
      <is>
        <t>исполнено на 01.01.2020 г.</t>
      </is>
    </oc>
    <nc r="D3" t="inlineStr">
      <is>
        <t>исполнено на 01.02.2020 г.</t>
      </is>
    </nc>
  </rcc>
  <rcc rId="16226" sId="1">
    <oc r="F3" t="inlineStr">
      <is>
        <t>план на 2019 г.</t>
      </is>
    </oc>
    <nc r="F3" t="inlineStr">
      <is>
        <t>план на 2020 г.</t>
      </is>
    </nc>
  </rcc>
  <rcc rId="16227" sId="1">
    <oc r="G3" t="inlineStr">
      <is>
        <t>исполнено на 01.01.2020 г.</t>
      </is>
    </oc>
    <nc r="G3" t="inlineStr">
      <is>
        <t>исполнено на 01.02.2020 г.</t>
      </is>
    </nc>
  </rcc>
  <rcc rId="16228" sId="1">
    <oc r="I3" t="inlineStr">
      <is>
        <t>план на 2019 г.</t>
      </is>
    </oc>
    <nc r="I3" t="inlineStr">
      <is>
        <t>план на 2020 г.</t>
      </is>
    </nc>
  </rcc>
  <rcc rId="16229" sId="1">
    <oc r="J3" t="inlineStr">
      <is>
        <t>исполнено на 01.01.2020 г.</t>
      </is>
    </oc>
    <nc r="J3" t="inlineStr">
      <is>
        <t>исполнено на 01.02.2020 г.</t>
      </is>
    </nc>
  </rcc>
  <rcc rId="16230" sId="1">
    <oc r="A1" t="inlineStr">
      <is>
        <t>Анализ исполнения консолидированного бюджета Моргаушского районана 01.01.2020 г.</t>
      </is>
    </oc>
    <nc r="A1" t="inlineStr">
      <is>
        <t>Анализ исполнения консолидированного бюджета Моргаушского районана 01.02.2020 г.</t>
      </is>
    </nc>
  </rcc>
  <rcc rId="16231" sId="2">
    <oc r="B5" t="inlineStr">
      <is>
        <t>об исполнении бюджетов поселений  Моргаушского района  на 1 января 2020 г.</t>
      </is>
    </oc>
    <nc r="B5" t="inlineStr">
      <is>
        <t>об исполнении бюджетов поселений  Моргаушского района  на 1 февраля 2020 г.</t>
      </is>
    </nc>
  </rcc>
  <rcc rId="16232" sId="3">
    <oc r="C86" t="inlineStr">
      <is>
        <t>назначено на 2019 г.</t>
      </is>
    </oc>
    <nc r="C86" t="inlineStr">
      <is>
        <t>назначено на 2020 г.</t>
      </is>
    </nc>
  </rcc>
  <rcc rId="16233" sId="3">
    <oc r="D86" t="inlineStr">
      <is>
        <t xml:space="preserve">исполнено на 01.01.2020 г. </t>
      </is>
    </oc>
    <nc r="D86" t="inlineStr">
      <is>
        <t xml:space="preserve">исполнено на 01.02.2020 г. </t>
      </is>
    </nc>
  </rcc>
  <rcc rId="16234" sId="3">
    <oc r="C3" t="inlineStr">
      <is>
        <t>назначено на 2019 г.</t>
      </is>
    </oc>
    <nc r="C3" t="inlineStr">
      <is>
        <t>назначено на 2020 г.</t>
      </is>
    </nc>
  </rcc>
  <rcc rId="16235" sId="3">
    <oc r="D3" t="inlineStr">
      <is>
        <t>исполнено на 01.01.2020 г.</t>
      </is>
    </oc>
    <nc r="D3" t="inlineStr">
      <is>
        <t>исполнено на 01.02.2020 г.</t>
      </is>
    </nc>
  </rcc>
  <rcc rId="16236" sId="3">
    <oc r="A2" t="inlineStr">
      <is>
        <t xml:space="preserve">                                                        Моргаушского района на 01.01.2020 г. </t>
      </is>
    </oc>
    <nc r="A2" t="inlineStr">
      <is>
        <t xml:space="preserve">                                                        Моргаушского района на 01.02.2020 г. 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31.xml><?xml version="1.0" encoding="utf-8"?>
<revisions xmlns="http://schemas.openxmlformats.org/spreadsheetml/2006/main" xmlns:r="http://schemas.openxmlformats.org/officeDocument/2006/relationships">
  <rcc rId="16099" sId="19">
    <oc r="A1" t="inlineStr">
      <is>
        <t xml:space="preserve">                     Анализ исполнения бюджета Ярославского сельского поселения на 01.01.2020 г.</t>
      </is>
    </oc>
    <nc r="A1" t="inlineStr">
      <is>
        <t xml:space="preserve">                     Анализ исполнения бюджета Ярославского сельского поселения на 01.02.2020 г.</t>
      </is>
    </nc>
  </rcc>
  <rcc rId="16100" sId="19">
    <oc r="C3" t="inlineStr">
      <is>
        <t>назначено на 2019 г.</t>
      </is>
    </oc>
    <nc r="C3" t="inlineStr">
      <is>
        <t>назначено на 2020 г.</t>
      </is>
    </nc>
  </rcc>
  <rcc rId="16101" sId="19">
    <oc r="D3" t="inlineStr">
      <is>
        <t>исполнен на 01.01.2020 г.</t>
      </is>
    </oc>
    <nc r="D3" t="inlineStr">
      <is>
        <t>исполнен на 01.02.2020 г.</t>
      </is>
    </nc>
  </rcc>
  <rcc rId="16102" sId="19">
    <oc r="C51" t="inlineStr">
      <is>
        <t>назначено на 2019 г.</t>
      </is>
    </oc>
    <nc r="C51" t="inlineStr">
      <is>
        <t>назначено на 2020 г.</t>
      </is>
    </nc>
  </rcc>
  <rcc rId="16103" sId="19">
    <oc r="D51" t="inlineStr">
      <is>
        <t>исполнено на 01.01.2020 г.</t>
      </is>
    </oc>
    <nc r="D51" t="inlineStr">
      <is>
        <t>исполнено на 01.02.2020 г.</t>
      </is>
    </nc>
  </rcc>
  <rcc rId="16104" sId="19" numFmtId="4">
    <oc r="C6">
      <v>109.68899999999999</v>
    </oc>
    <nc r="C6">
      <v>111</v>
    </nc>
  </rcc>
  <rcc rId="16105" sId="19" numFmtId="4">
    <oc r="D6">
      <v>113.28968</v>
    </oc>
    <nc r="D6">
      <v>5.0952900000000003</v>
    </nc>
  </rcc>
  <rcc rId="16106" sId="19" numFmtId="4">
    <oc r="C8">
      <v>157.55000000000001</v>
    </oc>
    <nc r="C8">
      <v>183.91</v>
    </nc>
  </rcc>
  <rcc rId="16107" sId="19" numFmtId="4">
    <oc r="D8">
      <v>233.48851999999999</v>
    </oc>
    <nc r="D8">
      <v>18.66656</v>
    </nc>
  </rcc>
  <rcc rId="16108" sId="19" numFmtId="4">
    <oc r="C9">
      <v>1.69</v>
    </oc>
    <nc r="C9">
      <v>1.97</v>
    </nc>
  </rcc>
  <rcc rId="16109" sId="19" numFmtId="4">
    <oc r="D9">
      <v>1.7161999999999999</v>
    </oc>
    <nc r="D9">
      <v>0.12701999999999999</v>
    </nc>
  </rcc>
  <rcc rId="16110" sId="19" numFmtId="4">
    <oc r="C10">
      <v>263.14</v>
    </oc>
    <nc r="C10">
      <v>307.16000000000003</v>
    </nc>
  </rcc>
  <rcc rId="16111" sId="19" numFmtId="4">
    <oc r="D10">
      <v>311.94144</v>
    </oc>
    <nc r="D10">
      <v>25.613409999999998</v>
    </nc>
  </rcc>
  <rcc rId="16112" sId="19" numFmtId="4">
    <oc r="D11">
      <v>-34.191079999999999</v>
    </oc>
    <nc r="D11">
      <v>-3.4316</v>
    </nc>
  </rcc>
  <rcc rId="16113" sId="19" numFmtId="4">
    <oc r="D13">
      <v>0.77749999999999997</v>
    </oc>
    <nc r="D13">
      <v>0</v>
    </nc>
  </rcc>
  <rcc rId="16114" sId="19" numFmtId="4">
    <oc r="C15">
      <v>228</v>
    </oc>
    <nc r="C15">
      <v>470</v>
    </nc>
  </rcc>
  <rcc rId="16115" sId="19" numFmtId="4">
    <oc r="D15">
      <v>272.13067000000001</v>
    </oc>
    <nc r="D15">
      <v>0.40275</v>
    </nc>
  </rcc>
  <rcc rId="16116" sId="19" numFmtId="4">
    <oc r="C16">
      <v>1028</v>
    </oc>
    <nc r="C16">
      <v>914</v>
    </nc>
  </rcc>
  <rcc rId="16117" sId="19" numFmtId="4">
    <oc r="D16">
      <v>921.55541000000005</v>
    </oc>
    <nc r="D16">
      <v>16.76437</v>
    </nc>
  </rcc>
  <rcc rId="16118" sId="19" numFmtId="4">
    <oc r="D18">
      <v>3.95</v>
    </oc>
    <nc r="D18">
      <v>1</v>
    </nc>
  </rcc>
  <rcc rId="16119" sId="19" numFmtId="4">
    <oc r="C27">
      <v>300</v>
    </oc>
    <nc r="C27">
      <v>230.6</v>
    </nc>
  </rcc>
  <rcc rId="16120" sId="19" numFmtId="4">
    <oc r="D27">
      <v>245.64313000000001</v>
    </oc>
    <nc r="D27">
      <v>12.44459</v>
    </nc>
  </rcc>
  <rcc rId="16121" sId="19" numFmtId="4">
    <oc r="C32">
      <v>5</v>
    </oc>
    <nc r="C32">
      <v>0</v>
    </nc>
  </rcc>
  <rcc rId="16122" sId="19" numFmtId="4">
    <oc r="D32">
      <v>26.343</v>
    </oc>
    <nc r="D32">
      <v>0</v>
    </nc>
  </rcc>
  <rcc rId="16123" sId="19" numFmtId="4">
    <oc r="C35">
      <v>5</v>
    </oc>
    <nc r="C35">
      <v>0</v>
    </nc>
  </rcc>
  <rcc rId="16124" sId="19" numFmtId="4">
    <oc r="D35">
      <v>5.5026700000000002</v>
    </oc>
    <nc r="D35">
      <v>0</v>
    </nc>
  </rcc>
  <rcc rId="16125" sId="19" numFmtId="4">
    <oc r="C40">
      <v>2260</v>
    </oc>
    <nc r="C40">
      <v>1220</v>
    </nc>
  </rcc>
  <rcc rId="16126" sId="19" numFmtId="4">
    <oc r="C39">
      <v>550.70000000000005</v>
    </oc>
    <nc r="C39">
      <v>730.1</v>
    </nc>
  </rcc>
  <rcc rId="16127" sId="19" numFmtId="4">
    <oc r="D39">
      <v>550.70000000000005</v>
    </oc>
    <nc r="D39">
      <v>60.841000000000001</v>
    </nc>
  </rcc>
  <rcc rId="16128" sId="19" numFmtId="4">
    <oc r="D40">
      <v>2260</v>
    </oc>
    <nc r="D40">
      <v>0</v>
    </nc>
  </rcc>
  <rcc rId="16129" sId="19" numFmtId="4">
    <oc r="C41">
      <v>1797.84664</v>
    </oc>
    <nc r="C41">
      <v>1145.971</v>
    </nc>
  </rcc>
  <rcc rId="16130" sId="19" numFmtId="4">
    <oc r="D41">
      <v>1797.808</v>
    </oc>
    <nc r="D41">
      <v>0</v>
    </nc>
  </rcc>
  <rcc rId="16131" sId="19" numFmtId="4">
    <oc r="C42">
      <v>93.018000000000001</v>
    </oc>
    <nc r="C42">
      <v>95.573999999999998</v>
    </nc>
  </rcc>
  <rcc rId="16132" sId="19" numFmtId="4">
    <oc r="D42">
      <v>93.018000000000001</v>
    </oc>
    <nc r="D42">
      <v>7.4667000000000003</v>
    </nc>
  </rcc>
  <rcc rId="16133" sId="19" numFmtId="4">
    <oc r="C44">
      <v>5437.8438200000001</v>
    </oc>
    <nc r="C44">
      <v>0</v>
    </nc>
  </rcc>
  <rcc rId="16134" sId="19" numFmtId="4">
    <oc r="D44">
      <v>5432.4480000000003</v>
    </oc>
    <nc r="D44">
      <v>0</v>
    </nc>
  </rcc>
  <rcc rId="16135" sId="19" numFmtId="4">
    <oc r="C45">
      <v>240.48367999999999</v>
    </oc>
    <nc r="C45">
      <v>0</v>
    </nc>
  </rcc>
  <rcc rId="16136" sId="19" numFmtId="4">
    <oc r="D45">
      <v>240.48367999999999</v>
    </oc>
    <nc r="D45">
      <v>0</v>
    </nc>
  </rcc>
  <rcc rId="16137" sId="19" numFmtId="4">
    <oc r="C33">
      <v>7.5912800000000002</v>
    </oc>
    <nc r="C33"/>
  </rcc>
  <rcc rId="16138" sId="19" numFmtId="4">
    <oc r="D30">
      <v>7.9796699999999996</v>
    </oc>
    <nc r="D30">
      <v>0</v>
    </nc>
  </rcc>
  <rcc rId="16139" sId="19" numFmtId="34">
    <oc r="C55">
      <v>1335.058</v>
    </oc>
    <nc r="C55">
      <v>1333.1</v>
    </nc>
  </rcc>
  <rcc rId="16140" sId="19" numFmtId="34">
    <oc r="D55">
      <v>1331.7880399999999</v>
    </oc>
    <nc r="D55">
      <v>29.6</v>
    </nc>
  </rcc>
  <rcc rId="16141" sId="19" numFmtId="34">
    <oc r="C58">
      <v>0</v>
    </oc>
    <nc r="C58">
      <v>24</v>
    </nc>
  </rcc>
  <rcc rId="16142" sId="19" numFmtId="34">
    <oc r="C60">
      <v>8.7880000000000003</v>
    </oc>
    <nc r="C60">
      <v>3.0230000000000001</v>
    </nc>
  </rcc>
  <rcc rId="16143" sId="19" numFmtId="34">
    <oc r="D60">
      <v>8.7874999999999996</v>
    </oc>
    <nc r="D60">
      <v>0</v>
    </nc>
  </rcc>
  <rcc rId="16144" sId="19" numFmtId="34">
    <oc r="C62">
      <v>89.944999999999993</v>
    </oc>
    <nc r="C62">
      <v>89.603999999999999</v>
    </nc>
  </rcc>
  <rcc rId="16145" sId="19" numFmtId="34">
    <oc r="D62">
      <v>89.944999999999993</v>
    </oc>
    <nc r="D62">
      <v>2.4</v>
    </nc>
  </rcc>
  <rcc rId="16146" sId="19" numFmtId="34">
    <oc r="C66">
      <v>0</v>
    </oc>
    <nc r="C66">
      <v>2</v>
    </nc>
  </rcc>
  <rcc rId="16147" sId="19" numFmtId="34">
    <oc r="C67">
      <v>12.635999999999999</v>
    </oc>
    <nc r="C67">
      <v>8</v>
    </nc>
  </rcc>
  <rcc rId="16148" sId="19" numFmtId="34">
    <oc r="D67">
      <v>12.635429999999999</v>
    </oc>
    <nc r="D67">
      <v>0</v>
    </nc>
  </rcc>
  <rcc rId="16149" sId="19" numFmtId="34">
    <oc r="D68">
      <v>2</v>
    </oc>
    <nc r="D68">
      <v>0</v>
    </nc>
  </rcc>
  <rcc rId="16150" sId="19" numFmtId="34">
    <oc r="C70">
      <v>8.0429999999999993</v>
    </oc>
    <nc r="C70">
      <v>14.316000000000001</v>
    </nc>
  </rcc>
  <rcc rId="16151" sId="19" numFmtId="34">
    <oc r="D70">
      <v>8.0429999999999993</v>
    </oc>
    <nc r="D70">
      <v>0</v>
    </nc>
  </rcc>
  <rcc rId="16152" sId="19" numFmtId="34">
    <oc r="C71">
      <v>1295.7018700000001</v>
    </oc>
    <nc r="C71">
      <v>900</v>
    </nc>
  </rcc>
  <rcc rId="16153" sId="19" numFmtId="34">
    <oc r="D71">
      <v>1294.20525</v>
    </oc>
    <nc r="D71">
      <v>0</v>
    </nc>
  </rcc>
  <rcc rId="16154" sId="19" numFmtId="34">
    <oc r="C72">
      <v>2680.5760300000002</v>
    </oc>
    <nc r="C72">
      <v>1639.011</v>
    </nc>
  </rcc>
  <rcc rId="16155" sId="19" numFmtId="34">
    <oc r="D72">
      <v>2539.5505899999998</v>
    </oc>
    <nc r="D72">
      <v>0</v>
    </nc>
  </rcc>
  <rcc rId="16156" sId="19" numFmtId="34">
    <oc r="C73">
      <v>226</v>
    </oc>
    <nc r="C73">
      <v>0</v>
    </nc>
  </rcc>
  <rcc rId="16157" sId="19" numFmtId="34">
    <oc r="D73">
      <v>223.95462000000001</v>
    </oc>
    <nc r="D73">
      <v>0</v>
    </nc>
  </rcc>
  <rcc rId="16158" sId="19" numFmtId="34">
    <oc r="C77">
      <v>498.79333000000003</v>
    </oc>
    <nc r="C77">
      <v>355.43099999999998</v>
    </nc>
  </rcc>
  <rcc rId="16159" sId="19" numFmtId="34">
    <oc r="D77">
      <v>498.71235000000001</v>
    </oc>
    <nc r="D77">
      <v>0</v>
    </nc>
  </rcc>
  <rcc rId="16160" sId="19" numFmtId="34">
    <oc r="C79">
      <v>6384.0006199999998</v>
    </oc>
    <nc r="C79">
      <v>1042.8</v>
    </nc>
  </rcc>
  <rcc rId="16161" sId="19" numFmtId="34">
    <oc r="D79">
      <v>6378.6048000000001</v>
    </oc>
    <nc r="D79">
      <v>86.832999999999998</v>
    </nc>
  </rcc>
  <rcc rId="16162" sId="19" numFmtId="34">
    <oc r="C86">
      <v>1.2849999999999999</v>
    </oc>
    <nc r="C86">
      <v>2</v>
    </nc>
  </rcc>
  <rcc rId="16163" sId="19" numFmtId="34">
    <oc r="D86">
      <v>1.2849999999999999</v>
    </oc>
    <nc r="D86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22065" sId="5" numFmtId="4">
    <oc r="D59">
      <v>264.97775000000001</v>
    </oc>
    <nc r="D59">
      <v>429.88844999999998</v>
    </nc>
  </rcc>
  <rcc rId="22066" sId="5" numFmtId="4">
    <oc r="C64">
      <v>5.7389999999999999</v>
    </oc>
    <nc r="C64">
      <v>6.7389999999999999</v>
    </nc>
  </rcc>
  <rcc rId="22067" sId="5" numFmtId="4">
    <oc r="D66">
      <v>21.655180000000001</v>
    </oc>
    <nc r="D66">
      <v>28.927420000000001</v>
    </nc>
  </rcc>
  <rcc rId="22068" sId="5" numFmtId="4">
    <oc r="C74">
      <v>8.52</v>
    </oc>
    <nc r="C74">
      <v>42.655900000000003</v>
    </nc>
  </rcc>
  <rcc rId="22069" sId="5" numFmtId="4">
    <oc r="C76">
      <v>1910.41</v>
    </oc>
    <nc r="C76">
      <v>2371.1534299999998</v>
    </nc>
  </rcc>
  <rcc rId="22070" sId="5" numFmtId="4">
    <oc r="D76">
      <v>21.059000000000001</v>
    </oc>
    <nc r="D76">
      <v>221.11792</v>
    </nc>
  </rcc>
  <rcc rId="22071" sId="5" numFmtId="4">
    <oc r="D77">
      <v>2</v>
    </oc>
    <nc r="D77">
      <v>66.5</v>
    </nc>
  </rcc>
  <rcc rId="22072" sId="5" numFmtId="4">
    <oc r="C80">
      <v>920</v>
    </oc>
    <nc r="C80">
      <v>1881.34304</v>
    </nc>
  </rcc>
  <rcc rId="22073" sId="5" numFmtId="4">
    <oc r="C81">
      <v>4203.2620299999999</v>
    </oc>
    <nc r="C81">
      <v>6519.6747699999996</v>
    </nc>
  </rcc>
  <rcc rId="22074" sId="5" numFmtId="4">
    <oc r="D81">
      <v>72.890940000000001</v>
    </oc>
    <nc r="D81">
      <v>146.75970000000001</v>
    </nc>
  </rcc>
  <rcc rId="22075" sId="5" numFmtId="4">
    <oc r="C84">
      <v>3448.2</v>
    </oc>
    <nc r="C84">
      <v>3505.2</v>
    </nc>
  </rcc>
  <rcc rId="22076" sId="5" numFmtId="4">
    <oc r="D84">
      <v>466.94054</v>
    </oc>
    <nc r="D84">
      <v>874.54457000000002</v>
    </nc>
  </rcc>
  <rcc rId="22077" sId="5" numFmtId="4">
    <oc r="D80">
      <v>43.263660000000002</v>
    </oc>
    <nc r="D80">
      <v>44.70966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18995" sId="2" numFmtId="4">
    <oc r="AQ32">
      <v>195.67151000000001</v>
    </oc>
    <nc r="AQ32">
      <v>195.61660000000001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21705" sId="1">
    <oc r="A49" t="inlineStr">
      <is>
        <t>Начальник финансового отдела</t>
      </is>
    </oc>
    <nc r="A49" t="inlineStr">
      <is>
        <t>Заместитель главы администрации</t>
      </is>
    </nc>
  </rcc>
  <rcc rId="21706" sId="1">
    <oc r="A50" t="inlineStr">
      <is>
        <t>администрации Моргаушского района</t>
      </is>
    </oc>
    <nc r="A50" t="inlineStr">
      <is>
        <t>Моргаушского района-начальник финансового отдела</t>
      </is>
    </nc>
  </rcc>
  <rfmt sheetId="1" sqref="C50" start="0" length="2147483647">
    <dxf>
      <font>
        <sz val="12"/>
      </font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21104" sId="16">
    <oc r="D53" t="inlineStr">
      <is>
        <t>исполнен на 01.02.2021 г.</t>
      </is>
    </oc>
    <nc r="D53" t="inlineStr">
      <is>
        <t>исполнен на 01.03.2021 г.</t>
      </is>
    </nc>
  </rcc>
  <rcc rId="21105" sId="16">
    <oc r="D3" t="inlineStr">
      <is>
        <t>исполнен на 01.02.2021 г.</t>
      </is>
    </oc>
    <nc r="D3" t="inlineStr">
      <is>
        <t>исполнен на 01.03.2021 г.</t>
      </is>
    </nc>
  </rcc>
  <rcc rId="21106" sId="16">
    <oc r="A1" t="inlineStr">
      <is>
        <t xml:space="preserve">                     Анализ исполнения бюджета Юнгинского сельского поселения на 01.02.2020 г.</t>
      </is>
    </oc>
    <nc r="A1" t="inlineStr">
      <is>
        <t xml:space="preserve">                     Анализ исполнения бюджета Юнгинского сельского поселения на 01.03.2020 г.</t>
      </is>
    </nc>
  </rcc>
  <rcc rId="21107" sId="16" numFmtId="4">
    <oc r="D6">
      <v>3.3699599999999998</v>
    </oc>
    <nc r="D6">
      <v>13.42066</v>
    </nc>
  </rcc>
  <rcc rId="21108" sId="16" numFmtId="4">
    <oc r="D8">
      <v>22.91865</v>
    </oc>
    <nc r="D8">
      <v>23.600729999999999</v>
    </nc>
  </rcc>
  <rcc rId="21109" sId="16" numFmtId="4">
    <oc r="D9">
      <v>0.13508999999999999</v>
    </oc>
    <nc r="D9">
      <v>0.15145</v>
    </nc>
  </rcc>
  <rcc rId="21110" sId="16" numFmtId="4">
    <oc r="D10">
      <v>30.751480000000001</v>
    </oc>
    <nc r="D10">
      <v>31.29214</v>
    </nc>
  </rcc>
  <rcc rId="21111" sId="16" numFmtId="4">
    <oc r="D11">
      <v>-3.9057400000000002</v>
    </oc>
    <nc r="D11">
      <v>-4.7865799999999998</v>
    </nc>
  </rcc>
  <rcc rId="21112" sId="16" numFmtId="4">
    <oc r="D13">
      <v>0.2172</v>
    </oc>
    <nc r="D13">
      <v>2.1252</v>
    </nc>
  </rcc>
  <rcc rId="21113" sId="16" numFmtId="4">
    <oc r="D15">
      <v>-0.75882000000000005</v>
    </oc>
    <nc r="D15">
      <v>0.24503</v>
    </nc>
  </rcc>
  <rcc rId="21114" sId="16" numFmtId="4">
    <oc r="D16">
      <v>25.476990000000001</v>
    </oc>
    <nc r="D16">
      <v>42.507260000000002</v>
    </nc>
  </rcc>
  <rcc rId="21115" sId="16" numFmtId="4">
    <oc r="D27">
      <v>0</v>
    </oc>
    <nc r="D27">
      <v>8.6110000000000007</v>
    </nc>
  </rcc>
  <rcc rId="21116" sId="16" numFmtId="4">
    <oc r="D41">
      <v>141.42599999999999</v>
    </oc>
    <nc r="D41">
      <v>282.85199999999998</v>
    </nc>
  </rcc>
  <rcc rId="21117" sId="16" numFmtId="4">
    <oc r="C43">
      <v>848.49</v>
    </oc>
    <nc r="C43">
      <v>1951.951</v>
    </nc>
  </rcc>
  <rcc rId="21118" sId="16" numFmtId="4">
    <oc r="D44">
      <v>8.6166</v>
    </oc>
    <nc r="D44">
      <v>17.2332</v>
    </nc>
  </rcc>
  <rcc rId="21119" sId="16" numFmtId="34">
    <oc r="D57">
      <v>20</v>
    </oc>
    <nc r="D57">
      <v>122.10142</v>
    </nc>
  </rcc>
  <rcc rId="21120" sId="16" numFmtId="34">
    <oc r="D64">
      <v>2</v>
    </oc>
    <nc r="D64">
      <v>10.33</v>
    </nc>
  </rcc>
  <rcc rId="21121" sId="16" numFmtId="34">
    <nc r="D69">
      <v>0.9</v>
    </nc>
  </rcc>
  <rcc rId="21122" sId="16" numFmtId="34">
    <oc r="C74">
      <v>1859.49</v>
    </oc>
    <nc r="C74">
      <v>2962.951</v>
    </nc>
  </rcc>
  <rcc rId="21123" sId="16" numFmtId="34">
    <nc r="D81">
      <v>30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20806" sId="11" numFmtId="34">
    <nc r="D82">
      <v>225.94550000000001</v>
    </nc>
  </rcc>
  <rcc rId="20807" sId="11" numFmtId="34">
    <oc r="D89">
      <v>0</v>
    </oc>
    <nc r="D89">
      <v>9.6750000000000007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111.xml><?xml version="1.0" encoding="utf-8"?>
<revisions xmlns="http://schemas.openxmlformats.org/spreadsheetml/2006/main" xmlns:r="http://schemas.openxmlformats.org/officeDocument/2006/relationships">
  <rfmt sheetId="2" sqref="EX14:EX31">
    <dxf>
      <numFmt numFmtId="172" formatCode="#,##0.00000"/>
    </dxf>
  </rfmt>
  <rfmt sheetId="2" sqref="EX14:EX31">
    <dxf>
      <numFmt numFmtId="186" formatCode="#,##0.0000"/>
    </dxf>
  </rfmt>
  <rfmt sheetId="2" sqref="EX14:EX31">
    <dxf>
      <numFmt numFmtId="187" formatCode="#,##0.000"/>
    </dxf>
  </rfmt>
  <rfmt sheetId="2" sqref="EX14:EX31">
    <dxf>
      <numFmt numFmtId="4" formatCode="#,##0.00"/>
    </dxf>
  </rfmt>
  <rfmt sheetId="2" sqref="EX14:EX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3.xml><?xml version="1.0" encoding="utf-8"?>
<revisions xmlns="http://schemas.openxmlformats.org/spreadsheetml/2006/main" xmlns:r="http://schemas.openxmlformats.org/officeDocument/2006/relationships">
  <rcc rId="21347" sId="3">
    <oc r="A2" t="inlineStr">
      <is>
        <t xml:space="preserve">                                                        Моргаушского района на 01.02.2021 г. </t>
      </is>
    </oc>
    <nc r="A2" t="inlineStr">
      <is>
        <t xml:space="preserve">                                                        Моргаушского района на 01.03.2021 г. </t>
      </is>
    </nc>
  </rcc>
  <rcc rId="21348" sId="3">
    <oc r="D3" t="inlineStr">
      <is>
        <t>исполнено на 01.02.2021 г.</t>
      </is>
    </oc>
    <nc r="D3" t="inlineStr">
      <is>
        <t>исполнено на 01.03.2021 г.</t>
      </is>
    </nc>
  </rcc>
  <rcc rId="21349" sId="3">
    <oc r="D75" t="inlineStr">
      <is>
        <t xml:space="preserve">исполнено на 01.02.2021 г. </t>
      </is>
    </oc>
    <nc r="D75" t="inlineStr">
      <is>
        <t xml:space="preserve">исполнено на 01.03.2021 г. </t>
      </is>
    </nc>
  </rcc>
  <rcc rId="21350" sId="2" numFmtId="4">
    <oc r="C32">
      <v>127601.71146999999</v>
    </oc>
    <nc r="C32">
      <v>147200.91146999999</v>
    </nc>
  </rcc>
  <rcc rId="21351" sId="2" numFmtId="4">
    <oc r="D32">
      <v>6352.9515499999998</v>
    </oc>
    <nc r="D32">
      <v>15121.17074</v>
    </nc>
  </rcc>
  <rcc rId="21352" sId="2" numFmtId="4">
    <oc r="G32">
      <v>1903.13077</v>
    </oc>
    <nc r="G32">
      <v>3249.75576</v>
    </nc>
  </rcc>
  <rcc rId="21353" sId="2" numFmtId="4">
    <oc r="J32">
      <v>360.32661000000002</v>
    </oc>
    <nc r="J32">
      <v>884.58015999999998</v>
    </nc>
  </rcc>
  <rcc rId="21354" sId="2" numFmtId="4">
    <oc r="M32">
      <v>349.82114999999999</v>
    </oc>
    <nc r="M32">
      <v>360.23216000000002</v>
    </nc>
  </rcc>
  <rcc rId="21355" sId="2" numFmtId="4">
    <oc r="P32">
      <v>2.0620500000000002</v>
    </oc>
    <nc r="P32">
      <v>2.3117700000000001</v>
    </nc>
  </rcc>
  <rcc rId="21356" sId="2" numFmtId="4">
    <oc r="S32">
      <v>469.37824000000001</v>
    </oc>
    <nc r="S32">
      <v>477.63035000000002</v>
    </nc>
  </rcc>
  <rcc rId="21357" sId="2" numFmtId="4">
    <oc r="V32">
      <v>-59.615900000000003</v>
    </oc>
    <nc r="V32">
      <v>-73.060400000000001</v>
    </nc>
  </rcc>
  <rcc rId="21358" sId="2" numFmtId="4">
    <oc r="Y32">
      <v>20.127880000000001</v>
    </oc>
    <nc r="Y32">
      <v>37.174199999999999</v>
    </nc>
  </rcc>
  <rcc rId="21359" sId="2" numFmtId="4">
    <oc r="AB32">
      <v>54.868659999999998</v>
    </oc>
    <nc r="AB32">
      <v>191.27663000000001</v>
    </nc>
  </rcc>
  <rcc rId="21360" sId="2" numFmtId="4">
    <oc r="AE32">
      <v>462.64346999999998</v>
    </oc>
    <nc r="AE32">
      <v>988.83984999999996</v>
    </nc>
  </rcc>
  <rcc rId="21361" sId="2" numFmtId="4">
    <oc r="AH32">
      <v>3.4</v>
    </oc>
    <nc r="AH32">
      <v>8</v>
    </nc>
  </rcc>
  <rcc rId="21362" sId="2" numFmtId="4">
    <oc r="AQ32">
      <v>195.61660000000001</v>
    </oc>
    <nc r="AQ32">
      <v>301.16660000000002</v>
    </nc>
  </rcc>
  <rcc rId="21363" sId="2" numFmtId="4">
    <oc r="AT32">
      <v>18.75216</v>
    </oc>
    <nc r="AT32">
      <v>40.694589999999998</v>
    </nc>
  </rcc>
  <rcc rId="21364" sId="2" numFmtId="4">
    <oc r="AZ32">
      <v>5.3297999999999996</v>
    </oc>
    <nc r="AZ32">
      <v>16.434190000000001</v>
    </nc>
  </rcc>
  <rcc rId="21365" sId="2" numFmtId="4">
    <oc r="BR32">
      <v>-1.28335</v>
    </oc>
    <nc r="BR32">
      <v>-7.2277399999999998</v>
    </nc>
  </rcc>
  <rcc rId="21366" sId="2" numFmtId="4">
    <oc r="BZ32">
      <v>85866.371469999998</v>
    </oc>
    <nc r="BZ32">
      <v>105465.57147</v>
    </nc>
  </rcc>
  <rcc rId="21367" sId="2" numFmtId="4">
    <oc r="CA32">
      <v>4449.82078</v>
    </oc>
    <nc r="CA32">
      <v>11871.41498</v>
    </nc>
  </rcc>
  <rcc rId="21368" sId="2" numFmtId="4">
    <oc r="CD32">
      <v>4461.3159999999998</v>
    </oc>
    <nc r="CD32">
      <v>8922.6319999999996</v>
    </nc>
  </rcc>
  <rcc rId="21369" sId="2" numFmtId="4">
    <oc r="CI32">
      <v>21197.918470000001</v>
    </oc>
    <nc r="CI32">
      <v>40797.118470000001</v>
    </nc>
  </rcc>
  <rcc rId="21370" sId="2" numFmtId="4">
    <oc r="CJ32">
      <v>0</v>
    </oc>
    <nc r="CJ32">
      <v>579.86199999999997</v>
    </nc>
  </rcc>
  <rcc rId="21371" sId="2" numFmtId="4">
    <oc r="CM32">
      <v>206.8</v>
    </oc>
    <nc r="CM32">
      <v>413.6</v>
    </nc>
  </rcc>
  <rcc rId="21372" sId="2" numFmtId="4">
    <oc r="CS32">
      <v>249.5</v>
    </oc>
    <nc r="CS32">
      <v>2423.1161999999999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4" sqref="C62:D62">
    <dxf>
      <numFmt numFmtId="174" formatCode="0.0000"/>
    </dxf>
  </rfmt>
  <rfmt sheetId="4" sqref="C62:D62">
    <dxf>
      <numFmt numFmtId="183" formatCode="0.000"/>
    </dxf>
  </rfmt>
  <rfmt sheetId="4" sqref="C62:D62">
    <dxf>
      <numFmt numFmtId="2" formatCode="0.00"/>
    </dxf>
  </rfmt>
  <rfmt sheetId="4" sqref="C62:D62">
    <dxf>
      <numFmt numFmtId="166" formatCode="0.0"/>
    </dxf>
  </rfmt>
  <rcc rId="20136" sId="5">
    <oc r="D55" t="inlineStr">
      <is>
        <t>исполнено на 01.02.2021 г</t>
      </is>
    </oc>
    <nc r="D55" t="inlineStr">
      <is>
        <t>исполнено на 01.03.2021 г</t>
      </is>
    </nc>
  </rcc>
  <rcc rId="20137" sId="5">
    <oc r="D3" t="inlineStr">
      <is>
        <t>исполнен на 01.02.2021 г.</t>
      </is>
    </oc>
    <nc r="D3" t="inlineStr">
      <is>
        <t>исполнен на 01.03.2021 г.</t>
      </is>
    </nc>
  </rcc>
  <rcc rId="20138" sId="5">
    <oc r="A1" t="inlineStr">
      <is>
        <t xml:space="preserve">                     Анализ исполнения бюджета Большесундырского сельского поселения на 01.02.2021 г.</t>
      </is>
    </oc>
    <nc r="A1" t="inlineStr">
      <is>
        <t xml:space="preserve">                     Анализ исполнения бюджета Большесундырского сельского поселения на 01.03.2021 г.</t>
      </is>
    </nc>
  </rcc>
  <rcc rId="20139" sId="5" numFmtId="4">
    <oc r="D6">
      <v>19.637720000000002</v>
    </oc>
    <nc r="D6">
      <v>50.678400000000003</v>
    </nc>
  </rcc>
  <rcc rId="20140" sId="5" numFmtId="4">
    <oc r="D8">
      <v>27.809249999999999</v>
    </oc>
    <nc r="D8">
      <v>28.636890000000001</v>
    </nc>
  </rcc>
  <rcc rId="20141" sId="5" numFmtId="4">
    <oc r="D9">
      <v>0.16391</v>
    </oc>
    <nc r="D9">
      <v>0.18376000000000001</v>
    </nc>
  </rcc>
  <rcc rId="20142" sId="5" numFmtId="4">
    <oc r="D10">
      <v>37.313519999999997</v>
    </oc>
    <nc r="D10">
      <v>37.969520000000003</v>
    </nc>
  </rcc>
  <rcc rId="20143" sId="5" numFmtId="4">
    <oc r="D11">
      <v>-4.7392000000000003</v>
    </oc>
    <nc r="D11">
      <v>-5.8079799999999997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22248" sId="6" numFmtId="4">
    <oc r="C65">
      <v>3.6070000000000002</v>
    </oc>
    <nc r="C65">
      <v>81.606999999999999</v>
    </nc>
  </rcc>
  <rcc rId="22249" sId="6" numFmtId="4">
    <oc r="D67">
      <v>21.655180000000001</v>
    </oc>
    <nc r="D67">
      <v>37.657980000000002</v>
    </nc>
  </rcc>
  <rcc rId="22250" sId="6" numFmtId="4">
    <oc r="C75">
      <v>4.26</v>
    </oc>
    <nc r="C75"/>
  </rcc>
  <rcc rId="22251" sId="6" numFmtId="4">
    <oc r="C77">
      <v>3232.66</v>
    </oc>
    <nc r="C77">
      <v>3676.6990300000002</v>
    </nc>
  </rcc>
  <rcc rId="22252" sId="6" numFmtId="4">
    <oc r="D77">
      <v>0</v>
    </oc>
    <nc r="D77">
      <v>30.108529999999998</v>
    </nc>
  </rcc>
  <rcc rId="22253" sId="6" numFmtId="4">
    <oc r="C78">
      <v>245.15</v>
    </oc>
    <nc r="C78">
      <v>188.15</v>
    </nc>
  </rcc>
  <rcc rId="22254" sId="6" numFmtId="4">
    <oc r="D78">
      <v>0</v>
    </oc>
    <nc r="D78">
      <v>18.5</v>
    </nc>
  </rcc>
  <rcc rId="22255" sId="6" numFmtId="4">
    <oc r="C83">
      <v>646.04600000000005</v>
    </oc>
    <nc r="C83">
      <v>2972.6361000000002</v>
    </nc>
  </rcc>
  <rcc rId="22256" sId="6" numFmtId="4">
    <oc r="D83">
      <v>0</v>
    </oc>
    <nc r="D83">
      <v>47.31382</v>
    </nc>
  </rcc>
  <rcc rId="22257" sId="6" numFmtId="4">
    <oc r="C84">
      <v>417.5</v>
    </oc>
    <nc r="C84">
      <v>500.43</v>
    </nc>
  </rcc>
  <rcc rId="22258" sId="6" numFmtId="4">
    <oc r="D84">
      <v>47.015349999999998</v>
    </oc>
    <nc r="D84">
      <v>87.936949999999996</v>
    </nc>
  </rcc>
  <rcc rId="22259" sId="6" numFmtId="4">
    <oc r="D86">
      <v>293.92714000000001</v>
    </oc>
    <nc r="D86">
      <v>464.63279999999997</v>
    </nc>
  </rcc>
  <rcc rId="22260" sId="6" numFmtId="4">
    <oc r="D60">
      <v>192.76031</v>
    </oc>
    <nc r="D60">
      <v>311.01249000000001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19150" sId="2" numFmtId="4">
    <oc r="BR32">
      <v>-4.3095600000000003</v>
    </oc>
    <nc r="BR32">
      <v>-1.28335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19088" sId="2" numFmtId="4">
    <oc r="AZ32">
      <v>42.127519999999997</v>
    </oc>
    <nc r="AZ32">
      <v>5.3297999999999996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5682" sId="15">
    <oc r="A1" t="inlineStr">
      <is>
        <t xml:space="preserve">                     Анализ исполнения бюджета Шатьмапосинского сельского поселения на 01.01.2020 г.</t>
      </is>
    </oc>
    <nc r="A1" t="inlineStr">
      <is>
        <t xml:space="preserve">                     Анализ исполнения бюджета Шатьмапосинского сельского поселения на 01.02.2020 г.</t>
      </is>
    </nc>
  </rcc>
  <rcc rId="15683" sId="15">
    <oc r="C3" t="inlineStr">
      <is>
        <t>назначено на 2019 г.</t>
      </is>
    </oc>
    <nc r="C3" t="inlineStr">
      <is>
        <t>назначено на 2020 г.</t>
      </is>
    </nc>
  </rcc>
  <rcc rId="15684" sId="15">
    <oc r="D3" t="inlineStr">
      <is>
        <t>исполнен на 01.01.2020 г.</t>
      </is>
    </oc>
    <nc r="D3" t="inlineStr">
      <is>
        <t>исполнен на 01.02.2020 г.</t>
      </is>
    </nc>
  </rcc>
  <rcc rId="15685" sId="15">
    <oc r="C54" t="inlineStr">
      <is>
        <t>назначено на 2019 г.</t>
      </is>
    </oc>
    <nc r="C54" t="inlineStr">
      <is>
        <t>назначено на 2020 г.</t>
      </is>
    </nc>
  </rcc>
  <rcc rId="15686" sId="15">
    <oc r="D54" t="inlineStr">
      <is>
        <t>исполнено на 01.01.2020 г.</t>
      </is>
    </oc>
    <nc r="D54" t="inlineStr">
      <is>
        <t>исполнено на 01.02.2020 г.</t>
      </is>
    </nc>
  </rcc>
  <rcc rId="15687" sId="15" numFmtId="4">
    <oc r="C6">
      <v>37.046999999999997</v>
    </oc>
    <nc r="C6">
      <v>44.3</v>
    </nc>
  </rcc>
  <rcc rId="15688" sId="15" numFmtId="4">
    <oc r="D6">
      <v>44.39725</v>
    </oc>
    <nc r="D6">
      <v>0.94494</v>
    </nc>
  </rcc>
  <rcc rId="15689" sId="15" numFmtId="4">
    <oc r="C8">
      <v>121.37</v>
    </oc>
    <nc r="C8">
      <v>140.30000000000001</v>
    </nc>
  </rcc>
  <rcc rId="15690" sId="15" numFmtId="4">
    <oc r="D8">
      <v>179.88147000000001</v>
    </oc>
    <nc r="D8">
      <v>14.24047</v>
    </nc>
  </rcc>
  <rcc rId="15691" sId="15" numFmtId="4">
    <oc r="C9">
      <v>1.3049999999999999</v>
    </oc>
    <nc r="C9">
      <v>1.5</v>
    </nc>
  </rcc>
  <rcc rId="15692" sId="15" numFmtId="4">
    <oc r="D9">
      <v>1.3221700000000001</v>
    </oc>
    <nc r="D9">
      <v>9.6890000000000004E-2</v>
    </nc>
  </rcc>
  <rcc rId="15693" sId="15" numFmtId="4">
    <oc r="C10">
      <v>202.73</v>
    </oc>
    <nc r="C10">
      <v>234.33</v>
    </nc>
  </rcc>
  <rcc rId="15694" sId="15" numFmtId="4">
    <oc r="D10">
      <v>240.32223999999999</v>
    </oc>
    <nc r="D10">
      <v>19.540109999999999</v>
    </nc>
  </rcc>
  <rcc rId="15695" sId="15" numFmtId="4">
    <oc r="D11">
      <v>-26.341080000000002</v>
    </oc>
    <nc r="D11">
      <v>-2.6179100000000002</v>
    </nc>
  </rcc>
  <rcc rId="15696" sId="15" numFmtId="4">
    <oc r="C13">
      <v>40</v>
    </oc>
    <nc r="C13">
      <v>50</v>
    </nc>
  </rcc>
  <rcc rId="15697" sId="15" numFmtId="4">
    <oc r="D13">
      <v>43.005290000000002</v>
    </oc>
    <nc r="D13">
      <v>0</v>
    </nc>
  </rcc>
  <rcc rId="15698" sId="15" numFmtId="4">
    <oc r="C15">
      <v>42</v>
    </oc>
    <nc r="C15">
      <v>65</v>
    </nc>
  </rcc>
  <rcc rId="15699" sId="15" numFmtId="4">
    <oc r="D15">
      <v>38.740839999999999</v>
    </oc>
    <nc r="D15">
      <v>3.8854000000000002</v>
    </nc>
  </rcc>
  <rcc rId="15700" sId="15" numFmtId="4">
    <oc r="C16">
      <v>305</v>
    </oc>
    <nc r="C16">
      <v>274</v>
    </nc>
  </rcc>
  <rcc rId="15701" sId="15" numFmtId="4">
    <oc r="D16">
      <v>290.87085999999999</v>
    </oc>
    <nc r="D16">
      <v>6.5442</v>
    </nc>
  </rcc>
  <rcc rId="15702" sId="15" numFmtId="4">
    <oc r="C18">
      <v>5</v>
    </oc>
    <nc r="C18">
      <v>3</v>
    </nc>
  </rcc>
  <rcc rId="15703" sId="15" numFmtId="4">
    <oc r="D18">
      <v>4.5</v>
    </oc>
    <nc r="D18">
      <v>0</v>
    </nc>
  </rcc>
  <rcc rId="15704" sId="15" numFmtId="4">
    <oc r="C27">
      <v>92</v>
    </oc>
    <nc r="C27">
      <v>153</v>
    </nc>
  </rcc>
  <rcc rId="15705" sId="15" numFmtId="4">
    <oc r="D27">
      <v>125.0138</v>
    </oc>
    <nc r="D27">
      <v>49.196800000000003</v>
    </nc>
  </rcc>
  <rcc rId="15706" sId="15" numFmtId="4">
    <oc r="C28">
      <v>17</v>
    </oc>
    <nc r="C28">
      <v>26</v>
    </nc>
  </rcc>
  <rcc rId="15707" sId="15" numFmtId="4">
    <oc r="D28">
      <v>26.011199999999999</v>
    </oc>
    <nc r="D28">
      <v>2.1676000000000002</v>
    </nc>
  </rcc>
  <rcc rId="15708" sId="15" numFmtId="4">
    <oc r="C30">
      <v>42</v>
    </oc>
    <nc r="C30"/>
  </rcc>
  <rcc rId="15709" sId="15" numFmtId="4">
    <oc r="D30">
      <v>41.089950000000002</v>
    </oc>
    <nc r="D30">
      <v>6.2038700000000002</v>
    </nc>
  </rcc>
  <rcc rId="15710" sId="15" numFmtId="4">
    <oc r="C42">
      <v>1347.9</v>
    </oc>
    <nc r="C42">
      <v>1263.2</v>
    </nc>
  </rcc>
  <rcc rId="15711" sId="15" numFmtId="4">
    <oc r="D42">
      <v>1347.9</v>
    </oc>
    <nc r="D42">
      <v>105.265</v>
    </nc>
  </rcc>
  <rcc rId="15712" sId="15" numFmtId="4">
    <oc r="C43">
      <v>320</v>
    </oc>
    <nc r="C43">
      <v>300</v>
    </nc>
  </rcc>
  <rcc rId="15713" sId="15" numFmtId="4">
    <oc r="D43">
      <v>320</v>
    </oc>
    <nc r="D43">
      <v>0</v>
    </nc>
  </rcc>
  <rcc rId="15714" sId="15" numFmtId="4">
    <oc r="C44">
      <v>858.75699999999995</v>
    </oc>
    <nc r="C44">
      <v>1078.827</v>
    </nc>
  </rcc>
  <rcc rId="15715" sId="15" numFmtId="4">
    <oc r="D44">
      <v>858.75699999999995</v>
    </oc>
    <nc r="D44">
      <v>0</v>
    </nc>
  </rcc>
  <rcc rId="15716" sId="15" numFmtId="4">
    <oc r="C45">
      <v>91.480999999999995</v>
    </oc>
    <nc r="C45">
      <v>93.784999999999997</v>
    </nc>
  </rcc>
  <rcc rId="15717" sId="15" numFmtId="4">
    <oc r="D45">
      <v>91.480999999999995</v>
    </oc>
    <nc r="D45">
      <v>7.4667000000000003</v>
    </nc>
  </rcc>
  <rcc rId="15718" sId="15" numFmtId="4">
    <oc r="C46">
      <v>208.655</v>
    </oc>
    <nc r="C46"/>
  </rcc>
  <rcc rId="15719" sId="15" numFmtId="4">
    <oc r="D46">
      <v>208.655</v>
    </oc>
    <nc r="D46"/>
  </rcc>
  <rcc rId="15720" sId="15" numFmtId="4">
    <oc r="C50">
      <v>118.26078</v>
    </oc>
    <nc r="C50"/>
  </rcc>
  <rcc rId="15721" sId="15" numFmtId="4">
    <oc r="D50">
      <v>210</v>
    </oc>
    <nc r="D50"/>
  </rcc>
  <rcc rId="15722" sId="15" numFmtId="34">
    <oc r="C58">
      <v>1112.133</v>
    </oc>
    <nc r="C58">
      <v>1153.2</v>
    </nc>
  </rcc>
  <rcc rId="15723" sId="15" numFmtId="34">
    <oc r="D58">
      <v>1096.1647399999999</v>
    </oc>
    <nc r="D58">
      <v>26.741230000000002</v>
    </nc>
  </rcc>
  <rcc rId="15724" sId="15">
    <oc r="A61" t="inlineStr">
      <is>
        <t>0106</t>
      </is>
    </oc>
    <nc r="A61" t="inlineStr">
      <is>
        <t>0107</t>
      </is>
    </nc>
  </rcc>
  <rcc rId="15725" sId="15" numFmtId="34">
    <oc r="C61">
      <v>0</v>
    </oc>
    <nc r="C61">
      <v>20.516999999999999</v>
    </nc>
  </rcc>
  <rcc rId="15726" sId="15" numFmtId="34">
    <oc r="C63">
      <v>9.0340000000000007</v>
    </oc>
    <nc r="C63">
      <v>2.5419999999999998</v>
    </nc>
  </rcc>
  <rcc rId="15727" sId="15" numFmtId="34">
    <oc r="D63">
      <v>9.0340000000000007</v>
    </oc>
    <nc r="D63">
      <v>0</v>
    </nc>
  </rcc>
  <rcc rId="15728" sId="15" numFmtId="34">
    <oc r="C65">
      <v>89.944999999999993</v>
    </oc>
    <nc r="C65">
      <v>89.605000000000004</v>
    </nc>
  </rcc>
  <rcc rId="15729" sId="15" numFmtId="34">
    <oc r="D65">
      <v>89.944999999999993</v>
    </oc>
    <nc r="D65">
      <v>2</v>
    </nc>
  </rcc>
  <rcc rId="15730" sId="15" numFmtId="34">
    <oc r="C69">
      <v>2.7031100000000001</v>
    </oc>
    <nc r="C69">
      <v>1</v>
    </nc>
  </rcc>
  <rcc rId="15731" sId="15" numFmtId="34">
    <oc r="D69">
      <v>2.7031100000000001</v>
    </oc>
    <nc r="D69">
      <v>0</v>
    </nc>
  </rcc>
  <rcc rId="15732" sId="15" numFmtId="34">
    <oc r="C70">
      <v>12.15</v>
    </oc>
    <nc r="C70">
      <v>1</v>
    </nc>
  </rcc>
  <rcc rId="15733" sId="15" numFmtId="34">
    <oc r="D70">
      <v>12.15</v>
    </oc>
    <nc r="D70">
      <v>0</v>
    </nc>
  </rcc>
  <rcc rId="15734" sId="15" numFmtId="34">
    <oc r="C71">
      <v>6.6000000000000003E-2</v>
    </oc>
    <nc r="C71">
      <v>2</v>
    </nc>
  </rcc>
  <rcc rId="15735" sId="15" numFmtId="34">
    <oc r="D71">
      <v>6.6000000000000003E-2</v>
    </oc>
    <nc r="D71">
      <v>0</v>
    </nc>
  </rcc>
  <rcc rId="15736" sId="15" numFmtId="34">
    <oc r="C73">
      <v>4.0214999999999996</v>
    </oc>
    <nc r="C73">
      <v>10.021000000000001</v>
    </nc>
  </rcc>
  <rcc rId="15737" sId="15" numFmtId="34">
    <oc r="D73">
      <v>4.0214999999999996</v>
    </oc>
    <nc r="D73">
      <v>0</v>
    </nc>
  </rcc>
  <rcc rId="15738" sId="15" numFmtId="34">
    <oc r="C74">
      <v>86.461889999999997</v>
    </oc>
    <nc r="C74">
      <v>0</v>
    </nc>
  </rcc>
  <rcc rId="15739" sId="15" numFmtId="34">
    <oc r="D74">
      <v>85.606759999999994</v>
    </oc>
    <nc r="D74">
      <v>0</v>
    </nc>
  </rcc>
  <rcc rId="15740" sId="15" numFmtId="34">
    <oc r="C75">
      <v>1355.8006499999999</v>
    </oc>
    <nc r="C75">
      <v>1454.9570000000001</v>
    </nc>
  </rcc>
  <rcc rId="15741" sId="15" numFmtId="34">
    <oc r="D75">
      <v>1093.6288999999999</v>
    </oc>
    <nc r="D75">
      <v>0</v>
    </nc>
  </rcc>
  <rcc rId="15742" sId="15" numFmtId="34">
    <oc r="C76">
      <v>148.1</v>
    </oc>
    <nc r="C76">
      <v>0</v>
    </nc>
  </rcc>
  <rcc rId="15743" sId="15" numFmtId="34">
    <oc r="D76">
      <v>148.1</v>
    </oc>
    <nc r="D76">
      <v>0</v>
    </nc>
  </rcc>
  <rcc rId="15744" sId="15" numFmtId="34">
    <oc r="C80">
      <v>392.85</v>
    </oc>
    <nc r="C80">
      <v>153</v>
    </nc>
  </rcc>
  <rcc rId="15745" sId="15" numFmtId="34">
    <oc r="D80">
      <v>392.85</v>
    </oc>
    <nc r="D80">
      <v>7.8357900000000003</v>
    </nc>
  </rcc>
  <rcc rId="15746" sId="15" numFmtId="34">
    <oc r="C82">
      <v>801.4</v>
    </oc>
    <nc r="C82">
      <v>832.4</v>
    </nc>
  </rcc>
  <rcc rId="15747" sId="15" numFmtId="34">
    <oc r="D82">
      <v>801.4</v>
    </oc>
    <nc r="D82">
      <v>70</v>
    </nc>
  </rcc>
  <rcc rId="15748" sId="15" numFmtId="34">
    <oc r="C89">
      <v>0.99</v>
    </oc>
    <nc r="C89">
      <v>2</v>
    </nc>
  </rcc>
  <rcc rId="15749" sId="15" numFmtId="34">
    <oc r="D89">
      <v>0.99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15251" sId="10" numFmtId="4">
    <nc r="C45">
      <v>183.38800000000001</v>
    </nc>
  </rcc>
  <rcc rId="15252" sId="10" numFmtId="4">
    <nc r="D45">
      <v>14.933299999999999</v>
    </nc>
  </rcc>
  <rcc rId="15253" sId="10" numFmtId="34">
    <oc r="C58">
      <v>1487.0609999999999</v>
    </oc>
    <nc r="C58">
      <v>1441</v>
    </nc>
  </rcc>
  <rcc rId="15254" sId="10" numFmtId="34">
    <oc r="D58">
      <v>1481.66993</v>
    </oc>
    <nc r="D58">
      <v>40.233980000000003</v>
    </nc>
  </rcc>
  <rcc rId="15255" sId="10" numFmtId="34">
    <oc r="C61">
      <v>0</v>
    </oc>
    <nc r="C61">
      <v>42</v>
    </nc>
  </rcc>
  <rcc rId="15256" sId="10" numFmtId="34">
    <oc r="C63">
      <v>26.763000000000002</v>
    </oc>
    <nc r="C63">
      <v>3.9950000000000001</v>
    </nc>
  </rcc>
  <rcc rId="15257" sId="10" numFmtId="34">
    <oc r="D63">
      <v>15.028499999999999</v>
    </oc>
    <nc r="D63">
      <v>0</v>
    </nc>
  </rcc>
  <rcc rId="15258" sId="10" numFmtId="34">
    <oc r="C65">
      <v>179.892</v>
    </oc>
    <nc r="C65">
      <v>179.208</v>
    </nc>
  </rcc>
  <rcc rId="15259" sId="10" numFmtId="34">
    <oc r="D65">
      <v>179.892</v>
    </oc>
    <nc r="D65">
      <v>4</v>
    </nc>
  </rcc>
  <rcc rId="15260" sId="10" numFmtId="34">
    <oc r="C69">
      <v>3</v>
    </oc>
    <nc r="C69">
      <v>2</v>
    </nc>
  </rcc>
  <rcc rId="15261" sId="10" numFmtId="34">
    <oc r="D69">
      <v>2.7031100000000001</v>
    </oc>
    <nc r="D69">
      <v>0</v>
    </nc>
  </rcc>
  <rcc rId="15262" sId="10" numFmtId="34">
    <oc r="C70">
      <v>108.5</v>
    </oc>
    <nc r="C70">
      <v>6</v>
    </nc>
  </rcc>
  <rcc rId="15263" sId="10" numFmtId="34">
    <oc r="D70">
      <v>108.15</v>
    </oc>
    <nc r="D70">
      <v>1.5</v>
    </nc>
  </rcc>
  <rcc rId="15264" sId="10" numFmtId="34">
    <oc r="D71">
      <v>2</v>
    </oc>
    <nc r="D71">
      <v>0</v>
    </nc>
  </rcc>
  <rcc rId="15265" sId="10" numFmtId="34">
    <oc r="C73">
      <v>6.7024999999999997</v>
    </oc>
    <nc r="C73">
      <v>10.021000000000001</v>
    </nc>
  </rcc>
  <rcc rId="15266" sId="10" numFmtId="34">
    <oc r="D73">
      <v>6.7024999999999997</v>
    </oc>
    <nc r="D73">
      <v>0</v>
    </nc>
  </rcc>
  <rcc rId="15267" sId="10" numFmtId="34">
    <oc r="C74">
      <v>210.5</v>
    </oc>
    <nc r="C74">
      <v>334.79899999999998</v>
    </nc>
  </rcc>
  <rcc rId="15268" sId="10" numFmtId="34">
    <oc r="D74">
      <v>207.75</v>
    </oc>
    <nc r="D74">
      <v>0</v>
    </nc>
  </rcc>
  <rcc rId="15269" sId="10" numFmtId="34">
    <oc r="C75">
      <v>1716.9789800000001</v>
    </oc>
    <nc r="C75">
      <v>1324.3050000000001</v>
    </nc>
  </rcc>
  <rcc rId="15270" sId="10" numFmtId="34">
    <oc r="D75">
      <v>1716.9789800000001</v>
    </oc>
    <nc r="D75">
      <v>0</v>
    </nc>
  </rcc>
  <rcc rId="15271" sId="10" numFmtId="34">
    <oc r="C76">
      <v>240</v>
    </oc>
    <nc r="C76">
      <v>0</v>
    </nc>
  </rcc>
  <rcc rId="15272" sId="10" numFmtId="34">
    <oc r="D76">
      <v>239.22499999999999</v>
    </oc>
    <nc r="D76">
      <v>0</v>
    </nc>
  </rcc>
  <rcc rId="15273" sId="10" numFmtId="34">
    <oc r="C80">
      <v>1429.009</v>
    </oc>
    <nc r="C80">
      <v>517.96500000000003</v>
    </nc>
  </rcc>
  <rcc rId="15274" sId="10" numFmtId="34">
    <oc r="D80">
      <v>1166.76992</v>
    </oc>
    <nc r="D80">
      <v>16.170000000000002</v>
    </nc>
  </rcc>
  <rcc rId="15275" sId="10" numFmtId="34">
    <oc r="C83">
      <v>1668.1</v>
    </oc>
    <nc r="C83">
      <v>1674.3</v>
    </nc>
  </rcc>
  <rcc rId="15276" sId="10" numFmtId="34">
    <oc r="D83">
      <v>1667.7460000000001</v>
    </oc>
    <nc r="D83">
      <v>100</v>
    </nc>
  </rcc>
  <rcc rId="15277" sId="10" numFmtId="34">
    <oc r="C90">
      <v>12</v>
    </oc>
    <nc r="C90">
      <v>2</v>
    </nc>
  </rcc>
  <rcc rId="15278" sId="10" numFmtId="34">
    <oc r="D90">
      <v>12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4441" sId="4">
    <oc r="A1" t="inlineStr">
      <is>
        <t xml:space="preserve">                     Анализ исполнения бюджета Александровского сельского поселения на 01.01.2020 г.</t>
      </is>
    </oc>
    <nc r="A1" t="inlineStr">
      <is>
        <t xml:space="preserve">                     Анализ исполнения бюджета Александровского сельского поселения на 01.02.2020 г.</t>
      </is>
    </nc>
  </rcc>
  <rcc rId="14442" sId="4">
    <oc r="C3" t="inlineStr">
      <is>
        <t>назначено на 2019 г.</t>
      </is>
    </oc>
    <nc r="C3" t="inlineStr">
      <is>
        <t>назначено на 2020 г.</t>
      </is>
    </nc>
  </rcc>
  <rcc rId="14443" sId="4">
    <oc r="D3" t="inlineStr">
      <is>
        <t>исполнен на 01.01.2020 г.</t>
      </is>
    </oc>
    <nc r="D3" t="inlineStr">
      <is>
        <t>исполнен на 01.02.2020 г.</t>
      </is>
    </nc>
  </rcc>
  <rcc rId="14444" sId="4">
    <oc r="C50" t="inlineStr">
      <is>
        <t>назначено на 2019 г.</t>
      </is>
    </oc>
    <nc r="C50" t="inlineStr">
      <is>
        <t>назначено на 2020 г.</t>
      </is>
    </nc>
  </rcc>
  <rcc rId="14445" sId="4">
    <oc r="D50" t="inlineStr">
      <is>
        <t>исполнено на 01.01.2020 г.</t>
      </is>
    </oc>
    <nc r="D50" t="inlineStr">
      <is>
        <t>исполнено на 01.02.2020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22949" sId="13">
    <oc r="D52" t="inlineStr">
      <is>
        <t>исполнен на 01.03.2021 г.</t>
      </is>
    </oc>
    <nc r="D52" t="inlineStr">
      <is>
        <t>исполнен на 01.04.2021 г.</t>
      </is>
    </nc>
  </rcc>
  <rcc rId="22950" sId="13">
    <oc r="D3" t="inlineStr">
      <is>
        <t>исполнен на 01.03.2021 г.</t>
      </is>
    </oc>
    <nc r="D3" t="inlineStr">
      <is>
        <t>исполнен на 01.04.2021 г.</t>
      </is>
    </nc>
  </rcc>
  <rcc rId="22951" sId="13">
    <oc r="A1" t="inlineStr">
      <is>
        <t xml:space="preserve">                     Анализ исполнения бюджета Хорнойского сельского поселения на 01.03.2021 г.</t>
      </is>
    </oc>
    <nc r="A1" t="inlineStr">
      <is>
        <t xml:space="preserve">                     Анализ исполнения бюджета Хорнойского сельского поселения на 01.04.2021 г.</t>
      </is>
    </nc>
  </rcc>
  <rcc rId="22952" sId="13" numFmtId="4">
    <oc r="D6">
      <v>14.354850000000001</v>
    </oc>
    <nc r="D6">
      <v>15.540369999999999</v>
    </nc>
  </rcc>
  <rcc rId="22953" sId="13" numFmtId="4">
    <oc r="D8">
      <v>15.00967</v>
    </oc>
    <nc r="D8">
      <v>41.686590000000002</v>
    </nc>
  </rcc>
  <rcc rId="22954" sId="13" numFmtId="4">
    <oc r="D9">
      <v>9.6310000000000007E-2</v>
    </oc>
    <nc r="D9">
      <v>0.29237000000000002</v>
    </nc>
  </rcc>
  <rcc rId="22955" sId="13" numFmtId="4">
    <oc r="D10">
      <v>19.901240000000001</v>
    </oc>
    <nc r="D10">
      <v>58.354230000000001</v>
    </nc>
  </rcc>
  <rcc rId="22956" sId="13" numFmtId="4">
    <oc r="D11">
      <v>-3.0441600000000002</v>
    </oc>
    <nc r="D11">
      <v>-7.4449399999999999</v>
    </nc>
  </rcc>
  <rcc rId="22957" sId="13" numFmtId="4">
    <oc r="D15">
      <v>1.3207599999999999</v>
    </oc>
    <nc r="D15">
      <v>1.49925</v>
    </nc>
  </rcc>
  <rcc rId="22958" sId="13" numFmtId="4">
    <oc r="D16">
      <v>8.9418299999999995</v>
    </oc>
    <nc r="D16">
      <v>12.744730000000001</v>
    </nc>
  </rcc>
  <rcc rId="22959" sId="13" numFmtId="4">
    <oc r="D18">
      <v>0.4</v>
    </oc>
    <nc r="D18">
      <v>0.6</v>
    </nc>
  </rcc>
  <rcc rId="22960" sId="13" numFmtId="4">
    <oc r="D39">
      <v>359.18599999999998</v>
    </oc>
    <nc r="D39">
      <v>538.779</v>
    </nc>
  </rcc>
  <rcc rId="22961" sId="13" numFmtId="4">
    <nc r="D42">
      <v>103.6</v>
    </nc>
  </rcc>
  <rcc rId="22962" sId="13" numFmtId="4">
    <oc r="C43">
      <v>107.643</v>
    </oc>
    <nc r="C43">
      <v>103.383</v>
    </nc>
  </rcc>
  <rcc rId="22963" sId="13" numFmtId="4">
    <oc r="D43">
      <v>17.2332</v>
    </oc>
    <nc r="D43">
      <v>26.198899999999998</v>
    </nc>
  </rcc>
  <rcc rId="22964" sId="13" numFmtId="4">
    <oc r="C44">
      <v>81.828000000000003</v>
    </oc>
    <nc r="C44">
      <v>98.238</v>
    </nc>
  </rcc>
  <rcc rId="22965" sId="13" numFmtId="4">
    <nc r="C45">
      <v>249.5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21863" sId="2">
    <oc r="B5" t="inlineStr">
      <is>
        <t>об исполнении бюджетов поселений  Моргаушского района  на 1 марта 2021 г.</t>
      </is>
    </oc>
    <nc r="B5" t="inlineStr">
      <is>
        <t>об исполнении бюджетов поселений  Моргаушского района  на 1 апреля 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c rId="21258" sId="18" numFmtId="34">
    <oc r="D59">
      <v>30.4</v>
    </oc>
    <nc r="D59">
      <v>150.61188000000001</v>
    </nc>
  </rcc>
  <rcc rId="21259" sId="18" numFmtId="34">
    <oc r="C64">
      <v>19.077000000000002</v>
    </oc>
    <nc r="C64">
      <v>95.801230000000004</v>
    </nc>
  </rcc>
  <rcc rId="21260" sId="18" numFmtId="34">
    <oc r="D64">
      <v>0</v>
    </oc>
    <nc r="D64">
      <v>91.724230000000006</v>
    </nc>
  </rcc>
  <rcc rId="21261" sId="18" numFmtId="34">
    <oc r="D66">
      <v>4.8</v>
    </oc>
    <nc r="D66">
      <v>21.655180000000001</v>
    </nc>
  </rcc>
  <rcc rId="21262" sId="18" numFmtId="34">
    <oc r="C76">
      <v>2145.2600000000002</v>
    </oc>
    <nc r="C76">
      <v>3544.0342799999999</v>
    </nc>
  </rcc>
  <rcc rId="21263" sId="18" numFmtId="34">
    <oc r="C77">
      <v>420</v>
    </oc>
    <nc r="C77">
      <v>338.47577000000001</v>
    </nc>
  </rcc>
  <rcc rId="21264" sId="18" numFmtId="34">
    <oc r="C81">
      <v>1985.9</v>
    </oc>
    <nc r="C81">
      <v>2582.674</v>
    </nc>
  </rcc>
  <rcc rId="21265" sId="18" numFmtId="34">
    <nc r="D81">
      <v>118.68908</v>
    </nc>
  </rcc>
  <rcc rId="21266" sId="18" numFmtId="34">
    <nc r="D83">
      <v>149.19200000000001</v>
    </nc>
  </rcc>
  <rcc rId="21267" sId="18" numFmtId="34">
    <oc r="D90">
      <v>0</v>
    </oc>
    <nc r="D90">
      <v>9.9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1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19339" sId="2" numFmtId="4">
    <oc r="CO32">
      <v>0</v>
    </oc>
    <nc r="CO32">
      <v>1370.174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19181" sId="2" numFmtId="4">
    <oc r="BZ32">
      <v>61926.50301</v>
    </oc>
    <nc r="BZ32">
      <v>85866.371469999998</v>
    </nc>
  </rcc>
  <rcc rId="19182" sId="2" numFmtId="4">
    <oc r="CA32">
      <v>2638.1585</v>
    </oc>
    <nc r="CA32">
      <v>4449.82078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cc rId="21513" sId="1" numFmtId="4">
    <oc r="C36">
      <v>47035.228999999999</v>
    </oc>
    <nc r="C36">
      <v>47520.228999999999</v>
    </nc>
  </rcc>
  <rcc rId="21514" sId="1" numFmtId="4">
    <oc r="D36">
      <v>883.20204999999999</v>
    </oc>
    <nc r="D36">
      <v>4716.6267500000004</v>
    </nc>
  </rcc>
  <rcc rId="21515" sId="1" numFmtId="4">
    <oc r="D37">
      <v>1.2</v>
    </oc>
    <nc r="D37">
      <v>15430.547420000001</v>
    </nc>
  </rcc>
  <rcc rId="21516" sId="1" numFmtId="4">
    <oc r="D38">
      <v>359.988</v>
    </oc>
    <nc r="D38">
      <v>698.97299999999996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21.xml><?xml version="1.0" encoding="utf-8"?>
<revisions xmlns="http://schemas.openxmlformats.org/spreadsheetml/2006/main" xmlns:r="http://schemas.openxmlformats.org/officeDocument/2006/relationships">
  <rcc rId="19402" sId="2" numFmtId="4">
    <oc r="CV32">
      <f>-(#REF!-CV31)</f>
    </oc>
    <nc r="CV32">
      <v>-467.79521999999997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19670" sId="2" numFmtId="4">
    <oc r="CC32">
      <v>55010.400000000001</v>
    </oc>
    <nc r="CC32">
      <v>53535.4</v>
    </nc>
  </rcc>
  <rcc rId="19671" sId="2" numFmtId="4">
    <oc r="CC19">
      <v>0</v>
    </oc>
    <nc r="CC19">
      <f>SUM(Мос!C41)</f>
    </nc>
  </rcc>
  <rcc rId="19672" sId="2" numFmtId="4">
    <oc r="CD19">
      <v>0</v>
    </oc>
    <nc r="CD19">
      <f>SUM(Мос!D41)</f>
    </nc>
  </rcc>
  <rfmt sheetId="2" sqref="O14:O31">
    <dxf>
      <numFmt numFmtId="4" formatCode="#,##0.00"/>
    </dxf>
  </rfmt>
  <rfmt sheetId="2" sqref="O14:O31">
    <dxf>
      <numFmt numFmtId="187" formatCode="#,##0.000"/>
    </dxf>
  </rfmt>
  <rfmt sheetId="2" sqref="O14:O31">
    <dxf>
      <numFmt numFmtId="186" formatCode="#,##0.0000"/>
    </dxf>
  </rfmt>
  <rcc rId="19673" sId="4" numFmtId="4">
    <oc r="C9">
      <v>1.03</v>
    </oc>
    <nc r="C9">
      <v>1</v>
    </nc>
  </rcc>
  <rfmt sheetId="2" sqref="O14:O31">
    <dxf>
      <numFmt numFmtId="187" formatCode="#,##0.000"/>
    </dxf>
  </rfmt>
  <rfmt sheetId="2" sqref="O14:O31">
    <dxf>
      <numFmt numFmtId="4" formatCode="#,##0.00"/>
    </dxf>
  </rfmt>
  <rfmt sheetId="2" sqref="O14:O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19499" sId="2" numFmtId="4">
    <oc r="DP32">
      <v>559.51700000000005</v>
    </oc>
    <nc r="DP32"/>
  </rcc>
  <rcc rId="19500" sId="2" numFmtId="4">
    <oc r="DS32">
      <v>130</v>
    </oc>
    <nc r="DS32">
      <v>969.97699999999998</v>
    </nc>
  </rcc>
  <rcc rId="19501" sId="2" numFmtId="4">
    <oc r="DV32">
      <v>88.194000000000003</v>
    </oc>
    <nc r="DV32">
      <v>443.07</v>
    </nc>
  </rcc>
  <rcc rId="19502" sId="2" numFmtId="4">
    <oc r="DW32">
      <v>0</v>
    </oc>
    <nc r="DW32">
      <v>140</v>
    </nc>
  </rcc>
  <rcc rId="19503" sId="2" numFmtId="4">
    <oc r="DY32">
      <v>2150.5</v>
    </oc>
    <nc r="DY32">
      <v>2481.1999999999998</v>
    </nc>
  </rcc>
  <rcc rId="19504" sId="2" numFmtId="4">
    <oc r="DZ32">
      <v>51.6</v>
    </oc>
    <nc r="DZ32">
      <v>50</v>
    </nc>
  </rcc>
  <rcc rId="19505" sId="2" numFmtId="4">
    <oc r="EB32">
      <v>244</v>
    </oc>
    <nc r="EB32">
      <v>832</v>
    </nc>
  </rcc>
  <rcc rId="19506" sId="2" numFmtId="4">
    <oc r="EC32">
      <v>5.5</v>
    </oc>
    <nc r="EC32">
      <v>0</v>
    </nc>
  </rcc>
  <rcc rId="19507" sId="2" numFmtId="4">
    <oc r="EE32">
      <v>32596.46515</v>
    </oc>
    <nc r="EE32">
      <v>28237.824000000001</v>
    </nc>
  </rcc>
  <rcc rId="19508" sId="2" numFmtId="4">
    <oc r="EF32">
      <v>263.64665000000002</v>
    </oc>
    <nc r="EF32">
      <v>1.865</v>
    </nc>
  </rcc>
  <rcc rId="19509" sId="2" numFmtId="4">
    <oc r="EH32">
      <v>17948.446400000001</v>
    </oc>
    <nc r="EH32">
      <v>40539.545469999997</v>
    </nc>
  </rcc>
  <rcc rId="19510" sId="2" numFmtId="4">
    <oc r="EI32">
      <v>148.09558999999999</v>
    </oc>
    <nc r="EI32">
      <v>143.39032</v>
    </nc>
  </rcc>
  <rcc rId="19511" sId="2" numFmtId="4">
    <oc r="EK32">
      <v>26537.152999999998</v>
    </oc>
    <nc r="EK32">
      <v>28999.86</v>
    </nc>
  </rcc>
  <rcc rId="19512" sId="2" numFmtId="4">
    <oc r="EL32">
      <v>1909.3119200000001</v>
    </oc>
    <nc r="EL32">
      <v>15.20205</v>
    </nc>
  </rcc>
  <rcc rId="19513" sId="2" numFmtId="4">
    <oc r="EQ32">
      <v>133.024</v>
    </oc>
    <nc r="EQ32">
      <v>517</v>
    </nc>
  </rcc>
  <rcc rId="19514" sId="2" numFmtId="4">
    <oc r="ER32">
      <v>2.25</v>
    </oc>
    <nc r="ER3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c rId="19433" sId="2" numFmtId="4">
    <oc r="DG32">
      <v>103487.76155</v>
    </oc>
    <nc r="DG32">
      <v>127601.71146999999</v>
    </nc>
  </rcc>
  <rcc rId="19434" sId="2" numFmtId="4">
    <oc r="DH32">
      <v>2974.8039600000002</v>
    </oc>
    <nc r="DH32">
      <v>891.93024000000003</v>
    </nc>
  </rcc>
  <rcc rId="19435" sId="2" numFmtId="4">
    <oc r="DJ32">
      <v>23878.172999999999</v>
    </oc>
    <nc r="DJ32">
      <v>25994.281999999999</v>
    </nc>
  </rcc>
  <rcc rId="19436" sId="2" numFmtId="4">
    <oc r="DK32">
      <v>594.39980000000003</v>
    </oc>
    <nc r="DK32">
      <v>681.47286999999994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22729" sId="11">
    <oc r="D54" t="inlineStr">
      <is>
        <t>исполнен на 01.03.2021 г.</t>
      </is>
    </oc>
    <nc r="D54" t="inlineStr">
      <is>
        <t>исполнен на 01.04.2021 г.</t>
      </is>
    </nc>
  </rcc>
  <rcc rId="22730" sId="11">
    <oc r="D3" t="inlineStr">
      <is>
        <t>исполнен на 01.03.2021 г.</t>
      </is>
    </oc>
    <nc r="D3" t="inlineStr">
      <is>
        <t>исполнен на 01.04.2021 г.</t>
      </is>
    </nc>
  </rcc>
  <rcc rId="22731" sId="11">
    <oc r="A1" t="inlineStr">
      <is>
        <t xml:space="preserve">                     Анализ исполнения бюджета Сятракасинского сельского поселения на 01.03.2020 г.</t>
      </is>
    </oc>
    <nc r="A1" t="inlineStr">
      <is>
        <t xml:space="preserve">                     Анализ исполнения бюджета Сятракасинского сельского поселения на 01.04.2020 г.</t>
      </is>
    </nc>
  </rcc>
  <rcc rId="22732" sId="11" numFmtId="4">
    <oc r="D6">
      <v>17.336580000000001</v>
    </oc>
    <nc r="D6">
      <v>29.63505</v>
    </nc>
  </rcc>
  <rcc rId="22733" sId="11" numFmtId="4">
    <oc r="D8">
      <v>23.600719999999999</v>
    </oc>
    <nc r="D8">
      <v>65.546700000000001</v>
    </nc>
  </rcc>
  <rcc rId="22734" sId="11" numFmtId="4">
    <oc r="D9">
      <v>0.15145</v>
    </oc>
    <nc r="D9">
      <v>0.45973000000000003</v>
    </nc>
  </rcc>
  <rcc rId="22735" sId="11" numFmtId="4">
    <oc r="D10">
      <v>31.29214</v>
    </oc>
    <nc r="D10">
      <v>91.754350000000002</v>
    </nc>
  </rcc>
  <rcc rId="22736" sId="11" numFmtId="4">
    <oc r="D11">
      <v>-4.7865700000000002</v>
    </oc>
    <nc r="D11">
      <v>-11.706189999999999</v>
    </nc>
  </rcc>
  <rcc rId="22737" sId="11" numFmtId="4">
    <oc r="D13">
      <v>17.828099999999999</v>
    </oc>
    <nc r="D13">
      <v>18.354299999999999</v>
    </nc>
  </rcc>
  <rcc rId="22738" sId="11" numFmtId="4">
    <oc r="D15">
      <v>4.19306</v>
    </oc>
    <nc r="D15">
      <v>5.6287700000000003</v>
    </nc>
  </rcc>
  <rcc rId="22739" sId="11" numFmtId="4">
    <oc r="D16">
      <v>24.608979999999999</v>
    </oc>
    <nc r="D16">
      <v>32.431420000000003</v>
    </nc>
  </rcc>
  <rcc rId="22740" sId="11" numFmtId="4">
    <oc r="D28">
      <v>1.12896</v>
    </oc>
    <nc r="D28">
      <v>1.6934400000000001</v>
    </nc>
  </rcc>
  <rcc rId="22741" sId="11" numFmtId="4">
    <oc r="D41">
      <v>772.95600000000002</v>
    </oc>
    <nc r="D41">
      <v>1159.434</v>
    </nc>
  </rcc>
  <rcc rId="22742" sId="11" numFmtId="4">
    <oc r="C43">
      <v>1880.068</v>
    </oc>
    <nc r="C43">
      <v>4622.1232</v>
    </nc>
  </rcc>
  <rcc rId="22743" sId="11" numFmtId="4">
    <oc r="D43">
      <v>81.605000000000004</v>
    </oc>
    <nc r="D43">
      <v>157.63</v>
    </nc>
  </rcc>
  <rcc rId="22744" sId="11" numFmtId="4">
    <oc r="C44">
      <v>211.02699999999999</v>
    </oc>
    <nc r="C44">
      <v>206.767</v>
    </nc>
  </rcc>
  <rcc rId="22745" sId="11" numFmtId="4">
    <oc r="D44">
      <v>34.466799999999999</v>
    </oc>
    <nc r="D44">
      <v>52.39828</v>
    </nc>
  </rcc>
  <rcc rId="22746" sId="11" numFmtId="4">
    <oc r="C48">
      <v>75</v>
    </oc>
    <nc r="C48">
      <v>1035.8499999999999</v>
    </nc>
  </rcc>
  <rcc rId="22747" sId="11" numFmtId="4">
    <nc r="C49">
      <v>205.49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15591" sId="14">
    <oc r="A1" t="inlineStr">
      <is>
        <t xml:space="preserve">                     Анализ исполнения бюджета Чуманкасинского сельского поселения на 01.01.2020 г.</t>
      </is>
    </oc>
    <nc r="A1" t="inlineStr">
      <is>
        <t xml:space="preserve">                     Анализ исполнения бюджета Чуманкасинского сельского поселения на 01.02.2020 г.</t>
      </is>
    </nc>
  </rcc>
  <rcc rId="15592" sId="14">
    <oc r="C3" t="inlineStr">
      <is>
        <t>назначено на 2019 г.</t>
      </is>
    </oc>
    <nc r="C3" t="inlineStr">
      <is>
        <t>назначено на 2020 г.</t>
      </is>
    </nc>
  </rcc>
  <rcc rId="15593" sId="14">
    <oc r="D3" t="inlineStr">
      <is>
        <t>исполнен на 01.01.2020 г.</t>
      </is>
    </oc>
    <nc r="D3" t="inlineStr">
      <is>
        <t>исполнен на 01.02.2020 г.</t>
      </is>
    </nc>
  </rcc>
  <rcc rId="15594" sId="14">
    <oc r="C54" t="inlineStr">
      <is>
        <t>назначено на 2019 г.</t>
      </is>
    </oc>
    <nc r="C54" t="inlineStr">
      <is>
        <t>назначено на 2020 г.</t>
      </is>
    </nc>
  </rcc>
  <rcc rId="15595" sId="14">
    <oc r="D54" t="inlineStr">
      <is>
        <t>исполнено на 01.01.2020 г.</t>
      </is>
    </oc>
    <nc r="D54" t="inlineStr">
      <is>
        <t>исполнено на 01.02.2020 г.</t>
      </is>
    </nc>
  </rcc>
  <rcc rId="15596" sId="14" numFmtId="4">
    <oc r="C6">
      <v>106.511</v>
    </oc>
    <nc r="C6">
      <v>106.5</v>
    </nc>
  </rcc>
  <rcc rId="15597" sId="14" numFmtId="4">
    <oc r="D6">
      <v>102.98345</v>
    </oc>
    <nc r="D6">
      <v>2.00969</v>
    </nc>
  </rcc>
  <rcc rId="15598" sId="14" numFmtId="4">
    <oc r="C8">
      <v>118.16</v>
    </oc>
    <nc r="C8">
      <v>137.44999999999999</v>
    </nc>
  </rcc>
  <rcc rId="15599" sId="14" numFmtId="4">
    <oc r="D8">
      <v>175.11639</v>
    </oc>
    <nc r="D8">
      <v>13.95181</v>
    </nc>
  </rcc>
  <rcc rId="15600" sId="14" numFmtId="4">
    <oc r="C9">
      <v>1.2649999999999999</v>
    </oc>
    <nc r="C9">
      <v>1.47</v>
    </nc>
  </rcc>
  <rcc rId="15601" sId="14" numFmtId="4">
    <oc r="D9">
      <v>1.28715</v>
    </oc>
    <nc r="D9">
      <v>9.493E-2</v>
    </nc>
  </rcc>
  <rcc rId="15602" sId="14" numFmtId="4">
    <oc r="C10">
      <v>197.36</v>
    </oc>
    <nc r="C10">
      <v>229.58</v>
    </nc>
  </rcc>
  <rcc rId="15603" sId="14" numFmtId="4">
    <oc r="D10">
      <v>233.95607999999999</v>
    </oc>
    <nc r="D10">
      <v>19.14404</v>
    </nc>
  </rcc>
  <rcc rId="15604" sId="14" numFmtId="4">
    <oc r="D11">
      <v>-25.6433</v>
    </oc>
    <nc r="D11">
      <v>-2.5648599999999999</v>
    </nc>
  </rcc>
  <rcc rId="15605" sId="14" numFmtId="4">
    <oc r="D13">
      <v>69.128699999999995</v>
    </oc>
    <nc r="D13">
      <v>0</v>
    </nc>
  </rcc>
  <rcc rId="15606" sId="14" numFmtId="4">
    <oc r="C15">
      <v>88</v>
    </oc>
    <nc r="C15">
      <v>95</v>
    </nc>
  </rcc>
  <rcc rId="15607" sId="14" numFmtId="4">
    <oc r="D15">
      <v>92.513220000000004</v>
    </oc>
    <nc r="D15">
      <v>0.36249999999999999</v>
    </nc>
  </rcc>
  <rcc rId="15608" sId="14" numFmtId="4">
    <oc r="C16">
      <v>460</v>
    </oc>
    <nc r="C16">
      <v>451</v>
    </nc>
  </rcc>
  <rcc rId="15609" sId="14" numFmtId="4">
    <oc r="D16">
      <v>438.66782000000001</v>
    </oc>
    <nc r="D16">
      <v>7.0626800000000003</v>
    </nc>
  </rcc>
  <rcc rId="15610" sId="14" numFmtId="4">
    <oc r="D18">
      <v>4.8</v>
    </oc>
    <nc r="D18">
      <v>0</v>
    </nc>
  </rcc>
  <rcc rId="15611" sId="14" numFmtId="4">
    <oc r="C27">
      <v>55</v>
    </oc>
    <nc r="C27">
      <v>85.6</v>
    </nc>
  </rcc>
  <rcc rId="15612" sId="14" numFmtId="4">
    <oc r="D27">
      <v>113.7734</v>
    </oc>
    <nc r="D27">
      <v>0</v>
    </nc>
  </rcc>
  <rcc rId="15613" sId="14" numFmtId="4">
    <oc r="C30">
      <v>45</v>
    </oc>
    <nc r="C30">
      <v>0</v>
    </nc>
  </rcc>
  <rcc rId="15614" sId="14" numFmtId="4">
    <oc r="D30">
      <v>63.598880000000001</v>
    </oc>
    <nc r="D30">
      <v>0</v>
    </nc>
  </rcc>
  <rcc rId="15615" sId="14" numFmtId="4">
    <oc r="C42">
      <v>1969.9</v>
    </oc>
    <nc r="C42">
      <v>2064.4</v>
    </nc>
  </rcc>
  <rcc rId="15616" sId="14" numFmtId="4">
    <oc r="C43">
      <v>803</v>
    </oc>
    <nc r="C43">
      <v>0</v>
    </nc>
  </rcc>
  <rcc rId="15617" sId="14" numFmtId="4">
    <oc r="D43">
      <v>803</v>
    </oc>
    <nc r="D43">
      <v>0</v>
    </nc>
  </rcc>
  <rcc rId="15618" sId="14" numFmtId="4">
    <oc r="C44">
      <v>1682.0989999999999</v>
    </oc>
    <nc r="C44">
      <v>825.37699999999995</v>
    </nc>
  </rcc>
  <rcc rId="15619" sId="14" numFmtId="4">
    <oc r="D44">
      <v>1682.0989999999999</v>
    </oc>
    <nc r="D44">
      <v>0</v>
    </nc>
  </rcc>
  <rcc rId="15620" sId="14" numFmtId="4">
    <oc r="D46">
      <v>166.33785</v>
    </oc>
    <nc r="D46">
      <v>0</v>
    </nc>
  </rcc>
  <rcc rId="15621" sId="14" numFmtId="4">
    <oc r="D50">
      <v>553.79373999999996</v>
    </oc>
    <nc r="D50">
      <v>0</v>
    </nc>
  </rcc>
  <rcc rId="15622" sId="14" numFmtId="4">
    <oc r="C45">
      <v>92.710999999999999</v>
    </oc>
    <nc r="C45">
      <v>93.784999999999997</v>
    </nc>
  </rcc>
  <rcc rId="15623" sId="14" numFmtId="4">
    <oc r="D45">
      <v>92.710999999999999</v>
    </oc>
    <nc r="D45">
      <v>7.4667000000000003</v>
    </nc>
  </rcc>
  <rcc rId="15624" sId="14" numFmtId="4">
    <oc r="C46">
      <v>166.33785</v>
    </oc>
    <nc r="C46"/>
  </rcc>
  <rcc rId="15625" sId="14" numFmtId="4">
    <oc r="C50">
      <v>329.44087000000002</v>
    </oc>
    <nc r="C50"/>
  </rcc>
  <rcc rId="15626" sId="14" numFmtId="4">
    <oc r="D42">
      <v>1969.9</v>
    </oc>
    <nc r="D42">
      <v>172.03039999999999</v>
    </nc>
  </rcc>
  <rcc rId="15627" sId="14" numFmtId="34">
    <oc r="C58">
      <v>1316.22189</v>
    </oc>
    <nc r="C58">
      <v>1320.9</v>
    </nc>
  </rcc>
  <rcc rId="15628" sId="14" numFmtId="34">
    <oc r="D58">
      <v>1308.3544999999999</v>
    </oc>
    <nc r="D58">
      <v>23.839120000000001</v>
    </nc>
  </rcc>
  <rcc rId="15629" sId="14" numFmtId="34">
    <oc r="C61">
      <v>0</v>
    </oc>
    <nc r="C61">
      <v>27</v>
    </nc>
  </rcc>
  <rcc rId="15630" sId="14" numFmtId="34">
    <oc r="C63">
      <v>32.298000000000002</v>
    </oc>
    <nc r="C63">
      <v>3.22</v>
    </nc>
  </rcc>
  <rcc rId="15631" sId="14" numFmtId="34">
    <oc r="D63">
      <v>12.298</v>
    </oc>
    <nc r="D63">
      <v>0</v>
    </nc>
  </rcc>
  <rcc rId="15632" sId="14" numFmtId="34">
    <oc r="C65">
      <v>89.945999999999998</v>
    </oc>
    <nc r="C65">
      <v>89.605000000000004</v>
    </nc>
  </rcc>
  <rcc rId="15633" sId="14" numFmtId="34">
    <oc r="D65">
      <v>89.945999999999998</v>
    </oc>
    <nc r="D65">
      <v>2</v>
    </nc>
  </rcc>
  <rcc rId="15634" sId="14" numFmtId="34">
    <oc r="C69">
      <v>2.7031100000000001</v>
    </oc>
    <nc r="C69">
      <v>1.6</v>
    </nc>
  </rcc>
  <rcc rId="15635" sId="14" numFmtId="34">
    <oc r="D69">
      <v>2.7031100000000001</v>
    </oc>
    <nc r="D69">
      <v>0</v>
    </nc>
  </rcc>
  <rcc rId="15636" sId="14" numFmtId="34">
    <oc r="D70">
      <v>2.4</v>
    </oc>
    <nc r="D70">
      <v>0</v>
    </nc>
  </rcc>
  <rcc rId="15637" sId="14" numFmtId="34">
    <oc r="D71">
      <v>2</v>
    </oc>
    <nc r="D71">
      <v>0</v>
    </nc>
  </rcc>
  <rcc rId="15638" sId="14" numFmtId="34">
    <oc r="C73">
      <v>6.7024999999999997</v>
    </oc>
    <nc r="C73">
      <v>10.021000000000001</v>
    </nc>
  </rcc>
  <rcc rId="15639" sId="14" numFmtId="34">
    <oc r="D73">
      <v>6.7024999999999997</v>
    </oc>
    <nc r="D73">
      <v>0</v>
    </nc>
  </rcc>
  <rcc rId="15640" sId="14" numFmtId="34">
    <oc r="C74">
      <v>177.24700000000001</v>
    </oc>
    <nc r="C74">
      <v>50</v>
    </nc>
  </rcc>
  <rcc rId="15641" sId="14" numFmtId="34">
    <oc r="D74">
      <v>162.90852000000001</v>
    </oc>
    <nc r="D74">
      <v>18.47776</v>
    </nc>
  </rcc>
  <rcc rId="15642" sId="14" numFmtId="34">
    <oc r="C75">
      <v>2259.00974</v>
    </oc>
    <nc r="C75">
      <v>1193.877</v>
    </nc>
  </rcc>
  <rcc rId="15643" sId="14" numFmtId="34">
    <oc r="D75">
      <v>2253.00974</v>
    </oc>
    <nc r="D75">
      <v>7.23</v>
    </nc>
  </rcc>
  <rcc rId="15644" sId="14" numFmtId="34">
    <oc r="C76">
      <v>51.07</v>
    </oc>
    <nc r="C76">
      <v>52.9</v>
    </nc>
  </rcc>
  <rcc rId="15645" sId="14" numFmtId="34">
    <oc r="D76">
      <v>42.366999999999997</v>
    </oc>
    <nc r="D76">
      <v>0</v>
    </nc>
  </rcc>
  <rcc rId="15646" sId="14" numFmtId="34">
    <oc r="C80">
      <v>790.38</v>
    </oc>
    <nc r="C80">
      <v>374.23899999999998</v>
    </nc>
  </rcc>
  <rcc rId="15647" sId="14" numFmtId="34">
    <oc r="D80">
      <v>760.27094</v>
    </oc>
    <nc r="D80">
      <v>13.5688</v>
    </nc>
  </rcc>
  <rcc rId="15648" sId="14" numFmtId="34">
    <oc r="C82">
      <v>1613.85</v>
    </oc>
    <nc r="C82">
      <v>1022.4</v>
    </nc>
  </rcc>
  <rcc rId="15649" sId="14" numFmtId="34">
    <oc r="D82">
      <v>1613.8062199999999</v>
    </oc>
    <nc r="D82">
      <v>85.2</v>
    </nc>
  </rcc>
  <rcc rId="15650" sId="14" numFmtId="34">
    <oc r="C89">
      <v>11.04</v>
    </oc>
    <nc r="C89">
      <v>10</v>
    </nc>
  </rcc>
  <rcc rId="15651" sId="14" numFmtId="34">
    <oc r="D89">
      <v>11.04</v>
    </oc>
    <nc r="D89">
      <v>2.25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2.xml><?xml version="1.0" encoding="utf-8"?>
<revisions xmlns="http://schemas.openxmlformats.org/spreadsheetml/2006/main" xmlns:r="http://schemas.openxmlformats.org/officeDocument/2006/relationships">
  <rcc rId="22629" sId="10">
    <oc r="D54" t="inlineStr">
      <is>
        <t>исполнен на 01.03.2021 г.</t>
      </is>
    </oc>
    <nc r="D54" t="inlineStr">
      <is>
        <t>исполнен на 01.04.2021 г.</t>
      </is>
    </nc>
  </rcc>
  <rcc rId="22630" sId="10">
    <oc r="D3" t="inlineStr">
      <is>
        <t>исполнен на 01.03.2021 г.</t>
      </is>
    </oc>
    <nc r="D3" t="inlineStr">
      <is>
        <t>исполнен на 01.04.2021 г.</t>
      </is>
    </nc>
  </rcc>
  <rcc rId="22631" sId="10">
    <oc r="A1" t="inlineStr">
      <is>
        <t xml:space="preserve">                     Анализ исполнения бюджета Орининского сельского поселения на 01.03.2020 г.</t>
      </is>
    </oc>
    <nc r="A1" t="inlineStr">
      <is>
        <t xml:space="preserve">                     Анализ исполнения бюджета Орининского сельского поселения на 01.04.2020 г.</t>
      </is>
    </nc>
  </rcc>
  <rcc rId="22632" sId="10" numFmtId="4">
    <oc r="D6">
      <v>38.50676</v>
    </oc>
    <nc r="D6">
      <v>61.892749999999999</v>
    </nc>
  </rcc>
  <rcc rId="22633" sId="10" numFmtId="4">
    <oc r="D8">
      <v>19.15709</v>
    </oc>
    <nc r="D8">
      <v>53.205260000000003</v>
    </nc>
  </rcc>
  <rcc rId="22634" sId="10" numFmtId="4">
    <oc r="D9">
      <v>0.12295</v>
    </oc>
    <nc r="D9">
      <v>0.37315999999999999</v>
    </nc>
  </rcc>
  <rcc rId="22635" sId="10" numFmtId="4">
    <oc r="D10">
      <v>25.400310000000001</v>
    </oc>
    <nc r="D10">
      <v>74.478430000000003</v>
    </nc>
  </rcc>
  <rcc rId="22636" sId="10" numFmtId="4">
    <oc r="D11">
      <v>-3.8853499999999999</v>
    </oc>
    <nc r="D11">
      <v>-9.5020799999999994</v>
    </nc>
  </rcc>
  <rcc rId="22637" sId="10" numFmtId="4">
    <oc r="D13">
      <v>1.4910000000000001</v>
    </oc>
    <nc r="D13">
      <v>5.8292999999999999</v>
    </nc>
  </rcc>
  <rcc rId="22638" sId="10" numFmtId="4">
    <oc r="D15">
      <v>4.6527200000000004</v>
    </oc>
    <nc r="D15">
      <v>8.0302399999999992</v>
    </nc>
  </rcc>
  <rcc rId="22639" sId="10" numFmtId="4">
    <oc r="D16">
      <v>75.130139999999997</v>
    </oc>
    <nc r="D16">
      <v>94.882140000000007</v>
    </nc>
  </rcc>
  <rcc rId="22640" sId="10" numFmtId="4">
    <oc r="D18">
      <v>0.2</v>
    </oc>
    <nc r="D18">
      <v>0.4</v>
    </nc>
  </rcc>
  <rcc rId="22641" sId="10" numFmtId="4">
    <oc r="D27">
      <v>4.6500000000000004</v>
    </oc>
    <nc r="D27"/>
  </rcc>
  <rcc rId="22642" sId="10" numFmtId="4">
    <oc r="D28">
      <v>4.5</v>
    </oc>
    <nc r="D28">
      <v>9</v>
    </nc>
  </rcc>
  <rcc rId="22643" sId="10" numFmtId="4">
    <oc r="D37">
      <v>-4.3925900000000002</v>
    </oc>
    <nc r="D37">
      <v>-4.1841999999999997</v>
    </nc>
  </rcc>
  <rcc rId="22644" sId="10" numFmtId="4">
    <oc r="D41">
      <v>537.80399999999997</v>
    </oc>
    <nc r="D41">
      <v>806.70600000000002</v>
    </nc>
  </rcc>
  <rcc rId="22645" sId="10" numFmtId="4">
    <oc r="C43">
      <v>2560.174</v>
    </oc>
    <nc r="C43">
      <v>9804.6694000000007</v>
    </nc>
  </rcc>
  <rcc rId="22646" sId="10" numFmtId="4">
    <oc r="D43">
      <v>79.212000000000003</v>
    </oc>
    <nc r="D43">
      <v>155.679</v>
    </nc>
  </rcc>
  <rcc rId="22647" sId="10" numFmtId="4">
    <oc r="C45">
      <v>211.02699999999999</v>
    </oc>
    <nc r="C45">
      <v>206.767</v>
    </nc>
  </rcc>
  <rcc rId="22648" sId="10" numFmtId="4">
    <oc r="D45">
      <v>34.466799999999999</v>
    </oc>
    <nc r="D45">
      <v>52.39828</v>
    </nc>
  </rcc>
  <rcc rId="22649" sId="10" numFmtId="4">
    <oc r="C46">
      <v>100</v>
    </oc>
    <nc r="C46">
      <v>162.905</v>
    </nc>
  </rcc>
  <rcc rId="22650" sId="10" numFmtId="4">
    <oc r="C47">
      <v>0</v>
    </oc>
    <nc r="C47">
      <v>390.66910000000001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21.xml><?xml version="1.0" encoding="utf-8"?>
<revisions xmlns="http://schemas.openxmlformats.org/spreadsheetml/2006/main" xmlns:r="http://schemas.openxmlformats.org/officeDocument/2006/relationships">
  <rcc rId="21547" sId="1" numFmtId="4">
    <oc r="C32">
      <v>83262.89</v>
    </oc>
    <nc r="C32">
      <v>94222.116049999997</v>
    </nc>
  </rcc>
  <rcc rId="21548" sId="1" numFmtId="4">
    <oc r="D32">
      <v>1.865</v>
    </oc>
    <nc r="D32">
      <v>4041.4569000000001</v>
    </nc>
  </rcc>
  <rcc rId="21549" sId="1" numFmtId="4">
    <oc r="C33">
      <v>51602.645470000003</v>
    </oc>
    <nc r="C33">
      <v>60373.745470000002</v>
    </nc>
  </rcc>
  <rcc rId="21550" sId="1" numFmtId="4">
    <oc r="D33">
      <v>143.39032</v>
    </oc>
    <nc r="D33">
      <v>1402.1223600000001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211.xml><?xml version="1.0" encoding="utf-8"?>
<revisions xmlns="http://schemas.openxmlformats.org/spreadsheetml/2006/main" xmlns:r="http://schemas.openxmlformats.org/officeDocument/2006/relationships">
  <rcc rId="20278" sId="6">
    <oc r="D56" t="inlineStr">
      <is>
        <t>исполнено на 01.02.2021 г.</t>
      </is>
    </oc>
    <nc r="D56" t="inlineStr">
      <is>
        <t>исполнено на 01.03.2021 г.</t>
      </is>
    </nc>
  </rcc>
  <rcc rId="20279" sId="6">
    <oc r="D3" t="inlineStr">
      <is>
        <t>исполнено на 01.02.2021 г.</t>
      </is>
    </oc>
    <nc r="D3" t="inlineStr">
      <is>
        <t>исполнено на 01.03.2021 г.</t>
      </is>
    </nc>
  </rcc>
  <rcc rId="20280" sId="6">
    <oc r="A1" t="inlineStr">
      <is>
        <t xml:space="preserve">                     Анализ исполнения бюджета Ильинского сельского поселения на 01.02.2021 г.</t>
      </is>
    </oc>
    <nc r="A1" t="inlineStr">
      <is>
        <t xml:space="preserve">                     Анализ исполнения бюджета Ильинского сельского поселения на 01.03.2021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4.xml><?xml version="1.0" encoding="utf-8"?>
<revisions xmlns="http://schemas.openxmlformats.org/spreadsheetml/2006/main" xmlns:r="http://schemas.openxmlformats.org/officeDocument/2006/relationships">
  <rcc rId="22416" sId="8">
    <oc r="D54" t="inlineStr">
      <is>
        <t>исполнен на 01.03.2021 г.</t>
      </is>
    </oc>
    <nc r="D54" t="inlineStr">
      <is>
        <t>исполнен на 01.04.2021 г.</t>
      </is>
    </nc>
  </rcc>
  <rcc rId="22417" sId="8">
    <oc r="D3" t="inlineStr">
      <is>
        <t>исполнен на 01.03.2021 г.</t>
      </is>
    </oc>
    <nc r="D3" t="inlineStr">
      <is>
        <t>исполнен на 01.04.2021 г.</t>
      </is>
    </nc>
  </rcc>
  <rcc rId="22418" sId="8">
    <oc r="A1" t="inlineStr">
      <is>
        <t xml:space="preserve">                     Анализ исполнения бюджета Моргаушского сельского поселения на 01.03.2020 г.</t>
      </is>
    </oc>
    <nc r="A1" t="inlineStr">
      <is>
        <t xml:space="preserve">                     Анализ исполнения бюджета Моргаушского сельского поселения на 01.04.2020 г.</t>
      </is>
    </nc>
  </rcc>
  <rcc rId="22419" sId="8" numFmtId="4">
    <oc r="D6">
      <v>239.21949000000001</v>
    </oc>
    <nc r="D6">
      <v>389.94326999999998</v>
    </nc>
  </rcc>
  <rcc rId="22420" sId="8" numFmtId="4">
    <oc r="D8">
      <v>15.89838</v>
    </oc>
    <nc r="D8">
      <v>44.154870000000003</v>
    </nc>
  </rcc>
  <rcc rId="22421" sId="8" numFmtId="4">
    <oc r="D9">
      <v>0.10203</v>
    </oc>
    <nc r="D9">
      <v>0.30968000000000001</v>
    </nc>
  </rcc>
  <rcc rId="22422" sId="8" numFmtId="4">
    <oc r="D10">
      <v>21.079630000000002</v>
    </oc>
    <nc r="D10">
      <v>61.809420000000003</v>
    </nc>
  </rcc>
  <rcc rId="22423" sId="8" numFmtId="4">
    <oc r="D11">
      <v>-3.2243900000000001</v>
    </oc>
    <nc r="D11">
      <v>-7.8857499999999998</v>
    </nc>
  </rcc>
  <rcc rId="22424" sId="8" numFmtId="4">
    <oc r="D13">
      <v>0</v>
    </oc>
    <nc r="D13">
      <v>47.980800000000002</v>
    </nc>
  </rcc>
  <rcc rId="22425" sId="8" numFmtId="4">
    <oc r="D15">
      <v>34.20402</v>
    </oc>
    <nc r="D15">
      <v>53.103949999999998</v>
    </nc>
  </rcc>
  <rcc rId="22426" sId="8" numFmtId="4">
    <oc r="D16">
      <v>206.64682999999999</v>
    </oc>
    <nc r="D16">
      <v>228.83165</v>
    </nc>
  </rcc>
  <rcc rId="22427" sId="8">
    <oc r="A35">
      <v>1163305010</v>
    </oc>
    <nc r="A35">
      <v>1160700000</v>
    </nc>
  </rcc>
  <rcc rId="22428" sId="8" numFmtId="4">
    <oc r="D35">
      <v>0</v>
    </oc>
    <nc r="D35">
      <v>8.5452100000000009</v>
    </nc>
  </rcc>
  <rcc rId="22429" sId="8">
    <oc r="B35" t="inlineStr">
      <is>
    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    </is>
    </oc>
    <nc r="B35" t="inlineStr">
      <is>
        <t>Штрафы,неустойки, пени, уплаченные в соответствии с законом или договором в случае неисполнения или ненадлежащего исполнения обязательств перед государ.органом</t>
      </is>
    </nc>
  </rcc>
  <rcc rId="22430" sId="8" numFmtId="4">
    <oc r="D41">
      <v>1471.9939999999999</v>
    </oc>
    <nc r="D41">
      <v>2207.991</v>
    </nc>
  </rcc>
  <rcc rId="22431" sId="8" numFmtId="4">
    <oc r="D43">
      <v>69.789000000000001</v>
    </oc>
    <nc r="D43">
      <v>143.261</v>
    </nc>
  </rcc>
  <rcc rId="22432" sId="8" numFmtId="4">
    <oc r="C45">
      <v>8.5399999999999991</v>
    </oc>
    <nc r="C45">
      <v>67.0441</v>
    </nc>
  </rcc>
  <rcc rId="22433" sId="8">
    <oc r="A46">
      <v>2020400000</v>
    </oc>
    <nc r="A46">
      <v>2024000000</v>
    </nc>
  </rcc>
  <rcc rId="22434" sId="8" numFmtId="4">
    <oc r="C46">
      <v>100</v>
    </oc>
    <nc r="C46">
      <v>221.435</v>
    </nc>
  </rcc>
  <rcc rId="22435" sId="8" numFmtId="4">
    <oc r="D48">
      <v>0</v>
    </oc>
    <nc r="D48">
      <v>53.631100000000004</v>
    </nc>
  </rcc>
  <rcc rId="22436" sId="8" numFmtId="4">
    <oc r="C43">
      <v>5150.7134999999998</v>
    </oc>
    <nc r="C43">
      <v>10073.38623</v>
    </nc>
  </rcc>
  <rcc rId="22437" sId="8" numFmtId="4">
    <nc r="C48">
      <v>53.631100000000004</v>
    </nc>
  </rcc>
  <rcc rId="22438" sId="8">
    <oc r="C51">
      <f>SUM(C39,C40,C50)</f>
    </oc>
    <nc r="C51">
      <f>SUM(C39+C40)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20607" sId="10">
    <oc r="D54" t="inlineStr">
      <is>
        <t>исполнен на 01.02.2021 г.</t>
      </is>
    </oc>
    <nc r="D54" t="inlineStr">
      <is>
        <t>исполнен на 01.03.2021 г.</t>
      </is>
    </nc>
  </rcc>
  <rcc rId="20608" sId="10">
    <oc r="D3" t="inlineStr">
      <is>
        <t>исполнен на 01.02.2021 г.</t>
      </is>
    </oc>
    <nc r="D3" t="inlineStr">
      <is>
        <t>исполнен на 01.03.2021 г.</t>
      </is>
    </nc>
  </rcc>
  <rcc rId="20609" sId="10">
    <oc r="A1" t="inlineStr">
      <is>
        <t xml:space="preserve">                     Анализ исполнения бюджета Орининского сельского поселения на 01.02.2020 г.</t>
      </is>
    </oc>
    <nc r="A1" t="inlineStr">
      <is>
        <t xml:space="preserve">                     Анализ исполнения бюджета Орининского сельского поселения на 01.03.2020 г.</t>
      </is>
    </nc>
  </rcc>
  <rcc rId="20610" sId="10" numFmtId="4">
    <oc r="D6">
      <v>12.97113</v>
    </oc>
    <nc r="D6">
      <v>38.50676</v>
    </nc>
  </rcc>
  <rcc rId="20611" sId="10" numFmtId="4">
    <oc r="D8">
      <v>18.603429999999999</v>
    </oc>
    <nc r="D8">
      <v>19.15709</v>
    </nc>
  </rcc>
  <rcc rId="20612" sId="10" numFmtId="4">
    <oc r="D9">
      <v>0.10965999999999999</v>
    </oc>
    <nc r="D9">
      <v>0.12295</v>
    </nc>
  </rcc>
  <rcc rId="20613" sId="10" numFmtId="4">
    <oc r="D10">
      <v>24.961459999999999</v>
    </oc>
    <nc r="D10">
      <v>25.400310000000001</v>
    </nc>
  </rcc>
  <rcc rId="20614" sId="10" numFmtId="4">
    <oc r="D11">
      <v>-3.1703700000000001</v>
    </oc>
    <nc r="D11">
      <v>-3.8853499999999999</v>
    </nc>
  </rcc>
  <rcc rId="20615" sId="10" numFmtId="4">
    <oc r="D15">
      <v>3.2356400000000001</v>
    </oc>
    <nc r="D15">
      <v>4.6527200000000004</v>
    </nc>
  </rcc>
  <rcc rId="20616" sId="10" numFmtId="4">
    <oc r="D16">
      <v>45.103909999999999</v>
    </oc>
    <nc r="D16">
      <v>75.130139999999997</v>
    </nc>
  </rcc>
  <rcc rId="20617" sId="10" numFmtId="4">
    <nc r="D18">
      <v>0.2</v>
    </nc>
  </rcc>
  <rcc rId="20618" sId="10" numFmtId="4">
    <nc r="D28">
      <v>4.5</v>
    </nc>
  </rcc>
  <rcc rId="20619" sId="10" numFmtId="4">
    <oc r="D41">
      <v>268.90199999999999</v>
    </oc>
    <nc r="D41">
      <v>537.80399999999997</v>
    </nc>
  </rcc>
  <rcc rId="20620" sId="10" numFmtId="4">
    <oc r="C43">
      <v>678.94</v>
    </oc>
    <nc r="C43">
      <v>2560.174</v>
    </nc>
  </rcc>
  <rcc rId="20621" sId="10" numFmtId="4">
    <oc r="D43">
      <v>0</v>
    </oc>
    <nc r="D43">
      <v>79.212000000000003</v>
    </nc>
  </rcc>
  <rcc rId="20622" sId="10" numFmtId="4">
    <oc r="D45">
      <v>17.2334</v>
    </oc>
    <nc r="D45">
      <v>34.466799999999999</v>
    </nc>
  </rcc>
  <rcc rId="20623" sId="10" numFmtId="4">
    <oc r="D47">
      <v>0</v>
    </oc>
    <nc r="D47">
      <v>313.60000000000002</v>
    </nc>
  </rcc>
  <rcc rId="20624" sId="10" numFmtId="34">
    <oc r="D58">
      <v>27</v>
    </oc>
    <nc r="D58">
      <v>163.89062000000001</v>
    </nc>
  </rcc>
  <rcc rId="20625" sId="10" numFmtId="34">
    <oc r="D65">
      <v>4</v>
    </oc>
    <nc r="D65">
      <v>20.657</v>
    </nc>
  </rcc>
  <rcc rId="20626" sId="10" numFmtId="34">
    <nc r="D70">
      <v>1.5</v>
    </nc>
  </rcc>
  <rcc rId="20627" sId="10" numFmtId="34">
    <oc r="C75">
      <v>1428.66</v>
    </oc>
    <nc r="C75">
      <v>2610.4720000000002</v>
    </nc>
  </rcc>
  <rcc rId="20628" sId="10" numFmtId="34">
    <oc r="D75">
      <v>0</v>
    </oc>
    <nc r="D75">
      <v>99.942999999999998</v>
    </nc>
  </rcc>
  <rcc rId="20629" sId="10" numFmtId="34">
    <oc r="D76">
      <v>0</v>
    </oc>
    <nc r="D76">
      <v>27</v>
    </nc>
  </rcc>
  <rcc rId="20630" sId="10" numFmtId="34">
    <oc r="C79">
      <v>590</v>
    </oc>
    <nc r="C79">
      <v>1289.422</v>
    </nc>
  </rcc>
  <rcc rId="20631" sId="10" numFmtId="34">
    <nc r="D79">
      <v>3</v>
    </nc>
  </rcc>
  <rcc rId="20632" sId="10" numFmtId="34">
    <nc r="D80">
      <v>39.876919999999998</v>
    </nc>
  </rcc>
  <rcc rId="20633" sId="10" numFmtId="34">
    <nc r="D83">
      <v>138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16561" sId="3" numFmtId="4">
    <oc r="C6">
      <v>113620.3</v>
    </oc>
    <nc r="C6">
      <v>118798.5</v>
    </nc>
  </rcc>
  <rcc rId="16562" sId="3" numFmtId="4">
    <oc r="D6">
      <v>114228.22076</v>
    </oc>
    <nc r="D6">
      <v>6628.9963100000004</v>
    </nc>
  </rcc>
  <rcc rId="16563" sId="3" numFmtId="4">
    <oc r="C8">
      <v>1809.797</v>
    </oc>
    <nc r="C8">
      <v>1814.9069999999999</v>
    </nc>
  </rcc>
  <rcc rId="16564" sId="3" numFmtId="4">
    <oc r="D8">
      <v>2427.8040500000002</v>
    </oc>
    <nc r="D8">
      <v>202.06084000000001</v>
    </nc>
  </rcc>
  <rcc rId="16565" sId="3" numFmtId="4">
    <oc r="D9">
      <v>17.844999999999999</v>
    </oc>
    <nc r="D9">
      <v>1.37479</v>
    </nc>
  </rcc>
  <rcc rId="16566" sId="3" numFmtId="4">
    <oc r="D10">
      <v>3243.55447</v>
    </oc>
    <nc r="D10">
      <v>277.25846999999999</v>
    </nc>
  </rcc>
  <rcc rId="16567" sId="3" numFmtId="4">
    <oc r="D11">
      <v>-355.51742999999999</v>
    </oc>
    <nc r="D11">
      <v>-37.146000000000001</v>
    </nc>
  </rcc>
  <rrc rId="16568" sId="3" ref="A13:XFD13" action="insertRow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0" exp="area" ref3D="1" dr="$A$55:$XFD$55" dn="Z_61528DAC_5C4C_48F4_ADE2_8A724B05A086_.wvu.Rows" sId="3"/>
    <undo index="8" exp="area" ref3D="1" dr="$A$50:$XFD$51" dn="Z_61528DAC_5C4C_48F4_ADE2_8A724B05A086_.wvu.Rows" sId="3"/>
    <undo index="6" exp="area" ref3D="1" dr="$A$38:$XFD$38" dn="Z_61528DAC_5C4C_48F4_ADE2_8A724B05A086_.wvu.Rows" sId="3"/>
    <undo index="4" exp="area" ref3D="1" dr="$A$35:$XFD$35" dn="Z_61528DAC_5C4C_48F4_ADE2_8A724B05A086_.wvu.Rows" sId="3"/>
    <undo index="2" exp="area" ref3D="1" dr="$A$27:$XFD$30" dn="Z_61528DAC_5C4C_48F4_ADE2_8A724B05A086_.wvu.Rows" sId="3"/>
    <undo index="1" exp="area" ref3D="1" dr="$A$17:$XFD$1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</rrc>
  <rcc rId="16569" sId="3">
    <nc r="A13">
      <v>1050100000</v>
    </nc>
  </rcc>
  <rfmt sheetId="3" sqref="A13" start="0" length="2147483647">
    <dxf>
      <font>
        <b val="0"/>
      </font>
    </dxf>
  </rfmt>
  <rcc rId="16570" sId="3">
    <nc r="B13" t="inlineStr">
      <is>
        <t>Упрощенная система налогооблажения</t>
      </is>
    </nc>
  </rcc>
  <rfmt sheetId="3" sqref="B13" start="0" length="2147483647">
    <dxf>
      <font>
        <b val="0"/>
      </font>
    </dxf>
  </rfmt>
  <rcc rId="16571" sId="3" numFmtId="4">
    <nc r="C13">
      <v>1273.0999999999999</v>
    </nc>
  </rcc>
  <rfmt sheetId="3" sqref="C13:D13" start="0" length="2147483647">
    <dxf>
      <font>
        <b val="0"/>
      </font>
    </dxf>
  </rfmt>
  <rcc rId="16572" sId="3">
    <nc r="E13">
      <f>SUM(D13/C13*100)</f>
    </nc>
  </rcc>
  <rcc rId="16573" sId="3">
    <nc r="F13">
      <f>SUM(D13-C13)</f>
    </nc>
  </rcc>
  <rfmt sheetId="3" sqref="E13:F13" start="0" length="2147483647">
    <dxf>
      <font>
        <b val="0"/>
      </font>
    </dxf>
  </rfmt>
  <rcc rId="16574" sId="3">
    <oc r="C12">
      <f>SUM(C14:C16)</f>
    </oc>
    <nc r="C12">
      <f>SUM(C13:C16)</f>
    </nc>
  </rcc>
  <rcc rId="16575" sId="3">
    <oc r="D12">
      <f>SUM(D14:D16)</f>
    </oc>
    <nc r="D12">
      <f>SUM(D13:D16)</f>
    </nc>
  </rcc>
  <rcc rId="16576" sId="3" numFmtId="4">
    <oc r="C14">
      <v>10431.5</v>
    </oc>
    <nc r="C14">
      <v>9543</v>
    </nc>
  </rcc>
  <rcc rId="16577" sId="3" numFmtId="4">
    <oc r="D14">
      <v>10748.229160000001</v>
    </oc>
    <nc r="D14">
      <v>1155.6078600000001</v>
    </nc>
  </rcc>
  <rcc rId="16578" sId="3" numFmtId="4">
    <oc r="C15">
      <v>1429.652</v>
    </oc>
    <nc r="C15">
      <v>1248.4000000000001</v>
    </nc>
  </rcc>
  <rcc rId="16579" sId="3" numFmtId="4">
    <oc r="D15">
      <v>1360.8638699999999</v>
    </oc>
    <nc r="D15">
      <v>6.6696</v>
    </nc>
  </rcc>
  <rcc rId="16580" sId="3" numFmtId="4">
    <oc r="C16">
      <v>100</v>
    </oc>
    <nc r="C16">
      <v>200</v>
    </nc>
  </rcc>
  <rcc rId="16581" sId="3" numFmtId="4">
    <oc r="D16">
      <v>89.175340000000006</v>
    </oc>
    <nc r="D16">
      <v>9.5519999999999996</v>
    </nc>
  </rcc>
  <rcc rId="16582" sId="3" numFmtId="4">
    <oc r="C20">
      <v>2150</v>
    </oc>
    <nc r="C20">
      <v>2300</v>
    </nc>
  </rcc>
  <rcc rId="16583" sId="3" numFmtId="4">
    <oc r="D20">
      <v>2487.4724099999999</v>
    </oc>
    <nc r="D20">
      <v>103.65718</v>
    </nc>
  </rcc>
  <rcc rId="16584" sId="3" numFmtId="4">
    <oc r="C23">
      <v>1800</v>
    </oc>
    <nc r="C23">
      <v>1100</v>
    </nc>
  </rcc>
  <rcc rId="16585" sId="3" numFmtId="4">
    <oc r="D23">
      <v>1792.2174399999999</v>
    </oc>
    <nc r="D23">
      <v>151.76920999999999</v>
    </nc>
  </rcc>
  <rcc rId="16586" sId="3" numFmtId="4">
    <oc r="D25">
      <v>2010.6931199999999</v>
    </oc>
    <nc r="D25">
      <v>190.79982999999999</v>
    </nc>
  </rcc>
  <rcc rId="16587" sId="3" numFmtId="4">
    <oc r="D27">
      <v>752.25212999999997</v>
    </oc>
    <nc r="D27">
      <v>41.628749999999997</v>
    </nc>
  </rcc>
  <rcc rId="16588" sId="3" numFmtId="4">
    <oc r="D26">
      <v>11.5</v>
    </oc>
    <nc r="D26">
      <v>0</v>
    </nc>
  </rcc>
  <rfmt sheetId="3" sqref="D24">
    <dxf>
      <numFmt numFmtId="174" formatCode="0.0000"/>
    </dxf>
  </rfmt>
  <rfmt sheetId="3" sqref="D24">
    <dxf>
      <numFmt numFmtId="183" formatCode="0.000"/>
    </dxf>
  </rfmt>
  <rfmt sheetId="3" sqref="D24">
    <dxf>
      <numFmt numFmtId="2" formatCode="0.00"/>
    </dxf>
  </rfmt>
  <rfmt sheetId="3" sqref="D24">
    <dxf>
      <numFmt numFmtId="166" formatCode="0.0"/>
    </dxf>
  </rfmt>
  <rcc rId="16589" sId="3" numFmtId="4">
    <oc r="C35">
      <v>24</v>
    </oc>
    <nc r="C35">
      <v>30</v>
    </nc>
  </rcc>
  <rcc rId="16590" sId="3" numFmtId="4">
    <oc r="D35">
      <v>23.658000000000001</v>
    </oc>
    <nc r="D35">
      <v>0</v>
    </nc>
  </rcc>
  <rcc rId="16591" sId="3" numFmtId="4">
    <oc r="C37">
      <v>8636.6</v>
    </oc>
    <nc r="C37">
      <v>9000</v>
    </nc>
  </rcc>
  <rcc rId="16592" sId="3" numFmtId="4">
    <oc r="D37">
      <v>10077.34743</v>
    </oc>
    <nc r="D37">
      <v>519.65660000000003</v>
    </nc>
  </rcc>
  <rcc rId="16593" sId="3" numFmtId="4">
    <oc r="C38">
      <v>230</v>
    </oc>
    <nc r="C38">
      <v>300</v>
    </nc>
  </rcc>
  <rcc rId="16594" sId="3" numFmtId="4">
    <oc r="D38">
      <v>274.78726999999998</v>
    </oc>
    <nc r="D38">
      <v>15.37557</v>
    </nc>
  </rcc>
  <rcc rId="16595" sId="3" numFmtId="4">
    <oc r="C40">
      <v>26</v>
    </oc>
    <nc r="C40">
      <v>70</v>
    </nc>
  </rcc>
  <rcc rId="16596" sId="3" numFmtId="4">
    <oc r="D40">
      <v>26.303000000000001</v>
    </oc>
    <nc r="D40">
      <v>0</v>
    </nc>
  </rcc>
  <rcc rId="16597" sId="3" numFmtId="4">
    <oc r="D41">
      <v>0.31791000000000003</v>
    </oc>
    <nc r="D41">
      <v>0</v>
    </nc>
  </rcc>
  <rcc rId="16598" sId="3" numFmtId="4">
    <oc r="C42">
      <v>695</v>
    </oc>
    <nc r="C42">
      <v>500</v>
    </nc>
  </rcc>
  <rcc rId="16599" sId="3" numFmtId="4">
    <oc r="D42">
      <v>761.26976999999999</v>
    </oc>
    <nc r="D42">
      <v>29.989170000000001</v>
    </nc>
  </rcc>
  <rcc rId="16600" sId="3" numFmtId="4">
    <oc r="C44">
      <v>450</v>
    </oc>
    <nc r="C44">
      <v>550</v>
    </nc>
  </rcc>
  <rcc rId="16601" sId="3" numFmtId="4">
    <oc r="D44">
      <v>494.53967</v>
    </oc>
    <nc r="D44">
      <v>0.41383999999999999</v>
    </nc>
  </rcc>
  <rcc rId="16602" sId="3" numFmtId="4">
    <oc r="C46">
      <v>1600</v>
    </oc>
    <nc r="C46">
      <v>84</v>
    </nc>
  </rcc>
  <rcc rId="16603" sId="3" numFmtId="4">
    <oc r="D46">
      <v>1640.2382500000001</v>
    </oc>
    <nc r="D46">
      <v>0</v>
    </nc>
  </rcc>
  <rcc rId="16604" sId="3" numFmtId="4">
    <oc r="C49">
      <v>300</v>
    </oc>
    <nc r="C49">
      <v>500</v>
    </nc>
  </rcc>
  <rcc rId="16605" sId="3" numFmtId="4">
    <oc r="D49">
      <v>305.55360000000002</v>
    </oc>
    <nc r="D49">
      <v>0</v>
    </nc>
  </rcc>
  <rcc rId="16606" sId="3" numFmtId="4">
    <oc r="D50">
      <v>3898.4941399999998</v>
    </oc>
    <nc r="D50">
      <v>50.903700000000001</v>
    </nc>
  </rcc>
  <rcc rId="16607" sId="3" numFmtId="4">
    <oc r="C54">
      <v>10</v>
    </oc>
    <nc r="C54">
      <v>0</v>
    </nc>
  </rcc>
  <rcc rId="16608" sId="3">
    <oc r="A55">
      <v>1160303001</v>
    </oc>
    <nc r="A55">
      <v>1160709000</v>
    </nc>
  </rcc>
  <rcc rId="16609" sId="3">
    <oc r="A54">
      <v>1160301001</v>
    </oc>
    <nc r="A54">
      <v>1160701000</v>
    </nc>
  </rcc>
  <rcc rId="16610" sId="3">
    <oc r="B55" t="inlineStr">
      <is>
        <t>Д.в. за административные правонарушения</t>
      </is>
    </oc>
    <nc r="B55" t="inlineStr">
      <is>
        <t>Иные штафы, неустойки, пени, уплаченные в соотв с законом или договорам</t>
      </is>
    </nc>
  </rcc>
  <rcc rId="16611" sId="3">
    <oc r="B54" t="inlineStr">
      <is>
        <t>Ден.взыс. за наруш. закон. о налогах и сборах</t>
      </is>
    </oc>
    <nc r="B54" t="inlineStr">
      <is>
        <t>Штрафы, неустойки,пени, уплаченные в случае просрочки исп поставщиком</t>
      </is>
    </nc>
  </rcc>
  <rcc rId="16612" sId="3" numFmtId="4">
    <oc r="D54">
      <v>7.9829999999999997</v>
    </oc>
    <nc r="D54">
      <v>0</v>
    </nc>
  </rcc>
  <rcc rId="16613" sId="3" numFmtId="4">
    <oc r="D55">
      <v>17.584350000000001</v>
    </oc>
    <nc r="D55">
      <v>15.121729999999999</v>
    </nc>
  </rcc>
  <rcc rId="16614" sId="3">
    <oc r="A56">
      <v>1160600000</v>
    </oc>
    <nc r="A56">
      <v>1161012000</v>
    </nc>
  </rcc>
  <rcc rId="16615" sId="3">
    <oc r="B56" t="inlineStr">
      <is>
        <t>Д. в. за наруш. закон. о применении ККМ</t>
      </is>
    </oc>
    <nc r="B56" t="inlineStr">
      <is>
        <t>Доходы от д.в. (штрафов),поступ в счет погашения задолж., образ до 1 января 2020 года</t>
      </is>
    </nc>
  </rcc>
  <rcc rId="16616" sId="3" numFmtId="4">
    <oc r="D56">
      <v>0</v>
    </oc>
    <nc r="D56">
      <v>97.959320000000005</v>
    </nc>
  </rcc>
  <rrc rId="16617" sId="3" ref="A57:XFD57" action="deleteRow">
    <undo index="5" exp="ref" v="1" dr="C57" r="C53" sId="3"/>
    <undo index="16" exp="area" ref3D="1" dr="$A$135:$XFD$137" dn="Z_B31C8DB7_3E78_4144_A6B5_8DE36DE63F0E_.wvu.Rows" sId="3"/>
    <undo index="14" exp="area" ref3D="1" dr="$A$107:$XFD$107" dn="Z_B31C8DB7_3E78_4144_A6B5_8DE36DE63F0E_.wvu.Rows" sId="3"/>
    <undo index="12" exp="area" ref3D="1" dr="$A$100:$XFD$100" dn="Z_B31C8DB7_3E78_4144_A6B5_8DE36DE63F0E_.wvu.Rows" sId="3"/>
    <undo index="10" exp="area" ref3D="1" dr="$A$83:$XFD$83" dn="Z_B31C8DB7_3E78_4144_A6B5_8DE36DE63F0E_.wvu.Rows" sId="3"/>
    <undo index="8" exp="area" ref3D="1" dr="$A$76:$XFD$76" dn="Z_B31C8DB7_3E78_4144_A6B5_8DE36DE63F0E_.wvu.Rows" sId="3"/>
    <undo index="22" exp="area" ref3D="1" dr="$A$140:$XFD$141" dn="Z_B30CE22D_C12F_4E12_8BB9_3AAE0A6991CC_.wvu.Rows" sId="3"/>
    <undo index="20" exp="area" ref3D="1" dr="$A$135:$XFD$137" dn="Z_B30CE22D_C12F_4E12_8BB9_3AAE0A6991CC_.wvu.Rows" sId="3"/>
    <undo index="18" exp="area" ref3D="1" dr="$A$100:$XFD$100" dn="Z_B30CE22D_C12F_4E12_8BB9_3AAE0A6991CC_.wvu.Rows" sId="3"/>
    <undo index="16" exp="area" ref3D="1" dr="$A$83:$XFD$83" dn="Z_B30CE22D_C12F_4E12_8BB9_3AAE0A6991CC_.wvu.Rows" sId="3"/>
    <undo index="14" exp="area" ref3D="1" dr="$A$76:$XFD$76" dn="Z_B30CE22D_C12F_4E12_8BB9_3AAE0A6991CC_.wvu.Rows" sId="3"/>
    <undo index="12" exp="area" ref3D="1" dr="$A$63:$XFD$63" dn="Z_B30CE22D_C12F_4E12_8BB9_3AAE0A6991CC_.wvu.Rows" sId="3"/>
    <undo index="26" exp="area" ref3D="1" dr="$A$140:$XFD$141" dn="Z_A54C432C_6C68_4B53_A75C_446EB3A61B2B_.wvu.Rows" sId="3"/>
    <undo index="24" exp="area" ref3D="1" dr="$A$135:$XFD$137" dn="Z_A54C432C_6C68_4B53_A75C_446EB3A61B2B_.wvu.Rows" sId="3"/>
    <undo index="22" exp="area" ref3D="1" dr="$A$107:$XFD$107" dn="Z_A54C432C_6C68_4B53_A75C_446EB3A61B2B_.wvu.Rows" sId="3"/>
    <undo index="20" exp="area" ref3D="1" dr="$A$100:$XFD$100" dn="Z_A54C432C_6C68_4B53_A75C_446EB3A61B2B_.wvu.Rows" sId="3"/>
    <undo index="18" exp="area" ref3D="1" dr="$A$83:$XFD$83" dn="Z_A54C432C_6C68_4B53_A75C_446EB3A61B2B_.wvu.Rows" sId="3"/>
    <undo index="16" exp="area" ref3D="1" dr="$A$76:$XFD$76" dn="Z_A54C432C_6C68_4B53_A75C_446EB3A61B2B_.wvu.Rows" sId="3"/>
    <undo index="14" exp="area" ref3D="1" dr="$A$63:$XFD$63" dn="Z_A54C432C_6C68_4B53_A75C_446EB3A61B2B_.wvu.Rows" sId="3"/>
    <undo index="22" exp="area" ref3D="1" dr="$A$140:$XFD$141" dn="Z_61528DAC_5C4C_48F4_ADE2_8A724B05A086_.wvu.Rows" sId="3"/>
    <undo index="20" exp="area" ref3D="1" dr="$A$135:$XFD$137" dn="Z_61528DAC_5C4C_48F4_ADE2_8A724B05A086_.wvu.Rows" sId="3"/>
    <undo index="18" exp="area" ref3D="1" dr="$A$107:$XFD$107" dn="Z_61528DAC_5C4C_48F4_ADE2_8A724B05A086_.wvu.Rows" sId="3"/>
    <undo index="16" exp="area" ref3D="1" dr="$A$100:$XFD$100" dn="Z_61528DAC_5C4C_48F4_ADE2_8A724B05A086_.wvu.Rows" sId="3"/>
    <undo index="14" exp="area" ref3D="1" dr="$A$63:$XFD$63" dn="Z_61528DAC_5C4C_48F4_ADE2_8A724B05A086_.wvu.Rows" sId="3"/>
    <undo index="12" exp="area" ref3D="1" dr="$A$58:$XFD$58" dn="Z_61528DAC_5C4C_48F4_ADE2_8A724B05A086_.wvu.Rows" sId="3"/>
    <undo index="16" exp="area" ref3D="1" dr="$A$135:$XFD$137" dn="Z_5BFCA170_DEAE_4D2C_98A0_1E68B427AC01_.wvu.Rows" sId="3"/>
    <undo index="14" exp="area" ref3D="1" dr="$A$107:$XFD$107" dn="Z_5BFCA170_DEAE_4D2C_98A0_1E68B427AC01_.wvu.Rows" sId="3"/>
    <undo index="12" exp="area" ref3D="1" dr="$A$100:$XFD$100" dn="Z_5BFCA170_DEAE_4D2C_98A0_1E68B427AC01_.wvu.Rows" sId="3"/>
    <undo index="10" exp="area" ref3D="1" dr="$A$83:$XFD$83" dn="Z_5BFCA170_DEAE_4D2C_98A0_1E68B427AC01_.wvu.Rows" sId="3"/>
    <undo index="8" exp="area" ref3D="1" dr="$A$76:$XFD$76" dn="Z_5BFCA170_DEAE_4D2C_98A0_1E68B427AC01_.wvu.Rows" sId="3"/>
    <undo index="38" exp="area" ref3D="1" dr="$A$140:$XFD$141" dn="Z_42584DC0_1D41_4C93_9B38_C388E7B8DAC4_.wvu.Rows" sId="3"/>
    <undo index="36" exp="area" ref3D="1" dr="$A$135:$XFD$137" dn="Z_42584DC0_1D41_4C93_9B38_C388E7B8DAC4_.wvu.Rows" sId="3"/>
    <undo index="34" exp="area" ref3D="1" dr="$A$115:$XFD$115" dn="Z_42584DC0_1D41_4C93_9B38_C388E7B8DAC4_.wvu.Rows" sId="3"/>
    <undo index="32" exp="area" ref3D="1" dr="$A$107:$XFD$107" dn="Z_42584DC0_1D41_4C93_9B38_C388E7B8DAC4_.wvu.Rows" sId="3"/>
    <undo index="30" exp="area" ref3D="1" dr="$A$103:$XFD$103" dn="Z_42584DC0_1D41_4C93_9B38_C388E7B8DAC4_.wvu.Rows" sId="3"/>
    <undo index="28" exp="area" ref3D="1" dr="$A$100:$XFD$100" dn="Z_42584DC0_1D41_4C93_9B38_C388E7B8DAC4_.wvu.Rows" sId="3"/>
    <undo index="26" exp="area" ref3D="1" dr="$A$94:$XFD$94" dn="Z_42584DC0_1D41_4C93_9B38_C388E7B8DAC4_.wvu.Rows" sId="3"/>
    <undo index="24" exp="area" ref3D="1" dr="$A$83:$XFD$83" dn="Z_42584DC0_1D41_4C93_9B38_C388E7B8DAC4_.wvu.Rows" sId="3"/>
    <undo index="22" exp="area" ref3D="1" dr="$A$76:$XFD$76" dn="Z_42584DC0_1D41_4C93_9B38_C388E7B8DAC4_.wvu.Rows" sId="3"/>
    <undo index="20" exp="area" ref3D="1" dr="$A$70:$XFD$72" dn="Z_42584DC0_1D41_4C93_9B38_C388E7B8DAC4_.wvu.Rows" sId="3"/>
    <undo index="18" exp="area" ref3D="1" dr="$A$68:$XFD$68" dn="Z_42584DC0_1D41_4C93_9B38_C388E7B8DAC4_.wvu.Rows" sId="3"/>
    <undo index="16" exp="area" ref3D="1" dr="$A$63:$XFD$63" dn="Z_42584DC0_1D41_4C93_9B38_C388E7B8DAC4_.wvu.Rows" sId="3"/>
    <undo index="16" exp="area" ref3D="1" dr="$A$135:$XFD$137" dn="Z_3DCB9AAA_F09C_4EA6_B992_F93E466D374A_.wvu.Rows" sId="3"/>
    <undo index="14" exp="area" ref3D="1" dr="$A$107:$XFD$107" dn="Z_3DCB9AAA_F09C_4EA6_B992_F93E466D374A_.wvu.Rows" sId="3"/>
    <undo index="12" exp="area" ref3D="1" dr="$A$100:$XFD$100" dn="Z_3DCB9AAA_F09C_4EA6_B992_F93E466D374A_.wvu.Rows" sId="3"/>
    <undo index="10" exp="area" ref3D="1" dr="$A$83:$XFD$83" dn="Z_3DCB9AAA_F09C_4EA6_B992_F93E466D374A_.wvu.Rows" sId="3"/>
    <undo index="8" exp="area" ref3D="1" dr="$A$76:$XFD$76" dn="Z_3DCB9AAA_F09C_4EA6_B992_F93E466D374A_.wvu.Rows" sId="3"/>
    <undo index="18" exp="area" ref3D="1" dr="$A$135:$XFD$137" dn="Z_1A52382B_3765_4E8C_903F_6B8919B7242E_.wvu.Rows" sId="3"/>
    <undo index="16" exp="area" ref3D="1" dr="$A$107:$XFD$107" dn="Z_1A52382B_3765_4E8C_903F_6B8919B7242E_.wvu.Rows" sId="3"/>
    <undo index="14" exp="area" ref3D="1" dr="$A$100:$XFD$100" dn="Z_1A52382B_3765_4E8C_903F_6B8919B7242E_.wvu.Rows" sId="3"/>
    <undo index="12" exp="area" ref3D="1" dr="$A$83:$XFD$83" dn="Z_1A52382B_3765_4E8C_903F_6B8919B7242E_.wvu.Rows" sId="3"/>
    <undo index="10" exp="area" ref3D="1" dr="$A$76:$XFD$76" dn="Z_1A52382B_3765_4E8C_903F_6B8919B7242E_.wvu.Rows" sId="3"/>
    <undo index="8" exp="area" ref3D="1" dr="$A$63:$XFD$63" dn="Z_1A52382B_3765_4E8C_903F_6B8919B7242E_.wvu.Rows" sId="3"/>
    <undo index="24" exp="area" ref3D="1" dr="$A$140:$XFD$141" dn="Z_1718F1EE_9F48_4DBE_9531_3B70F9C4A5DD_.wvu.Rows" sId="3"/>
    <undo index="22" exp="area" ref3D="1" dr="$A$135:$XFD$137" dn="Z_1718F1EE_9F48_4DBE_9531_3B70F9C4A5DD_.wvu.Rows" sId="3"/>
    <undo index="20" exp="area" ref3D="1" dr="$A$107:$XFD$107" dn="Z_1718F1EE_9F48_4DBE_9531_3B70F9C4A5DD_.wvu.Rows" sId="3"/>
    <undo index="18" exp="area" ref3D="1" dr="$A$100:$XFD$100" dn="Z_1718F1EE_9F48_4DBE_9531_3B70F9C4A5DD_.wvu.Rows" sId="3"/>
    <undo index="16" exp="area" ref3D="1" dr="$A$83:$XFD$83" dn="Z_1718F1EE_9F48_4DBE_9531_3B70F9C4A5DD_.wvu.Rows" sId="3"/>
    <undo index="14" exp="area" ref3D="1" dr="$A$76:$XFD$7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адм. правонаруш. в обл. рег. произ-ва спирта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30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8" sId="3" ref="A57:XFD57" action="deleteRow">
    <undo index="7" exp="ref" v="1" dr="C57" r="C53" sId="3"/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1160802001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нарушение оборота табачной продукции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9" sId="3" ref="A57:XFD57" action="deleteRow">
    <undo index="9" exp="ref" v="1" dr="C57" r="C53" sId="3"/>
    <undo index="16" exp="area" ref3D="1" dr="$A$133:$XFD$135" dn="Z_B31C8DB7_3E78_4144_A6B5_8DE36DE63F0E_.wvu.Rows" sId="3"/>
    <undo index="14" exp="area" ref3D="1" dr="$A$105:$XFD$105" dn="Z_B31C8DB7_3E78_4144_A6B5_8DE36DE63F0E_.wvu.Rows" sId="3"/>
    <undo index="12" exp="area" ref3D="1" dr="$A$98:$XFD$98" dn="Z_B31C8DB7_3E78_4144_A6B5_8DE36DE63F0E_.wvu.Rows" sId="3"/>
    <undo index="10" exp="area" ref3D="1" dr="$A$81:$XFD$81" dn="Z_B31C8DB7_3E78_4144_A6B5_8DE36DE63F0E_.wvu.Rows" sId="3"/>
    <undo index="8" exp="area" ref3D="1" dr="$A$74:$XFD$74" dn="Z_B31C8DB7_3E78_4144_A6B5_8DE36DE63F0E_.wvu.Rows" sId="3"/>
    <undo index="22" exp="area" ref3D="1" dr="$A$138:$XFD$139" dn="Z_B30CE22D_C12F_4E12_8BB9_3AAE0A6991CC_.wvu.Rows" sId="3"/>
    <undo index="20" exp="area" ref3D="1" dr="$A$133:$XFD$135" dn="Z_B30CE22D_C12F_4E12_8BB9_3AAE0A6991CC_.wvu.Rows" sId="3"/>
    <undo index="18" exp="area" ref3D="1" dr="$A$98:$XFD$98" dn="Z_B30CE22D_C12F_4E12_8BB9_3AAE0A6991CC_.wvu.Rows" sId="3"/>
    <undo index="16" exp="area" ref3D="1" dr="$A$81:$XFD$81" dn="Z_B30CE22D_C12F_4E12_8BB9_3AAE0A6991CC_.wvu.Rows" sId="3"/>
    <undo index="14" exp="area" ref3D="1" dr="$A$74:$XFD$74" dn="Z_B30CE22D_C12F_4E12_8BB9_3AAE0A6991CC_.wvu.Rows" sId="3"/>
    <undo index="12" exp="area" ref3D="1" dr="$A$61:$XFD$61" dn="Z_B30CE22D_C12F_4E12_8BB9_3AAE0A6991CC_.wvu.Rows" sId="3"/>
    <undo index="26" exp="area" ref3D="1" dr="$A$138:$XFD$139" dn="Z_A54C432C_6C68_4B53_A75C_446EB3A61B2B_.wvu.Rows" sId="3"/>
    <undo index="24" exp="area" ref3D="1" dr="$A$133:$XFD$135" dn="Z_A54C432C_6C68_4B53_A75C_446EB3A61B2B_.wvu.Rows" sId="3"/>
    <undo index="22" exp="area" ref3D="1" dr="$A$105:$XFD$105" dn="Z_A54C432C_6C68_4B53_A75C_446EB3A61B2B_.wvu.Rows" sId="3"/>
    <undo index="20" exp="area" ref3D="1" dr="$A$98:$XFD$98" dn="Z_A54C432C_6C68_4B53_A75C_446EB3A61B2B_.wvu.Rows" sId="3"/>
    <undo index="18" exp="area" ref3D="1" dr="$A$81:$XFD$81" dn="Z_A54C432C_6C68_4B53_A75C_446EB3A61B2B_.wvu.Rows" sId="3"/>
    <undo index="16" exp="area" ref3D="1" dr="$A$74:$XFD$74" dn="Z_A54C432C_6C68_4B53_A75C_446EB3A61B2B_.wvu.Rows" sId="3"/>
    <undo index="14" exp="area" ref3D="1" dr="$A$61:$XFD$61" dn="Z_A54C432C_6C68_4B53_A75C_446EB3A61B2B_.wvu.Rows" sId="3"/>
    <undo index="22" exp="area" ref3D="1" dr="$A$138:$XFD$139" dn="Z_61528DAC_5C4C_48F4_ADE2_8A724B05A086_.wvu.Rows" sId="3"/>
    <undo index="20" exp="area" ref3D="1" dr="$A$133:$XFD$135" dn="Z_61528DAC_5C4C_48F4_ADE2_8A724B05A086_.wvu.Rows" sId="3"/>
    <undo index="18" exp="area" ref3D="1" dr="$A$105:$XFD$105" dn="Z_61528DAC_5C4C_48F4_ADE2_8A724B05A086_.wvu.Rows" sId="3"/>
    <undo index="16" exp="area" ref3D="1" dr="$A$98:$XFD$98" dn="Z_61528DAC_5C4C_48F4_ADE2_8A724B05A086_.wvu.Rows" sId="3"/>
    <undo index="14" exp="area" ref3D="1" dr="$A$61:$XFD$61" dn="Z_61528DAC_5C4C_48F4_ADE2_8A724B05A086_.wvu.Rows" sId="3"/>
    <undo index="16" exp="area" ref3D="1" dr="$A$133:$XFD$135" dn="Z_5BFCA170_DEAE_4D2C_98A0_1E68B427AC01_.wvu.Rows" sId="3"/>
    <undo index="14" exp="area" ref3D="1" dr="$A$105:$XFD$105" dn="Z_5BFCA170_DEAE_4D2C_98A0_1E68B427AC01_.wvu.Rows" sId="3"/>
    <undo index="12" exp="area" ref3D="1" dr="$A$98:$XFD$98" dn="Z_5BFCA170_DEAE_4D2C_98A0_1E68B427AC01_.wvu.Rows" sId="3"/>
    <undo index="10" exp="area" ref3D="1" dr="$A$81:$XFD$81" dn="Z_5BFCA170_DEAE_4D2C_98A0_1E68B427AC01_.wvu.Rows" sId="3"/>
    <undo index="8" exp="area" ref3D="1" dr="$A$74:$XFD$74" dn="Z_5BFCA170_DEAE_4D2C_98A0_1E68B427AC01_.wvu.Rows" sId="3"/>
    <undo index="38" exp="area" ref3D="1" dr="$A$138:$XFD$139" dn="Z_42584DC0_1D41_4C93_9B38_C388E7B8DAC4_.wvu.Rows" sId="3"/>
    <undo index="36" exp="area" ref3D="1" dr="$A$133:$XFD$135" dn="Z_42584DC0_1D41_4C93_9B38_C388E7B8DAC4_.wvu.Rows" sId="3"/>
    <undo index="34" exp="area" ref3D="1" dr="$A$113:$XFD$113" dn="Z_42584DC0_1D41_4C93_9B38_C388E7B8DAC4_.wvu.Rows" sId="3"/>
    <undo index="32" exp="area" ref3D="1" dr="$A$105:$XFD$105" dn="Z_42584DC0_1D41_4C93_9B38_C388E7B8DAC4_.wvu.Rows" sId="3"/>
    <undo index="30" exp="area" ref3D="1" dr="$A$101:$XFD$101" dn="Z_42584DC0_1D41_4C93_9B38_C388E7B8DAC4_.wvu.Rows" sId="3"/>
    <undo index="28" exp="area" ref3D="1" dr="$A$98:$XFD$98" dn="Z_42584DC0_1D41_4C93_9B38_C388E7B8DAC4_.wvu.Rows" sId="3"/>
    <undo index="26" exp="area" ref3D="1" dr="$A$92:$XFD$92" dn="Z_42584DC0_1D41_4C93_9B38_C388E7B8DAC4_.wvu.Rows" sId="3"/>
    <undo index="24" exp="area" ref3D="1" dr="$A$81:$XFD$81" dn="Z_42584DC0_1D41_4C93_9B38_C388E7B8DAC4_.wvu.Rows" sId="3"/>
    <undo index="22" exp="area" ref3D="1" dr="$A$74:$XFD$74" dn="Z_42584DC0_1D41_4C93_9B38_C388E7B8DAC4_.wvu.Rows" sId="3"/>
    <undo index="20" exp="area" ref3D="1" dr="$A$68:$XFD$70" dn="Z_42584DC0_1D41_4C93_9B38_C388E7B8DAC4_.wvu.Rows" sId="3"/>
    <undo index="18" exp="area" ref3D="1" dr="$A$66:$XFD$66" dn="Z_42584DC0_1D41_4C93_9B38_C388E7B8DAC4_.wvu.Rows" sId="3"/>
    <undo index="16" exp="area" ref3D="1" dr="$A$61:$XFD$61" dn="Z_42584DC0_1D41_4C93_9B38_C388E7B8DAC4_.wvu.Rows" sId="3"/>
    <undo index="16" exp="area" ref3D="1" dr="$A$133:$XFD$135" dn="Z_3DCB9AAA_F09C_4EA6_B992_F93E466D374A_.wvu.Rows" sId="3"/>
    <undo index="14" exp="area" ref3D="1" dr="$A$105:$XFD$105" dn="Z_3DCB9AAA_F09C_4EA6_B992_F93E466D374A_.wvu.Rows" sId="3"/>
    <undo index="12" exp="area" ref3D="1" dr="$A$98:$XFD$98" dn="Z_3DCB9AAA_F09C_4EA6_B992_F93E466D374A_.wvu.Rows" sId="3"/>
    <undo index="10" exp="area" ref3D="1" dr="$A$81:$XFD$81" dn="Z_3DCB9AAA_F09C_4EA6_B992_F93E466D374A_.wvu.Rows" sId="3"/>
    <undo index="8" exp="area" ref3D="1" dr="$A$74:$XFD$74" dn="Z_3DCB9AAA_F09C_4EA6_B992_F93E466D374A_.wvu.Rows" sId="3"/>
    <undo index="18" exp="area" ref3D="1" dr="$A$133:$XFD$135" dn="Z_1A52382B_3765_4E8C_903F_6B8919B7242E_.wvu.Rows" sId="3"/>
    <undo index="16" exp="area" ref3D="1" dr="$A$105:$XFD$105" dn="Z_1A52382B_3765_4E8C_903F_6B8919B7242E_.wvu.Rows" sId="3"/>
    <undo index="14" exp="area" ref3D="1" dr="$A$98:$XFD$98" dn="Z_1A52382B_3765_4E8C_903F_6B8919B7242E_.wvu.Rows" sId="3"/>
    <undo index="12" exp="area" ref3D="1" dr="$A$81:$XFD$81" dn="Z_1A52382B_3765_4E8C_903F_6B8919B7242E_.wvu.Rows" sId="3"/>
    <undo index="10" exp="area" ref3D="1" dr="$A$74:$XFD$74" dn="Z_1A52382B_3765_4E8C_903F_6B8919B7242E_.wvu.Rows" sId="3"/>
    <undo index="8" exp="area" ref3D="1" dr="$A$61:$XFD$61" dn="Z_1A52382B_3765_4E8C_903F_6B8919B7242E_.wvu.Rows" sId="3"/>
    <undo index="24" exp="area" ref3D="1" dr="$A$138:$XFD$139" dn="Z_1718F1EE_9F48_4DBE_9531_3B70F9C4A5DD_.wvu.Rows" sId="3"/>
    <undo index="22" exp="area" ref3D="1" dr="$A$133:$XFD$135" dn="Z_1718F1EE_9F48_4DBE_9531_3B70F9C4A5DD_.wvu.Rows" sId="3"/>
    <undo index="20" exp="area" ref3D="1" dr="$A$105:$XFD$105" dn="Z_1718F1EE_9F48_4DBE_9531_3B70F9C4A5DD_.wvu.Rows" sId="3"/>
    <undo index="18" exp="area" ref3D="1" dr="$A$98:$XFD$98" dn="Z_1718F1EE_9F48_4DBE_9531_3B70F9C4A5DD_.wvu.Rows" sId="3"/>
    <undo index="16" exp="area" ref3D="1" dr="$A$81:$XFD$81" dn="Z_1718F1EE_9F48_4DBE_9531_3B70F9C4A5DD_.wvu.Rows" sId="3"/>
    <undo index="14" exp="area" ref3D="1" dr="$A$74:$XFD$7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1162105005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соверш. преступл, и возмещение ущерба имущ.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530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462.26582999999999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0" sId="3" ref="A57:XFD57" action="deleteRow">
    <undo index="11" exp="ref" v="1" dr="C57" r="C53" sId="3"/>
    <undo index="16" exp="area" ref3D="1" dr="$A$132:$XFD$134" dn="Z_B31C8DB7_3E78_4144_A6B5_8DE36DE63F0E_.wvu.Rows" sId="3"/>
    <undo index="14" exp="area" ref3D="1" dr="$A$104:$XFD$104" dn="Z_B31C8DB7_3E78_4144_A6B5_8DE36DE63F0E_.wvu.Rows" sId="3"/>
    <undo index="12" exp="area" ref3D="1" dr="$A$97:$XFD$97" dn="Z_B31C8DB7_3E78_4144_A6B5_8DE36DE63F0E_.wvu.Rows" sId="3"/>
    <undo index="10" exp="area" ref3D="1" dr="$A$80:$XFD$80" dn="Z_B31C8DB7_3E78_4144_A6B5_8DE36DE63F0E_.wvu.Rows" sId="3"/>
    <undo index="8" exp="area" ref3D="1" dr="$A$73:$XFD$73" dn="Z_B31C8DB7_3E78_4144_A6B5_8DE36DE63F0E_.wvu.Rows" sId="3"/>
    <undo index="22" exp="area" ref3D="1" dr="$A$137:$XFD$138" dn="Z_B30CE22D_C12F_4E12_8BB9_3AAE0A6991CC_.wvu.Rows" sId="3"/>
    <undo index="20" exp="area" ref3D="1" dr="$A$132:$XFD$134" dn="Z_B30CE22D_C12F_4E12_8BB9_3AAE0A6991CC_.wvu.Rows" sId="3"/>
    <undo index="18" exp="area" ref3D="1" dr="$A$97:$XFD$97" dn="Z_B30CE22D_C12F_4E12_8BB9_3AAE0A6991CC_.wvu.Rows" sId="3"/>
    <undo index="16" exp="area" ref3D="1" dr="$A$80:$XFD$80" dn="Z_B30CE22D_C12F_4E12_8BB9_3AAE0A6991CC_.wvu.Rows" sId="3"/>
    <undo index="14" exp="area" ref3D="1" dr="$A$73:$XFD$73" dn="Z_B30CE22D_C12F_4E12_8BB9_3AAE0A6991CC_.wvu.Rows" sId="3"/>
    <undo index="12" exp="area" ref3D="1" dr="$A$60:$XFD$60" dn="Z_B30CE22D_C12F_4E12_8BB9_3AAE0A6991CC_.wvu.Rows" sId="3"/>
    <undo index="26" exp="area" ref3D="1" dr="$A$137:$XFD$138" dn="Z_A54C432C_6C68_4B53_A75C_446EB3A61B2B_.wvu.Rows" sId="3"/>
    <undo index="24" exp="area" ref3D="1" dr="$A$132:$XFD$134" dn="Z_A54C432C_6C68_4B53_A75C_446EB3A61B2B_.wvu.Rows" sId="3"/>
    <undo index="22" exp="area" ref3D="1" dr="$A$104:$XFD$104" dn="Z_A54C432C_6C68_4B53_A75C_446EB3A61B2B_.wvu.Rows" sId="3"/>
    <undo index="20" exp="area" ref3D="1" dr="$A$97:$XFD$97" dn="Z_A54C432C_6C68_4B53_A75C_446EB3A61B2B_.wvu.Rows" sId="3"/>
    <undo index="18" exp="area" ref3D="1" dr="$A$80:$XFD$80" dn="Z_A54C432C_6C68_4B53_A75C_446EB3A61B2B_.wvu.Rows" sId="3"/>
    <undo index="16" exp="area" ref3D="1" dr="$A$73:$XFD$73" dn="Z_A54C432C_6C68_4B53_A75C_446EB3A61B2B_.wvu.Rows" sId="3"/>
    <undo index="14" exp="area" ref3D="1" dr="$A$60:$XFD$60" dn="Z_A54C432C_6C68_4B53_A75C_446EB3A61B2B_.wvu.Rows" sId="3"/>
    <undo index="22" exp="area" ref3D="1" dr="$A$137:$XFD$138" dn="Z_61528DAC_5C4C_48F4_ADE2_8A724B05A086_.wvu.Rows" sId="3"/>
    <undo index="20" exp="area" ref3D="1" dr="$A$132:$XFD$134" dn="Z_61528DAC_5C4C_48F4_ADE2_8A724B05A086_.wvu.Rows" sId="3"/>
    <undo index="18" exp="area" ref3D="1" dr="$A$104:$XFD$104" dn="Z_61528DAC_5C4C_48F4_ADE2_8A724B05A086_.wvu.Rows" sId="3"/>
    <undo index="16" exp="area" ref3D="1" dr="$A$97:$XFD$97" dn="Z_61528DAC_5C4C_48F4_ADE2_8A724B05A086_.wvu.Rows" sId="3"/>
    <undo index="14" exp="area" ref3D="1" dr="$A$60:$XFD$60" dn="Z_61528DAC_5C4C_48F4_ADE2_8A724B05A086_.wvu.Rows" sId="3"/>
    <undo index="16" exp="area" ref3D="1" dr="$A$132:$XFD$134" dn="Z_5BFCA170_DEAE_4D2C_98A0_1E68B427AC01_.wvu.Rows" sId="3"/>
    <undo index="14" exp="area" ref3D="1" dr="$A$104:$XFD$104" dn="Z_5BFCA170_DEAE_4D2C_98A0_1E68B427AC01_.wvu.Rows" sId="3"/>
    <undo index="12" exp="area" ref3D="1" dr="$A$97:$XFD$97" dn="Z_5BFCA170_DEAE_4D2C_98A0_1E68B427AC01_.wvu.Rows" sId="3"/>
    <undo index="10" exp="area" ref3D="1" dr="$A$80:$XFD$80" dn="Z_5BFCA170_DEAE_4D2C_98A0_1E68B427AC01_.wvu.Rows" sId="3"/>
    <undo index="8" exp="area" ref3D="1" dr="$A$73:$XFD$73" dn="Z_5BFCA170_DEAE_4D2C_98A0_1E68B427AC01_.wvu.Rows" sId="3"/>
    <undo index="38" exp="area" ref3D="1" dr="$A$137:$XFD$138" dn="Z_42584DC0_1D41_4C93_9B38_C388E7B8DAC4_.wvu.Rows" sId="3"/>
    <undo index="36" exp="area" ref3D="1" dr="$A$132:$XFD$134" dn="Z_42584DC0_1D41_4C93_9B38_C388E7B8DAC4_.wvu.Rows" sId="3"/>
    <undo index="34" exp="area" ref3D="1" dr="$A$112:$XFD$112" dn="Z_42584DC0_1D41_4C93_9B38_C388E7B8DAC4_.wvu.Rows" sId="3"/>
    <undo index="32" exp="area" ref3D="1" dr="$A$104:$XFD$104" dn="Z_42584DC0_1D41_4C93_9B38_C388E7B8DAC4_.wvu.Rows" sId="3"/>
    <undo index="30" exp="area" ref3D="1" dr="$A$100:$XFD$100" dn="Z_42584DC0_1D41_4C93_9B38_C388E7B8DAC4_.wvu.Rows" sId="3"/>
    <undo index="28" exp="area" ref3D="1" dr="$A$97:$XFD$97" dn="Z_42584DC0_1D41_4C93_9B38_C388E7B8DAC4_.wvu.Rows" sId="3"/>
    <undo index="26" exp="area" ref3D="1" dr="$A$91:$XFD$91" dn="Z_42584DC0_1D41_4C93_9B38_C388E7B8DAC4_.wvu.Rows" sId="3"/>
    <undo index="24" exp="area" ref3D="1" dr="$A$80:$XFD$80" dn="Z_42584DC0_1D41_4C93_9B38_C388E7B8DAC4_.wvu.Rows" sId="3"/>
    <undo index="22" exp="area" ref3D="1" dr="$A$73:$XFD$73" dn="Z_42584DC0_1D41_4C93_9B38_C388E7B8DAC4_.wvu.Rows" sId="3"/>
    <undo index="20" exp="area" ref3D="1" dr="$A$67:$XFD$69" dn="Z_42584DC0_1D41_4C93_9B38_C388E7B8DAC4_.wvu.Rows" sId="3"/>
    <undo index="18" exp="area" ref3D="1" dr="$A$65:$XFD$65" dn="Z_42584DC0_1D41_4C93_9B38_C388E7B8DAC4_.wvu.Rows" sId="3"/>
    <undo index="16" exp="area" ref3D="1" dr="$A$60:$XFD$60" dn="Z_42584DC0_1D41_4C93_9B38_C388E7B8DAC4_.wvu.Rows" sId="3"/>
    <undo index="16" exp="area" ref3D="1" dr="$A$132:$XFD$134" dn="Z_3DCB9AAA_F09C_4EA6_B992_F93E466D374A_.wvu.Rows" sId="3"/>
    <undo index="14" exp="area" ref3D="1" dr="$A$104:$XFD$104" dn="Z_3DCB9AAA_F09C_4EA6_B992_F93E466D374A_.wvu.Rows" sId="3"/>
    <undo index="12" exp="area" ref3D="1" dr="$A$97:$XFD$97" dn="Z_3DCB9AAA_F09C_4EA6_B992_F93E466D374A_.wvu.Rows" sId="3"/>
    <undo index="10" exp="area" ref3D="1" dr="$A$80:$XFD$80" dn="Z_3DCB9AAA_F09C_4EA6_B992_F93E466D374A_.wvu.Rows" sId="3"/>
    <undo index="8" exp="area" ref3D="1" dr="$A$73:$XFD$73" dn="Z_3DCB9AAA_F09C_4EA6_B992_F93E466D374A_.wvu.Rows" sId="3"/>
    <undo index="18" exp="area" ref3D="1" dr="$A$132:$XFD$134" dn="Z_1A52382B_3765_4E8C_903F_6B8919B7242E_.wvu.Rows" sId="3"/>
    <undo index="16" exp="area" ref3D="1" dr="$A$104:$XFD$104" dn="Z_1A52382B_3765_4E8C_903F_6B8919B7242E_.wvu.Rows" sId="3"/>
    <undo index="14" exp="area" ref3D="1" dr="$A$97:$XFD$97" dn="Z_1A52382B_3765_4E8C_903F_6B8919B7242E_.wvu.Rows" sId="3"/>
    <undo index="12" exp="area" ref3D="1" dr="$A$80:$XFD$80" dn="Z_1A52382B_3765_4E8C_903F_6B8919B7242E_.wvu.Rows" sId="3"/>
    <undo index="10" exp="area" ref3D="1" dr="$A$73:$XFD$73" dn="Z_1A52382B_3765_4E8C_903F_6B8919B7242E_.wvu.Rows" sId="3"/>
    <undo index="8" exp="area" ref3D="1" dr="$A$60:$XFD$60" dn="Z_1A52382B_3765_4E8C_903F_6B8919B7242E_.wvu.Rows" sId="3"/>
    <undo index="24" exp="area" ref3D="1" dr="$A$137:$XFD$138" dn="Z_1718F1EE_9F48_4DBE_9531_3B70F9C4A5DD_.wvu.Rows" sId="3"/>
    <undo index="22" exp="area" ref3D="1" dr="$A$132:$XFD$134" dn="Z_1718F1EE_9F48_4DBE_9531_3B70F9C4A5DD_.wvu.Rows" sId="3"/>
    <undo index="20" exp="area" ref3D="1" dr="$A$104:$XFD$104" dn="Z_1718F1EE_9F48_4DBE_9531_3B70F9C4A5DD_.wvu.Rows" sId="3"/>
    <undo index="18" exp="area" ref3D="1" dr="$A$97:$XFD$97" dn="Z_1718F1EE_9F48_4DBE_9531_3B70F9C4A5DD_.wvu.Rows" sId="3"/>
    <undo index="16" exp="area" ref3D="1" dr="$A$80:$XFD$80" dn="Z_1718F1EE_9F48_4DBE_9531_3B70F9C4A5DD_.wvu.Rows" sId="3"/>
    <undo index="14" exp="area" ref3D="1" dr="$A$73:$XFD$73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закон. Об охране животного мира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1" sId="3" ref="A57:XFD57" action="deleteRow">
    <undo index="13" exp="ref" v="1" dr="C57" r="C53" sId="3"/>
    <undo index="16" exp="area" ref3D="1" dr="$A$131:$XFD$133" dn="Z_B31C8DB7_3E78_4144_A6B5_8DE36DE63F0E_.wvu.Rows" sId="3"/>
    <undo index="14" exp="area" ref3D="1" dr="$A$103:$XFD$103" dn="Z_B31C8DB7_3E78_4144_A6B5_8DE36DE63F0E_.wvu.Rows" sId="3"/>
    <undo index="12" exp="area" ref3D="1" dr="$A$96:$XFD$96" dn="Z_B31C8DB7_3E78_4144_A6B5_8DE36DE63F0E_.wvu.Rows" sId="3"/>
    <undo index="10" exp="area" ref3D="1" dr="$A$79:$XFD$79" dn="Z_B31C8DB7_3E78_4144_A6B5_8DE36DE63F0E_.wvu.Rows" sId="3"/>
    <undo index="8" exp="area" ref3D="1" dr="$A$72:$XFD$72" dn="Z_B31C8DB7_3E78_4144_A6B5_8DE36DE63F0E_.wvu.Rows" sId="3"/>
    <undo index="22" exp="area" ref3D="1" dr="$A$136:$XFD$137" dn="Z_B30CE22D_C12F_4E12_8BB9_3AAE0A6991CC_.wvu.Rows" sId="3"/>
    <undo index="20" exp="area" ref3D="1" dr="$A$131:$XFD$133" dn="Z_B30CE22D_C12F_4E12_8BB9_3AAE0A6991CC_.wvu.Rows" sId="3"/>
    <undo index="18" exp="area" ref3D="1" dr="$A$96:$XFD$96" dn="Z_B30CE22D_C12F_4E12_8BB9_3AAE0A6991CC_.wvu.Rows" sId="3"/>
    <undo index="16" exp="area" ref3D="1" dr="$A$79:$XFD$79" dn="Z_B30CE22D_C12F_4E12_8BB9_3AAE0A6991CC_.wvu.Rows" sId="3"/>
    <undo index="14" exp="area" ref3D="1" dr="$A$72:$XFD$72" dn="Z_B30CE22D_C12F_4E12_8BB9_3AAE0A6991CC_.wvu.Rows" sId="3"/>
    <undo index="12" exp="area" ref3D="1" dr="$A$59:$XFD$59" dn="Z_B30CE22D_C12F_4E12_8BB9_3AAE0A6991CC_.wvu.Rows" sId="3"/>
    <undo index="26" exp="area" ref3D="1" dr="$A$136:$XFD$137" dn="Z_A54C432C_6C68_4B53_A75C_446EB3A61B2B_.wvu.Rows" sId="3"/>
    <undo index="24" exp="area" ref3D="1" dr="$A$131:$XFD$133" dn="Z_A54C432C_6C68_4B53_A75C_446EB3A61B2B_.wvu.Rows" sId="3"/>
    <undo index="22" exp="area" ref3D="1" dr="$A$103:$XFD$103" dn="Z_A54C432C_6C68_4B53_A75C_446EB3A61B2B_.wvu.Rows" sId="3"/>
    <undo index="20" exp="area" ref3D="1" dr="$A$96:$XFD$96" dn="Z_A54C432C_6C68_4B53_A75C_446EB3A61B2B_.wvu.Rows" sId="3"/>
    <undo index="18" exp="area" ref3D="1" dr="$A$79:$XFD$79" dn="Z_A54C432C_6C68_4B53_A75C_446EB3A61B2B_.wvu.Rows" sId="3"/>
    <undo index="16" exp="area" ref3D="1" dr="$A$72:$XFD$72" dn="Z_A54C432C_6C68_4B53_A75C_446EB3A61B2B_.wvu.Rows" sId="3"/>
    <undo index="14" exp="area" ref3D="1" dr="$A$59:$XFD$59" dn="Z_A54C432C_6C68_4B53_A75C_446EB3A61B2B_.wvu.Rows" sId="3"/>
    <undo index="22" exp="area" ref3D="1" dr="$A$136:$XFD$137" dn="Z_61528DAC_5C4C_48F4_ADE2_8A724B05A086_.wvu.Rows" sId="3"/>
    <undo index="20" exp="area" ref3D="1" dr="$A$131:$XFD$133" dn="Z_61528DAC_5C4C_48F4_ADE2_8A724B05A086_.wvu.Rows" sId="3"/>
    <undo index="18" exp="area" ref3D="1" dr="$A$103:$XFD$103" dn="Z_61528DAC_5C4C_48F4_ADE2_8A724B05A086_.wvu.Rows" sId="3"/>
    <undo index="16" exp="area" ref3D="1" dr="$A$96:$XFD$96" dn="Z_61528DAC_5C4C_48F4_ADE2_8A724B05A086_.wvu.Rows" sId="3"/>
    <undo index="14" exp="area" ref3D="1" dr="$A$59:$XFD$59" dn="Z_61528DAC_5C4C_48F4_ADE2_8A724B05A086_.wvu.Rows" sId="3"/>
    <undo index="16" exp="area" ref3D="1" dr="$A$131:$XFD$133" dn="Z_5BFCA170_DEAE_4D2C_98A0_1E68B427AC01_.wvu.Rows" sId="3"/>
    <undo index="14" exp="area" ref3D="1" dr="$A$103:$XFD$103" dn="Z_5BFCA170_DEAE_4D2C_98A0_1E68B427AC01_.wvu.Rows" sId="3"/>
    <undo index="12" exp="area" ref3D="1" dr="$A$96:$XFD$96" dn="Z_5BFCA170_DEAE_4D2C_98A0_1E68B427AC01_.wvu.Rows" sId="3"/>
    <undo index="10" exp="area" ref3D="1" dr="$A$79:$XFD$79" dn="Z_5BFCA170_DEAE_4D2C_98A0_1E68B427AC01_.wvu.Rows" sId="3"/>
    <undo index="8" exp="area" ref3D="1" dr="$A$72:$XFD$72" dn="Z_5BFCA170_DEAE_4D2C_98A0_1E68B427AC01_.wvu.Rows" sId="3"/>
    <undo index="38" exp="area" ref3D="1" dr="$A$136:$XFD$137" dn="Z_42584DC0_1D41_4C93_9B38_C388E7B8DAC4_.wvu.Rows" sId="3"/>
    <undo index="36" exp="area" ref3D="1" dr="$A$131:$XFD$133" dn="Z_42584DC0_1D41_4C93_9B38_C388E7B8DAC4_.wvu.Rows" sId="3"/>
    <undo index="34" exp="area" ref3D="1" dr="$A$111:$XFD$111" dn="Z_42584DC0_1D41_4C93_9B38_C388E7B8DAC4_.wvu.Rows" sId="3"/>
    <undo index="32" exp="area" ref3D="1" dr="$A$103:$XFD$103" dn="Z_42584DC0_1D41_4C93_9B38_C388E7B8DAC4_.wvu.Rows" sId="3"/>
    <undo index="30" exp="area" ref3D="1" dr="$A$99:$XFD$99" dn="Z_42584DC0_1D41_4C93_9B38_C388E7B8DAC4_.wvu.Rows" sId="3"/>
    <undo index="28" exp="area" ref3D="1" dr="$A$96:$XFD$96" dn="Z_42584DC0_1D41_4C93_9B38_C388E7B8DAC4_.wvu.Rows" sId="3"/>
    <undo index="26" exp="area" ref3D="1" dr="$A$90:$XFD$90" dn="Z_42584DC0_1D41_4C93_9B38_C388E7B8DAC4_.wvu.Rows" sId="3"/>
    <undo index="24" exp="area" ref3D="1" dr="$A$79:$XFD$79" dn="Z_42584DC0_1D41_4C93_9B38_C388E7B8DAC4_.wvu.Rows" sId="3"/>
    <undo index="22" exp="area" ref3D="1" dr="$A$72:$XFD$72" dn="Z_42584DC0_1D41_4C93_9B38_C388E7B8DAC4_.wvu.Rows" sId="3"/>
    <undo index="20" exp="area" ref3D="1" dr="$A$66:$XFD$68" dn="Z_42584DC0_1D41_4C93_9B38_C388E7B8DAC4_.wvu.Rows" sId="3"/>
    <undo index="18" exp="area" ref3D="1" dr="$A$64:$XFD$64" dn="Z_42584DC0_1D41_4C93_9B38_C388E7B8DAC4_.wvu.Rows" sId="3"/>
    <undo index="16" exp="area" ref3D="1" dr="$A$59:$XFD$59" dn="Z_42584DC0_1D41_4C93_9B38_C388E7B8DAC4_.wvu.Rows" sId="3"/>
    <undo index="16" exp="area" ref3D="1" dr="$A$131:$XFD$133" dn="Z_3DCB9AAA_F09C_4EA6_B992_F93E466D374A_.wvu.Rows" sId="3"/>
    <undo index="14" exp="area" ref3D="1" dr="$A$103:$XFD$103" dn="Z_3DCB9AAA_F09C_4EA6_B992_F93E466D374A_.wvu.Rows" sId="3"/>
    <undo index="12" exp="area" ref3D="1" dr="$A$96:$XFD$96" dn="Z_3DCB9AAA_F09C_4EA6_B992_F93E466D374A_.wvu.Rows" sId="3"/>
    <undo index="10" exp="area" ref3D="1" dr="$A$79:$XFD$79" dn="Z_3DCB9AAA_F09C_4EA6_B992_F93E466D374A_.wvu.Rows" sId="3"/>
    <undo index="8" exp="area" ref3D="1" dr="$A$72:$XFD$72" dn="Z_3DCB9AAA_F09C_4EA6_B992_F93E466D374A_.wvu.Rows" sId="3"/>
    <undo index="18" exp="area" ref3D="1" dr="$A$131:$XFD$133" dn="Z_1A52382B_3765_4E8C_903F_6B8919B7242E_.wvu.Rows" sId="3"/>
    <undo index="16" exp="area" ref3D="1" dr="$A$103:$XFD$103" dn="Z_1A52382B_3765_4E8C_903F_6B8919B7242E_.wvu.Rows" sId="3"/>
    <undo index="14" exp="area" ref3D="1" dr="$A$96:$XFD$96" dn="Z_1A52382B_3765_4E8C_903F_6B8919B7242E_.wvu.Rows" sId="3"/>
    <undo index="12" exp="area" ref3D="1" dr="$A$79:$XFD$79" dn="Z_1A52382B_3765_4E8C_903F_6B8919B7242E_.wvu.Rows" sId="3"/>
    <undo index="10" exp="area" ref3D="1" dr="$A$72:$XFD$72" dn="Z_1A52382B_3765_4E8C_903F_6B8919B7242E_.wvu.Rows" sId="3"/>
    <undo index="8" exp="area" ref3D="1" dr="$A$59:$XFD$59" dn="Z_1A52382B_3765_4E8C_903F_6B8919B7242E_.wvu.Rows" sId="3"/>
    <undo index="24" exp="area" ref3D="1" dr="$A$136:$XFD$137" dn="Z_1718F1EE_9F48_4DBE_9531_3B70F9C4A5DD_.wvu.Rows" sId="3"/>
    <undo index="22" exp="area" ref3D="1" dr="$A$131:$XFD$133" dn="Z_1718F1EE_9F48_4DBE_9531_3B70F9C4A5DD_.wvu.Rows" sId="3"/>
    <undo index="20" exp="area" ref3D="1" dr="$A$103:$XFD$103" dn="Z_1718F1EE_9F48_4DBE_9531_3B70F9C4A5DD_.wvu.Rows" sId="3"/>
    <undo index="18" exp="area" ref3D="1" dr="$A$96:$XFD$96" dn="Z_1718F1EE_9F48_4DBE_9531_3B70F9C4A5DD_.wvu.Rows" sId="3"/>
    <undo index="16" exp="area" ref3D="1" dr="$A$79:$XFD$79" dn="Z_1718F1EE_9F48_4DBE_9531_3B70F9C4A5DD_.wvu.Rows" sId="3"/>
    <undo index="14" exp="area" ref3D="1" dr="$A$72:$XFD$72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1162505001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наруш.  Земельн закон.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2" sId="3" ref="A57:XFD57" action="deleteRow">
    <undo index="15" exp="ref" v="1" dr="C57" r="C53" sId="3"/>
    <undo index="16" exp="area" ref3D="1" dr="$A$130:$XFD$132" dn="Z_B31C8DB7_3E78_4144_A6B5_8DE36DE63F0E_.wvu.Rows" sId="3"/>
    <undo index="14" exp="area" ref3D="1" dr="$A$102:$XFD$102" dn="Z_B31C8DB7_3E78_4144_A6B5_8DE36DE63F0E_.wvu.Rows" sId="3"/>
    <undo index="12" exp="area" ref3D="1" dr="$A$95:$XFD$95" dn="Z_B31C8DB7_3E78_4144_A6B5_8DE36DE63F0E_.wvu.Rows" sId="3"/>
    <undo index="10" exp="area" ref3D="1" dr="$A$78:$XFD$78" dn="Z_B31C8DB7_3E78_4144_A6B5_8DE36DE63F0E_.wvu.Rows" sId="3"/>
    <undo index="8" exp="area" ref3D="1" dr="$A$71:$XFD$71" dn="Z_B31C8DB7_3E78_4144_A6B5_8DE36DE63F0E_.wvu.Rows" sId="3"/>
    <undo index="22" exp="area" ref3D="1" dr="$A$135:$XFD$136" dn="Z_B30CE22D_C12F_4E12_8BB9_3AAE0A6991CC_.wvu.Rows" sId="3"/>
    <undo index="20" exp="area" ref3D="1" dr="$A$130:$XFD$132" dn="Z_B30CE22D_C12F_4E12_8BB9_3AAE0A6991CC_.wvu.Rows" sId="3"/>
    <undo index="18" exp="area" ref3D="1" dr="$A$95:$XFD$95" dn="Z_B30CE22D_C12F_4E12_8BB9_3AAE0A6991CC_.wvu.Rows" sId="3"/>
    <undo index="16" exp="area" ref3D="1" dr="$A$78:$XFD$78" dn="Z_B30CE22D_C12F_4E12_8BB9_3AAE0A6991CC_.wvu.Rows" sId="3"/>
    <undo index="14" exp="area" ref3D="1" dr="$A$71:$XFD$71" dn="Z_B30CE22D_C12F_4E12_8BB9_3AAE0A6991CC_.wvu.Rows" sId="3"/>
    <undo index="12" exp="area" ref3D="1" dr="$A$58:$XFD$58" dn="Z_B30CE22D_C12F_4E12_8BB9_3AAE0A6991CC_.wvu.Rows" sId="3"/>
    <undo index="26" exp="area" ref3D="1" dr="$A$135:$XFD$136" dn="Z_A54C432C_6C68_4B53_A75C_446EB3A61B2B_.wvu.Rows" sId="3"/>
    <undo index="24" exp="area" ref3D="1" dr="$A$130:$XFD$132" dn="Z_A54C432C_6C68_4B53_A75C_446EB3A61B2B_.wvu.Rows" sId="3"/>
    <undo index="22" exp="area" ref3D="1" dr="$A$102:$XFD$102" dn="Z_A54C432C_6C68_4B53_A75C_446EB3A61B2B_.wvu.Rows" sId="3"/>
    <undo index="20" exp="area" ref3D="1" dr="$A$95:$XFD$95" dn="Z_A54C432C_6C68_4B53_A75C_446EB3A61B2B_.wvu.Rows" sId="3"/>
    <undo index="18" exp="area" ref3D="1" dr="$A$78:$XFD$78" dn="Z_A54C432C_6C68_4B53_A75C_446EB3A61B2B_.wvu.Rows" sId="3"/>
    <undo index="16" exp="area" ref3D="1" dr="$A$71:$XFD$71" dn="Z_A54C432C_6C68_4B53_A75C_446EB3A61B2B_.wvu.Rows" sId="3"/>
    <undo index="14" exp="area" ref3D="1" dr="$A$58:$XFD$58" dn="Z_A54C432C_6C68_4B53_A75C_446EB3A61B2B_.wvu.Rows" sId="3"/>
    <undo index="22" exp="area" ref3D="1" dr="$A$135:$XFD$136" dn="Z_61528DAC_5C4C_48F4_ADE2_8A724B05A086_.wvu.Rows" sId="3"/>
    <undo index="20" exp="area" ref3D="1" dr="$A$130:$XFD$132" dn="Z_61528DAC_5C4C_48F4_ADE2_8A724B05A086_.wvu.Rows" sId="3"/>
    <undo index="18" exp="area" ref3D="1" dr="$A$102:$XFD$102" dn="Z_61528DAC_5C4C_48F4_ADE2_8A724B05A086_.wvu.Rows" sId="3"/>
    <undo index="16" exp="area" ref3D="1" dr="$A$95:$XFD$95" dn="Z_61528DAC_5C4C_48F4_ADE2_8A724B05A086_.wvu.Rows" sId="3"/>
    <undo index="14" exp="area" ref3D="1" dr="$A$58:$XFD$58" dn="Z_61528DAC_5C4C_48F4_ADE2_8A724B05A086_.wvu.Rows" sId="3"/>
    <undo index="16" exp="area" ref3D="1" dr="$A$130:$XFD$132" dn="Z_5BFCA170_DEAE_4D2C_98A0_1E68B427AC01_.wvu.Rows" sId="3"/>
    <undo index="14" exp="area" ref3D="1" dr="$A$102:$XFD$102" dn="Z_5BFCA170_DEAE_4D2C_98A0_1E68B427AC01_.wvu.Rows" sId="3"/>
    <undo index="12" exp="area" ref3D="1" dr="$A$95:$XFD$95" dn="Z_5BFCA170_DEAE_4D2C_98A0_1E68B427AC01_.wvu.Rows" sId="3"/>
    <undo index="10" exp="area" ref3D="1" dr="$A$78:$XFD$78" dn="Z_5BFCA170_DEAE_4D2C_98A0_1E68B427AC01_.wvu.Rows" sId="3"/>
    <undo index="8" exp="area" ref3D="1" dr="$A$71:$XFD$71" dn="Z_5BFCA170_DEAE_4D2C_98A0_1E68B427AC01_.wvu.Rows" sId="3"/>
    <undo index="38" exp="area" ref3D="1" dr="$A$135:$XFD$136" dn="Z_42584DC0_1D41_4C93_9B38_C388E7B8DAC4_.wvu.Rows" sId="3"/>
    <undo index="36" exp="area" ref3D="1" dr="$A$130:$XFD$132" dn="Z_42584DC0_1D41_4C93_9B38_C388E7B8DAC4_.wvu.Rows" sId="3"/>
    <undo index="34" exp="area" ref3D="1" dr="$A$110:$XFD$110" dn="Z_42584DC0_1D41_4C93_9B38_C388E7B8DAC4_.wvu.Rows" sId="3"/>
    <undo index="32" exp="area" ref3D="1" dr="$A$102:$XFD$102" dn="Z_42584DC0_1D41_4C93_9B38_C388E7B8DAC4_.wvu.Rows" sId="3"/>
    <undo index="30" exp="area" ref3D="1" dr="$A$98:$XFD$98" dn="Z_42584DC0_1D41_4C93_9B38_C388E7B8DAC4_.wvu.Rows" sId="3"/>
    <undo index="28" exp="area" ref3D="1" dr="$A$95:$XFD$95" dn="Z_42584DC0_1D41_4C93_9B38_C388E7B8DAC4_.wvu.Rows" sId="3"/>
    <undo index="26" exp="area" ref3D="1" dr="$A$89:$XFD$89" dn="Z_42584DC0_1D41_4C93_9B38_C388E7B8DAC4_.wvu.Rows" sId="3"/>
    <undo index="24" exp="area" ref3D="1" dr="$A$78:$XFD$78" dn="Z_42584DC0_1D41_4C93_9B38_C388E7B8DAC4_.wvu.Rows" sId="3"/>
    <undo index="22" exp="area" ref3D="1" dr="$A$71:$XFD$71" dn="Z_42584DC0_1D41_4C93_9B38_C388E7B8DAC4_.wvu.Rows" sId="3"/>
    <undo index="20" exp="area" ref3D="1" dr="$A$65:$XFD$67" dn="Z_42584DC0_1D41_4C93_9B38_C388E7B8DAC4_.wvu.Rows" sId="3"/>
    <undo index="18" exp="area" ref3D="1" dr="$A$63:$XFD$63" dn="Z_42584DC0_1D41_4C93_9B38_C388E7B8DAC4_.wvu.Rows" sId="3"/>
    <undo index="16" exp="area" ref3D="1" dr="$A$58:$XFD$58" dn="Z_42584DC0_1D41_4C93_9B38_C388E7B8DAC4_.wvu.Rows" sId="3"/>
    <undo index="16" exp="area" ref3D="1" dr="$A$130:$XFD$132" dn="Z_3DCB9AAA_F09C_4EA6_B992_F93E466D374A_.wvu.Rows" sId="3"/>
    <undo index="14" exp="area" ref3D="1" dr="$A$102:$XFD$102" dn="Z_3DCB9AAA_F09C_4EA6_B992_F93E466D374A_.wvu.Rows" sId="3"/>
    <undo index="12" exp="area" ref3D="1" dr="$A$95:$XFD$95" dn="Z_3DCB9AAA_F09C_4EA6_B992_F93E466D374A_.wvu.Rows" sId="3"/>
    <undo index="10" exp="area" ref3D="1" dr="$A$78:$XFD$78" dn="Z_3DCB9AAA_F09C_4EA6_B992_F93E466D374A_.wvu.Rows" sId="3"/>
    <undo index="8" exp="area" ref3D="1" dr="$A$71:$XFD$71" dn="Z_3DCB9AAA_F09C_4EA6_B992_F93E466D374A_.wvu.Rows" sId="3"/>
    <undo index="18" exp="area" ref3D="1" dr="$A$130:$XFD$132" dn="Z_1A52382B_3765_4E8C_903F_6B8919B7242E_.wvu.Rows" sId="3"/>
    <undo index="16" exp="area" ref3D="1" dr="$A$102:$XFD$102" dn="Z_1A52382B_3765_4E8C_903F_6B8919B7242E_.wvu.Rows" sId="3"/>
    <undo index="14" exp="area" ref3D="1" dr="$A$95:$XFD$95" dn="Z_1A52382B_3765_4E8C_903F_6B8919B7242E_.wvu.Rows" sId="3"/>
    <undo index="12" exp="area" ref3D="1" dr="$A$78:$XFD$78" dn="Z_1A52382B_3765_4E8C_903F_6B8919B7242E_.wvu.Rows" sId="3"/>
    <undo index="10" exp="area" ref3D="1" dr="$A$71:$XFD$71" dn="Z_1A52382B_3765_4E8C_903F_6B8919B7242E_.wvu.Rows" sId="3"/>
    <undo index="8" exp="area" ref3D="1" dr="$A$58:$XFD$58" dn="Z_1A52382B_3765_4E8C_903F_6B8919B7242E_.wvu.Rows" sId="3"/>
    <undo index="24" exp="area" ref3D="1" dr="$A$135:$XFD$136" dn="Z_1718F1EE_9F48_4DBE_9531_3B70F9C4A5DD_.wvu.Rows" sId="3"/>
    <undo index="22" exp="area" ref3D="1" dr="$A$130:$XFD$132" dn="Z_1718F1EE_9F48_4DBE_9531_3B70F9C4A5DD_.wvu.Rows" sId="3"/>
    <undo index="20" exp="area" ref3D="1" dr="$A$102:$XFD$102" dn="Z_1718F1EE_9F48_4DBE_9531_3B70F9C4A5DD_.wvu.Rows" sId="3"/>
    <undo index="18" exp="area" ref3D="1" dr="$A$95:$XFD$95" dn="Z_1718F1EE_9F48_4DBE_9531_3B70F9C4A5DD_.wvu.Rows" sId="3"/>
    <undo index="16" exp="area" ref3D="1" dr="$A$78:$XFD$78" dn="Z_1718F1EE_9F48_4DBE_9531_3B70F9C4A5DD_.wvu.Rows" sId="3"/>
    <undo index="14" exp="area" ref3D="1" dr="$A$71:$XFD$71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1162506001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Земельного законодательства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170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166.81963999999999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3" sId="3" ref="A57:XFD57" action="deleteRow">
    <undo index="17" exp="ref" v="1" dr="C57" r="C53" sId="3"/>
    <undo index="16" exp="area" ref3D="1" dr="$A$129:$XFD$131" dn="Z_B31C8DB7_3E78_4144_A6B5_8DE36DE63F0E_.wvu.Rows" sId="3"/>
    <undo index="14" exp="area" ref3D="1" dr="$A$101:$XFD$101" dn="Z_B31C8DB7_3E78_4144_A6B5_8DE36DE63F0E_.wvu.Rows" sId="3"/>
    <undo index="12" exp="area" ref3D="1" dr="$A$94:$XFD$94" dn="Z_B31C8DB7_3E78_4144_A6B5_8DE36DE63F0E_.wvu.Rows" sId="3"/>
    <undo index="10" exp="area" ref3D="1" dr="$A$77:$XFD$77" dn="Z_B31C8DB7_3E78_4144_A6B5_8DE36DE63F0E_.wvu.Rows" sId="3"/>
    <undo index="8" exp="area" ref3D="1" dr="$A$70:$XFD$70" dn="Z_B31C8DB7_3E78_4144_A6B5_8DE36DE63F0E_.wvu.Rows" sId="3"/>
    <undo index="22" exp="area" ref3D="1" dr="$A$134:$XFD$135" dn="Z_B30CE22D_C12F_4E12_8BB9_3AAE0A6991CC_.wvu.Rows" sId="3"/>
    <undo index="20" exp="area" ref3D="1" dr="$A$129:$XFD$131" dn="Z_B30CE22D_C12F_4E12_8BB9_3AAE0A6991CC_.wvu.Rows" sId="3"/>
    <undo index="18" exp="area" ref3D="1" dr="$A$94:$XFD$94" dn="Z_B30CE22D_C12F_4E12_8BB9_3AAE0A6991CC_.wvu.Rows" sId="3"/>
    <undo index="16" exp="area" ref3D="1" dr="$A$77:$XFD$77" dn="Z_B30CE22D_C12F_4E12_8BB9_3AAE0A6991CC_.wvu.Rows" sId="3"/>
    <undo index="14" exp="area" ref3D="1" dr="$A$70:$XFD$70" dn="Z_B30CE22D_C12F_4E12_8BB9_3AAE0A6991CC_.wvu.Rows" sId="3"/>
    <undo index="12" exp="area" ref3D="1" dr="$A$57:$XFD$57" dn="Z_B30CE22D_C12F_4E12_8BB9_3AAE0A6991CC_.wvu.Rows" sId="3"/>
    <undo index="26" exp="area" ref3D="1" dr="$A$134:$XFD$135" dn="Z_A54C432C_6C68_4B53_A75C_446EB3A61B2B_.wvu.Rows" sId="3"/>
    <undo index="24" exp="area" ref3D="1" dr="$A$129:$XFD$131" dn="Z_A54C432C_6C68_4B53_A75C_446EB3A61B2B_.wvu.Rows" sId="3"/>
    <undo index="22" exp="area" ref3D="1" dr="$A$101:$XFD$101" dn="Z_A54C432C_6C68_4B53_A75C_446EB3A61B2B_.wvu.Rows" sId="3"/>
    <undo index="20" exp="area" ref3D="1" dr="$A$94:$XFD$94" dn="Z_A54C432C_6C68_4B53_A75C_446EB3A61B2B_.wvu.Rows" sId="3"/>
    <undo index="18" exp="area" ref3D="1" dr="$A$77:$XFD$77" dn="Z_A54C432C_6C68_4B53_A75C_446EB3A61B2B_.wvu.Rows" sId="3"/>
    <undo index="16" exp="area" ref3D="1" dr="$A$70:$XFD$70" dn="Z_A54C432C_6C68_4B53_A75C_446EB3A61B2B_.wvu.Rows" sId="3"/>
    <undo index="14" exp="area" ref3D="1" dr="$A$57:$XFD$57" dn="Z_A54C432C_6C68_4B53_A75C_446EB3A61B2B_.wvu.Rows" sId="3"/>
    <undo index="22" exp="area" ref3D="1" dr="$A$134:$XFD$135" dn="Z_61528DAC_5C4C_48F4_ADE2_8A724B05A086_.wvu.Rows" sId="3"/>
    <undo index="20" exp="area" ref3D="1" dr="$A$129:$XFD$131" dn="Z_61528DAC_5C4C_48F4_ADE2_8A724B05A086_.wvu.Rows" sId="3"/>
    <undo index="18" exp="area" ref3D="1" dr="$A$101:$XFD$101" dn="Z_61528DAC_5C4C_48F4_ADE2_8A724B05A086_.wvu.Rows" sId="3"/>
    <undo index="16" exp="area" ref3D="1" dr="$A$94:$XFD$94" dn="Z_61528DAC_5C4C_48F4_ADE2_8A724B05A086_.wvu.Rows" sId="3"/>
    <undo index="14" exp="area" ref3D="1" dr="$A$57:$XFD$57" dn="Z_61528DAC_5C4C_48F4_ADE2_8A724B05A086_.wvu.Rows" sId="3"/>
    <undo index="16" exp="area" ref3D="1" dr="$A$129:$XFD$131" dn="Z_5BFCA170_DEAE_4D2C_98A0_1E68B427AC01_.wvu.Rows" sId="3"/>
    <undo index="14" exp="area" ref3D="1" dr="$A$101:$XFD$101" dn="Z_5BFCA170_DEAE_4D2C_98A0_1E68B427AC01_.wvu.Rows" sId="3"/>
    <undo index="12" exp="area" ref3D="1" dr="$A$94:$XFD$94" dn="Z_5BFCA170_DEAE_4D2C_98A0_1E68B427AC01_.wvu.Rows" sId="3"/>
    <undo index="10" exp="area" ref3D="1" dr="$A$77:$XFD$77" dn="Z_5BFCA170_DEAE_4D2C_98A0_1E68B427AC01_.wvu.Rows" sId="3"/>
    <undo index="8" exp="area" ref3D="1" dr="$A$70:$XFD$70" dn="Z_5BFCA170_DEAE_4D2C_98A0_1E68B427AC01_.wvu.Rows" sId="3"/>
    <undo index="38" exp="area" ref3D="1" dr="$A$134:$XFD$135" dn="Z_42584DC0_1D41_4C93_9B38_C388E7B8DAC4_.wvu.Rows" sId="3"/>
    <undo index="36" exp="area" ref3D="1" dr="$A$129:$XFD$131" dn="Z_42584DC0_1D41_4C93_9B38_C388E7B8DAC4_.wvu.Rows" sId="3"/>
    <undo index="34" exp="area" ref3D="1" dr="$A$109:$XFD$109" dn="Z_42584DC0_1D41_4C93_9B38_C388E7B8DAC4_.wvu.Rows" sId="3"/>
    <undo index="32" exp="area" ref3D="1" dr="$A$101:$XFD$101" dn="Z_42584DC0_1D41_4C93_9B38_C388E7B8DAC4_.wvu.Rows" sId="3"/>
    <undo index="30" exp="area" ref3D="1" dr="$A$97:$XFD$97" dn="Z_42584DC0_1D41_4C93_9B38_C388E7B8DAC4_.wvu.Rows" sId="3"/>
    <undo index="28" exp="area" ref3D="1" dr="$A$94:$XFD$94" dn="Z_42584DC0_1D41_4C93_9B38_C388E7B8DAC4_.wvu.Rows" sId="3"/>
    <undo index="26" exp="area" ref3D="1" dr="$A$88:$XFD$88" dn="Z_42584DC0_1D41_4C93_9B38_C388E7B8DAC4_.wvu.Rows" sId="3"/>
    <undo index="24" exp="area" ref3D="1" dr="$A$77:$XFD$77" dn="Z_42584DC0_1D41_4C93_9B38_C388E7B8DAC4_.wvu.Rows" sId="3"/>
    <undo index="22" exp="area" ref3D="1" dr="$A$70:$XFD$70" dn="Z_42584DC0_1D41_4C93_9B38_C388E7B8DAC4_.wvu.Rows" sId="3"/>
    <undo index="20" exp="area" ref3D="1" dr="$A$64:$XFD$66" dn="Z_42584DC0_1D41_4C93_9B38_C388E7B8DAC4_.wvu.Rows" sId="3"/>
    <undo index="18" exp="area" ref3D="1" dr="$A$62:$XFD$62" dn="Z_42584DC0_1D41_4C93_9B38_C388E7B8DAC4_.wvu.Rows" sId="3"/>
    <undo index="16" exp="area" ref3D="1" dr="$A$57:$XFD$57" dn="Z_42584DC0_1D41_4C93_9B38_C388E7B8DAC4_.wvu.Rows" sId="3"/>
    <undo index="16" exp="area" ref3D="1" dr="$A$129:$XFD$131" dn="Z_3DCB9AAA_F09C_4EA6_B992_F93E466D374A_.wvu.Rows" sId="3"/>
    <undo index="14" exp="area" ref3D="1" dr="$A$101:$XFD$101" dn="Z_3DCB9AAA_F09C_4EA6_B992_F93E466D374A_.wvu.Rows" sId="3"/>
    <undo index="12" exp="area" ref3D="1" dr="$A$94:$XFD$94" dn="Z_3DCB9AAA_F09C_4EA6_B992_F93E466D374A_.wvu.Rows" sId="3"/>
    <undo index="10" exp="area" ref3D="1" dr="$A$77:$XFD$77" dn="Z_3DCB9AAA_F09C_4EA6_B992_F93E466D374A_.wvu.Rows" sId="3"/>
    <undo index="8" exp="area" ref3D="1" dr="$A$70:$XFD$70" dn="Z_3DCB9AAA_F09C_4EA6_B992_F93E466D374A_.wvu.Rows" sId="3"/>
    <undo index="18" exp="area" ref3D="1" dr="$A$129:$XFD$131" dn="Z_1A52382B_3765_4E8C_903F_6B8919B7242E_.wvu.Rows" sId="3"/>
    <undo index="16" exp="area" ref3D="1" dr="$A$101:$XFD$101" dn="Z_1A52382B_3765_4E8C_903F_6B8919B7242E_.wvu.Rows" sId="3"/>
    <undo index="14" exp="area" ref3D="1" dr="$A$94:$XFD$94" dn="Z_1A52382B_3765_4E8C_903F_6B8919B7242E_.wvu.Rows" sId="3"/>
    <undo index="12" exp="area" ref3D="1" dr="$A$77:$XFD$77" dn="Z_1A52382B_3765_4E8C_903F_6B8919B7242E_.wvu.Rows" sId="3"/>
    <undo index="10" exp="area" ref3D="1" dr="$A$70:$XFD$70" dn="Z_1A52382B_3765_4E8C_903F_6B8919B7242E_.wvu.Rows" sId="3"/>
    <undo index="8" exp="area" ref3D="1" dr="$A$57:$XFD$57" dn="Z_1A52382B_3765_4E8C_903F_6B8919B7242E_.wvu.Rows" sId="3"/>
    <undo index="24" exp="area" ref3D="1" dr="$A$134:$XFD$135" dn="Z_1718F1EE_9F48_4DBE_9531_3B70F9C4A5DD_.wvu.Rows" sId="3"/>
    <undo index="22" exp="area" ref3D="1" dr="$A$129:$XFD$131" dn="Z_1718F1EE_9F48_4DBE_9531_3B70F9C4A5DD_.wvu.Rows" sId="3"/>
    <undo index="20" exp="area" ref3D="1" dr="$A$101:$XFD$101" dn="Z_1718F1EE_9F48_4DBE_9531_3B70F9C4A5DD_.wvu.Rows" sId="3"/>
    <undo index="18" exp="area" ref3D="1" dr="$A$94:$XFD$94" dn="Z_1718F1EE_9F48_4DBE_9531_3B70F9C4A5DD_.wvu.Rows" sId="3"/>
    <undo index="16" exp="area" ref3D="1" dr="$A$77:$XFD$77" dn="Z_1718F1EE_9F48_4DBE_9531_3B70F9C4A5DD_.wvu.Rows" sId="3"/>
    <undo index="14" exp="area" ref3D="1" dr="$A$70:$XFD$70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1162700001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ФЗ "О пожарной безопасности"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4" sId="3" ref="A57:XFD57" action="deleteRow">
    <undo index="19" exp="ref" v="1" dr="C57" r="C53" sId="3"/>
    <undo index="16" exp="area" ref3D="1" dr="$A$128:$XFD$130" dn="Z_B31C8DB7_3E78_4144_A6B5_8DE36DE63F0E_.wvu.Rows" sId="3"/>
    <undo index="14" exp="area" ref3D="1" dr="$A$100:$XFD$100" dn="Z_B31C8DB7_3E78_4144_A6B5_8DE36DE63F0E_.wvu.Rows" sId="3"/>
    <undo index="12" exp="area" ref3D="1" dr="$A$93:$XFD$93" dn="Z_B31C8DB7_3E78_4144_A6B5_8DE36DE63F0E_.wvu.Rows" sId="3"/>
    <undo index="10" exp="area" ref3D="1" dr="$A$76:$XFD$76" dn="Z_B31C8DB7_3E78_4144_A6B5_8DE36DE63F0E_.wvu.Rows" sId="3"/>
    <undo index="8" exp="area" ref3D="1" dr="$A$69:$XFD$69" dn="Z_B31C8DB7_3E78_4144_A6B5_8DE36DE63F0E_.wvu.Rows" sId="3"/>
    <undo index="22" exp="area" ref3D="1" dr="$A$133:$XFD$134" dn="Z_B30CE22D_C12F_4E12_8BB9_3AAE0A6991CC_.wvu.Rows" sId="3"/>
    <undo index="20" exp="area" ref3D="1" dr="$A$128:$XFD$130" dn="Z_B30CE22D_C12F_4E12_8BB9_3AAE0A6991CC_.wvu.Rows" sId="3"/>
    <undo index="18" exp="area" ref3D="1" dr="$A$93:$XFD$93" dn="Z_B30CE22D_C12F_4E12_8BB9_3AAE0A6991CC_.wvu.Rows" sId="3"/>
    <undo index="16" exp="area" ref3D="1" dr="$A$76:$XFD$76" dn="Z_B30CE22D_C12F_4E12_8BB9_3AAE0A6991CC_.wvu.Rows" sId="3"/>
    <undo index="14" exp="area" ref3D="1" dr="$A$69:$XFD$69" dn="Z_B30CE22D_C12F_4E12_8BB9_3AAE0A6991CC_.wvu.Rows" sId="3"/>
    <undo index="26" exp="area" ref3D="1" dr="$A$133:$XFD$134" dn="Z_A54C432C_6C68_4B53_A75C_446EB3A61B2B_.wvu.Rows" sId="3"/>
    <undo index="24" exp="area" ref3D="1" dr="$A$128:$XFD$130" dn="Z_A54C432C_6C68_4B53_A75C_446EB3A61B2B_.wvu.Rows" sId="3"/>
    <undo index="22" exp="area" ref3D="1" dr="$A$100:$XFD$100" dn="Z_A54C432C_6C68_4B53_A75C_446EB3A61B2B_.wvu.Rows" sId="3"/>
    <undo index="20" exp="area" ref3D="1" dr="$A$93:$XFD$93" dn="Z_A54C432C_6C68_4B53_A75C_446EB3A61B2B_.wvu.Rows" sId="3"/>
    <undo index="18" exp="area" ref3D="1" dr="$A$76:$XFD$76" dn="Z_A54C432C_6C68_4B53_A75C_446EB3A61B2B_.wvu.Rows" sId="3"/>
    <undo index="16" exp="area" ref3D="1" dr="$A$69:$XFD$69" dn="Z_A54C432C_6C68_4B53_A75C_446EB3A61B2B_.wvu.Rows" sId="3"/>
    <undo index="22" exp="area" ref3D="1" dr="$A$133:$XFD$134" dn="Z_61528DAC_5C4C_48F4_ADE2_8A724B05A086_.wvu.Rows" sId="3"/>
    <undo index="20" exp="area" ref3D="1" dr="$A$128:$XFD$130" dn="Z_61528DAC_5C4C_48F4_ADE2_8A724B05A086_.wvu.Rows" sId="3"/>
    <undo index="18" exp="area" ref3D="1" dr="$A$100:$XFD$100" dn="Z_61528DAC_5C4C_48F4_ADE2_8A724B05A086_.wvu.Rows" sId="3"/>
    <undo index="16" exp="area" ref3D="1" dr="$A$93:$XFD$93" dn="Z_61528DAC_5C4C_48F4_ADE2_8A724B05A086_.wvu.Rows" sId="3"/>
    <undo index="16" exp="area" ref3D="1" dr="$A$128:$XFD$130" dn="Z_5BFCA170_DEAE_4D2C_98A0_1E68B427AC01_.wvu.Rows" sId="3"/>
    <undo index="14" exp="area" ref3D="1" dr="$A$100:$XFD$100" dn="Z_5BFCA170_DEAE_4D2C_98A0_1E68B427AC01_.wvu.Rows" sId="3"/>
    <undo index="12" exp="area" ref3D="1" dr="$A$93:$XFD$93" dn="Z_5BFCA170_DEAE_4D2C_98A0_1E68B427AC01_.wvu.Rows" sId="3"/>
    <undo index="10" exp="area" ref3D="1" dr="$A$76:$XFD$76" dn="Z_5BFCA170_DEAE_4D2C_98A0_1E68B427AC01_.wvu.Rows" sId="3"/>
    <undo index="8" exp="area" ref3D="1" dr="$A$69:$XFD$69" dn="Z_5BFCA170_DEAE_4D2C_98A0_1E68B427AC01_.wvu.Rows" sId="3"/>
    <undo index="38" exp="area" ref3D="1" dr="$A$133:$XFD$134" dn="Z_42584DC0_1D41_4C93_9B38_C388E7B8DAC4_.wvu.Rows" sId="3"/>
    <undo index="36" exp="area" ref3D="1" dr="$A$128:$XFD$130" dn="Z_42584DC0_1D41_4C93_9B38_C388E7B8DAC4_.wvu.Rows" sId="3"/>
    <undo index="34" exp="area" ref3D="1" dr="$A$108:$XFD$108" dn="Z_42584DC0_1D41_4C93_9B38_C388E7B8DAC4_.wvu.Rows" sId="3"/>
    <undo index="32" exp="area" ref3D="1" dr="$A$100:$XFD$100" dn="Z_42584DC0_1D41_4C93_9B38_C388E7B8DAC4_.wvu.Rows" sId="3"/>
    <undo index="30" exp="area" ref3D="1" dr="$A$96:$XFD$96" dn="Z_42584DC0_1D41_4C93_9B38_C388E7B8DAC4_.wvu.Rows" sId="3"/>
    <undo index="28" exp="area" ref3D="1" dr="$A$93:$XFD$93" dn="Z_42584DC0_1D41_4C93_9B38_C388E7B8DAC4_.wvu.Rows" sId="3"/>
    <undo index="26" exp="area" ref3D="1" dr="$A$87:$XFD$87" dn="Z_42584DC0_1D41_4C93_9B38_C388E7B8DAC4_.wvu.Rows" sId="3"/>
    <undo index="24" exp="area" ref3D="1" dr="$A$76:$XFD$76" dn="Z_42584DC0_1D41_4C93_9B38_C388E7B8DAC4_.wvu.Rows" sId="3"/>
    <undo index="22" exp="area" ref3D="1" dr="$A$69:$XFD$69" dn="Z_42584DC0_1D41_4C93_9B38_C388E7B8DAC4_.wvu.Rows" sId="3"/>
    <undo index="20" exp="area" ref3D="1" dr="$A$63:$XFD$65" dn="Z_42584DC0_1D41_4C93_9B38_C388E7B8DAC4_.wvu.Rows" sId="3"/>
    <undo index="18" exp="area" ref3D="1" dr="$A$61:$XFD$61" dn="Z_42584DC0_1D41_4C93_9B38_C388E7B8DAC4_.wvu.Rows" sId="3"/>
    <undo index="16" exp="area" ref3D="1" dr="$A$128:$XFD$130" dn="Z_3DCB9AAA_F09C_4EA6_B992_F93E466D374A_.wvu.Rows" sId="3"/>
    <undo index="14" exp="area" ref3D="1" dr="$A$100:$XFD$100" dn="Z_3DCB9AAA_F09C_4EA6_B992_F93E466D374A_.wvu.Rows" sId="3"/>
    <undo index="12" exp="area" ref3D="1" dr="$A$93:$XFD$93" dn="Z_3DCB9AAA_F09C_4EA6_B992_F93E466D374A_.wvu.Rows" sId="3"/>
    <undo index="10" exp="area" ref3D="1" dr="$A$76:$XFD$76" dn="Z_3DCB9AAA_F09C_4EA6_B992_F93E466D374A_.wvu.Rows" sId="3"/>
    <undo index="8" exp="area" ref3D="1" dr="$A$69:$XFD$69" dn="Z_3DCB9AAA_F09C_4EA6_B992_F93E466D374A_.wvu.Rows" sId="3"/>
    <undo index="18" exp="area" ref3D="1" dr="$A$128:$XFD$130" dn="Z_1A52382B_3765_4E8C_903F_6B8919B7242E_.wvu.Rows" sId="3"/>
    <undo index="16" exp="area" ref3D="1" dr="$A$100:$XFD$100" dn="Z_1A52382B_3765_4E8C_903F_6B8919B7242E_.wvu.Rows" sId="3"/>
    <undo index="14" exp="area" ref3D="1" dr="$A$93:$XFD$93" dn="Z_1A52382B_3765_4E8C_903F_6B8919B7242E_.wvu.Rows" sId="3"/>
    <undo index="12" exp="area" ref3D="1" dr="$A$76:$XFD$76" dn="Z_1A52382B_3765_4E8C_903F_6B8919B7242E_.wvu.Rows" sId="3"/>
    <undo index="10" exp="area" ref3D="1" dr="$A$69:$XFD$69" dn="Z_1A52382B_3765_4E8C_903F_6B8919B7242E_.wvu.Rows" sId="3"/>
    <undo index="24" exp="area" ref3D="1" dr="$A$133:$XFD$134" dn="Z_1718F1EE_9F48_4DBE_9531_3B70F9C4A5DD_.wvu.Rows" sId="3"/>
    <undo index="22" exp="area" ref3D="1" dr="$A$128:$XFD$130" dn="Z_1718F1EE_9F48_4DBE_9531_3B70F9C4A5DD_.wvu.Rows" sId="3"/>
    <undo index="20" exp="area" ref3D="1" dr="$A$100:$XFD$100" dn="Z_1718F1EE_9F48_4DBE_9531_3B70F9C4A5DD_.wvu.Rows" sId="3"/>
    <undo index="18" exp="area" ref3D="1" dr="$A$93:$XFD$93" dn="Z_1718F1EE_9F48_4DBE_9531_3B70F9C4A5DD_.wvu.Rows" sId="3"/>
    <undo index="16" exp="area" ref3D="1" dr="$A$76:$XFD$76" dn="Z_1718F1EE_9F48_4DBE_9531_3B70F9C4A5DD_.wvu.Rows" sId="3"/>
    <undo index="14" exp="area" ref3D="1" dr="$A$69:$XFD$69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Зак.в области сан.эпидем.благоп.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450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459.36588999999998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5" sId="3" ref="A57:XFD57" action="deleteRow">
    <undo index="21" exp="ref" v="1" dr="C57" r="C53" sId="3"/>
    <undo index="16" exp="area" ref3D="1" dr="$A$127:$XFD$129" dn="Z_B31C8DB7_3E78_4144_A6B5_8DE36DE63F0E_.wvu.Rows" sId="3"/>
    <undo index="14" exp="area" ref3D="1" dr="$A$99:$XFD$99" dn="Z_B31C8DB7_3E78_4144_A6B5_8DE36DE63F0E_.wvu.Rows" sId="3"/>
    <undo index="12" exp="area" ref3D="1" dr="$A$92:$XFD$92" dn="Z_B31C8DB7_3E78_4144_A6B5_8DE36DE63F0E_.wvu.Rows" sId="3"/>
    <undo index="10" exp="area" ref3D="1" dr="$A$75:$XFD$75" dn="Z_B31C8DB7_3E78_4144_A6B5_8DE36DE63F0E_.wvu.Rows" sId="3"/>
    <undo index="8" exp="area" ref3D="1" dr="$A$68:$XFD$68" dn="Z_B31C8DB7_3E78_4144_A6B5_8DE36DE63F0E_.wvu.Rows" sId="3"/>
    <undo index="22" exp="area" ref3D="1" dr="$A$132:$XFD$133" dn="Z_B30CE22D_C12F_4E12_8BB9_3AAE0A6991CC_.wvu.Rows" sId="3"/>
    <undo index="20" exp="area" ref3D="1" dr="$A$127:$XFD$129" dn="Z_B30CE22D_C12F_4E12_8BB9_3AAE0A6991CC_.wvu.Rows" sId="3"/>
    <undo index="18" exp="area" ref3D="1" dr="$A$92:$XFD$92" dn="Z_B30CE22D_C12F_4E12_8BB9_3AAE0A6991CC_.wvu.Rows" sId="3"/>
    <undo index="16" exp="area" ref3D="1" dr="$A$75:$XFD$75" dn="Z_B30CE22D_C12F_4E12_8BB9_3AAE0A6991CC_.wvu.Rows" sId="3"/>
    <undo index="14" exp="area" ref3D="1" dr="$A$68:$XFD$68" dn="Z_B30CE22D_C12F_4E12_8BB9_3AAE0A6991CC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2" exp="area" ref3D="1" dr="$A$99:$XFD$99" dn="Z_A54C432C_6C68_4B53_A75C_446EB3A61B2B_.wvu.Rows" sId="3"/>
    <undo index="20" exp="area" ref3D="1" dr="$A$92:$XFD$92" dn="Z_A54C432C_6C68_4B53_A75C_446EB3A61B2B_.wvu.Rows" sId="3"/>
    <undo index="18" exp="area" ref3D="1" dr="$A$75:$XFD$75" dn="Z_A54C432C_6C68_4B53_A75C_446EB3A61B2B_.wvu.Rows" sId="3"/>
    <undo index="16" exp="area" ref3D="1" dr="$A$68:$XFD$68" dn="Z_A54C432C_6C68_4B53_A75C_446EB3A61B2B_.wvu.Rows" sId="3"/>
    <undo index="22" exp="area" ref3D="1" dr="$A$132:$XFD$133" dn="Z_61528DAC_5C4C_48F4_ADE2_8A724B05A086_.wvu.Rows" sId="3"/>
    <undo index="20" exp="area" ref3D="1" dr="$A$127:$XFD$129" dn="Z_61528DAC_5C4C_48F4_ADE2_8A724B05A086_.wvu.Rows" sId="3"/>
    <undo index="18" exp="area" ref3D="1" dr="$A$99:$XFD$99" dn="Z_61528DAC_5C4C_48F4_ADE2_8A724B05A086_.wvu.Rows" sId="3"/>
    <undo index="16" exp="area" ref3D="1" dr="$A$92:$XFD$92" dn="Z_61528DAC_5C4C_48F4_ADE2_8A724B05A086_.wvu.Rows" sId="3"/>
    <undo index="16" exp="area" ref3D="1" dr="$A$127:$XFD$129" dn="Z_5BFCA170_DEAE_4D2C_98A0_1E68B427AC01_.wvu.Rows" sId="3"/>
    <undo index="14" exp="area" ref3D="1" dr="$A$99:$XFD$99" dn="Z_5BFCA170_DEAE_4D2C_98A0_1E68B427AC01_.wvu.Rows" sId="3"/>
    <undo index="12" exp="area" ref3D="1" dr="$A$92:$XFD$92" dn="Z_5BFCA170_DEAE_4D2C_98A0_1E68B427AC01_.wvu.Rows" sId="3"/>
    <undo index="10" exp="area" ref3D="1" dr="$A$75:$XFD$75" dn="Z_5BFCA170_DEAE_4D2C_98A0_1E68B427AC01_.wvu.Rows" sId="3"/>
    <undo index="8" exp="area" ref3D="1" dr="$A$68:$XFD$68" dn="Z_5BFCA170_DEAE_4D2C_98A0_1E68B427AC01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7:$XFD$107" dn="Z_42584DC0_1D41_4C93_9B38_C388E7B8DAC4_.wvu.Rows" sId="3"/>
    <undo index="32" exp="area" ref3D="1" dr="$A$99:$XFD$99" dn="Z_42584DC0_1D41_4C93_9B38_C388E7B8DAC4_.wvu.Rows" sId="3"/>
    <undo index="30" exp="area" ref3D="1" dr="$A$95:$XFD$95" dn="Z_42584DC0_1D41_4C93_9B38_C388E7B8DAC4_.wvu.Rows" sId="3"/>
    <undo index="28" exp="area" ref3D="1" dr="$A$92:$XFD$92" dn="Z_42584DC0_1D41_4C93_9B38_C388E7B8DAC4_.wvu.Rows" sId="3"/>
    <undo index="26" exp="area" ref3D="1" dr="$A$86:$XFD$86" dn="Z_42584DC0_1D41_4C93_9B38_C388E7B8DAC4_.wvu.Rows" sId="3"/>
    <undo index="24" exp="area" ref3D="1" dr="$A$75:$XFD$75" dn="Z_42584DC0_1D41_4C93_9B38_C388E7B8DAC4_.wvu.Rows" sId="3"/>
    <undo index="22" exp="area" ref3D="1" dr="$A$68:$XFD$68" dn="Z_42584DC0_1D41_4C93_9B38_C388E7B8DAC4_.wvu.Rows" sId="3"/>
    <undo index="20" exp="area" ref3D="1" dr="$A$62:$XFD$64" dn="Z_42584DC0_1D41_4C93_9B38_C388E7B8DAC4_.wvu.Rows" sId="3"/>
    <undo index="18" exp="area" ref3D="1" dr="$A$60:$XFD$60" dn="Z_42584DC0_1D41_4C93_9B38_C388E7B8DAC4_.wvu.Rows" sId="3"/>
    <undo index="16" exp="area" ref3D="1" dr="$A$127:$XFD$129" dn="Z_3DCB9AAA_F09C_4EA6_B992_F93E466D374A_.wvu.Rows" sId="3"/>
    <undo index="14" exp="area" ref3D="1" dr="$A$99:$XFD$99" dn="Z_3DCB9AAA_F09C_4EA6_B992_F93E466D374A_.wvu.Rows" sId="3"/>
    <undo index="12" exp="area" ref3D="1" dr="$A$92:$XFD$92" dn="Z_3DCB9AAA_F09C_4EA6_B992_F93E466D374A_.wvu.Rows" sId="3"/>
    <undo index="10" exp="area" ref3D="1" dr="$A$75:$XFD$75" dn="Z_3DCB9AAA_F09C_4EA6_B992_F93E466D374A_.wvu.Rows" sId="3"/>
    <undo index="8" exp="area" ref3D="1" dr="$A$68:$XFD$68" dn="Z_3DCB9AAA_F09C_4EA6_B992_F93E466D374A_.wvu.Rows" sId="3"/>
    <undo index="18" exp="area" ref3D="1" dr="$A$127:$XFD$129" dn="Z_1A52382B_3765_4E8C_903F_6B8919B7242E_.wvu.Rows" sId="3"/>
    <undo index="16" exp="area" ref3D="1" dr="$A$99:$XFD$99" dn="Z_1A52382B_3765_4E8C_903F_6B8919B7242E_.wvu.Rows" sId="3"/>
    <undo index="14" exp="area" ref3D="1" dr="$A$92:$XFD$92" dn="Z_1A52382B_3765_4E8C_903F_6B8919B7242E_.wvu.Rows" sId="3"/>
    <undo index="12" exp="area" ref3D="1" dr="$A$75:$XFD$75" dn="Z_1A52382B_3765_4E8C_903F_6B8919B7242E_.wvu.Rows" sId="3"/>
    <undo index="10" exp="area" ref3D="1" dr="$A$68:$XFD$68" dn="Z_1A52382B_3765_4E8C_903F_6B8919B7242E_.wvu.Rows" sId="3"/>
    <undo index="24" exp="area" ref3D="1" dr="$A$132:$XFD$133" dn="Z_1718F1EE_9F48_4DBE_9531_3B70F9C4A5DD_.wvu.Rows" sId="3"/>
    <undo index="22" exp="area" ref3D="1" dr="$A$127:$XFD$129" dn="Z_1718F1EE_9F48_4DBE_9531_3B70F9C4A5DD_.wvu.Rows" sId="3"/>
    <undo index="20" exp="area" ref3D="1" dr="$A$99:$XFD$99" dn="Z_1718F1EE_9F48_4DBE_9531_3B70F9C4A5DD_.wvu.Rows" sId="3"/>
    <undo index="18" exp="area" ref3D="1" dr="$A$92:$XFD$92" dn="Z_1718F1EE_9F48_4DBE_9531_3B70F9C4A5DD_.wvu.Rows" sId="3"/>
    <undo index="16" exp="area" ref3D="1" dr="$A$75:$XFD$75" dn="Z_1718F1EE_9F48_4DBE_9531_3B70F9C4A5DD_.wvu.Rows" sId="3"/>
    <undo index="14" exp="area" ref3D="1" dr="$A$68:$XFD$68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1163003001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правонаруш. В области дорожного движения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441.5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6" sId="3" ref="A57:XFD57" action="deleteRow">
    <undo index="23" exp="ref" v="1" dr="C57" r="C53" sId="3"/>
    <undo index="16" exp="area" ref3D="1" dr="$A$126:$XFD$128" dn="Z_B31C8DB7_3E78_4144_A6B5_8DE36DE63F0E_.wvu.Rows" sId="3"/>
    <undo index="14" exp="area" ref3D="1" dr="$A$98:$XFD$98" dn="Z_B31C8DB7_3E78_4144_A6B5_8DE36DE63F0E_.wvu.Rows" sId="3"/>
    <undo index="12" exp="area" ref3D="1" dr="$A$91:$XFD$91" dn="Z_B31C8DB7_3E78_4144_A6B5_8DE36DE63F0E_.wvu.Rows" sId="3"/>
    <undo index="10" exp="area" ref3D="1" dr="$A$74:$XFD$74" dn="Z_B31C8DB7_3E78_4144_A6B5_8DE36DE63F0E_.wvu.Rows" sId="3"/>
    <undo index="8" exp="area" ref3D="1" dr="$A$67:$XFD$67" dn="Z_B31C8DB7_3E78_4144_A6B5_8DE36DE63F0E_.wvu.Rows" sId="3"/>
    <undo index="22" exp="area" ref3D="1" dr="$A$131:$XFD$132" dn="Z_B30CE22D_C12F_4E12_8BB9_3AAE0A6991CC_.wvu.Rows" sId="3"/>
    <undo index="20" exp="area" ref3D="1" dr="$A$126:$XFD$128" dn="Z_B30CE22D_C12F_4E12_8BB9_3AAE0A6991CC_.wvu.Rows" sId="3"/>
    <undo index="18" exp="area" ref3D="1" dr="$A$91:$XFD$91" dn="Z_B30CE22D_C12F_4E12_8BB9_3AAE0A6991CC_.wvu.Rows" sId="3"/>
    <undo index="16" exp="area" ref3D="1" dr="$A$74:$XFD$74" dn="Z_B30CE22D_C12F_4E12_8BB9_3AAE0A6991CC_.wvu.Rows" sId="3"/>
    <undo index="14" exp="area" ref3D="1" dr="$A$67:$XFD$67" dn="Z_B30CE22D_C12F_4E12_8BB9_3AAE0A6991CC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2" exp="area" ref3D="1" dr="$A$98:$XFD$98" dn="Z_A54C432C_6C68_4B53_A75C_446EB3A61B2B_.wvu.Rows" sId="3"/>
    <undo index="20" exp="area" ref3D="1" dr="$A$91:$XFD$91" dn="Z_A54C432C_6C68_4B53_A75C_446EB3A61B2B_.wvu.Rows" sId="3"/>
    <undo index="18" exp="area" ref3D="1" dr="$A$74:$XFD$74" dn="Z_A54C432C_6C68_4B53_A75C_446EB3A61B2B_.wvu.Rows" sId="3"/>
    <undo index="16" exp="area" ref3D="1" dr="$A$67:$XFD$67" dn="Z_A54C432C_6C68_4B53_A75C_446EB3A61B2B_.wvu.Rows" sId="3"/>
    <undo index="22" exp="area" ref3D="1" dr="$A$131:$XFD$132" dn="Z_61528DAC_5C4C_48F4_ADE2_8A724B05A086_.wvu.Rows" sId="3"/>
    <undo index="20" exp="area" ref3D="1" dr="$A$126:$XFD$128" dn="Z_61528DAC_5C4C_48F4_ADE2_8A724B05A086_.wvu.Rows" sId="3"/>
    <undo index="18" exp="area" ref3D="1" dr="$A$98:$XFD$98" dn="Z_61528DAC_5C4C_48F4_ADE2_8A724B05A086_.wvu.Rows" sId="3"/>
    <undo index="16" exp="area" ref3D="1" dr="$A$91:$XFD$91" dn="Z_61528DAC_5C4C_48F4_ADE2_8A724B05A086_.wvu.Rows" sId="3"/>
    <undo index="16" exp="area" ref3D="1" dr="$A$126:$XFD$128" dn="Z_5BFCA170_DEAE_4D2C_98A0_1E68B427AC01_.wvu.Rows" sId="3"/>
    <undo index="14" exp="area" ref3D="1" dr="$A$98:$XFD$98" dn="Z_5BFCA170_DEAE_4D2C_98A0_1E68B427AC01_.wvu.Rows" sId="3"/>
    <undo index="12" exp="area" ref3D="1" dr="$A$91:$XFD$91" dn="Z_5BFCA170_DEAE_4D2C_98A0_1E68B427AC01_.wvu.Rows" sId="3"/>
    <undo index="10" exp="area" ref3D="1" dr="$A$74:$XFD$74" dn="Z_5BFCA170_DEAE_4D2C_98A0_1E68B427AC01_.wvu.Rows" sId="3"/>
    <undo index="8" exp="area" ref3D="1" dr="$A$67:$XFD$67" dn="Z_5BFCA170_DEAE_4D2C_98A0_1E68B427AC01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6:$XFD$106" dn="Z_42584DC0_1D41_4C93_9B38_C388E7B8DAC4_.wvu.Rows" sId="3"/>
    <undo index="32" exp="area" ref3D="1" dr="$A$98:$XFD$98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4" exp="area" ref3D="1" dr="$A$74:$XFD$74" dn="Z_42584DC0_1D41_4C93_9B38_C388E7B8DAC4_.wvu.Rows" sId="3"/>
    <undo index="22" exp="area" ref3D="1" dr="$A$67:$XFD$67" dn="Z_42584DC0_1D41_4C93_9B38_C388E7B8DAC4_.wvu.Rows" sId="3"/>
    <undo index="20" exp="area" ref3D="1" dr="$A$61:$XFD$63" dn="Z_42584DC0_1D41_4C93_9B38_C388E7B8DAC4_.wvu.Rows" sId="3"/>
    <undo index="18" exp="area" ref3D="1" dr="$A$59:$XFD$59" dn="Z_42584DC0_1D41_4C93_9B38_C388E7B8DAC4_.wvu.Rows" sId="3"/>
    <undo index="16" exp="area" ref3D="1" dr="$A$126:$XFD$128" dn="Z_3DCB9AAA_F09C_4EA6_B992_F93E466D374A_.wvu.Rows" sId="3"/>
    <undo index="14" exp="area" ref3D="1" dr="$A$98:$XFD$98" dn="Z_3DCB9AAA_F09C_4EA6_B992_F93E466D374A_.wvu.Rows" sId="3"/>
    <undo index="12" exp="area" ref3D="1" dr="$A$91:$XFD$91" dn="Z_3DCB9AAA_F09C_4EA6_B992_F93E466D374A_.wvu.Rows" sId="3"/>
    <undo index="10" exp="area" ref3D="1" dr="$A$74:$XFD$74" dn="Z_3DCB9AAA_F09C_4EA6_B992_F93E466D374A_.wvu.Rows" sId="3"/>
    <undo index="8" exp="area" ref3D="1" dr="$A$67:$XFD$67" dn="Z_3DCB9AAA_F09C_4EA6_B992_F93E466D374A_.wvu.Rows" sId="3"/>
    <undo index="18" exp="area" ref3D="1" dr="$A$126:$XFD$128" dn="Z_1A52382B_3765_4E8C_903F_6B8919B7242E_.wvu.Rows" sId="3"/>
    <undo index="16" exp="area" ref3D="1" dr="$A$98:$XFD$98" dn="Z_1A52382B_3765_4E8C_903F_6B8919B7242E_.wvu.Rows" sId="3"/>
    <undo index="14" exp="area" ref3D="1" dr="$A$91:$XFD$91" dn="Z_1A52382B_3765_4E8C_903F_6B8919B7242E_.wvu.Rows" sId="3"/>
    <undo index="12" exp="area" ref3D="1" dr="$A$74:$XFD$74" dn="Z_1A52382B_3765_4E8C_903F_6B8919B7242E_.wvu.Rows" sId="3"/>
    <undo index="10" exp="area" ref3D="1" dr="$A$67:$XFD$67" dn="Z_1A52382B_3765_4E8C_903F_6B8919B7242E_.wvu.Rows" sId="3"/>
    <undo index="24" exp="area" ref3D="1" dr="$A$131:$XFD$132" dn="Z_1718F1EE_9F48_4DBE_9531_3B70F9C4A5DD_.wvu.Rows" sId="3"/>
    <undo index="22" exp="area" ref3D="1" dr="$A$126:$XFD$128" dn="Z_1718F1EE_9F48_4DBE_9531_3B70F9C4A5DD_.wvu.Rows" sId="3"/>
    <undo index="20" exp="area" ref3D="1" dr="$A$98:$XFD$98" dn="Z_1718F1EE_9F48_4DBE_9531_3B70F9C4A5DD_.wvu.Rows" sId="3"/>
    <undo index="18" exp="area" ref3D="1" dr="$A$91:$XFD$91" dn="Z_1718F1EE_9F48_4DBE_9531_3B70F9C4A5DD_.wvu.Rows" sId="3"/>
    <undo index="16" exp="area" ref3D="1" dr="$A$74:$XFD$74" dn="Z_1718F1EE_9F48_4DBE_9531_3B70F9C4A5DD_.wvu.Rows" sId="3"/>
    <undo index="14" exp="area" ref3D="1" dr="$A$67:$XFD$67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1164300001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взыскания  (штрафы) за нарушения законодательства РФ о об адм. Правонар., предусмотренные ст. 20.25 КоАП</t>
        </is>
      </nc>
      <ndxf>
        <font>
          <sz val="16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735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702.86089000000004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7" sId="3" ref="A57:XFD57" action="deleteRow">
    <undo index="25" exp="ref" v="1" dr="C57" r="C53" sId="3"/>
    <undo index="16" exp="area" ref3D="1" dr="$A$125:$XFD$127" dn="Z_B31C8DB7_3E78_4144_A6B5_8DE36DE63F0E_.wvu.Rows" sId="3"/>
    <undo index="14" exp="area" ref3D="1" dr="$A$97:$XFD$97" dn="Z_B31C8DB7_3E78_4144_A6B5_8DE36DE63F0E_.wvu.Rows" sId="3"/>
    <undo index="12" exp="area" ref3D="1" dr="$A$90:$XFD$90" dn="Z_B31C8DB7_3E78_4144_A6B5_8DE36DE63F0E_.wvu.Rows" sId="3"/>
    <undo index="10" exp="area" ref3D="1" dr="$A$73:$XFD$73" dn="Z_B31C8DB7_3E78_4144_A6B5_8DE36DE63F0E_.wvu.Rows" sId="3"/>
    <undo index="8" exp="area" ref3D="1" dr="$A$66:$XFD$66" dn="Z_B31C8DB7_3E78_4144_A6B5_8DE36DE63F0E_.wvu.Rows" sId="3"/>
    <undo index="22" exp="area" ref3D="1" dr="$A$130:$XFD$131" dn="Z_B30CE22D_C12F_4E12_8BB9_3AAE0A6991CC_.wvu.Rows" sId="3"/>
    <undo index="20" exp="area" ref3D="1" dr="$A$125:$XFD$127" dn="Z_B30CE22D_C12F_4E12_8BB9_3AAE0A6991CC_.wvu.Rows" sId="3"/>
    <undo index="18" exp="area" ref3D="1" dr="$A$90:$XFD$90" dn="Z_B30CE22D_C12F_4E12_8BB9_3AAE0A6991CC_.wvu.Rows" sId="3"/>
    <undo index="16" exp="area" ref3D="1" dr="$A$73:$XFD$73" dn="Z_B30CE22D_C12F_4E12_8BB9_3AAE0A6991CC_.wvu.Rows" sId="3"/>
    <undo index="14" exp="area" ref3D="1" dr="$A$66:$XFD$66" dn="Z_B30CE22D_C12F_4E12_8BB9_3AAE0A6991CC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22" exp="area" ref3D="1" dr="$A$97:$XFD$97" dn="Z_A54C432C_6C68_4B53_A75C_446EB3A61B2B_.wvu.Rows" sId="3"/>
    <undo index="20" exp="area" ref3D="1" dr="$A$90:$XFD$90" dn="Z_A54C432C_6C68_4B53_A75C_446EB3A61B2B_.wvu.Rows" sId="3"/>
    <undo index="18" exp="area" ref3D="1" dr="$A$73:$XFD$73" dn="Z_A54C432C_6C68_4B53_A75C_446EB3A61B2B_.wvu.Rows" sId="3"/>
    <undo index="16" exp="area" ref3D="1" dr="$A$66:$XFD$66" dn="Z_A54C432C_6C68_4B53_A75C_446EB3A61B2B_.wvu.Rows" sId="3"/>
    <undo index="22" exp="area" ref3D="1" dr="$A$130:$XFD$131" dn="Z_61528DAC_5C4C_48F4_ADE2_8A724B05A086_.wvu.Rows" sId="3"/>
    <undo index="20" exp="area" ref3D="1" dr="$A$125:$XFD$127" dn="Z_61528DAC_5C4C_48F4_ADE2_8A724B05A086_.wvu.Rows" sId="3"/>
    <undo index="18" exp="area" ref3D="1" dr="$A$97:$XFD$97" dn="Z_61528DAC_5C4C_48F4_ADE2_8A724B05A086_.wvu.Rows" sId="3"/>
    <undo index="16" exp="area" ref3D="1" dr="$A$90:$XFD$90" dn="Z_61528DAC_5C4C_48F4_ADE2_8A724B05A086_.wvu.Rows" sId="3"/>
    <undo index="16" exp="area" ref3D="1" dr="$A$125:$XFD$127" dn="Z_5BFCA170_DEAE_4D2C_98A0_1E68B427AC01_.wvu.Rows" sId="3"/>
    <undo index="14" exp="area" ref3D="1" dr="$A$97:$XFD$97" dn="Z_5BFCA170_DEAE_4D2C_98A0_1E68B427AC01_.wvu.Rows" sId="3"/>
    <undo index="12" exp="area" ref3D="1" dr="$A$90:$XFD$90" dn="Z_5BFCA170_DEAE_4D2C_98A0_1E68B427AC01_.wvu.Rows" sId="3"/>
    <undo index="10" exp="area" ref3D="1" dr="$A$73:$XFD$73" dn="Z_5BFCA170_DEAE_4D2C_98A0_1E68B427AC01_.wvu.Rows" sId="3"/>
    <undo index="8" exp="area" ref3D="1" dr="$A$66:$XFD$66" dn="Z_5BFCA170_DEAE_4D2C_98A0_1E68B427AC01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34" exp="area" ref3D="1" dr="$A$105:$XFD$105" dn="Z_42584DC0_1D41_4C93_9B38_C388E7B8DAC4_.wvu.Rows" sId="3"/>
    <undo index="32" exp="area" ref3D="1" dr="$A$97:$XFD$97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3:$XFD$73" dn="Z_42584DC0_1D41_4C93_9B38_C388E7B8DAC4_.wvu.Rows" sId="3"/>
    <undo index="22" exp="area" ref3D="1" dr="$A$66:$XFD$66" dn="Z_42584DC0_1D41_4C93_9B38_C388E7B8DAC4_.wvu.Rows" sId="3"/>
    <undo index="20" exp="area" ref3D="1" dr="$A$60:$XFD$62" dn="Z_42584DC0_1D41_4C93_9B38_C388E7B8DAC4_.wvu.Rows" sId="3"/>
    <undo index="18" exp="area" ref3D="1" dr="$A$58:$XFD$58" dn="Z_42584DC0_1D41_4C93_9B38_C388E7B8DAC4_.wvu.Rows" sId="3"/>
    <undo index="16" exp="area" ref3D="1" dr="$A$125:$XFD$127" dn="Z_3DCB9AAA_F09C_4EA6_B992_F93E466D374A_.wvu.Rows" sId="3"/>
    <undo index="14" exp="area" ref3D="1" dr="$A$97:$XFD$97" dn="Z_3DCB9AAA_F09C_4EA6_B992_F93E466D374A_.wvu.Rows" sId="3"/>
    <undo index="12" exp="area" ref3D="1" dr="$A$90:$XFD$90" dn="Z_3DCB9AAA_F09C_4EA6_B992_F93E466D374A_.wvu.Rows" sId="3"/>
    <undo index="10" exp="area" ref3D="1" dr="$A$73:$XFD$73" dn="Z_3DCB9AAA_F09C_4EA6_B992_F93E466D374A_.wvu.Rows" sId="3"/>
    <undo index="8" exp="area" ref3D="1" dr="$A$66:$XFD$66" dn="Z_3DCB9AAA_F09C_4EA6_B992_F93E466D374A_.wvu.Rows" sId="3"/>
    <undo index="18" exp="area" ref3D="1" dr="$A$125:$XFD$127" dn="Z_1A52382B_3765_4E8C_903F_6B8919B7242E_.wvu.Rows" sId="3"/>
    <undo index="16" exp="area" ref3D="1" dr="$A$97:$XFD$97" dn="Z_1A52382B_3765_4E8C_903F_6B8919B7242E_.wvu.Rows" sId="3"/>
    <undo index="14" exp="area" ref3D="1" dr="$A$90:$XFD$90" dn="Z_1A52382B_3765_4E8C_903F_6B8919B7242E_.wvu.Rows" sId="3"/>
    <undo index="12" exp="area" ref3D="1" dr="$A$73:$XFD$73" dn="Z_1A52382B_3765_4E8C_903F_6B8919B7242E_.wvu.Rows" sId="3"/>
    <undo index="10" exp="area" ref3D="1" dr="$A$66:$XFD$66" dn="Z_1A52382B_3765_4E8C_903F_6B8919B7242E_.wvu.Rows" sId="3"/>
    <undo index="24" exp="area" ref3D="1" dr="$A$130:$XFD$131" dn="Z_1718F1EE_9F48_4DBE_9531_3B70F9C4A5DD_.wvu.Rows" sId="3"/>
    <undo index="22" exp="area" ref3D="1" dr="$A$125:$XFD$127" dn="Z_1718F1EE_9F48_4DBE_9531_3B70F9C4A5DD_.wvu.Rows" sId="3"/>
    <undo index="20" exp="area" ref3D="1" dr="$A$97:$XFD$97" dn="Z_1718F1EE_9F48_4DBE_9531_3B70F9C4A5DD_.wvu.Rows" sId="3"/>
    <undo index="18" exp="area" ref3D="1" dr="$A$90:$XFD$90" dn="Z_1718F1EE_9F48_4DBE_9531_3B70F9C4A5DD_.wvu.Rows" sId="3"/>
    <undo index="16" exp="area" ref3D="1" dr="$A$73:$XFD$73" dn="Z_1718F1EE_9F48_4DBE_9531_3B70F9C4A5DD_.wvu.Rows" sId="3"/>
    <undo index="14" exp="area" ref3D="1" dr="$A$66:$XFD$6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1163305005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Денежные взыскания  (штрафы) за нарушения законодательства РФ о размещении заказов на поставки товаров, выполнение работ, оказание услуг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145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104.11462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8" sId="3" ref="A57:XFD57" action="deleteRow">
    <undo index="27" exp="ref" v="1" dr="C57" r="C53" sId="3"/>
    <undo index="16" exp="area" ref3D="1" dr="$A$124:$XFD$126" dn="Z_B31C8DB7_3E78_4144_A6B5_8DE36DE63F0E_.wvu.Rows" sId="3"/>
    <undo index="14" exp="area" ref3D="1" dr="$A$96:$XFD$9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5:$XFD$65" dn="Z_B31C8DB7_3E78_4144_A6B5_8DE36DE63F0E_.wvu.Rows" sId="3"/>
    <undo index="22" exp="area" ref3D="1" dr="$A$129:$XFD$130" dn="Z_B30CE22D_C12F_4E12_8BB9_3AAE0A6991CC_.wvu.Rows" sId="3"/>
    <undo index="20" exp="area" ref3D="1" dr="$A$124:$XFD$126" dn="Z_B30CE22D_C12F_4E12_8BB9_3AAE0A6991CC_.wvu.Rows" sId="3"/>
    <undo index="18" exp="area" ref3D="1" dr="$A$89:$XFD$89" dn="Z_B30CE22D_C12F_4E12_8BB9_3AAE0A6991CC_.wvu.Rows" sId="3"/>
    <undo index="16" exp="area" ref3D="1" dr="$A$72:$XFD$72" dn="Z_B30CE22D_C12F_4E12_8BB9_3AAE0A6991CC_.wvu.Rows" sId="3"/>
    <undo index="14" exp="area" ref3D="1" dr="$A$65:$XFD$65" dn="Z_B30CE22D_C12F_4E12_8BB9_3AAE0A6991CC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2" exp="area" ref3D="1" dr="$A$96:$XFD$9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5:$XFD$65" dn="Z_A54C432C_6C68_4B53_A75C_446EB3A61B2B_.wvu.Rows" sId="3"/>
    <undo index="22" exp="area" ref3D="1" dr="$A$129:$XFD$130" dn="Z_61528DAC_5C4C_48F4_ADE2_8A724B05A086_.wvu.Rows" sId="3"/>
    <undo index="20" exp="area" ref3D="1" dr="$A$124:$XFD$126" dn="Z_61528DAC_5C4C_48F4_ADE2_8A724B05A086_.wvu.Rows" sId="3"/>
    <undo index="18" exp="area" ref3D="1" dr="$A$96:$XFD$96" dn="Z_61528DAC_5C4C_48F4_ADE2_8A724B05A086_.wvu.Rows" sId="3"/>
    <undo index="16" exp="area" ref3D="1" dr="$A$89:$XFD$89" dn="Z_61528DAC_5C4C_48F4_ADE2_8A724B05A086_.wvu.Rows" sId="3"/>
    <undo index="16" exp="area" ref3D="1" dr="$A$124:$XFD$126" dn="Z_5BFCA170_DEAE_4D2C_98A0_1E68B427AC01_.wvu.Rows" sId="3"/>
    <undo index="14" exp="area" ref3D="1" dr="$A$96:$XFD$96" dn="Z_5BFCA170_DEAE_4D2C_98A0_1E68B427AC01_.wvu.Rows" sId="3"/>
    <undo index="12" exp="area" ref3D="1" dr="$A$89:$XFD$89" dn="Z_5BFCA170_DEAE_4D2C_98A0_1E68B427AC01_.wvu.Rows" sId="3"/>
    <undo index="10" exp="area" ref3D="1" dr="$A$72:$XFD$72" dn="Z_5BFCA170_DEAE_4D2C_98A0_1E68B427AC01_.wvu.Rows" sId="3"/>
    <undo index="8" exp="area" ref3D="1" dr="$A$65:$XFD$65" dn="Z_5BFCA170_DEAE_4D2C_98A0_1E68B427AC01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4:$XFD$104" dn="Z_42584DC0_1D41_4C93_9B38_C388E7B8DAC4_.wvu.Rows" sId="3"/>
    <undo index="32" exp="area" ref3D="1" dr="$A$96:$XFD$96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8" exp="area" ref3D="1" dr="$A$57:$XFD$57" dn="Z_42584DC0_1D41_4C93_9B38_C388E7B8DAC4_.wvu.Rows" sId="3"/>
    <undo index="16" exp="area" ref3D="1" dr="$A$124:$XFD$126" dn="Z_3DCB9AAA_F09C_4EA6_B992_F93E466D374A_.wvu.Rows" sId="3"/>
    <undo index="14" exp="area" ref3D="1" dr="$A$96:$XFD$9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5:$XFD$65" dn="Z_3DCB9AAA_F09C_4EA6_B992_F93E466D374A_.wvu.Rows" sId="3"/>
    <undo index="18" exp="area" ref3D="1" dr="$A$124:$XFD$126" dn="Z_1A52382B_3765_4E8C_903F_6B8919B7242E_.wvu.Rows" sId="3"/>
    <undo index="16" exp="area" ref3D="1" dr="$A$96:$XFD$9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5:$XFD$65" dn="Z_1A52382B_3765_4E8C_903F_6B8919B7242E_.wvu.Rows" sId="3"/>
    <undo index="24" exp="area" ref3D="1" dr="$A$129:$XFD$130" dn="Z_1718F1EE_9F48_4DBE_9531_3B70F9C4A5DD_.wvu.Rows" sId="3"/>
    <undo index="22" exp="area" ref3D="1" dr="$A$124:$XFD$126" dn="Z_1718F1EE_9F48_4DBE_9531_3B70F9C4A5DD_.wvu.Rows" sId="3"/>
    <undo index="20" exp="area" ref3D="1" dr="$A$96:$XFD$96" dn="Z_1718F1EE_9F48_4DBE_9531_3B70F9C4A5DD_.wvu.Rows" sId="3"/>
    <undo index="18" exp="area" ref3D="1" dr="$A$89:$XFD$89" dn="Z_1718F1EE_9F48_4DBE_9531_3B70F9C4A5DD_.wvu.Rows" sId="3"/>
    <undo index="16" exp="area" ref3D="1" dr="$A$72:$XFD$72" dn="Z_1718F1EE_9F48_4DBE_9531_3B70F9C4A5DD_.wvu.Rows" sId="3"/>
    <undo index="14" exp="area" ref3D="1" dr="$A$65:$XFD$6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1163500000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Сумма по искам о возмещении вреда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1.3480300000000001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9" sId="3" ref="A57:XFD57" action="deleteRow">
    <undo index="0" exp="area" dr="D54:D57" r="D53" sId="3"/>
    <undo index="29" exp="ref" v="1" dr="C57" r="C53" sId="3"/>
    <undo index="16" exp="area" ref3D="1" dr="$A$123:$XFD$125" dn="Z_B31C8DB7_3E78_4144_A6B5_8DE36DE63F0E_.wvu.Rows" sId="3"/>
    <undo index="14" exp="area" ref3D="1" dr="$A$95:$XFD$95" dn="Z_B31C8DB7_3E78_4144_A6B5_8DE36DE63F0E_.wvu.Rows" sId="3"/>
    <undo index="12" exp="area" ref3D="1" dr="$A$88:$XFD$88" dn="Z_B31C8DB7_3E78_4144_A6B5_8DE36DE63F0E_.wvu.Rows" sId="3"/>
    <undo index="10" exp="area" ref3D="1" dr="$A$71:$XFD$71" dn="Z_B31C8DB7_3E78_4144_A6B5_8DE36DE63F0E_.wvu.Rows" sId="3"/>
    <undo index="8" exp="area" ref3D="1" dr="$A$64:$XFD$64" dn="Z_B31C8DB7_3E78_4144_A6B5_8DE36DE63F0E_.wvu.Rows" sId="3"/>
    <undo index="22" exp="area" ref3D="1" dr="$A$128:$XFD$129" dn="Z_B30CE22D_C12F_4E12_8BB9_3AAE0A6991CC_.wvu.Rows" sId="3"/>
    <undo index="20" exp="area" ref3D="1" dr="$A$123:$XFD$125" dn="Z_B30CE22D_C12F_4E12_8BB9_3AAE0A6991CC_.wvu.Rows" sId="3"/>
    <undo index="18" exp="area" ref3D="1" dr="$A$88:$XFD$88" dn="Z_B30CE22D_C12F_4E12_8BB9_3AAE0A6991CC_.wvu.Rows" sId="3"/>
    <undo index="16" exp="area" ref3D="1" dr="$A$71:$XFD$71" dn="Z_B30CE22D_C12F_4E12_8BB9_3AAE0A6991CC_.wvu.Rows" sId="3"/>
    <undo index="14" exp="area" ref3D="1" dr="$A$64:$XFD$64" dn="Z_B30CE22D_C12F_4E12_8BB9_3AAE0A6991CC_.wvu.Rows" sId="3"/>
    <undo index="26" exp="area" ref3D="1" dr="$A$128:$XFD$129" dn="Z_A54C432C_6C68_4B53_A75C_446EB3A61B2B_.wvu.Rows" sId="3"/>
    <undo index="24" exp="area" ref3D="1" dr="$A$123:$XFD$125" dn="Z_A54C432C_6C68_4B53_A75C_446EB3A61B2B_.wvu.Rows" sId="3"/>
    <undo index="22" exp="area" ref3D="1" dr="$A$95:$XFD$95" dn="Z_A54C432C_6C68_4B53_A75C_446EB3A61B2B_.wvu.Rows" sId="3"/>
    <undo index="20" exp="area" ref3D="1" dr="$A$88:$XFD$88" dn="Z_A54C432C_6C68_4B53_A75C_446EB3A61B2B_.wvu.Rows" sId="3"/>
    <undo index="18" exp="area" ref3D="1" dr="$A$71:$XFD$71" dn="Z_A54C432C_6C68_4B53_A75C_446EB3A61B2B_.wvu.Rows" sId="3"/>
    <undo index="16" exp="area" ref3D="1" dr="$A$64:$XFD$64" dn="Z_A54C432C_6C68_4B53_A75C_446EB3A61B2B_.wvu.Rows" sId="3"/>
    <undo index="22" exp="area" ref3D="1" dr="$A$128:$XFD$129" dn="Z_61528DAC_5C4C_48F4_ADE2_8A724B05A086_.wvu.Rows" sId="3"/>
    <undo index="20" exp="area" ref3D="1" dr="$A$123:$XFD$125" dn="Z_61528DAC_5C4C_48F4_ADE2_8A724B05A086_.wvu.Rows" sId="3"/>
    <undo index="18" exp="area" ref3D="1" dr="$A$95:$XFD$95" dn="Z_61528DAC_5C4C_48F4_ADE2_8A724B05A086_.wvu.Rows" sId="3"/>
    <undo index="16" exp="area" ref3D="1" dr="$A$88:$XFD$88" dn="Z_61528DAC_5C4C_48F4_ADE2_8A724B05A086_.wvu.Rows" sId="3"/>
    <undo index="16" exp="area" ref3D="1" dr="$A$123:$XFD$125" dn="Z_5BFCA170_DEAE_4D2C_98A0_1E68B427AC01_.wvu.Rows" sId="3"/>
    <undo index="14" exp="area" ref3D="1" dr="$A$95:$XFD$95" dn="Z_5BFCA170_DEAE_4D2C_98A0_1E68B427AC01_.wvu.Rows" sId="3"/>
    <undo index="12" exp="area" ref3D="1" dr="$A$88:$XFD$88" dn="Z_5BFCA170_DEAE_4D2C_98A0_1E68B427AC01_.wvu.Rows" sId="3"/>
    <undo index="10" exp="area" ref3D="1" dr="$A$71:$XFD$71" dn="Z_5BFCA170_DEAE_4D2C_98A0_1E68B427AC01_.wvu.Rows" sId="3"/>
    <undo index="8" exp="area" ref3D="1" dr="$A$64:$XFD$64" dn="Z_5BFCA170_DEAE_4D2C_98A0_1E68B427AC01_.wvu.Rows" sId="3"/>
    <undo index="38" exp="area" ref3D="1" dr="$A$128:$XFD$129" dn="Z_42584DC0_1D41_4C93_9B38_C388E7B8DAC4_.wvu.Rows" sId="3"/>
    <undo index="36" exp="area" ref3D="1" dr="$A$123:$XFD$125" dn="Z_42584DC0_1D41_4C93_9B38_C388E7B8DAC4_.wvu.Rows" sId="3"/>
    <undo index="34" exp="area" ref3D="1" dr="$A$103:$XFD$103" dn="Z_42584DC0_1D41_4C93_9B38_C388E7B8DAC4_.wvu.Rows" sId="3"/>
    <undo index="32" exp="area" ref3D="1" dr="$A$95:$XFD$95" dn="Z_42584DC0_1D41_4C93_9B38_C388E7B8DAC4_.wvu.Rows" sId="3"/>
    <undo index="30" exp="area" ref3D="1" dr="$A$91:$XFD$91" dn="Z_42584DC0_1D41_4C93_9B38_C388E7B8DAC4_.wvu.Rows" sId="3"/>
    <undo index="28" exp="area" ref3D="1" dr="$A$88:$XFD$88" dn="Z_42584DC0_1D41_4C93_9B38_C388E7B8DAC4_.wvu.Rows" sId="3"/>
    <undo index="26" exp="area" ref3D="1" dr="$A$82:$XFD$82" dn="Z_42584DC0_1D41_4C93_9B38_C388E7B8DAC4_.wvu.Rows" sId="3"/>
    <undo index="24" exp="area" ref3D="1" dr="$A$71:$XFD$71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6" exp="area" ref3D="1" dr="$A$123:$XFD$125" dn="Z_3DCB9AAA_F09C_4EA6_B992_F93E466D374A_.wvu.Rows" sId="3"/>
    <undo index="14" exp="area" ref3D="1" dr="$A$95:$XFD$95" dn="Z_3DCB9AAA_F09C_4EA6_B992_F93E466D374A_.wvu.Rows" sId="3"/>
    <undo index="12" exp="area" ref3D="1" dr="$A$88:$XFD$88" dn="Z_3DCB9AAA_F09C_4EA6_B992_F93E466D374A_.wvu.Rows" sId="3"/>
    <undo index="10" exp="area" ref3D="1" dr="$A$71:$XFD$71" dn="Z_3DCB9AAA_F09C_4EA6_B992_F93E466D374A_.wvu.Rows" sId="3"/>
    <undo index="8" exp="area" ref3D="1" dr="$A$64:$XFD$64" dn="Z_3DCB9AAA_F09C_4EA6_B992_F93E466D374A_.wvu.Rows" sId="3"/>
    <undo index="18" exp="area" ref3D="1" dr="$A$123:$XFD$125" dn="Z_1A52382B_3765_4E8C_903F_6B8919B7242E_.wvu.Rows" sId="3"/>
    <undo index="16" exp="area" ref3D="1" dr="$A$95:$XFD$95" dn="Z_1A52382B_3765_4E8C_903F_6B8919B7242E_.wvu.Rows" sId="3"/>
    <undo index="14" exp="area" ref3D="1" dr="$A$88:$XFD$88" dn="Z_1A52382B_3765_4E8C_903F_6B8919B7242E_.wvu.Rows" sId="3"/>
    <undo index="12" exp="area" ref3D="1" dr="$A$71:$XFD$71" dn="Z_1A52382B_3765_4E8C_903F_6B8919B7242E_.wvu.Rows" sId="3"/>
    <undo index="10" exp="area" ref3D="1" dr="$A$64:$XFD$64" dn="Z_1A52382B_3765_4E8C_903F_6B8919B7242E_.wvu.Rows" sId="3"/>
    <undo index="24" exp="area" ref3D="1" dr="$A$128:$XFD$129" dn="Z_1718F1EE_9F48_4DBE_9531_3B70F9C4A5DD_.wvu.Rows" sId="3"/>
    <undo index="22" exp="area" ref3D="1" dr="$A$123:$XFD$125" dn="Z_1718F1EE_9F48_4DBE_9531_3B70F9C4A5DD_.wvu.Rows" sId="3"/>
    <undo index="20" exp="area" ref3D="1" dr="$A$95:$XFD$95" dn="Z_1718F1EE_9F48_4DBE_9531_3B70F9C4A5DD_.wvu.Rows" sId="3"/>
    <undo index="18" exp="area" ref3D="1" dr="$A$88:$XFD$88" dn="Z_1718F1EE_9F48_4DBE_9531_3B70F9C4A5DD_.wvu.Rows" sId="3"/>
    <undo index="16" exp="area" ref3D="1" dr="$A$71:$XFD$71" dn="Z_1718F1EE_9F48_4DBE_9531_3B70F9C4A5DD_.wvu.Rows" sId="3"/>
    <undo index="14" exp="area" ref3D="1" dr="$A$64:$XFD$6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1169000000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Прочие поступления от денежных взысканий и иных сумм от возмещение ущерба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2533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2651.6229499999999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630" sId="3">
    <oc r="C53">
      <f>C54+C55+C56+#REF!+#REF!+#REF!+#REF!+#REF!+#REF!+#REF!+#REF!+#REF!+#REF!+#REF!+#REF!+#REF!</f>
    </oc>
    <nc r="C53">
      <f>SUM(C54:C56)</f>
    </nc>
  </rcc>
  <rcc rId="16631" sId="3" odxf="1" dxf="1">
    <oc r="D53">
      <f>SUM(D54:D56)</f>
    </oc>
    <nc r="D53">
      <f>SUM(D54:D56)</f>
    </nc>
    <odxf>
      <numFmt numFmtId="168" formatCode="0.00000"/>
    </odxf>
    <ndxf>
      <numFmt numFmtId="166" formatCode="0.0"/>
    </ndxf>
  </rcc>
  <rcc rId="16632" sId="3" numFmtId="4">
    <oc r="C62">
      <v>27513.7</v>
    </oc>
    <nc r="C62">
      <v>0</v>
    </nc>
  </rcc>
  <rcc rId="16633" sId="3" numFmtId="4">
    <oc r="D62">
      <v>27513.7</v>
    </oc>
    <nc r="D62">
      <v>0</v>
    </nc>
  </rcc>
  <rcc rId="16634" sId="3" numFmtId="4">
    <oc r="C64">
      <v>10103.5</v>
    </oc>
    <nc r="C64">
      <v>10026.9</v>
    </nc>
  </rcc>
  <rcc rId="16635" sId="3" numFmtId="4">
    <oc r="D64">
      <v>10103.5</v>
    </oc>
    <nc r="D64">
      <v>835.6</v>
    </nc>
  </rcc>
  <rcc rId="16636" sId="3" numFmtId="4">
    <oc r="C65">
      <v>249768.08588999999</v>
    </oc>
    <nc r="C65">
      <v>227331.5624</v>
    </nc>
  </rcc>
  <rcc rId="16637" sId="3" numFmtId="4">
    <oc r="D65">
      <v>244324.37763</v>
    </oc>
    <nc r="D65">
      <v>0</v>
    </nc>
  </rcc>
  <rcc rId="16638" sId="3" numFmtId="4">
    <oc r="C66">
      <v>347994.19494000002</v>
    </oc>
    <nc r="C66">
      <v>363023.84</v>
    </nc>
  </rcc>
  <rcc rId="16639" sId="3" numFmtId="4">
    <oc r="D66">
      <v>347903.06880000001</v>
    </oc>
    <nc r="D66">
      <v>29346.145</v>
    </nc>
  </rcc>
  <rcc rId="16640" sId="3" numFmtId="4">
    <oc r="D67">
      <v>87504.450400000002</v>
    </oc>
    <nc r="D67">
      <v>1896.125</v>
    </nc>
  </rcc>
  <rcc rId="16641" sId="3" numFmtId="4">
    <oc r="C69">
      <v>-29040.5</v>
    </oc>
    <nc r="C69">
      <v>0</v>
    </nc>
  </rcc>
  <rcc rId="16642" sId="3" numFmtId="4">
    <oc r="C55">
      <v>14</v>
    </oc>
    <nc r="C55">
      <v>5600</v>
    </nc>
  </rcc>
  <rcc rId="16643" sId="3" numFmtId="4">
    <nc r="D13">
      <v>55.125419999999998</v>
    </nc>
  </rcc>
  <rcc rId="16644" sId="3" numFmtId="4">
    <oc r="C67">
      <v>88015.866399999999</v>
    </oc>
    <nc r="C67">
      <v>29907</v>
    </nc>
  </rcc>
  <rcc rId="16645" sId="3" numFmtId="4">
    <oc r="D69">
      <v>-29130.881000000001</v>
    </oc>
    <nc r="D69">
      <v>-52617.294300000001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15339" sId="11">
    <oc r="A1" t="inlineStr">
      <is>
        <t xml:space="preserve">                     Анализ исполнения бюджета Сятракасинского сельского поселения на 01.01.2020 г.</t>
      </is>
    </oc>
    <nc r="A1" t="inlineStr">
      <is>
        <t xml:space="preserve">                     Анализ исполнения бюджета Сятракасинского сельского поселения на 01.02.2020 г.</t>
      </is>
    </nc>
  </rcc>
  <rcc rId="15340" sId="11">
    <oc r="C3" t="inlineStr">
      <is>
        <t>назначено на 2019 г.</t>
      </is>
    </oc>
    <nc r="C3" t="inlineStr">
      <is>
        <t>назначено на 2020 г.</t>
      </is>
    </nc>
  </rcc>
  <rcc rId="15341" sId="11">
    <oc r="D3" t="inlineStr">
      <is>
        <t>исполнен на 01.01.2020 г.</t>
      </is>
    </oc>
    <nc r="D3" t="inlineStr">
      <is>
        <t>исполнен на 01.02.2020 г.</t>
      </is>
    </nc>
  </rcc>
  <rcc rId="15342" sId="11">
    <oc r="C54" t="inlineStr">
      <is>
        <t>назначено на 2019 г.</t>
      </is>
    </oc>
    <nc r="C54" t="inlineStr">
      <is>
        <t>назначено на 2020 г.</t>
      </is>
    </nc>
  </rcc>
  <rcc rId="15343" sId="11">
    <oc r="D54" t="inlineStr">
      <is>
        <t>исполнено на 01.01.2020 г.</t>
      </is>
    </oc>
    <nc r="D54" t="inlineStr">
      <is>
        <t>исполнено на 01.02.2020 г.</t>
      </is>
    </nc>
  </rcc>
  <rcc rId="15344" sId="11" numFmtId="4">
    <oc r="C6">
      <v>120.54300000000001</v>
    </oc>
    <nc r="C6">
      <v>137.6</v>
    </nc>
  </rcc>
  <rcc rId="15345" sId="11" numFmtId="4">
    <oc r="D6">
      <v>127.34598</v>
    </oc>
    <nc r="D6">
      <v>7.2460800000000001</v>
    </nc>
  </rcc>
  <rcc rId="15346" sId="11" numFmtId="4">
    <oc r="C8">
      <v>195.33</v>
    </oc>
    <nc r="C8">
      <v>227.51</v>
    </nc>
  </rcc>
  <rcc rId="15347" sId="11" numFmtId="4">
    <oc r="D8">
      <v>289.47811000000002</v>
    </oc>
    <nc r="D8">
      <v>23.092639999999999</v>
    </nc>
  </rcc>
  <rcc rId="15348" sId="11" numFmtId="4">
    <oc r="C9">
      <v>2.0950000000000002</v>
    </oc>
    <nc r="C9">
      <v>2.44</v>
    </nc>
  </rcc>
  <rcc rId="15349" sId="11" numFmtId="4">
    <oc r="D9">
      <v>2.1277499999999998</v>
    </oc>
    <nc r="D9">
      <v>0.15712999999999999</v>
    </nc>
  </rcc>
  <rcc rId="15350" sId="11" numFmtId="4">
    <oc r="C10">
      <v>326.24</v>
    </oc>
    <nc r="C10">
      <v>379.99</v>
    </nc>
  </rcc>
  <rcc rId="15351" sId="11" numFmtId="4">
    <oc r="D10">
      <v>386.74373000000003</v>
    </oc>
    <nc r="D10">
      <v>31.686679999999999</v>
    </nc>
  </rcc>
  <rcc rId="15352" sId="11" numFmtId="4">
    <oc r="D11">
      <v>-42.389969999999998</v>
    </oc>
    <nc r="D11">
      <v>-4.2452399999999999</v>
    </nc>
  </rcc>
  <rcc rId="15353" sId="11" numFmtId="4">
    <oc r="C13">
      <v>95</v>
    </oc>
    <nc r="C13">
      <v>50</v>
    </nc>
  </rcc>
  <rcc rId="15354" sId="11" numFmtId="4">
    <oc r="D13">
      <v>98.753339999999994</v>
    </oc>
    <nc r="D13">
      <v>0</v>
    </nc>
  </rcc>
  <rcc rId="15355" sId="11" numFmtId="4">
    <oc r="C15">
      <v>138</v>
    </oc>
    <nc r="C15">
      <v>150</v>
    </nc>
  </rcc>
  <rcc rId="15356" sId="11" numFmtId="4">
    <oc r="D15">
      <v>152.69067999999999</v>
    </oc>
    <nc r="D15">
      <v>1.8404700000000001</v>
    </nc>
  </rcc>
  <rcc rId="15357" sId="11" numFmtId="4">
    <oc r="C16">
      <v>1000</v>
    </oc>
    <nc r="C16">
      <v>905</v>
    </nc>
  </rcc>
  <rcc rId="15358" sId="11" numFmtId="4">
    <oc r="D16">
      <v>926.33088999999995</v>
    </oc>
    <nc r="D16">
      <v>14.608919999999999</v>
    </nc>
  </rcc>
  <rcc rId="15359" sId="11" numFmtId="4">
    <oc r="C18">
      <v>10</v>
    </oc>
    <nc r="C18">
      <v>4</v>
    </nc>
  </rcc>
  <rcc rId="15360" sId="11" numFmtId="4">
    <oc r="D18">
      <v>3.5</v>
    </oc>
    <nc r="D18">
      <v>0</v>
    </nc>
  </rcc>
  <rcc rId="15361" sId="11" numFmtId="4">
    <oc r="C27">
      <v>83</v>
    </oc>
    <nc r="C27">
      <v>146.69999999999999</v>
    </nc>
  </rcc>
  <rcc rId="15362" sId="11" numFmtId="4">
    <oc r="D27">
      <v>87.11</v>
    </oc>
    <nc r="D27">
      <v>0</v>
    </nc>
  </rcc>
  <rcc rId="15363" sId="11" numFmtId="4">
    <oc r="C28">
      <v>6</v>
    </oc>
    <nc r="C28">
      <v>6.7</v>
    </nc>
  </rcc>
  <rcc rId="15364" sId="11" numFmtId="4">
    <oc r="D28">
      <v>6.7737600000000002</v>
    </oc>
    <nc r="D28">
      <v>0.56447999999999998</v>
    </nc>
  </rcc>
  <rcc rId="15365" sId="11" numFmtId="4">
    <oc r="D30">
      <v>8.2261100000000003</v>
    </oc>
    <nc r="D30">
      <v>0</v>
    </nc>
  </rcc>
  <rcc rId="15366" sId="11" numFmtId="4">
    <oc r="C35">
      <v>1</v>
    </oc>
    <nc r="C35">
      <v>0</v>
    </nc>
  </rcc>
  <rcc rId="15367" sId="11" numFmtId="4">
    <oc r="D35">
      <v>1.8294999999999999</v>
    </oc>
    <nc r="D35">
      <v>0</v>
    </nc>
  </rcc>
  <rcc rId="15368" sId="11" numFmtId="4">
    <oc r="C41">
      <v>2862</v>
    </oc>
    <nc r="C41">
      <v>3036.7</v>
    </nc>
  </rcc>
  <rcc rId="15369" sId="11" numFmtId="4">
    <oc r="D41">
      <v>2862</v>
    </oc>
    <nc r="D41">
      <v>253.054</v>
    </nc>
  </rcc>
  <rcc rId="15370" sId="11" numFmtId="4">
    <oc r="C43">
      <v>2013.269</v>
    </oc>
    <nc r="C43">
      <v>1072.838</v>
    </nc>
  </rcc>
  <rcc rId="15371" sId="11" numFmtId="4">
    <oc r="D43">
      <v>2013.2270000000001</v>
    </oc>
    <nc r="D43">
      <v>0</v>
    </nc>
  </rcc>
  <rcc rId="15372" sId="11" numFmtId="4">
    <oc r="D48">
      <v>286.053</v>
    </oc>
    <nc r="D48"/>
  </rcc>
  <rcc rId="15373" sId="11" numFmtId="4">
    <oc r="D49">
      <v>254.70627999999999</v>
    </oc>
    <nc r="D49"/>
  </rcc>
  <rcc rId="15374" sId="11" numFmtId="4">
    <oc r="C48">
      <v>286.053</v>
    </oc>
    <nc r="C48"/>
  </rcc>
  <rcc rId="15375" sId="11" numFmtId="4">
    <oc r="C49">
      <v>224.82400000000001</v>
    </oc>
    <nc r="C49"/>
  </rcc>
  <rcc rId="15376" sId="11" numFmtId="4">
    <oc r="C44">
      <v>182.04300000000001</v>
    </oc>
    <nc r="C44">
      <v>182.18799999999999</v>
    </nc>
  </rcc>
  <rcc rId="15377" sId="11" numFmtId="4">
    <oc r="D44">
      <v>182.04300000000001</v>
    </oc>
    <nc r="D44">
      <v>14.933299999999999</v>
    </nc>
  </rcc>
  <rcc rId="15378" sId="11" numFmtId="34">
    <oc r="C58">
      <v>1367.0530000000001</v>
    </oc>
    <nc r="C58">
      <v>1396.2</v>
    </nc>
  </rcc>
  <rcc rId="15379" sId="11" numFmtId="34">
    <oc r="D58">
      <v>1339.8450800000001</v>
    </oc>
    <nc r="D58">
      <v>20.3</v>
    </nc>
  </rcc>
  <rcc rId="15380" sId="11" numFmtId="34">
    <oc r="C61">
      <v>0</v>
    </oc>
    <nc r="C61">
      <v>42</v>
    </nc>
  </rcc>
  <rcc rId="15381" sId="11" numFmtId="34">
    <oc r="C63">
      <v>138.108</v>
    </oc>
    <nc r="C63">
      <v>4.4509999999999996</v>
    </nc>
  </rcc>
  <rcc rId="15382" sId="11" numFmtId="34">
    <oc r="D63">
      <v>117.7075</v>
    </oc>
    <nc r="D63">
      <v>0</v>
    </nc>
  </rcc>
  <rcc rId="15383" sId="11" numFmtId="34">
    <oc r="C65">
      <v>179.892</v>
    </oc>
    <nc r="C65">
      <v>179.208</v>
    </nc>
  </rcc>
  <rcc rId="15384" sId="11" numFmtId="34">
    <oc r="D65">
      <v>179.892</v>
    </oc>
    <nc r="D65">
      <v>4.8</v>
    </nc>
  </rcc>
  <rcc rId="15385" sId="11" numFmtId="34">
    <oc r="C69">
      <v>2.7040000000000002</v>
    </oc>
    <nc r="C69">
      <v>2</v>
    </nc>
  </rcc>
  <rcc rId="15386" sId="11" numFmtId="34">
    <oc r="D69">
      <v>2.7031100000000001</v>
    </oc>
    <nc r="D69">
      <v>0</v>
    </nc>
  </rcc>
  <rcc rId="15387" sId="11" numFmtId="34">
    <oc r="D70">
      <v>0.65</v>
    </oc>
    <nc r="D70">
      <v>0</v>
    </nc>
  </rcc>
  <rcc rId="15388" sId="11" numFmtId="34">
    <oc r="D71">
      <v>2</v>
    </oc>
    <nc r="D71">
      <v>0</v>
    </nc>
  </rcc>
  <rcc rId="15389" sId="11" numFmtId="34">
    <oc r="C73">
      <v>5.3620000000000001</v>
    </oc>
    <nc r="C73">
      <v>7.1580000000000004</v>
    </nc>
  </rcc>
  <rcc rId="15390" sId="11" numFmtId="34">
    <oc r="D73">
      <v>5.3620000000000001</v>
    </oc>
    <nc r="D73">
      <v>0</v>
    </nc>
  </rcc>
  <rcc rId="15391" sId="11" numFmtId="34">
    <oc r="C74">
      <v>63.433</v>
    </oc>
    <nc r="C74">
      <v>50</v>
    </nc>
  </rcc>
  <rcc rId="15392" sId="11" numFmtId="34">
    <oc r="D74">
      <v>63.432980000000001</v>
    </oc>
    <nc r="D74">
      <v>47.1</v>
    </nc>
  </rcc>
  <rcc rId="15393" sId="11" numFmtId="34">
    <oc r="C75">
      <v>2891.7818499999998</v>
    </oc>
    <nc r="C75">
      <v>1787.778</v>
    </nc>
  </rcc>
  <rcc rId="15394" sId="11" numFmtId="34">
    <oc r="D75">
      <v>2850.0437400000001</v>
    </oc>
    <nc r="D75">
      <v>0</v>
    </nc>
  </rcc>
  <rcc rId="15395" sId="11" numFmtId="34">
    <oc r="C76">
      <v>226.71899999999999</v>
    </oc>
    <nc r="C76">
      <v>139.571</v>
    </nc>
  </rcc>
  <rcc rId="15396" sId="11" numFmtId="34">
    <oc r="D76">
      <v>149.46</v>
    </oc>
    <nc r="D76">
      <v>0</v>
    </nc>
  </rcc>
  <rcc rId="15397" sId="11" numFmtId="34">
    <oc r="C80">
      <v>898.41099999999994</v>
    </oc>
    <nc r="C80">
      <v>653</v>
    </nc>
  </rcc>
  <rcc rId="15398" sId="11" numFmtId="34">
    <oc r="D80">
      <v>656.32662000000005</v>
    </oc>
    <nc r="D80">
      <v>0</v>
    </nc>
  </rcc>
  <rcc rId="15399" sId="11" numFmtId="34">
    <oc r="C82">
      <v>2026.9880000000001</v>
    </oc>
    <nc r="C82">
      <v>2134.3000000000002</v>
    </nc>
  </rcc>
  <rcc rId="15400" sId="11" numFmtId="34">
    <oc r="D82">
      <v>1991.85</v>
    </oc>
    <nc r="D82">
      <v>158.78299999999999</v>
    </nc>
  </rcc>
  <rcc rId="15401" sId="11" numFmtId="34">
    <oc r="C89">
      <v>24.469000000000001</v>
    </oc>
    <nc r="C89">
      <v>2</v>
    </nc>
  </rcc>
  <rcc rId="15402" sId="11" numFmtId="34">
    <oc r="D89">
      <v>24.469000000000001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cc rId="14655" sId="5">
    <oc r="C55" t="inlineStr">
      <is>
        <t>назначено на 2019 г.</t>
      </is>
    </oc>
    <nc r="C55" t="inlineStr">
      <is>
        <t>назначено на 2020 г.</t>
      </is>
    </nc>
  </rcc>
  <rcc rId="14656" sId="5">
    <oc r="D55" t="inlineStr">
      <is>
        <t>исполнено на 01.01.2020 г</t>
      </is>
    </oc>
    <nc r="D55" t="inlineStr">
      <is>
        <t>исполнено на 01.02.2020 г</t>
      </is>
    </nc>
  </rcc>
  <rcc rId="14657" sId="5">
    <oc r="A1" t="inlineStr">
      <is>
        <t xml:space="preserve">                     Анализ исполнения бюджета Большесундырского сельского поселения на 01.01.2020 г.</t>
      </is>
    </oc>
    <nc r="A1" t="inlineStr">
      <is>
        <t xml:space="preserve">                     Анализ исполнения бюджета Большесундырского сельского поселения на 01.02.2020 г.</t>
      </is>
    </nc>
  </rcc>
  <rcc rId="14658" sId="5">
    <oc r="C3" t="inlineStr">
      <is>
        <t>назначено на 2019 г.</t>
      </is>
    </oc>
    <nc r="C3" t="inlineStr">
      <is>
        <t>назначено на 2020 г.</t>
      </is>
    </nc>
  </rcc>
  <rcc rId="14659" sId="5">
    <oc r="D3" t="inlineStr">
      <is>
        <t>исполнен на 01.01.2020 г.</t>
      </is>
    </oc>
    <nc r="D3" t="inlineStr">
      <is>
        <t>исполнен на 01.02.2020 г.</t>
      </is>
    </nc>
  </rcc>
  <rcc rId="14660" sId="5" numFmtId="4">
    <oc r="C6">
      <v>418.71499999999997</v>
    </oc>
    <nc r="C6">
      <v>403.6</v>
    </nc>
  </rcc>
  <rcc rId="14661" sId="5" numFmtId="4">
    <oc r="D6">
      <v>367.56914</v>
    </oc>
    <nc r="D6">
      <v>13.70337</v>
    </nc>
  </rcc>
  <rcc rId="14662" sId="5" numFmtId="4">
    <oc r="C8">
      <v>237.12</v>
    </oc>
    <nc r="C8">
      <v>275.86</v>
    </nc>
  </rcc>
  <rcc rId="14663" sId="5" numFmtId="4">
    <oc r="D8">
      <v>351.42403999999999</v>
    </oc>
    <nc r="D8">
      <v>27.999839999999999</v>
    </nc>
  </rcc>
  <rcc rId="14664" sId="5" numFmtId="4">
    <oc r="C9">
      <v>2.5049999999999999</v>
    </oc>
    <nc r="C9">
      <v>2.95</v>
    </nc>
  </rcc>
  <rcc rId="14665" sId="5" numFmtId="4">
    <oc r="D9">
      <v>2.5830600000000001</v>
    </oc>
    <nc r="D9">
      <v>0.19053</v>
    </nc>
  </rcc>
  <rcc rId="14666" sId="5" numFmtId="4">
    <oc r="C10">
      <v>396.1</v>
    </oc>
    <nc r="C10">
      <v>460.75</v>
    </nc>
  </rcc>
  <rcc rId="14667" sId="5" numFmtId="4">
    <oc r="D10">
      <v>469.50373000000002</v>
    </oc>
    <nc r="D10">
      <v>38.420090000000002</v>
    </nc>
  </rcc>
  <rcc rId="14668" sId="5" numFmtId="4">
    <oc r="D11">
      <v>-51.461069999999999</v>
    </oc>
    <nc r="D11">
      <v>-5.1473699999999996</v>
    </nc>
  </rcc>
  <rcc rId="14669" sId="5" numFmtId="4">
    <oc r="D13">
      <v>38.458449999999999</v>
    </oc>
    <nc r="D13">
      <v>0</v>
    </nc>
  </rcc>
  <rcc rId="14670" sId="5" numFmtId="4">
    <oc r="C15">
      <v>1098</v>
    </oc>
    <nc r="C15">
      <v>1120</v>
    </nc>
  </rcc>
  <rcc rId="14671" sId="5" numFmtId="4">
    <oc r="D15">
      <v>1058.6190300000001</v>
    </oc>
    <nc r="D15">
      <v>6.2659700000000003</v>
    </nc>
  </rcc>
  <rcc rId="14672" sId="5" numFmtId="4">
    <oc r="C16">
      <v>1285</v>
    </oc>
    <nc r="C16">
      <v>1241</v>
    </nc>
  </rcc>
  <rcc rId="14673" sId="5" numFmtId="4">
    <oc r="D16">
      <v>1237.2877000000001</v>
    </oc>
    <nc r="D16">
      <v>64.251040000000003</v>
    </nc>
  </rcc>
  <rcc rId="14674" sId="5" numFmtId="4">
    <oc r="C18">
      <v>13</v>
    </oc>
    <nc r="C18">
      <v>10</v>
    </nc>
  </rcc>
  <rcc rId="14675" sId="5" numFmtId="4">
    <oc r="D18">
      <v>16.75</v>
    </oc>
    <nc r="D18">
      <v>0.4</v>
    </nc>
  </rcc>
  <rcc rId="14676" sId="5" numFmtId="4">
    <oc r="C28">
      <v>200</v>
    </oc>
    <nc r="C28">
      <v>193.9</v>
    </nc>
  </rcc>
  <rcc rId="14677" sId="5" numFmtId="4">
    <oc r="D28">
      <v>27.2</v>
    </oc>
    <nc r="D28">
      <v>0</v>
    </nc>
  </rcc>
  <rcc rId="14678" sId="5" numFmtId="4">
    <oc r="C29">
      <v>45</v>
    </oc>
    <nc r="C29">
      <v>50</v>
    </nc>
  </rcc>
  <rcc rId="14679" sId="5" numFmtId="4">
    <oc r="D29">
      <v>214.934</v>
    </oc>
    <nc r="D29">
      <v>4.1669999999999998</v>
    </nc>
  </rcc>
  <rcc rId="14680" sId="5" numFmtId="4">
    <oc r="C31">
      <v>200</v>
    </oc>
    <nc r="C31">
      <v>0</v>
    </nc>
  </rcc>
  <rcc rId="14681" sId="5" numFmtId="4">
    <oc r="D31">
      <v>221.96512000000001</v>
    </oc>
    <nc r="D31">
      <v>2.52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fmt sheetId="1" sqref="A1:K1" start="0" length="2147483647">
    <dxf>
      <font>
        <sz val="16"/>
      </font>
    </dxf>
  </rfmt>
  <rfmt sheetId="1" sqref="C2:E2" start="0" length="2147483647">
    <dxf>
      <font>
        <b/>
      </font>
    </dxf>
  </rfmt>
  <rfmt sheetId="1" sqref="F2:H2" start="0" length="2147483647">
    <dxf>
      <font>
        <b/>
      </font>
    </dxf>
  </rfmt>
  <rfmt sheetId="1" sqref="I2:K2" start="0" length="2147483647">
    <dxf>
      <font>
        <b/>
      </font>
    </dxf>
  </rfmt>
  <rfmt sheetId="1" sqref="C2:E2" start="0" length="2147483647">
    <dxf>
      <font>
        <sz val="12"/>
      </font>
    </dxf>
  </rfmt>
  <rfmt sheetId="1" sqref="F2:H2" start="0" length="2147483647">
    <dxf>
      <font>
        <sz val="12"/>
      </font>
    </dxf>
  </rfmt>
  <rfmt sheetId="1" sqref="I2:K2" start="0" length="2147483647">
    <dxf>
      <font>
        <sz val="12"/>
      </font>
    </dxf>
  </rfmt>
  <rfmt sheetId="2" sqref="B4:Z4">
    <dxf>
      <alignment wrapText="0" readingOrder="0"/>
    </dxf>
  </rfmt>
  <rfmt sheetId="2" sqref="CH14:CH29">
    <dxf>
      <numFmt numFmtId="187" formatCode="#,##0.000"/>
    </dxf>
  </rfmt>
  <rfmt sheetId="2" sqref="CH14:CH29">
    <dxf>
      <numFmt numFmtId="4" formatCode="#,##0.00"/>
    </dxf>
  </rfmt>
  <rfmt sheetId="2" sqref="CH14:CH29">
    <dxf>
      <numFmt numFmtId="167" formatCode="#,##0.0"/>
    </dxf>
  </rfmt>
  <rfmt sheetId="2" sqref="CF14:CF31">
    <dxf>
      <numFmt numFmtId="187" formatCode="#,##0.000"/>
    </dxf>
  </rfmt>
  <rfmt sheetId="2" sqref="CF14:CF31">
    <dxf>
      <numFmt numFmtId="4" formatCode="#,##0.00"/>
    </dxf>
  </rfmt>
  <rfmt sheetId="2" sqref="CF14:CF31">
    <dxf>
      <numFmt numFmtId="167" formatCode="#,##0.0"/>
    </dxf>
  </rfmt>
  <rfmt sheetId="2" sqref="CD14:CD29">
    <dxf>
      <numFmt numFmtId="186" formatCode="#,##0.0000"/>
    </dxf>
  </rfmt>
  <rfmt sheetId="2" sqref="CD14:CD29">
    <dxf>
      <numFmt numFmtId="187" formatCode="#,##0.000"/>
    </dxf>
  </rfmt>
  <rfmt sheetId="2" sqref="CD14:CD29">
    <dxf>
      <numFmt numFmtId="4" formatCode="#,##0.00"/>
    </dxf>
  </rfmt>
  <rfmt sheetId="2" sqref="CD14:CD29">
    <dxf>
      <numFmt numFmtId="167" formatCode="#,##0.0"/>
    </dxf>
  </rfmt>
  <rfmt sheetId="2" sqref="CD14:CD29">
    <dxf>
      <numFmt numFmtId="3" formatCode="#,##0"/>
    </dxf>
  </rfmt>
  <rfmt sheetId="2" sqref="CD14:CD29">
    <dxf>
      <numFmt numFmtId="167" formatCode="#,##0.0"/>
    </dxf>
  </rfmt>
  <rfmt sheetId="2" sqref="CA14:CA31">
    <dxf>
      <numFmt numFmtId="172" formatCode="#,##0.00000"/>
    </dxf>
  </rfmt>
  <rfmt sheetId="2" sqref="CA14:CA31">
    <dxf>
      <numFmt numFmtId="186" formatCode="#,##0.0000"/>
    </dxf>
  </rfmt>
  <rfmt sheetId="2" sqref="CA14:CA31">
    <dxf>
      <numFmt numFmtId="187" formatCode="#,##0.000"/>
    </dxf>
  </rfmt>
  <rfmt sheetId="2" sqref="CA14:CA31">
    <dxf>
      <numFmt numFmtId="4" formatCode="#,##0.00"/>
    </dxf>
  </rfmt>
  <rfmt sheetId="2" sqref="CA14:CA31">
    <dxf>
      <numFmt numFmtId="167" formatCode="#,##0.0"/>
    </dxf>
  </rfmt>
  <rfmt sheetId="2" sqref="BO15:BO29">
    <dxf>
      <numFmt numFmtId="186" formatCode="#,##0.0000"/>
    </dxf>
  </rfmt>
  <rfmt sheetId="2" sqref="BO15:BO29">
    <dxf>
      <numFmt numFmtId="187" formatCode="#,##0.000"/>
    </dxf>
  </rfmt>
  <rfmt sheetId="2" sqref="BO15:BO29">
    <dxf>
      <numFmt numFmtId="4" formatCode="#,##0.00"/>
    </dxf>
  </rfmt>
  <rfmt sheetId="2" sqref="BO15:BO29">
    <dxf>
      <numFmt numFmtId="167" formatCode="#,##0.0"/>
    </dxf>
  </rfmt>
  <rfmt sheetId="2" sqref="CI19">
    <dxf>
      <numFmt numFmtId="186" formatCode="#,##0.0000"/>
    </dxf>
  </rfmt>
  <rfmt sheetId="2" sqref="CI19">
    <dxf>
      <numFmt numFmtId="187" formatCode="#,##0.000"/>
    </dxf>
  </rfmt>
  <rfmt sheetId="2" sqref="CI19">
    <dxf>
      <numFmt numFmtId="4" formatCode="#,##0.00"/>
    </dxf>
  </rfmt>
  <rfmt sheetId="2" sqref="CI19">
    <dxf>
      <numFmt numFmtId="167" formatCode="#,##0.0"/>
    </dxf>
  </rfmt>
  <rfmt sheetId="2" sqref="DN14:DN31">
    <dxf>
      <numFmt numFmtId="186" formatCode="#,##0.0000"/>
    </dxf>
  </rfmt>
  <rfmt sheetId="2" sqref="DN14:DN31">
    <dxf>
      <numFmt numFmtId="187" formatCode="#,##0.000"/>
    </dxf>
  </rfmt>
  <rfmt sheetId="2" sqref="DN14:DN31">
    <dxf>
      <numFmt numFmtId="4" formatCode="#,##0.00"/>
    </dxf>
  </rfmt>
  <rfmt sheetId="2" sqref="DN14:DN31">
    <dxf>
      <numFmt numFmtId="167" formatCode="#,##0.0"/>
    </dxf>
  </rfmt>
  <rfmt sheetId="2" sqref="EC14:EC31">
    <dxf>
      <numFmt numFmtId="172" formatCode="#,##0.00000"/>
    </dxf>
  </rfmt>
  <rfmt sheetId="2" sqref="EC14:EC31">
    <dxf>
      <numFmt numFmtId="186" formatCode="#,##0.0000"/>
    </dxf>
  </rfmt>
  <rfmt sheetId="2" sqref="EC14:EC31">
    <dxf>
      <numFmt numFmtId="187" formatCode="#,##0.000"/>
    </dxf>
  </rfmt>
  <rfmt sheetId="2" sqref="EC14:EC31">
    <dxf>
      <numFmt numFmtId="4" formatCode="#,##0.00"/>
    </dxf>
  </rfmt>
  <rfmt sheetId="2" sqref="EC14:EC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15878" sId="17">
    <oc r="C55" t="inlineStr">
      <is>
        <t>назначено на 2019 г.</t>
      </is>
    </oc>
    <nc r="C55" t="inlineStr">
      <is>
        <t>назначено на 2020 г.</t>
      </is>
    </nc>
  </rcc>
  <rcc rId="15879" sId="17">
    <oc r="D55" t="inlineStr">
      <is>
        <t>исполнено на 01.01.2020г.</t>
      </is>
    </oc>
    <nc r="D55" t="inlineStr">
      <is>
        <t>исполнено на 01.02.2020г.</t>
      </is>
    </nc>
  </rcc>
  <rcc rId="15880" sId="17">
    <oc r="C3" t="inlineStr">
      <is>
        <t>назначено на 2019 г.</t>
      </is>
    </oc>
    <nc r="C3" t="inlineStr">
      <is>
        <t>назначено на 2020 г.</t>
      </is>
    </nc>
  </rcc>
  <rcc rId="15881" sId="17">
    <oc r="D3" t="inlineStr">
      <is>
        <t>исполнен на 01.01.2020 г.</t>
      </is>
    </oc>
    <nc r="D3" t="inlineStr">
      <is>
        <t>исполнен на 01.02.2020 г.</t>
      </is>
    </nc>
  </rcc>
  <rcc rId="15882" sId="17">
    <oc r="A1" t="inlineStr">
      <is>
        <t xml:space="preserve">                     Анализ исполнения бюджета Юськасинского сельского поселения на 01.01.2020 г.</t>
      </is>
    </oc>
    <nc r="A1" t="inlineStr">
      <is>
        <t xml:space="preserve">                     Анализ исполнения бюджета Юськасинского сельского поселения на 01.02.2020 г.</t>
      </is>
    </nc>
  </rcc>
  <rcc rId="15883" sId="17" numFmtId="4">
    <oc r="C6">
      <v>140.44399999999999</v>
    </oc>
    <nc r="C6">
      <v>146.4</v>
    </nc>
  </rcc>
  <rcc rId="15884" sId="17" numFmtId="4">
    <oc r="D6">
      <v>145.02241000000001</v>
    </oc>
    <nc r="D6">
      <v>3.9199899999999999</v>
    </nc>
  </rcc>
  <rcc rId="15885" sId="17" numFmtId="4">
    <oc r="C8">
      <v>250.79</v>
    </oc>
    <nc r="C8">
      <v>206.65</v>
    </nc>
  </rcc>
  <rcc rId="15886" sId="17" numFmtId="4">
    <oc r="D8">
      <v>371.67561000000001</v>
    </oc>
    <nc r="D8">
      <v>20.975840000000002</v>
    </nc>
  </rcc>
  <rcc rId="15887" sId="17" numFmtId="4">
    <oc r="C9">
      <v>2.69</v>
    </oc>
    <nc r="C9">
      <v>2.2200000000000002</v>
    </nc>
  </rcc>
  <rcc rId="15888" sId="17" numFmtId="4">
    <oc r="D9">
      <v>2.7319100000000001</v>
    </oc>
    <nc r="D9">
      <v>0.14274000000000001</v>
    </nc>
  </rcc>
  <rcc rId="15889" sId="17" numFmtId="4">
    <oc r="C10">
      <v>418.88</v>
    </oc>
    <nc r="C10">
      <v>345.16</v>
    </nc>
  </rcc>
  <rcc rId="15890" sId="17" numFmtId="4">
    <oc r="D10">
      <v>496.55986000000001</v>
    </oc>
    <nc r="D10">
      <v>28.782060000000001</v>
    </nc>
  </rcc>
  <rcc rId="15891" sId="17" numFmtId="4">
    <oc r="D11">
      <v>-54.42662</v>
    </oc>
    <nc r="D11">
      <v>-3.8561200000000002</v>
    </nc>
  </rcc>
  <rcc rId="15892" sId="17" numFmtId="4">
    <oc r="C13">
      <v>2</v>
    </oc>
    <nc r="C13">
      <v>5</v>
    </nc>
  </rcc>
  <rcc rId="15893" sId="17" numFmtId="4">
    <oc r="D13">
      <v>0.31428</v>
    </oc>
    <nc r="D13">
      <v>0</v>
    </nc>
  </rcc>
  <rcc rId="15894" sId="17" numFmtId="4">
    <oc r="C15">
      <v>128</v>
    </oc>
    <nc r="C15">
      <v>120</v>
    </nc>
  </rcc>
  <rcc rId="15895" sId="17" numFmtId="4">
    <oc r="D15">
      <v>114.76043</v>
    </oc>
    <nc r="D15">
      <v>0.77456000000000003</v>
    </nc>
  </rcc>
  <rcc rId="15896" sId="17" numFmtId="4">
    <oc r="C16">
      <v>325</v>
    </oc>
    <nc r="C16">
      <v>312</v>
    </nc>
  </rcc>
  <rcc rId="15897" sId="17" numFmtId="4">
    <oc r="D16">
      <v>318.33240999999998</v>
    </oc>
    <nc r="D16">
      <v>1.6183799999999999</v>
    </nc>
  </rcc>
  <rcc rId="15898" sId="17" numFmtId="4">
    <oc r="C18">
      <v>5</v>
    </oc>
    <nc r="C18">
      <v>10</v>
    </nc>
  </rcc>
  <rcc rId="15899" sId="17" numFmtId="4">
    <oc r="D18">
      <v>11.25</v>
    </oc>
    <nc r="D18">
      <v>0</v>
    </nc>
  </rcc>
  <rcc rId="15900" sId="17" numFmtId="4">
    <oc r="C28">
      <v>60</v>
    </oc>
    <nc r="C28">
      <v>55</v>
    </nc>
  </rcc>
  <rcc rId="15901" sId="17" numFmtId="4">
    <oc r="D28">
      <v>66</v>
    </oc>
    <nc r="D28">
      <v>4.5</v>
    </nc>
  </rcc>
  <rcc rId="15902" sId="17" numFmtId="4">
    <oc r="C30">
      <v>360</v>
    </oc>
    <nc r="C30">
      <v>0</v>
    </nc>
  </rcc>
  <rcc rId="15903" sId="17" numFmtId="4">
    <oc r="D30">
      <v>341.51458000000002</v>
    </oc>
    <nc r="D30">
      <v>26.302569999999999</v>
    </nc>
  </rcc>
  <rcc rId="15904" sId="17" numFmtId="4">
    <oc r="C32">
      <v>4</v>
    </oc>
    <nc r="C32">
      <v>0</v>
    </nc>
  </rcc>
  <rcc rId="15905" sId="17" numFmtId="4">
    <oc r="D32">
      <v>4.1580000000000004</v>
    </oc>
    <nc r="D32">
      <v>0</v>
    </nc>
  </rcc>
  <rcc rId="15906" sId="17" numFmtId="4">
    <oc r="C39">
      <v>3029</v>
    </oc>
    <nc r="C39">
      <v>3421</v>
    </nc>
  </rcc>
  <rcc rId="15907" sId="17" numFmtId="4">
    <oc r="D39">
      <v>3029</v>
    </oc>
    <nc r="D39">
      <v>285.07799999999997</v>
    </nc>
  </rcc>
  <rcc rId="15908" sId="17" numFmtId="4">
    <oc r="C41">
      <v>830.5</v>
    </oc>
    <nc r="C41">
      <v>0</v>
    </nc>
  </rcc>
  <rcc rId="15909" sId="17" numFmtId="4">
    <oc r="D41">
      <v>830.5</v>
    </oc>
    <nc r="D41">
      <v>0</v>
    </nc>
  </rcc>
  <rcc rId="15910" sId="17" numFmtId="4">
    <oc r="C42">
      <v>1262.047</v>
    </oc>
    <nc r="C42">
      <v>834.51</v>
    </nc>
  </rcc>
  <rcc rId="15911" sId="17" numFmtId="4">
    <oc r="D42">
      <v>1262.047</v>
    </oc>
    <nc r="D42">
      <v>0</v>
    </nc>
  </rcc>
  <rcc rId="15912" sId="17" numFmtId="4">
    <oc r="C43">
      <v>182.65700000000001</v>
    </oc>
    <nc r="C43">
      <v>183.38800000000001</v>
    </nc>
  </rcc>
  <rcc rId="15913" sId="17" numFmtId="4">
    <oc r="D43">
      <v>182.65700000000001</v>
    </oc>
    <nc r="D43">
      <v>14.933299999999999</v>
    </nc>
  </rcc>
  <rcc rId="15914" sId="17" numFmtId="4">
    <oc r="D51">
      <v>190</v>
    </oc>
    <nc r="D51">
      <v>0</v>
    </nc>
  </rcc>
  <rfmt sheetId="17" sqref="C38">
    <dxf>
      <numFmt numFmtId="2" formatCode="0.00"/>
    </dxf>
  </rfmt>
  <rfmt sheetId="17" sqref="C38">
    <dxf>
      <numFmt numFmtId="183" formatCode="0.000"/>
    </dxf>
  </rfmt>
  <rfmt sheetId="17" sqref="C38">
    <dxf>
      <numFmt numFmtId="174" formatCode="0.0000"/>
    </dxf>
  </rfmt>
  <rfmt sheetId="17" sqref="C38">
    <dxf>
      <numFmt numFmtId="168" formatCode="0.00000"/>
    </dxf>
  </rfmt>
  <rcc rId="15915" sId="17" numFmtId="4">
    <oc r="C50">
      <v>240.46700000000001</v>
    </oc>
    <nc r="C50"/>
  </rcc>
  <rcc rId="15916" sId="17" numFmtId="4">
    <oc r="D50">
      <v>240.46700000000001</v>
    </oc>
    <nc r="D50"/>
  </rcc>
  <rcc rId="15917" sId="17" numFmtId="34">
    <oc r="C59">
      <v>1352.0419999999999</v>
    </oc>
    <nc r="C59">
      <v>1339.662</v>
    </nc>
  </rcc>
  <rcc rId="15918" sId="17" numFmtId="34">
    <oc r="D59">
      <v>1328.1765</v>
    </oc>
    <nc r="D59">
      <v>31.869700000000002</v>
    </nc>
  </rcc>
  <rcc rId="15919" sId="17" numFmtId="34">
    <oc r="C62">
      <v>0</v>
    </oc>
    <nc r="C62">
      <v>34</v>
    </nc>
  </rcc>
  <rcc rId="15920" sId="17" numFmtId="34">
    <oc r="C64">
      <v>58.408000000000001</v>
    </oc>
    <nc r="C64">
      <v>4.2</v>
    </nc>
  </rcc>
  <rcc rId="15921" sId="17" numFmtId="34">
    <oc r="D64">
      <v>58.408000000000001</v>
    </oc>
    <nc r="D64">
      <v>0</v>
    </nc>
  </rcc>
  <rcc rId="15922" sId="17" numFmtId="34">
    <oc r="C66">
      <v>179.892</v>
    </oc>
    <nc r="C66">
      <v>179.208</v>
    </nc>
  </rcc>
  <rcc rId="15923" sId="17" numFmtId="34">
    <oc r="D66">
      <v>179.892</v>
    </oc>
    <nc r="D66">
      <v>4</v>
    </nc>
  </rcc>
  <rcc rId="15924" sId="17" numFmtId="34">
    <oc r="C70">
      <v>2.7031100000000001</v>
    </oc>
    <nc r="C70">
      <v>2</v>
    </nc>
  </rcc>
  <rcc rId="15925" sId="17" numFmtId="34">
    <oc r="D70">
      <v>2.7031100000000001</v>
    </oc>
    <nc r="D70">
      <v>0</v>
    </nc>
  </rcc>
  <rcc rId="15926" sId="17" numFmtId="34">
    <oc r="C71">
      <v>14</v>
    </oc>
    <nc r="C71">
      <v>8</v>
    </nc>
  </rcc>
  <rcc rId="15927" sId="17" numFmtId="34">
    <oc r="D71">
      <v>10.25493</v>
    </oc>
    <nc r="D71">
      <v>1.5</v>
    </nc>
  </rcc>
  <rcc rId="15928" sId="17" numFmtId="34">
    <oc r="D72">
      <v>2</v>
    </oc>
    <nc r="D72">
      <v>0</v>
    </nc>
  </rcc>
  <rcc rId="15929" sId="17" numFmtId="34">
    <oc r="C74">
      <v>6.7024999999999997</v>
    </oc>
    <nc r="C74">
      <v>10.021000000000001</v>
    </nc>
  </rcc>
  <rcc rId="15930" sId="17" numFmtId="34">
    <oc r="D74">
      <v>6.7024999999999997</v>
    </oc>
    <nc r="D74">
      <v>0</v>
    </nc>
  </rcc>
  <rcc rId="15931" sId="17" numFmtId="34">
    <oc r="C75">
      <v>433.6</v>
    </oc>
    <nc r="C75">
      <v>100</v>
    </nc>
  </rcc>
  <rcc rId="15932" sId="17" numFmtId="34">
    <oc r="D75">
      <v>361.36799999999999</v>
    </oc>
    <nc r="D75">
      <v>0</v>
    </nc>
  </rcc>
  <rcc rId="15933" sId="17" numFmtId="34">
    <oc r="C76">
      <v>1977.3460500000001</v>
    </oc>
    <nc r="C76">
      <v>1388.54</v>
    </nc>
  </rcc>
  <rcc rId="15934" sId="17" numFmtId="34">
    <oc r="D76">
      <v>1977.3460500000001</v>
    </oc>
    <nc r="D76">
      <v>0</v>
    </nc>
  </rcc>
  <rcc rId="15935" sId="17" numFmtId="34">
    <oc r="C77">
      <v>66</v>
    </oc>
    <nc r="C77">
      <v>0</v>
    </nc>
  </rcc>
  <rcc rId="15936" sId="17" numFmtId="34">
    <oc r="D77">
      <v>66</v>
    </oc>
    <nc r="D77">
      <v>0</v>
    </nc>
  </rcc>
  <rcc rId="15937" sId="17" numFmtId="34">
    <oc r="C81">
      <v>633.26700000000005</v>
    </oc>
    <nc r="C81">
      <v>464.697</v>
    </nc>
  </rcc>
  <rcc rId="15938" sId="17" numFmtId="34">
    <oc r="D81">
      <v>633.1</v>
    </oc>
    <nc r="D81">
      <v>0</v>
    </nc>
  </rcc>
  <rcc rId="15939" sId="17" numFmtId="34">
    <oc r="C83">
      <v>2744.0838899999999</v>
    </oc>
    <nc r="C83">
      <v>2102</v>
    </nc>
  </rcc>
  <rcc rId="15940" sId="17" numFmtId="34">
    <oc r="D83">
      <v>2728.1692400000002</v>
    </oc>
    <nc r="D83">
      <v>113.18692</v>
    </nc>
  </rcc>
  <rcc rId="15941" sId="17" numFmtId="34">
    <oc r="C90">
      <v>27</v>
    </oc>
    <nc r="C90">
      <v>2</v>
    </nc>
  </rcc>
  <rcc rId="15942" sId="17" numFmtId="34">
    <oc r="D90">
      <v>27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fmt sheetId="8" sqref="C40">
    <dxf>
      <numFmt numFmtId="1" formatCode="0"/>
    </dxf>
  </rfmt>
  <rfmt sheetId="8" sqref="C40">
    <dxf>
      <numFmt numFmtId="166" formatCode="0.0"/>
    </dxf>
  </rfmt>
  <rfmt sheetId="8" sqref="C40">
    <dxf>
      <numFmt numFmtId="2" formatCode="0.00"/>
    </dxf>
  </rfmt>
  <rfmt sheetId="8" sqref="C40">
    <dxf>
      <numFmt numFmtId="183" formatCode="0.000"/>
    </dxf>
  </rfmt>
  <rfmt sheetId="8" sqref="C40">
    <dxf>
      <numFmt numFmtId="174" formatCode="0.0000"/>
    </dxf>
  </rfmt>
  <rfmt sheetId="8" sqref="C40">
    <dxf>
      <numFmt numFmtId="168" formatCode="0.00000"/>
    </dxf>
  </rfmt>
  <rfmt sheetId="8" sqref="C40">
    <dxf>
      <numFmt numFmtId="173" formatCode="0.000000"/>
    </dxf>
  </rfmt>
  <rfmt sheetId="8" sqref="C40">
    <dxf>
      <numFmt numFmtId="177" formatCode="0.0000000"/>
    </dxf>
  </rfmt>
  <rfmt sheetId="8" sqref="C40">
    <dxf>
      <numFmt numFmtId="173" formatCode="0.000000"/>
    </dxf>
  </rfmt>
  <rfmt sheetId="8" sqref="C40">
    <dxf>
      <numFmt numFmtId="168" formatCode="0.00000"/>
    </dxf>
  </rfmt>
  <rcc rId="15059" sId="8" numFmtId="4">
    <oc r="C46">
      <v>79.134</v>
    </oc>
    <nc r="C46">
      <v>0</v>
    </nc>
  </rcc>
  <rcc rId="15060" sId="8" numFmtId="4">
    <oc r="D46">
      <v>88.924000000000007</v>
    </oc>
    <nc r="D46">
      <v>0</v>
    </nc>
  </rcc>
  <rfmt sheetId="8" sqref="D40">
    <dxf>
      <numFmt numFmtId="2" formatCode="0.00"/>
    </dxf>
  </rfmt>
  <rfmt sheetId="8" sqref="D40">
    <dxf>
      <numFmt numFmtId="183" formatCode="0.000"/>
    </dxf>
  </rfmt>
  <rfmt sheetId="8" sqref="D40">
    <dxf>
      <numFmt numFmtId="174" formatCode="0.0000"/>
    </dxf>
  </rfmt>
  <rfmt sheetId="8" sqref="D51">
    <dxf>
      <numFmt numFmtId="172" formatCode="#,##0.00000"/>
    </dxf>
  </rfmt>
  <rfmt sheetId="8" sqref="D51">
    <dxf>
      <numFmt numFmtId="179" formatCode="#,##0.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20204" sId="5" numFmtId="4">
    <oc r="D13">
      <v>0</v>
    </oc>
    <nc r="D13">
      <v>13.313700000000001</v>
    </nc>
  </rcc>
  <rcc rId="20205" sId="5" numFmtId="4">
    <oc r="D15">
      <v>5.2468199999999996</v>
    </oc>
    <nc r="D15">
      <v>38.078270000000003</v>
    </nc>
  </rcc>
  <rcc rId="20206" sId="5" numFmtId="4">
    <oc r="D16">
      <v>60.052619999999997</v>
    </oc>
    <nc r="D16">
      <v>83.210279999999997</v>
    </nc>
  </rcc>
  <rcc rId="20207" sId="5" numFmtId="4">
    <oc r="D29">
      <v>4.1669999999999998</v>
    </oc>
    <nc r="D29">
      <v>8.3339999999999996</v>
    </nc>
  </rcc>
  <rcc rId="20208" sId="5" numFmtId="4">
    <oc r="D42">
      <v>503.03699999999998</v>
    </oc>
    <nc r="D42">
      <v>1006.074</v>
    </nc>
  </rcc>
  <rcc rId="20209" sId="5" numFmtId="4">
    <oc r="D46">
      <v>17.2334</v>
    </oc>
    <nc r="D46">
      <v>34.466799999999999</v>
    </nc>
  </rcc>
  <rcc rId="20210" sId="5" numFmtId="4">
    <oc r="D59">
      <v>37</v>
    </oc>
    <nc r="D59">
      <v>264.97775000000001</v>
    </nc>
  </rcc>
  <rcc rId="20211" sId="5" numFmtId="4">
    <oc r="D66">
      <v>4</v>
    </oc>
    <nc r="D66">
      <v>21.655180000000001</v>
    </nc>
  </rcc>
  <rcc rId="20212" sId="5" numFmtId="4">
    <oc r="D76">
      <v>0</v>
    </oc>
    <nc r="D76">
      <v>21.059000000000001</v>
    </nc>
  </rcc>
  <rcc rId="20213" sId="5" numFmtId="4">
    <oc r="D77">
      <v>0</v>
    </oc>
    <nc r="D77">
      <v>2</v>
    </nc>
  </rcc>
  <rcc rId="20214" sId="5" numFmtId="4">
    <nc r="D80">
      <v>43.263660000000002</v>
    </nc>
  </rcc>
  <rcc rId="20215" sId="5" numFmtId="4">
    <oc r="D81">
      <v>0</v>
    </oc>
    <nc r="D81">
      <v>72.890940000000001</v>
    </nc>
  </rcc>
  <rcc rId="20216" sId="5" numFmtId="4">
    <oc r="D84">
      <v>0</v>
    </oc>
    <nc r="D84">
      <v>466.94054</v>
    </nc>
  </rcc>
  <rcc rId="20217" sId="5" numFmtId="4">
    <oc r="D92">
      <v>0</v>
    </oc>
    <nc r="D92">
      <v>2.052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16369" sId="2" numFmtId="4">
    <oc r="C32">
      <v>182691.54818000001</v>
    </oc>
    <nc r="C32">
      <v>102837.50301</v>
    </nc>
  </rcc>
  <rcc rId="16370" sId="2" numFmtId="4">
    <oc r="D32">
      <v>147056.26668</v>
    </oc>
    <nc r="D32">
      <v>4589.99809</v>
    </nc>
  </rcc>
  <rfmt sheetId="2" sqref="CD14:CD29">
    <dxf>
      <numFmt numFmtId="4" formatCode="#,##0.00"/>
    </dxf>
  </rfmt>
  <rfmt sheetId="2" sqref="CD14:CD29">
    <dxf>
      <numFmt numFmtId="187" formatCode="#,##0.000"/>
    </dxf>
  </rfmt>
  <rfmt sheetId="2" sqref="CD14:CD29">
    <dxf>
      <numFmt numFmtId="186" formatCode="#,##0.0000"/>
    </dxf>
  </rfmt>
  <rfmt sheetId="2" sqref="CD14:CD29">
    <dxf>
      <numFmt numFmtId="172" formatCode="#,##0.00000"/>
    </dxf>
  </rfmt>
  <rcc rId="16371" sId="16" numFmtId="4">
    <oc r="D41">
      <v>34.616</v>
    </oc>
    <nc r="D41">
      <v>34.616100000000003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c rId="15973" sId="18">
    <oc r="A1" t="inlineStr">
      <is>
        <t xml:space="preserve">                     Анализ исполнения бюджета Ярабайкасинского сельского поселения на 01.01.2020 г.</t>
      </is>
    </oc>
    <nc r="A1" t="inlineStr">
      <is>
        <t xml:space="preserve">                     Анализ исполнения бюджета Ярабайкасинского сельского поселения на 01.02.2020 г.</t>
      </is>
    </nc>
  </rcc>
  <rcc rId="15974" sId="18">
    <oc r="C3" t="inlineStr">
      <is>
        <t>назначено на 2019 г.</t>
      </is>
    </oc>
    <nc r="C3" t="inlineStr">
      <is>
        <t>назначено на 2020 г.</t>
      </is>
    </nc>
  </rcc>
  <rcc rId="15975" sId="18">
    <oc r="D3" t="inlineStr">
      <is>
        <t>исполнен на 01.01.2020 г.</t>
      </is>
    </oc>
    <nc r="D3" t="inlineStr">
      <is>
        <t>исполнен на 01.02.2020 г.</t>
      </is>
    </nc>
  </rcc>
  <rcc rId="15976" sId="18">
    <oc r="C55" t="inlineStr">
      <is>
        <t>назначено на 2019 г.</t>
      </is>
    </oc>
    <nc r="C55" t="inlineStr">
      <is>
        <t>назначено на 2020 г.</t>
      </is>
    </nc>
  </rcc>
  <rcc rId="15977" sId="18">
    <oc r="D55" t="inlineStr">
      <is>
        <t>исполнено на 01.01.2020 г.</t>
      </is>
    </oc>
    <nc r="D55" t="inlineStr">
      <is>
        <t>исполнено на 01.02.2020 г.</t>
      </is>
    </nc>
  </rcc>
  <rcc rId="15978" sId="18" numFmtId="4">
    <oc r="C6">
      <v>112.337</v>
    </oc>
    <nc r="C6">
      <v>114.5</v>
    </nc>
  </rcc>
  <rcc rId="15979" sId="18" numFmtId="4">
    <oc r="D6">
      <v>111.28225</v>
    </oc>
    <nc r="D6">
      <v>18.425709999999999</v>
    </nc>
  </rcc>
  <rcc rId="15980" sId="18" numFmtId="4">
    <oc r="C8">
      <v>274.90499999999997</v>
    </oc>
    <nc r="C8">
      <v>319.45999999999998</v>
    </nc>
  </rcc>
  <rcc rId="15981" sId="18" numFmtId="4">
    <oc r="D8">
      <v>407.41361999999998</v>
    </oc>
    <nc r="D8">
      <v>32.425939999999997</v>
    </nc>
  </rcc>
  <rcc rId="15982" sId="18" numFmtId="4">
    <oc r="C9">
      <v>2.948</v>
    </oc>
    <nc r="C9">
      <v>3.43</v>
    </nc>
  </rcc>
  <rcc rId="15983" sId="18" numFmtId="4">
    <oc r="D9">
      <v>2.9945900000000001</v>
    </oc>
    <nc r="D9">
      <v>0.22064</v>
    </nc>
  </rcc>
  <rcc rId="15984" sId="18" numFmtId="4">
    <oc r="C10">
      <v>459.15699999999998</v>
    </oc>
    <nc r="C10">
      <v>533.57000000000005</v>
    </nc>
  </rcc>
  <rcc rId="15985" sId="18" numFmtId="4">
    <oc r="D10">
      <v>544.30601000000001</v>
    </oc>
    <nc r="D10">
      <v>44.493380000000002</v>
    </nc>
  </rcc>
  <rcc rId="15986" sId="18" numFmtId="4">
    <oc r="D11">
      <v>-59.659959999999998</v>
    </oc>
    <nc r="D11">
      <v>-5.9610399999999997</v>
    </nc>
  </rcc>
  <rcc rId="15987" sId="18" numFmtId="4">
    <oc r="C13">
      <v>21</v>
    </oc>
    <nc r="C13">
      <v>20</v>
    </nc>
  </rcc>
  <rcc rId="15988" sId="18" numFmtId="4">
    <oc r="D13">
      <v>18.882000000000001</v>
    </oc>
    <nc r="D13">
      <v>2.8584000000000001</v>
    </nc>
  </rcc>
  <rcc rId="15989" sId="18" numFmtId="4">
    <oc r="C15">
      <v>201</v>
    </oc>
    <nc r="C15">
      <v>245</v>
    </nc>
  </rcc>
  <rcc rId="15990" sId="18" numFmtId="4">
    <oc r="D15">
      <v>192.3245</v>
    </oc>
    <nc r="D15">
      <v>10.518549999999999</v>
    </nc>
  </rcc>
  <rcc rId="15991" sId="18" numFmtId="4">
    <oc r="C16">
      <v>1394.3772899999999</v>
    </oc>
    <nc r="C16">
      <v>1250</v>
    </nc>
  </rcc>
  <rcc rId="15992" sId="18" numFmtId="4">
    <oc r="D16">
      <v>1209.8086000000001</v>
    </oc>
    <nc r="D16">
      <v>36.364559999999997</v>
    </nc>
  </rcc>
  <rcc rId="15993" sId="18" numFmtId="4">
    <oc r="C18">
      <v>20</v>
    </oc>
    <nc r="C18">
      <v>15</v>
    </nc>
  </rcc>
  <rcc rId="15994" sId="18" numFmtId="4">
    <oc r="D18">
      <v>20.484999999999999</v>
    </oc>
    <nc r="D18">
      <v>0</v>
    </nc>
  </rcc>
  <rcc rId="15995" sId="18" numFmtId="4">
    <oc r="C27">
      <v>10</v>
    </oc>
    <nc r="C27">
      <v>30</v>
    </nc>
  </rcc>
  <rcc rId="15996" sId="18" numFmtId="4">
    <oc r="D27">
      <v>44.884520000000002</v>
    </oc>
    <nc r="D27">
      <v>0.13100000000000001</v>
    </nc>
  </rcc>
  <rcc rId="15997" sId="18" numFmtId="4">
    <oc r="C31">
      <v>78</v>
    </oc>
    <nc r="C31">
      <v>0</v>
    </nc>
  </rcc>
  <rcc rId="15998" sId="18" numFmtId="4">
    <oc r="D31">
      <v>100.89727999999999</v>
    </oc>
    <nc r="D31">
      <v>0</v>
    </nc>
  </rcc>
  <rcc rId="15999" sId="18" numFmtId="4">
    <oc r="C36">
      <v>120</v>
    </oc>
    <nc r="C36">
      <v>0</v>
    </nc>
  </rcc>
  <rcc rId="16000" sId="18" numFmtId="4">
    <oc r="D36">
      <v>143.00686999999999</v>
    </oc>
    <nc r="D36">
      <v>0</v>
    </nc>
  </rcc>
  <rcc rId="16001" sId="18" numFmtId="4">
    <oc r="C43">
      <v>1174</v>
    </oc>
    <nc r="C43">
      <v>414</v>
    </nc>
  </rcc>
  <rcc rId="16002" sId="18" numFmtId="4">
    <oc r="D43">
      <v>1174</v>
    </oc>
    <nc r="D43">
      <v>0</v>
    </nc>
  </rcc>
  <rcc rId="16003" sId="18" numFmtId="4">
    <oc r="C42">
      <v>1852.8</v>
    </oc>
    <nc r="C42">
      <v>2004.7</v>
    </nc>
  </rcc>
  <rcc rId="16004" sId="18" numFmtId="4">
    <oc r="D42">
      <v>1852.8</v>
    </oc>
    <nc r="D42">
      <v>167.05500000000001</v>
    </nc>
  </rcc>
  <rcc rId="16005" sId="18" numFmtId="4">
    <oc r="D44">
      <v>3523.9738299999999</v>
    </oc>
    <nc r="D44">
      <v>0</v>
    </nc>
  </rcc>
  <rcc rId="16006" sId="18" numFmtId="4">
    <oc r="C45">
      <v>182.04300000000001</v>
    </oc>
    <nc r="C45">
      <v>183.387</v>
    </nc>
  </rcc>
  <rcc rId="16007" sId="18" numFmtId="4">
    <oc r="D45">
      <v>182.04300000000001</v>
    </oc>
    <nc r="D45">
      <v>14.933299999999999</v>
    </nc>
  </rcc>
  <rcc rId="16008" sId="18" numFmtId="4">
    <oc r="D51">
      <v>175.58207999999999</v>
    </oc>
    <nc r="D51">
      <v>0</v>
    </nc>
  </rcc>
  <rcc rId="16009" sId="18" numFmtId="4">
    <oc r="C47">
      <v>2984.2269999999999</v>
    </oc>
    <nc r="C47"/>
  </rcc>
  <rcc rId="16010" sId="18" numFmtId="4">
    <oc r="D47">
      <v>2934.4300699999999</v>
    </oc>
    <nc r="D47"/>
  </rcc>
  <rcc rId="16011" sId="18" numFmtId="4">
    <oc r="C44">
      <v>4591.6011500000004</v>
    </oc>
    <nc r="C44">
      <v>1320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c rId="22996" sId="13" numFmtId="34">
    <oc r="D56">
      <v>117.95623999999999</v>
    </oc>
    <nc r="D56">
      <v>216.50975</v>
    </nc>
  </rcc>
  <rcc rId="22997" sId="13" numFmtId="34">
    <oc r="C61">
      <v>2.6309999999999998</v>
    </oc>
    <nc r="C61">
      <v>3.6309999999999998</v>
    </nc>
  </rcc>
  <rcc rId="22998" sId="13" numFmtId="34">
    <oc r="D63">
      <v>10.327590000000001</v>
    </oc>
    <nc r="D63">
      <v>18.18216</v>
    </nc>
  </rcc>
  <rcc rId="22999" sId="13" numFmtId="34">
    <oc r="C71">
      <v>4.26</v>
    </oc>
    <nc r="C71"/>
  </rcc>
  <rcc rId="23000" sId="13" numFmtId="34">
    <oc r="C73">
      <v>1881.2950000000001</v>
    </oc>
    <nc r="C73">
      <v>2133.6820699999998</v>
    </nc>
  </rcc>
  <rcc rId="23001" sId="13" numFmtId="34">
    <oc r="D73">
      <v>11.510999999999999</v>
    </oc>
    <nc r="D73">
      <v>123.129</v>
    </nc>
  </rcc>
  <rcc rId="23002" sId="13" numFmtId="34">
    <oc r="D74">
      <v>0</v>
    </oc>
    <nc r="D74">
      <v>8.1</v>
    </nc>
  </rcc>
  <rcc rId="23003" sId="13" numFmtId="34">
    <oc r="C77">
      <v>1007.631</v>
    </oc>
    <nc r="C77">
      <v>1146.0528400000001</v>
    </nc>
  </rcc>
  <rcc rId="23004" sId="13" numFmtId="34">
    <oc r="C78">
      <v>221.66900000000001</v>
    </oc>
    <nc r="C78">
      <v>238.07900000000001</v>
    </nc>
  </rcc>
  <rcc rId="23005" sId="13" numFmtId="34">
    <oc r="D78">
      <v>5.7868199999999996</v>
    </oc>
    <nc r="D78">
      <v>13.956379999999999</v>
    </nc>
  </rcc>
  <rcc rId="23006" sId="13" numFmtId="34">
    <oc r="C80">
      <v>852.8</v>
    </oc>
    <nc r="C80">
      <v>862.8</v>
    </nc>
  </rcc>
  <rcc rId="23007" sId="13" numFmtId="34">
    <oc r="D80">
      <v>147.11412000000001</v>
    </oc>
    <nc r="D80">
      <v>223.32234</v>
    </nc>
  </rcc>
  <rcc rId="23008" sId="13" numFmtId="34">
    <oc r="D87">
      <v>0</v>
    </oc>
    <nc r="D87">
      <v>7.85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c rId="22778" sId="11" numFmtId="34">
    <oc r="D58">
      <v>173.49854999999999</v>
    </oc>
    <nc r="D58">
      <v>318.63781999999998</v>
    </nc>
  </rcc>
  <rcc rId="22779" sId="11" numFmtId="34">
    <oc r="C63">
      <v>39.387</v>
    </oc>
    <nc r="C63">
      <v>20.387</v>
    </nc>
  </rcc>
  <rcc rId="22780" sId="11" numFmtId="34">
    <oc r="D63">
      <v>0</v>
    </oc>
    <nc r="D63">
      <v>2</v>
    </nc>
  </rcc>
  <rcc rId="22781" sId="11" numFmtId="34">
    <oc r="D65">
      <v>26.238399999999999</v>
    </oc>
    <nc r="D65">
      <v>35.693150000000003</v>
    </nc>
  </rcc>
  <rcc rId="22782" sId="11" numFmtId="34">
    <oc r="D71">
      <v>0</v>
    </oc>
    <nc r="D71">
      <v>2</v>
    </nc>
  </rcc>
  <rcc rId="22783" sId="11" numFmtId="34">
    <oc r="C73">
      <v>4.26</v>
    </oc>
    <nc r="C73"/>
  </rcc>
  <rcc rId="22784" sId="11" numFmtId="34">
    <oc r="C75">
      <v>2713.8679999999999</v>
    </oc>
    <nc r="C75">
      <v>3357.8643099999999</v>
    </nc>
  </rcc>
  <rcc rId="22785" sId="11" numFmtId="34">
    <oc r="D75">
      <v>99.119</v>
    </oc>
    <nc r="D75">
      <v>182.339</v>
    </nc>
  </rcc>
  <rcc rId="22786" sId="11" numFmtId="34">
    <oc r="D76">
      <v>0</v>
    </oc>
    <nc r="D76">
      <v>8</v>
    </nc>
  </rcc>
  <rcc rId="22787" sId="11" numFmtId="34">
    <oc r="C79">
      <v>200</v>
    </oc>
    <nc r="C79">
      <v>440.73500000000001</v>
    </nc>
  </rcc>
  <rcc rId="22788" sId="11" numFmtId="34">
    <oc r="D79">
      <v>0</v>
    </oc>
    <nc r="D79">
      <v>252</v>
    </nc>
  </rcc>
  <rcc rId="22789" sId="11" numFmtId="34">
    <oc r="C80">
      <v>1128.5899999999999</v>
    </oc>
    <nc r="C80">
      <v>3965.3452000000002</v>
    </nc>
  </rcc>
  <rcc rId="22790" sId="11" numFmtId="34">
    <oc r="D80">
      <v>9</v>
    </oc>
    <nc r="D80">
      <v>92.771680000000003</v>
    </nc>
  </rcc>
  <rcc rId="22791" sId="11" numFmtId="34">
    <oc r="C82">
      <v>2600.5729999999999</v>
    </oc>
    <nc r="C82">
      <v>2547.5729999999999</v>
    </nc>
  </rcc>
  <rcc rId="22792" sId="11" numFmtId="34">
    <oc r="D82">
      <v>225.94550000000001</v>
    </oc>
    <nc r="D82">
      <v>642.20227</v>
    </nc>
  </rcc>
  <rcc rId="22793" sId="11" numFmtId="34">
    <oc r="D89">
      <v>9.6750000000000007</v>
    </oc>
    <nc r="D89">
      <v>16.545000000000002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cc rId="22538" sId="9" numFmtId="4">
    <oc r="D6">
      <v>322.88096000000002</v>
    </oc>
    <nc r="D6">
      <v>445.68581</v>
    </nc>
  </rcc>
  <rcc rId="22539" sId="9" numFmtId="4">
    <oc r="D8">
      <v>29.92061</v>
    </oc>
    <nc r="D8">
      <v>83.098929999999996</v>
    </nc>
  </rcc>
  <rcc rId="22540" sId="9" numFmtId="4">
    <oc r="D9">
      <v>0.19203000000000001</v>
    </oc>
    <nc r="D9">
      <v>0.58282</v>
    </nc>
  </rcc>
  <rcc rId="22541" sId="9" numFmtId="4">
    <oc r="D10">
      <v>39.671579999999999</v>
    </oc>
    <nc r="D10">
      <v>116.32456000000001</v>
    </nc>
  </rcc>
  <rcc rId="22542" sId="9" numFmtId="4">
    <oc r="D11">
      <v>-6.0683499999999997</v>
    </oc>
    <nc r="D11">
      <v>-14.8409</v>
    </nc>
  </rcc>
  <rcc rId="22543" sId="9" numFmtId="4">
    <oc r="D13">
      <v>0</v>
    </oc>
    <nc r="D13">
      <v>45.021599999999999</v>
    </nc>
  </rcc>
  <rcc rId="22544" sId="9" numFmtId="4">
    <oc r="D15">
      <v>5.3758299999999997</v>
    </oc>
    <nc r="D15">
      <v>6.4482900000000001</v>
    </nc>
  </rcc>
  <rcc rId="22545" sId="9" numFmtId="4">
    <oc r="D16">
      <v>182.60606999999999</v>
    </oc>
    <nc r="D16">
      <v>219.53482</v>
    </nc>
  </rcc>
  <rcc rId="22546" sId="9" numFmtId="4">
    <oc r="D18">
      <v>0.1</v>
    </oc>
    <nc r="D18">
      <v>0.2</v>
    </nc>
  </rcc>
  <rcc rId="22547" sId="9" numFmtId="4">
    <oc r="D41">
      <v>157.084</v>
    </oc>
    <nc r="D41">
      <v>235.626</v>
    </nc>
  </rcc>
  <rcc rId="22548" sId="9" numFmtId="4">
    <oc r="C42">
      <v>1250</v>
    </oc>
    <nc r="C42"/>
  </rcc>
  <rcc rId="22549" sId="9" numFmtId="4">
    <oc r="D43">
      <v>108.122</v>
    </oc>
    <nc r="D43">
      <v>203.96799999999999</v>
    </nc>
  </rcc>
  <rcc rId="22550" sId="9" numFmtId="4">
    <oc r="C45">
      <v>3582.7330000000002</v>
    </oc>
    <nc r="C45">
      <v>3578.473</v>
    </nc>
  </rcc>
  <rcc rId="22551" sId="9" numFmtId="4">
    <oc r="D45">
      <v>34.466799999999999</v>
    </oc>
    <nc r="D45">
      <v>52.39828</v>
    </nc>
  </rcc>
  <rcc rId="22552" sId="9">
    <oc r="A46">
      <v>2020400000</v>
    </oc>
    <nc r="A46">
      <v>2024000000</v>
    </nc>
  </rcc>
  <rcc rId="22553" sId="9" numFmtId="4">
    <oc r="C46">
      <v>0</v>
    </oc>
    <nc r="C46">
      <v>1506.6</v>
    </nc>
  </rcc>
  <rcc rId="22554" sId="9" numFmtId="4">
    <oc r="C47">
      <v>0</v>
    </oc>
    <nc r="C47">
      <v>928.32493999999997</v>
    </nc>
  </rcc>
  <rcc rId="22555" sId="9" numFmtId="4">
    <nc r="D47">
      <v>930</v>
    </nc>
  </rcc>
  <rcc rId="22556" sId="9">
    <nc r="E47">
      <f>SUM(D47/C47*100)</f>
    </nc>
  </rcc>
  <rcc rId="22557" sId="9">
    <nc r="F47">
      <f>SUM(D47-C47)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111.xml><?xml version="1.0" encoding="utf-8"?>
<revisions xmlns="http://schemas.openxmlformats.org/spreadsheetml/2006/main" xmlns:r="http://schemas.openxmlformats.org/officeDocument/2006/relationships">
  <rcc rId="16481" sId="2" numFmtId="4">
    <oc r="DG32">
      <v>190266.42004999999</v>
    </oc>
    <nc r="DG32">
      <v>103487.76155</v>
    </nc>
  </rcc>
  <rcc rId="16482" sId="2" numFmtId="4">
    <oc r="DH32">
      <v>146774.31732999999</v>
    </oc>
    <nc r="DH32">
      <v>2974.8039600000002</v>
    </nc>
  </rcc>
  <rcc rId="16483" sId="2" numFmtId="4">
    <oc r="DJ32">
      <v>23916.403389999999</v>
    </oc>
    <nc r="DJ32">
      <v>23878.172999999999</v>
    </nc>
  </rcc>
  <rcc rId="16484" sId="2" numFmtId="4">
    <oc r="DK32">
      <v>23642.26468</v>
    </oc>
    <nc r="DK32">
      <v>594.39980000000003</v>
    </nc>
  </rcc>
  <rcc rId="16485" sId="2" numFmtId="4">
    <oc r="DM32">
      <v>23230.061890000001</v>
    </oc>
    <nc r="DM32">
      <v>23100.462</v>
    </nc>
  </rcc>
  <rcc rId="16486" sId="2" numFmtId="4">
    <oc r="DN32">
      <v>23076.361110000002</v>
    </oc>
    <nc r="DN32">
      <v>594.39980000000003</v>
    </nc>
  </rcc>
  <rcc rId="16487" sId="2" numFmtId="4">
    <oc r="DP32">
      <v>20.13</v>
    </oc>
    <nc r="DP32">
      <v>559.51700000000005</v>
    </nc>
  </rcc>
  <rcc rId="16488" sId="2" numFmtId="4">
    <oc r="DQ32">
      <v>20.13</v>
    </oc>
    <nc r="DQ32">
      <v>0</v>
    </nc>
  </rcc>
  <rcc rId="16489" sId="2" numFmtId="4">
    <oc r="DS32">
      <v>68</v>
    </oc>
    <nc r="DS32">
      <v>130</v>
    </nc>
  </rcc>
  <rcc rId="16490" sId="2" numFmtId="4">
    <oc r="DV32">
      <v>598.2115</v>
    </oc>
    <nc r="DV32">
      <v>88.194000000000003</v>
    </nc>
  </rcc>
  <rcc rId="16491" sId="2" numFmtId="4">
    <oc r="DW32">
      <v>545.77356999999995</v>
    </oc>
    <nc r="DW32">
      <v>0</v>
    </nc>
  </rcc>
  <rcc rId="16492" sId="2" numFmtId="4">
    <oc r="DY32">
      <v>2158.6999999999998</v>
    </oc>
    <nc r="DY32">
      <v>2150.5</v>
    </nc>
  </rcc>
  <rcc rId="16493" sId="2" numFmtId="4">
    <oc r="DZ32">
      <v>2158.6999999999998</v>
    </oc>
    <nc r="DZ32">
      <v>51.6</v>
    </nc>
  </rcc>
  <rcc rId="16494" sId="2" numFmtId="4">
    <oc r="EB32">
      <v>419.12914000000001</v>
    </oc>
    <nc r="EB32">
      <v>244</v>
    </nc>
  </rcc>
  <rcc rId="16495" sId="2" numFmtId="4">
    <oc r="EC32">
      <v>411.16521999999998</v>
    </oc>
    <nc r="EC32">
      <v>5.5</v>
    </nc>
  </rcc>
  <rcc rId="16496" sId="2" numFmtId="4">
    <oc r="EE32">
      <v>60794.13927</v>
    </oc>
    <nc r="EE32">
      <v>32596.46515</v>
    </nc>
  </rcc>
  <rcc rId="16497" sId="2" numFmtId="4">
    <oc r="EF32">
      <v>56602.017570000004</v>
    </oc>
    <nc r="EF32">
      <v>263.64665000000002</v>
    </nc>
  </rcc>
  <rcc rId="16498" sId="2" numFmtId="4">
    <oc r="EH32">
      <v>62016.402779999997</v>
    </oc>
    <nc r="EH32">
      <v>17948.446400000001</v>
    </nc>
  </rcc>
  <rcc rId="16499" sId="2" numFmtId="4">
    <oc r="EI32">
      <v>23985.332340000001</v>
    </oc>
    <nc r="EI32">
      <v>148.09558999999999</v>
    </nc>
  </rcc>
  <rcc rId="16500" sId="2" numFmtId="4">
    <oc r="EK32">
      <v>40705.522539999998</v>
    </oc>
    <nc r="EK32">
      <v>26537.152999999998</v>
    </nc>
  </rcc>
  <rcc rId="16501" sId="2" numFmtId="4">
    <oc r="EL32">
      <v>39740.402520000003</v>
    </oc>
    <nc r="EL32">
      <v>1909.3119200000001</v>
    </nc>
  </rcc>
  <rcc rId="16502" sId="2" numFmtId="4">
    <oc r="EQ32">
      <v>256.12293</v>
    </oc>
    <nc r="EQ32">
      <v>133.024</v>
    </nc>
  </rcc>
  <rcc rId="16503" sId="2" numFmtId="4">
    <oc r="ER32">
      <v>234.435</v>
    </oc>
    <nc r="ER32">
      <v>2.25</v>
    </nc>
  </rcc>
  <rcc rId="16504" sId="2" numFmtId="4">
    <oc r="EX32">
      <v>281.94934999999998</v>
    </oc>
    <nc r="EX32">
      <v>1615.1941300000001</v>
    </nc>
  </rcc>
  <rcc rId="16505" sId="12" numFmtId="34">
    <oc r="C58">
      <v>1182.0170000000001</v>
    </oc>
    <nc r="C58">
      <v>1145.7</v>
    </nc>
  </rcc>
  <rcc rId="16506" sId="2" numFmtId="4">
    <oc r="EW32">
      <v>-7574.8718699999999</v>
    </oc>
    <nc r="EW32">
      <v>-650.25854000000004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01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02.xml><?xml version="1.0" encoding="utf-8"?>
<revisions xmlns="http://schemas.openxmlformats.org/spreadsheetml/2006/main" xmlns:r="http://schemas.openxmlformats.org/officeDocument/2006/relationships">
  <rcc rId="20311" sId="6" numFmtId="4">
    <oc r="D6">
      <v>3.2137500000000001</v>
    </oc>
    <nc r="D6">
      <v>11.66977</v>
    </nc>
  </rcc>
  <rcc rId="20312" sId="6" numFmtId="4">
    <oc r="D8">
      <v>26.27495</v>
    </oc>
    <nc r="D8">
      <v>27.056909999999998</v>
    </nc>
  </rcc>
  <rcc rId="20313" sId="6" numFmtId="4">
    <oc r="D9">
      <v>0.15489</v>
    </oc>
    <nc r="D9">
      <v>0.17366000000000001</v>
    </nc>
  </rcc>
  <rcc rId="20314" sId="6" numFmtId="4">
    <oc r="D10">
      <v>35.254840000000002</v>
    </oc>
    <nc r="D10">
      <v>35.874639999999999</v>
    </nc>
  </rcc>
  <rcc rId="20315" sId="6" numFmtId="4">
    <oc r="D11">
      <v>-4.4777399999999998</v>
    </oc>
    <nc r="D11">
      <v>-5.4875400000000001</v>
    </nc>
  </rcc>
  <rcc rId="20316" sId="6" numFmtId="4">
    <oc r="D15">
      <v>2.6290900000000001</v>
    </oc>
    <nc r="D15">
      <v>74.593180000000004</v>
    </nc>
  </rcc>
  <rcc rId="20317" sId="6" numFmtId="4">
    <oc r="D16">
      <v>12.684799999999999</v>
    </oc>
    <nc r="D16">
      <v>28.11225</v>
    </nc>
  </rcc>
  <rcc rId="20318" sId="6" numFmtId="4">
    <oc r="D28">
      <v>3.05</v>
    </oc>
    <nc r="D28">
      <v>48.247</v>
    </nc>
  </rcc>
  <rcc rId="20319" sId="6" numFmtId="4">
    <oc r="D43">
      <v>250.19399999999999</v>
    </oc>
    <nc r="D43">
      <v>500.38799999999998</v>
    </nc>
  </rcc>
  <rcc rId="20320" sId="6" numFmtId="4">
    <oc r="C45">
      <v>1093.03</v>
    </oc>
    <nc r="C45">
      <v>2626.6729999999998</v>
    </nc>
  </rcc>
  <rcc rId="20321" sId="6" numFmtId="4">
    <oc r="D47">
      <v>17.2334</v>
    </oc>
    <nc r="D47">
      <v>34.466799999999999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21154" sId="17">
    <oc r="D54" t="inlineStr">
      <is>
        <t>исполнен на 01.02.2021 г.</t>
      </is>
    </oc>
    <nc r="D54" t="inlineStr">
      <is>
        <t>исполнен на 01.03.2021 г.</t>
      </is>
    </nc>
  </rcc>
  <rcc rId="21155" sId="17">
    <oc r="D3" t="inlineStr">
      <is>
        <t>исполнен на 01.02.2021 г.</t>
      </is>
    </oc>
    <nc r="D3" t="inlineStr">
      <is>
        <t>исполнен на 01.03.2021 г.</t>
      </is>
    </nc>
  </rcc>
  <rcc rId="21156" sId="17">
    <oc r="A1" t="inlineStr">
      <is>
        <t xml:space="preserve">                     Анализ исполнения бюджета Юськасинского сельского поселения на 01.02.2020 г.</t>
      </is>
    </oc>
    <nc r="A1" t="inlineStr">
      <is>
        <t xml:space="preserve">                     Анализ исполнения бюджета Юськасинского сельского поселения на 01.03.2020 г.</t>
      </is>
    </nc>
  </rcc>
  <rcc rId="21157" sId="17" numFmtId="4">
    <oc r="D6">
      <v>6.6763500000000002</v>
    </oc>
    <nc r="D6">
      <v>28.414169999999999</v>
    </nc>
  </rcc>
  <rcc rId="21158" sId="17" numFmtId="4">
    <oc r="D8">
      <v>20.809010000000001</v>
    </oc>
    <nc r="D8">
      <v>21.428319999999999</v>
    </nc>
  </rcc>
  <rcc rId="21159" sId="17" numFmtId="4">
    <oc r="D9">
      <v>0.12266000000000001</v>
    </oc>
    <nc r="D9">
      <v>0.13750999999999999</v>
    </nc>
  </rcc>
  <rcc rId="21160" sId="17" numFmtId="4">
    <oc r="D10">
      <v>27.92079</v>
    </oc>
    <nc r="D10">
      <v>28.411660000000001</v>
    </nc>
  </rcc>
  <rcc rId="21161" sId="17" numFmtId="4">
    <oc r="D11">
      <v>-3.5462600000000002</v>
    </oc>
    <nc r="D11">
      <v>-4.3460200000000002</v>
    </nc>
  </rcc>
  <rcc rId="21162" sId="17" numFmtId="4">
    <oc r="D15">
      <v>3.7299999999999998E-3</v>
    </oc>
    <nc r="D15">
      <v>1.7209300000000001</v>
    </nc>
  </rcc>
  <rcc rId="21163" sId="17" numFmtId="4">
    <oc r="D16">
      <v>6.4486299999999996</v>
    </oc>
    <nc r="D16">
      <v>9.6839300000000001</v>
    </nc>
  </rcc>
  <rcc rId="21164" sId="17" numFmtId="4">
    <oc r="D18">
      <v>0</v>
    </oc>
    <nc r="D18">
      <v>0.45</v>
    </nc>
  </rcc>
  <rcc rId="21165" sId="17" numFmtId="4">
    <oc r="D28">
      <v>4.5</v>
    </oc>
    <nc r="D28">
      <v>9</v>
    </nc>
  </rcc>
  <rcc rId="21166" sId="17" numFmtId="4">
    <nc r="D30">
      <v>11.10439</v>
    </nc>
  </rcc>
  <rcc rId="21167" sId="17" numFmtId="4">
    <oc r="D35">
      <v>5.9443900000000003</v>
    </oc>
    <nc r="D35"/>
  </rcc>
  <rcc rId="21168" sId="17" numFmtId="4">
    <oc r="D39">
      <v>423.93599999999998</v>
    </oc>
    <nc r="D39">
      <v>847.87199999999996</v>
    </nc>
  </rcc>
  <rcc rId="21169" sId="17" numFmtId="4">
    <oc r="C41">
      <v>772.27</v>
    </oc>
    <nc r="C41">
      <v>2121.471</v>
    </nc>
  </rcc>
  <rcc rId="21170" sId="17" numFmtId="4">
    <oc r="D41">
      <v>0</v>
    </oc>
    <nc r="D41">
      <v>110.295</v>
    </nc>
  </rcc>
  <rcc rId="21171" sId="17" numFmtId="4">
    <oc r="D42">
      <v>17.2334</v>
    </oc>
    <nc r="D42">
      <v>34.466799999999999</v>
    </nc>
  </rcc>
  <rcc rId="21172" sId="17" numFmtId="4">
    <oc r="D50">
      <v>0</v>
    </oc>
    <nc r="D50">
      <v>225.1</v>
    </nc>
  </rcc>
  <rcc rId="21173" sId="17" numFmtId="34">
    <oc r="D58">
      <v>30</v>
    </oc>
    <nc r="D58">
      <v>147.70011</v>
    </nc>
  </rcc>
  <rcc rId="21174" sId="17" numFmtId="34">
    <oc r="D65">
      <v>4</v>
    </oc>
    <nc r="D65">
      <v>20.657</v>
    </nc>
  </rcc>
  <rcc rId="21175" sId="17" numFmtId="34">
    <nc r="D70">
      <v>1.5</v>
    </nc>
  </rcc>
  <rcc rId="21176" sId="17" numFmtId="34">
    <oc r="C75">
      <v>1308.8599999999999</v>
    </oc>
    <nc r="C75">
      <v>1999.4639999999999</v>
    </nc>
  </rcc>
  <rcc rId="21177" sId="17" numFmtId="34">
    <oc r="D75">
      <v>0</v>
    </oc>
    <nc r="D75">
      <v>122.55034999999999</v>
    </nc>
  </rcc>
  <rcc rId="21178" sId="17" numFmtId="34">
    <nc r="D79">
      <v>85.53389</v>
    </nc>
  </rcc>
  <rcc rId="21179" sId="17" numFmtId="34">
    <oc r="C80">
      <v>873.50099999999998</v>
    </oc>
    <nc r="C80">
      <v>1532.098</v>
    </nc>
  </rcc>
  <rcc rId="21180" sId="17" numFmtId="34">
    <oc r="D80">
      <v>0</v>
    </oc>
    <nc r="D80">
      <v>19.949549999999999</v>
    </nc>
  </rcc>
  <rcc rId="21181" sId="17" numFmtId="34">
    <nc r="D82">
      <v>231.73824999999999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0.xml><?xml version="1.0" encoding="utf-8"?>
<revisions xmlns="http://schemas.openxmlformats.org/spreadsheetml/2006/main" xmlns:r="http://schemas.openxmlformats.org/officeDocument/2006/relationships">
  <rcc rId="21403" sId="2" numFmtId="4">
    <oc r="DG32">
      <v>127601.71146999999</v>
    </oc>
    <nc r="DG32">
      <v>147458.76175000001</v>
    </nc>
  </rcc>
  <rcc rId="21404" sId="2" numFmtId="4">
    <oc r="DH32">
      <v>891.93024000000003</v>
    </oc>
    <nc r="DH32">
      <v>8832.7082699999992</v>
    </nc>
  </rcc>
  <rcc rId="21405" sId="2" numFmtId="4">
    <oc r="DJ32">
      <v>25994.281999999999</v>
    </oc>
    <nc r="DJ32">
      <v>26121.006229999999</v>
    </nc>
  </rcc>
  <rcc rId="21406" sId="2" numFmtId="4">
    <oc r="DK32">
      <v>681.47286999999994</v>
    </oc>
    <nc r="DK32">
      <v>2837.1697199999999</v>
    </nc>
  </rcc>
  <rcc rId="21407" sId="2" numFmtId="4">
    <oc r="DN32">
      <v>541.47286999999994</v>
    </oc>
    <nc r="DN32">
      <v>2555.4454900000001</v>
    </nc>
  </rcc>
  <rcc rId="21408" sId="2" numFmtId="4">
    <oc r="DV32">
      <v>343.07</v>
    </oc>
    <nc r="DV32">
      <v>469.79423000000003</v>
    </nc>
  </rcc>
  <rcc rId="21409" sId="2" numFmtId="4">
    <oc r="DW32">
      <v>140</v>
    </oc>
    <nc r="DW32">
      <v>281.72422999999998</v>
    </nc>
  </rcc>
  <rcc rId="21410" sId="2" numFmtId="4">
    <oc r="DZ32">
      <v>50</v>
    </oc>
    <nc r="DZ32">
      <v>252.59646000000001</v>
    </nc>
  </rcc>
  <rcc rId="21411" sId="2" numFmtId="4">
    <oc r="EC32">
      <v>0</v>
    </oc>
    <nc r="EC32">
      <v>5.4</v>
    </nc>
  </rcc>
  <rcc rId="21412" sId="2" numFmtId="4">
    <oc r="EE32">
      <v>28237.824000000001</v>
    </oc>
    <nc r="EE32">
      <v>39197.050049999998</v>
    </nc>
  </rcc>
  <rcc rId="21413" sId="2" numFmtId="4">
    <oc r="EF32">
      <v>1.865</v>
    </oc>
    <nc r="EF32">
      <v>825.45317</v>
    </nc>
  </rcc>
  <rcc rId="21414" sId="2" numFmtId="4">
    <oc r="EH32">
      <v>40539.545469999997</v>
    </oc>
    <nc r="EH32">
      <v>49310.645470000003</v>
    </nc>
  </rcc>
  <rcc rId="21415" sId="2" numFmtId="4">
    <oc r="EI32">
      <v>143.39032</v>
    </oc>
    <nc r="EI32">
      <v>2055.2233700000002</v>
    </nc>
  </rcc>
  <rcc rId="21416" sId="2" numFmtId="4">
    <oc r="EL32">
      <v>15.20205</v>
    </oc>
    <nc r="EL32">
      <v>2806.1665499999999</v>
    </nc>
  </rcc>
  <rcc rId="21417" sId="2" numFmtId="4">
    <oc r="ER32">
      <v>0</v>
    </oc>
    <nc r="ER32">
      <v>50.698999999999998</v>
    </nc>
  </rcc>
  <rcc rId="21418" sId="2" numFmtId="4">
    <oc r="EW32">
      <v>0</v>
    </oc>
    <nc r="EW32">
      <v>-257.85028</v>
    </nc>
  </rcc>
  <rcc rId="21419" sId="2" numFmtId="4">
    <oc r="EX32">
      <v>5461.0213100000001</v>
    </oc>
    <nc r="EX32">
      <v>6288.4624700000004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9639" sId="2">
    <nc r="CV18">
      <f>SUM(Мор!D49)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20525" sId="9">
    <oc r="D55" t="inlineStr">
      <is>
        <t>исполнен на 01.02.2021 г.</t>
      </is>
    </oc>
    <nc r="D55" t="inlineStr">
      <is>
        <t>исполнен на 01.03.2021 г.</t>
      </is>
    </nc>
  </rcc>
  <rcc rId="20526" sId="9">
    <oc r="D3" t="inlineStr">
      <is>
        <t>исполнен на 01.02.2021 г.</t>
      </is>
    </oc>
    <nc r="D3" t="inlineStr">
      <is>
        <t>исполнен на 01.03.2021 г.</t>
      </is>
    </nc>
  </rcc>
  <rcc rId="20527" sId="9">
    <oc r="A1" t="inlineStr">
      <is>
        <t xml:space="preserve">                     Анализ исполнения бюджета Москакасинского сельского поселения на 01.02.2021 г.</t>
      </is>
    </oc>
    <nc r="A1" t="inlineStr">
      <is>
        <t xml:space="preserve">                     Анализ исполнения бюджета Москакасинского сельского поселения на 01.03.2021 г.</t>
      </is>
    </nc>
  </rcc>
  <rcc rId="20528" sId="9" numFmtId="4">
    <oc r="D6">
      <v>157.96709000000001</v>
    </oc>
    <nc r="D6">
      <v>322.88096000000002</v>
    </nc>
  </rcc>
  <rcc rId="20529" sId="9" numFmtId="4">
    <oc r="D8">
      <v>29.055869999999999</v>
    </oc>
    <nc r="D8">
      <v>29.92061</v>
    </nc>
  </rcc>
  <rcc rId="20530" sId="9" numFmtId="4">
    <oc r="D9">
      <v>0.17129</v>
    </oc>
    <nc r="D9">
      <v>0.19203000000000001</v>
    </nc>
  </rcc>
  <rcc rId="20531" sId="9" numFmtId="4">
    <oc r="D10">
      <v>38.986190000000001</v>
    </oc>
    <nc r="D10">
      <v>39.671579999999999</v>
    </nc>
  </rcc>
  <rcc rId="20532" sId="9" numFmtId="4">
    <oc r="D11">
      <v>-4.95167</v>
    </oc>
    <nc r="D11">
      <v>-6.0683499999999997</v>
    </nc>
  </rcc>
  <rcc rId="20533" sId="9" numFmtId="4">
    <oc r="D15">
      <v>3.5874799999999998</v>
    </oc>
    <nc r="D15">
      <v>5.3758299999999997</v>
    </nc>
  </rcc>
  <rcc rId="20534" sId="9" numFmtId="4">
    <oc r="D41">
      <v>78.542000000000002</v>
    </oc>
    <nc r="D41">
      <v>157.084</v>
    </nc>
  </rcc>
  <rcc rId="20535" sId="9" numFmtId="4">
    <oc r="C43">
      <v>2097.6639399999999</v>
    </oc>
    <nc r="C43">
      <v>7667.6139400000002</v>
    </nc>
  </rcc>
  <rcc rId="20536" sId="9" numFmtId="4">
    <oc r="D43">
      <v>0</v>
    </oc>
    <nc r="D43">
      <v>108.122</v>
    </nc>
  </rcc>
  <rcc rId="20537" sId="9" numFmtId="4">
    <oc r="D45">
      <v>17.2334</v>
    </oc>
    <nc r="D45">
      <v>34.466799999999999</v>
    </nc>
  </rcc>
  <rcc rId="20538" sId="9" numFmtId="4">
    <oc r="D51">
      <v>0</v>
    </oc>
    <nc r="D51">
      <v>930</v>
    </nc>
  </rcc>
  <rcc rId="20539" sId="9" numFmtId="4">
    <oc r="D16">
      <v>52.06438</v>
    </oc>
    <nc r="D16">
      <v>182.60606999999999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20447" sId="8">
    <oc r="D54" t="inlineStr">
      <is>
        <t>исполнен на 01.02.2021 г.</t>
      </is>
    </oc>
    <nc r="D54" t="inlineStr">
      <is>
        <t>исполнен на 01.03.2021 г.</t>
      </is>
    </nc>
  </rcc>
  <rcc rId="20448" sId="8">
    <oc r="D3" t="inlineStr">
      <is>
        <t>исполнен на 01.02.2021 г.</t>
      </is>
    </oc>
    <nc r="D3" t="inlineStr">
      <is>
        <t>исполнен на 01.03.2021 г.</t>
      </is>
    </nc>
  </rcc>
  <rcc rId="20449" sId="8">
    <oc r="A1" t="inlineStr">
      <is>
        <t xml:space="preserve">                     Анализ исполнения бюджета Моргаушского сельского поселения на 01.02.2020 г.</t>
      </is>
    </oc>
    <nc r="A1" t="inlineStr">
      <is>
        <t xml:space="preserve">                     Анализ исполнения бюджета Моргаушского сельского поселения на 01.03.2020 г.</t>
      </is>
    </nc>
  </rcc>
  <rcc rId="20450" sId="8" numFmtId="4">
    <oc r="D6">
      <v>110.82531</v>
    </oc>
    <nc r="D6">
      <v>239.21949000000001</v>
    </nc>
  </rcc>
  <rcc rId="20451" sId="8" numFmtId="4">
    <oc r="D8">
      <v>15.43891</v>
    </oc>
    <nc r="D8">
      <v>15.89838</v>
    </nc>
  </rcc>
  <rcc rId="20452" sId="8" numFmtId="4">
    <oc r="D9">
      <v>9.1009999999999994E-2</v>
    </oc>
    <nc r="D9">
      <v>0.10203</v>
    </nc>
  </rcc>
  <rcc rId="20453" sId="8" numFmtId="4">
    <oc r="D10">
      <v>20.715420000000002</v>
    </oc>
    <nc r="D10">
      <v>21.079630000000002</v>
    </nc>
  </rcc>
  <rcc rId="20454" sId="8" numFmtId="4">
    <oc r="D11">
      <v>-2.63104</v>
    </oc>
    <nc r="D11">
      <v>-3.2243900000000001</v>
    </nc>
  </rcc>
  <rcc rId="20455" sId="8" numFmtId="4">
    <oc r="D15">
      <v>22.36918</v>
    </oc>
    <nc r="D15">
      <v>34.20402</v>
    </nc>
  </rcc>
  <rcc rId="20456" sId="8" numFmtId="4">
    <oc r="D16">
      <v>104.50297</v>
    </oc>
    <nc r="D16">
      <v>206.64682999999999</v>
    </nc>
  </rcc>
  <rcc rId="20457" sId="8" numFmtId="4">
    <oc r="D41">
      <v>735.99699999999996</v>
    </oc>
    <nc r="D41">
      <v>1471.9939999999999</v>
    </nc>
  </rcc>
  <rcc rId="20458" sId="8" numFmtId="4">
    <oc r="D43">
      <v>0</v>
    </oc>
    <nc r="D43">
      <v>69.789000000000001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cc rId="16673" sId="3" numFmtId="4">
    <oc r="D77">
      <v>50</v>
    </oc>
    <nc r="D77">
      <v>0</v>
    </nc>
  </rcc>
  <rcc rId="16674" sId="3" numFmtId="4">
    <oc r="C78">
      <v>23249.404999999999</v>
    </oc>
    <nc r="C78">
      <v>22970.6</v>
    </nc>
  </rcc>
  <rcc rId="16675" sId="3" numFmtId="4">
    <oc r="D78">
      <v>23137.70737</v>
    </oc>
    <nc r="D78">
      <v>437.96341999999999</v>
    </nc>
  </rcc>
  <rcc rId="16676" sId="3" numFmtId="4">
    <oc r="C79">
      <v>10.5</v>
    </oc>
    <nc r="C79">
      <v>15.9</v>
    </nc>
  </rcc>
  <rcc rId="16677" sId="3" numFmtId="4">
    <oc r="D79">
      <v>10.5</v>
    </oc>
    <nc r="D79">
      <v>0</v>
    </nc>
  </rcc>
  <rcc rId="16678" sId="3" numFmtId="4">
    <oc r="C80">
      <v>5289.0029999999997</v>
    </oc>
    <nc r="C80">
      <v>5278.8</v>
    </nc>
  </rcc>
  <rcc rId="16679" sId="3" numFmtId="4">
    <oc r="D80">
      <v>5176.2359399999996</v>
    </oc>
    <nc r="D80">
      <v>350.39904000000001</v>
    </nc>
  </rcc>
  <rcc rId="16680" sId="3" numFmtId="4">
    <oc r="C81">
      <v>75.599999999999994</v>
    </oc>
    <nc r="C81">
      <v>1000</v>
    </nc>
  </rcc>
  <rcc rId="16681" sId="3" numFmtId="4">
    <oc r="D81">
      <v>75.599999999999994</v>
    </oc>
    <nc r="D81">
      <v>0</v>
    </nc>
  </rcc>
  <rcc rId="16682" sId="3" numFmtId="4">
    <oc r="C82">
      <v>2613.7501200000002</v>
    </oc>
    <nc r="C82">
      <v>2367.9569999999999</v>
    </nc>
  </rcc>
  <rcc rId="16683" sId="3" numFmtId="4">
    <oc r="C83">
      <v>18332.12803</v>
    </oc>
    <nc r="C83">
      <v>18215.5</v>
    </nc>
  </rcc>
  <rcc rId="16684" sId="3" numFmtId="4">
    <oc r="D83">
      <v>18174.451700000001</v>
    </oc>
    <nc r="D83">
      <v>1392.7380000000001</v>
    </nc>
  </rcc>
  <rcc rId="16685" sId="3" numFmtId="4">
    <oc r="C85">
      <v>2158.6999999999998</v>
    </oc>
    <nc r="C85">
      <v>2150.5</v>
    </nc>
  </rcc>
  <rcc rId="16686" sId="3" numFmtId="4">
    <oc r="D85">
      <v>2158.6999999999998</v>
    </oc>
    <nc r="D85">
      <v>179.2</v>
    </nc>
  </rcc>
  <rcc rId="16687" sId="3" numFmtId="4">
    <oc r="C88">
      <v>1811.2</v>
    </oc>
    <nc r="C88">
      <v>1597.7</v>
    </nc>
  </rcc>
  <rcc rId="16688" sId="3" numFmtId="4">
    <oc r="D88">
      <v>1811.2</v>
    </oc>
    <nc r="D88">
      <v>19</v>
    </nc>
  </rcc>
  <rcc rId="16689" sId="3" numFmtId="4">
    <oc r="C89">
      <v>2493.2476099999999</v>
    </oc>
    <nc r="C89">
      <v>2368.9</v>
    </nc>
  </rcc>
  <rcc rId="16690" sId="3" numFmtId="4">
    <oc r="D89">
      <v>2493.24755</v>
    </oc>
    <nc r="D89">
      <v>59.610489999999999</v>
    </nc>
  </rcc>
  <rcc rId="16691" sId="3" numFmtId="4">
    <oc r="C91">
      <v>10067.291999999999</v>
    </oc>
    <nc r="C91">
      <v>296</v>
    </nc>
  </rcc>
  <rcc rId="16692" sId="3" numFmtId="4">
    <oc r="D91">
      <v>6925.7693900000004</v>
    </oc>
    <nc r="D91">
      <v>0</v>
    </nc>
  </rcc>
  <rcc rId="16693" sId="3" numFmtId="4">
    <oc r="D93">
      <v>200</v>
    </oc>
    <nc r="D93">
      <v>0</v>
    </nc>
  </rcc>
  <rcc rId="16694" sId="3" numFmtId="4">
    <oc r="C95">
      <v>61.3</v>
    </oc>
    <nc r="C95">
      <v>87.9</v>
    </nc>
  </rcc>
  <rcc rId="16695" sId="3" numFmtId="4">
    <oc r="D95">
      <v>54.55</v>
    </oc>
    <nc r="D95">
      <v>0</v>
    </nc>
  </rcc>
  <rcc rId="16696" sId="3" numFmtId="4">
    <oc r="C97">
      <v>186857.753</v>
    </oc>
    <nc r="C97">
      <v>59211.13</v>
    </nc>
  </rcc>
  <rcc rId="16697" sId="3" numFmtId="4">
    <oc r="D97">
      <v>183965.22089999999</v>
    </oc>
    <nc r="D97">
      <v>0</v>
    </nc>
  </rcc>
  <rcc rId="16698" sId="3" numFmtId="4">
    <oc r="C98">
      <v>1268.73</v>
    </oc>
    <nc r="C98">
      <v>829.4</v>
    </nc>
  </rcc>
  <rcc rId="16699" sId="3" numFmtId="4">
    <oc r="D98">
      <v>1191.0217299999999</v>
    </oc>
    <nc r="D98">
      <v>0</v>
    </nc>
  </rcc>
  <rcc rId="16700" sId="3" numFmtId="4">
    <oc r="C100">
      <v>1253.3</v>
    </oc>
    <nc r="C100">
      <v>500</v>
    </nc>
  </rcc>
  <rcc rId="16701" sId="3" numFmtId="4">
    <oc r="D100">
      <v>1110.3218999999999</v>
    </oc>
    <nc r="D100">
      <v>0</v>
    </nc>
  </rcc>
  <rcc rId="16702" sId="3" numFmtId="4">
    <oc r="C101">
      <v>6669.7744000000002</v>
    </oc>
    <nc r="C101">
      <v>8350.7999999999993</v>
    </nc>
  </rcc>
  <rcc rId="16703" sId="3" numFmtId="4">
    <oc r="D101">
      <v>6033.9052499999998</v>
    </oc>
    <nc r="D101">
      <v>0</v>
    </nc>
  </rcc>
  <rcc rId="16704" sId="3" numFmtId="4">
    <oc r="C102">
      <v>46243.362800000003</v>
    </oc>
    <nc r="C102">
      <v>8042.5493999999999</v>
    </nc>
  </rcc>
  <rcc rId="16705" sId="3" numFmtId="4">
    <oc r="D102">
      <v>8915.23711</v>
    </oc>
    <nc r="D102">
      <v>0</v>
    </nc>
  </rcc>
  <rcc rId="16706" sId="3" numFmtId="4">
    <oc r="C104">
      <v>232</v>
    </oc>
    <nc r="C104">
      <v>50</v>
    </nc>
  </rcc>
  <rcc rId="16707" sId="3" numFmtId="4">
    <oc r="D104">
      <v>210.72900000000001</v>
    </oc>
    <nc r="D104">
      <v>0</v>
    </nc>
  </rcc>
  <rcc rId="16708" sId="3" numFmtId="4">
    <oc r="C106">
      <v>102345.23020000001</v>
    </oc>
    <nc r="C106">
      <v>120190.5</v>
    </nc>
  </rcc>
  <rcc rId="16709" sId="3" numFmtId="4">
    <oc r="D106">
      <v>102315.54813</v>
    </oc>
    <nc r="D106">
      <v>7623.0709999999999</v>
    </nc>
  </rcc>
  <rcc rId="16710" sId="3" numFmtId="4">
    <oc r="C107">
      <v>293681.96979</v>
    </oc>
    <nc r="C107">
      <v>335253.8</v>
    </nc>
  </rcc>
  <rcc rId="16711" sId="3" numFmtId="4">
    <oc r="D107">
      <v>277318.33236</v>
    </oc>
    <nc r="D107">
      <v>21578.640309999999</v>
    </nc>
  </rcc>
  <rcc rId="16712" sId="3" numFmtId="4">
    <oc r="C108">
      <v>21726.278620000001</v>
    </oc>
    <nc r="C108">
      <v>21192.13</v>
    </nc>
  </rcc>
  <rcc rId="16713" sId="3" numFmtId="4">
    <oc r="D108">
      <v>21726.278620000001</v>
    </oc>
    <nc r="D108">
      <v>598.42100000000005</v>
    </nc>
  </rcc>
  <rcc rId="16714" sId="3" numFmtId="4">
    <oc r="C109">
      <v>4789.5529999999999</v>
    </oc>
    <nc r="C109">
      <v>5132.8999999999996</v>
    </nc>
  </rcc>
  <rcc rId="16715" sId="3" numFmtId="4">
    <oc r="D109">
      <v>4774.8033699999996</v>
    </oc>
    <nc r="D109">
      <v>0</v>
    </nc>
  </rcc>
  <rcc rId="16716" sId="3" numFmtId="4">
    <oc r="C110">
      <v>2583.3000000000002</v>
    </oc>
    <nc r="C110">
      <v>2612.3000000000002</v>
    </nc>
  </rcc>
  <rcc rId="16717" sId="3" numFmtId="4">
    <oc r="D110">
      <v>2583.1953899999999</v>
    </oc>
    <nc r="D110">
      <v>126.95393</v>
    </nc>
  </rcc>
  <rcc rId="16718" sId="3" numFmtId="4">
    <oc r="C112">
      <v>52405.284160000003</v>
    </oc>
    <nc r="C112">
      <v>67784.525999999998</v>
    </nc>
  </rcc>
  <rcc rId="16719" sId="3" numFmtId="4">
    <oc r="D112">
      <v>51258.297010000002</v>
    </oc>
    <nc r="D112">
      <v>1893.7260000000001</v>
    </nc>
  </rcc>
  <rcc rId="16720" sId="3" numFmtId="4">
    <oc r="C113">
      <v>1504.9079999999999</v>
    </oc>
    <nc r="C113">
      <v>1100</v>
    </nc>
  </rcc>
  <rcc rId="16721" sId="3" numFmtId="4">
    <oc r="C115">
      <v>61.109000000000002</v>
    </oc>
    <nc r="C115">
      <v>60</v>
    </nc>
  </rcc>
  <rcc rId="16722" sId="3" numFmtId="4">
    <oc r="D115">
      <v>61.10859</v>
    </oc>
    <nc r="D115">
      <v>0</v>
    </nc>
  </rcc>
  <rcc rId="16723" sId="3" numFmtId="4">
    <oc r="C116">
      <v>15472.56732</v>
    </oc>
    <nc r="C116">
      <v>9962.7999999999993</v>
    </nc>
  </rcc>
  <rcc rId="16724" sId="3" numFmtId="4">
    <oc r="D116">
      <v>15182.69534</v>
    </oc>
    <nc r="D116">
      <v>104.44499999999999</v>
    </nc>
  </rcc>
  <rcc rId="16725" sId="3" numFmtId="4">
    <oc r="C117">
      <v>26839.703699999998</v>
    </oc>
    <nc r="C117">
      <v>22075.84</v>
    </nc>
  </rcc>
  <rcc rId="16726" sId="3" numFmtId="4">
    <oc r="D117">
      <v>26836.844939999999</v>
    </oc>
    <nc r="D117">
      <v>0</v>
    </nc>
  </rcc>
  <rcc rId="16727" sId="3" numFmtId="4">
    <oc r="C118">
      <v>209.4</v>
    </oc>
    <nc r="C118">
      <v>147.6</v>
    </nc>
  </rcc>
  <rcc rId="16728" sId="3" numFmtId="4">
    <oc r="D118">
      <v>192.93810999999999</v>
    </oc>
    <nc r="D118">
      <v>0</v>
    </nc>
  </rcc>
  <rcc rId="16729" sId="3" numFmtId="4">
    <oc r="C120">
      <v>494.86</v>
    </oc>
    <nc r="C120">
      <v>450</v>
    </nc>
  </rcc>
  <rcc rId="16730" sId="3" numFmtId="4">
    <oc r="D120">
      <v>494.84875</v>
    </oc>
    <nc r="D120">
      <v>10</v>
    </nc>
  </rcc>
  <rcc rId="16731" sId="3" numFmtId="4">
    <oc r="C121">
      <v>6510.3952099999997</v>
    </oc>
    <nc r="C121">
      <v>37170.199999999997</v>
    </nc>
  </rcc>
  <rcc rId="16732" sId="3" numFmtId="4">
    <oc r="D121">
      <v>6510.3952099999997</v>
    </oc>
    <nc r="D121">
      <v>357.92500000000001</v>
    </nc>
  </rcc>
  <rcc rId="16733" sId="3" numFmtId="4">
    <oc r="C126">
      <v>45.14</v>
    </oc>
    <nc r="C126">
      <v>45</v>
    </nc>
  </rcc>
  <rcc rId="16734" sId="3" numFmtId="4">
    <oc r="D126">
      <v>44.067999999999998</v>
    </oc>
    <nc r="D126">
      <v>0</v>
    </nc>
  </rcc>
  <rcc rId="16735" sId="3" numFmtId="4">
    <oc r="C130">
      <v>28294</v>
    </oc>
    <nc r="C130">
      <v>29508</v>
    </nc>
  </rcc>
  <rcc rId="16736" sId="3" numFmtId="4">
    <oc r="D130">
      <v>28294</v>
    </oc>
    <nc r="D130">
      <v>2458.9585000000002</v>
    </nc>
  </rcc>
  <rcc rId="16737" sId="3" numFmtId="4">
    <oc r="C131">
      <v>10023.308000000001</v>
    </oc>
    <nc r="C131">
      <v>4700</v>
    </nc>
  </rcc>
  <rcc rId="16738" sId="3" numFmtId="4">
    <oc r="D131">
      <v>10023.308000000001</v>
    </oc>
    <nc r="D131">
      <v>0</v>
    </nc>
  </rcc>
  <rcc rId="16739" sId="3" numFmtId="4">
    <oc r="C132">
      <v>13328.01684</v>
    </oc>
    <nc r="C132">
      <v>2454.0700000000002</v>
    </nc>
  </rcc>
  <rcc rId="16740" sId="3" numFmtId="4">
    <oc r="D132">
      <v>13196.797479999999</v>
    </oc>
    <nc r="D132">
      <v>0</v>
    </nc>
  </rcc>
  <rcc rId="16741" sId="3" numFmtId="4">
    <oc r="D113">
      <v>1427.2632900000001</v>
    </oc>
    <nc r="D113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23440" sId="18">
    <oc r="D55" t="inlineStr">
      <is>
        <t>исполнен на 01.03.2021 г.</t>
      </is>
    </oc>
    <nc r="D55" t="inlineStr">
      <is>
        <t>исполнен на 01.04.2021 г.</t>
      </is>
    </nc>
  </rcc>
  <rcc rId="23441" sId="18">
    <oc r="D3" t="inlineStr">
      <is>
        <t>исполнен на 01.03.2021 г.</t>
      </is>
    </oc>
    <nc r="D3" t="inlineStr">
      <is>
        <t>исполнен на 01.04.2021 г.</t>
      </is>
    </nc>
  </rcc>
  <rcc rId="23442" sId="18">
    <oc r="A1" t="inlineStr">
      <is>
        <t xml:space="preserve">                     Анализ исполнения бюджета Ярабайкасинского сельского поселения на 01.03.2020 г.</t>
      </is>
    </oc>
    <nc r="A1" t="inlineStr">
      <is>
        <t xml:space="preserve">                     Анализ исполнения бюджета Ярабайкасинского сельского поселения на 01.04.2020 г.</t>
      </is>
    </nc>
  </rcc>
  <rcc rId="23443" sId="18" numFmtId="4">
    <oc r="D6">
      <v>29.348780000000001</v>
    </oc>
    <nc r="D6">
      <v>44.999949999999998</v>
    </nc>
  </rcc>
  <rcc rId="23444" sId="18" numFmtId="4">
    <oc r="D8">
      <v>33.179279999999999</v>
    </oc>
    <nc r="D8">
      <v>92.149320000000003</v>
    </nc>
  </rcc>
  <rcc rId="23445" sId="18" numFmtId="4">
    <oc r="D9">
      <v>0.21293999999999999</v>
    </oc>
    <nc r="D9">
      <v>0.64629999999999999</v>
    </nc>
  </rcc>
  <rcc rId="23446" sId="18" numFmtId="4">
    <oc r="D10">
      <v>43.992280000000001</v>
    </oc>
    <nc r="D10">
      <v>128.99357000000001</v>
    </nc>
  </rcc>
  <rcc rId="23447" sId="18" numFmtId="4">
    <oc r="D11">
      <v>-6.7292800000000002</v>
    </oc>
    <nc r="D11">
      <v>-16.45722</v>
    </nc>
  </rcc>
  <rcc rId="23448" sId="18" numFmtId="4">
    <nc r="D13">
      <v>4.2</v>
    </nc>
  </rcc>
  <rcc rId="23449" sId="18" numFmtId="4">
    <oc r="D15">
      <v>11.506970000000001</v>
    </oc>
    <nc r="D15">
      <v>12.897309999999999</v>
    </nc>
  </rcc>
  <rcc rId="23450" sId="18" numFmtId="4">
    <oc r="D16">
      <v>34.693980000000003</v>
    </oc>
    <nc r="D16">
      <v>60.246099999999998</v>
    </nc>
  </rcc>
  <rcc rId="23451" sId="18" numFmtId="4">
    <oc r="D18">
      <v>0.8</v>
    </oc>
    <nc r="D18">
      <v>1.08</v>
    </nc>
  </rcc>
  <rcc rId="23452" sId="18" numFmtId="4">
    <oc r="D27">
      <v>0.91700000000000004</v>
    </oc>
    <nc r="D27">
      <v>1.5720000000000001</v>
    </nc>
  </rcc>
  <rcc rId="23453" sId="18" numFmtId="4">
    <oc r="D31">
      <v>0</v>
    </oc>
    <nc r="D31">
      <v>9.7799999999999994</v>
    </nc>
  </rcc>
  <rcc rId="23454" sId="18" numFmtId="4">
    <oc r="D42">
      <v>596.30399999999997</v>
    </oc>
    <nc r="D42">
      <v>894.45600000000002</v>
    </nc>
  </rcc>
  <rcc rId="23455" sId="18" numFmtId="4">
    <oc r="C43">
      <v>225</v>
    </oc>
    <nc r="C43"/>
  </rcc>
  <rcc rId="23456" sId="18" numFmtId="4">
    <oc r="C44">
      <v>3026.6080000000002</v>
    </oc>
    <nc r="C44">
      <v>4811.2074000000002</v>
    </nc>
  </rcc>
  <rcc rId="23457" sId="18" numFmtId="4">
    <oc r="D44">
      <v>0</v>
    </oc>
    <nc r="D44">
      <v>212.83799999999999</v>
    </nc>
  </rcc>
  <rcc rId="23458" sId="18" numFmtId="4">
    <oc r="C45">
      <v>211.02699999999999</v>
    </oc>
    <nc r="C45">
      <v>206.767</v>
    </nc>
  </rcc>
  <rcc rId="23459" sId="18" numFmtId="4">
    <oc r="D45">
      <v>34.466799999999999</v>
    </oc>
    <nc r="D45">
      <v>52.39828</v>
    </nc>
  </rcc>
  <rcc rId="23460" sId="18" numFmtId="4">
    <oc r="C47">
      <v>575</v>
    </oc>
    <nc r="C47">
      <v>918.57899999999995</v>
    </nc>
  </rcc>
  <rcc rId="23461" sId="18" numFmtId="4">
    <oc r="D51">
      <v>133</v>
    </oc>
    <nc r="D51">
      <v>186.58</v>
    </nc>
  </rcc>
  <rcc rId="23462" sId="18" numFmtId="34">
    <oc r="D59">
      <v>150.61188000000001</v>
    </oc>
    <nc r="D59">
      <v>265.78293000000002</v>
    </nc>
  </rcc>
  <rcc rId="23463" sId="18" numFmtId="34">
    <oc r="D66">
      <v>21.655180000000001</v>
    </oc>
    <nc r="D66">
      <v>38.310369999999999</v>
    </nc>
  </rcc>
  <rcc rId="23464" sId="18" numFmtId="34">
    <nc r="D71">
      <v>2.5</v>
    </nc>
  </rcc>
  <rcc rId="23465" sId="18" numFmtId="34">
    <oc r="D76">
      <v>0</v>
    </oc>
    <nc r="D76">
      <v>264.37540000000001</v>
    </nc>
  </rcc>
  <rcc rId="23466" sId="18" numFmtId="34">
    <oc r="C77">
      <v>338.47577000000001</v>
    </oc>
    <nc r="C77">
      <v>410.55977000000001</v>
    </nc>
  </rcc>
  <rcc rId="23467" sId="18" numFmtId="34">
    <oc r="C81">
      <v>2582.674</v>
    </oc>
    <nc r="C81">
      <v>4413.7683999999999</v>
    </nc>
  </rcc>
  <rcc rId="23468" sId="18" numFmtId="34">
    <oc r="D81">
      <v>118.68908</v>
    </oc>
    <nc r="D81">
      <v>203.26098999999999</v>
    </nc>
  </rcc>
  <rcc rId="23469" sId="18" numFmtId="34">
    <oc r="D83">
      <v>149.19200000000001</v>
    </oc>
    <nc r="D83">
      <v>330.18655999999999</v>
    </nc>
  </rcc>
  <rcc rId="23470" sId="18" numFmtId="34">
    <oc r="C74">
      <v>4.26</v>
    </oc>
    <nc r="C74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fmt sheetId="3" sqref="C71">
    <dxf>
      <numFmt numFmtId="168" formatCode="0.00000"/>
    </dxf>
  </rfmt>
  <rfmt sheetId="3" sqref="C71">
    <dxf>
      <numFmt numFmtId="174" formatCode="0.0000"/>
    </dxf>
  </rfmt>
  <rfmt sheetId="3" sqref="C71">
    <dxf>
      <numFmt numFmtId="183" formatCode="0.000"/>
    </dxf>
  </rfmt>
  <rfmt sheetId="3" sqref="C71">
    <dxf>
      <numFmt numFmtId="2" formatCode="0.00"/>
    </dxf>
  </rfmt>
  <rfmt sheetId="3" sqref="C71">
    <dxf>
      <numFmt numFmtId="166" formatCode="0.0"/>
    </dxf>
  </rfmt>
  <rfmt sheetId="3" sqref="D71">
    <dxf>
      <numFmt numFmtId="174" formatCode="0.0000"/>
    </dxf>
  </rfmt>
  <rfmt sheetId="3" sqref="D71">
    <dxf>
      <numFmt numFmtId="183" formatCode="0.000"/>
    </dxf>
  </rfmt>
  <rfmt sheetId="3" sqref="D71">
    <dxf>
      <numFmt numFmtId="2" formatCode="0.00"/>
    </dxf>
  </rfmt>
  <rfmt sheetId="3" sqref="D71">
    <dxf>
      <numFmt numFmtId="166" formatCode="0.0"/>
    </dxf>
  </rfmt>
  <rfmt sheetId="3" sqref="C133">
    <dxf>
      <numFmt numFmtId="168" formatCode="0.00000"/>
    </dxf>
  </rfmt>
  <rfmt sheetId="3" sqref="C133">
    <dxf>
      <numFmt numFmtId="174" formatCode="0.0000"/>
    </dxf>
  </rfmt>
  <rfmt sheetId="3" sqref="C133">
    <dxf>
      <numFmt numFmtId="183" formatCode="0.000"/>
    </dxf>
  </rfmt>
  <rfmt sheetId="3" sqref="C133">
    <dxf>
      <numFmt numFmtId="2" formatCode="0.00"/>
    </dxf>
  </rfmt>
  <rfmt sheetId="3" sqref="C133">
    <dxf>
      <numFmt numFmtId="166" formatCode="0.0"/>
    </dxf>
  </rfmt>
  <rfmt sheetId="3" sqref="D133">
    <dxf>
      <numFmt numFmtId="168" formatCode="0.00000"/>
    </dxf>
  </rfmt>
  <rfmt sheetId="3" sqref="D133">
    <dxf>
      <numFmt numFmtId="174" formatCode="0.0000"/>
    </dxf>
  </rfmt>
  <rfmt sheetId="3" sqref="D133">
    <dxf>
      <numFmt numFmtId="183" formatCode="0.000"/>
    </dxf>
  </rfmt>
  <rfmt sheetId="3" sqref="D133">
    <dxf>
      <numFmt numFmtId="2" formatCode="0.00"/>
    </dxf>
  </rfmt>
  <rfmt sheetId="3" sqref="D133">
    <dxf>
      <numFmt numFmtId="166" formatCode="0.0"/>
    </dxf>
  </rfmt>
  <rfmt sheetId="3" sqref="C60">
    <dxf>
      <numFmt numFmtId="174" formatCode="0.0000"/>
    </dxf>
  </rfmt>
  <rfmt sheetId="3" sqref="C60">
    <dxf>
      <numFmt numFmtId="183" formatCode="0.000"/>
    </dxf>
  </rfmt>
  <rfmt sheetId="3" sqref="C60">
    <dxf>
      <numFmt numFmtId="2" formatCode="0.00"/>
    </dxf>
  </rfmt>
  <rfmt sheetId="3" sqref="C60">
    <dxf>
      <numFmt numFmtId="166" formatCode="0.0"/>
    </dxf>
  </rfmt>
  <rfmt sheetId="3" sqref="D60">
    <dxf>
      <numFmt numFmtId="174" formatCode="0.0000"/>
    </dxf>
  </rfmt>
  <rfmt sheetId="3" sqref="D60">
    <dxf>
      <numFmt numFmtId="183" formatCode="0.000"/>
    </dxf>
  </rfmt>
  <rfmt sheetId="3" sqref="D60">
    <dxf>
      <numFmt numFmtId="2" formatCode="0.00"/>
    </dxf>
  </rfmt>
  <rfmt sheetId="3" sqref="D60">
    <dxf>
      <numFmt numFmtId="166" formatCode="0.0"/>
    </dxf>
  </rfmt>
  <rfmt sheetId="3" sqref="D46">
    <dxf>
      <numFmt numFmtId="174" formatCode="0.0000"/>
    </dxf>
  </rfmt>
  <rfmt sheetId="3" sqref="D46">
    <dxf>
      <numFmt numFmtId="183" formatCode="0.000"/>
    </dxf>
  </rfmt>
  <rfmt sheetId="3" sqref="D46">
    <dxf>
      <numFmt numFmtId="2" formatCode="0.00"/>
    </dxf>
  </rfmt>
  <rfmt sheetId="3" sqref="D46">
    <dxf>
      <numFmt numFmtId="166" formatCode="0.0"/>
    </dxf>
  </rfmt>
  <rfmt sheetId="3" sqref="D34">
    <dxf>
      <numFmt numFmtId="174" formatCode="0.0000"/>
    </dxf>
  </rfmt>
  <rfmt sheetId="3" sqref="D34">
    <dxf>
      <numFmt numFmtId="183" formatCode="0.000"/>
    </dxf>
  </rfmt>
  <rfmt sheetId="3" sqref="D34">
    <dxf>
      <numFmt numFmtId="2" formatCode="0.00"/>
    </dxf>
  </rfmt>
  <rfmt sheetId="3" sqref="D34">
    <dxf>
      <numFmt numFmtId="166" formatCode="0.0"/>
    </dxf>
  </rfmt>
  <rfmt sheetId="3" sqref="C61">
    <dxf>
      <numFmt numFmtId="173" formatCode="0.000000"/>
    </dxf>
  </rfmt>
  <rfmt sheetId="3" sqref="C61">
    <dxf>
      <numFmt numFmtId="168" formatCode="0.00000"/>
    </dxf>
  </rfmt>
  <rfmt sheetId="3" sqref="C61">
    <dxf>
      <numFmt numFmtId="174" formatCode="0.0000"/>
    </dxf>
  </rfmt>
  <rfmt sheetId="3" sqref="C61">
    <dxf>
      <numFmt numFmtId="183" formatCode="0.000"/>
    </dxf>
  </rfmt>
  <rfmt sheetId="3" sqref="C61">
    <dxf>
      <numFmt numFmtId="2" formatCode="0.00"/>
    </dxf>
  </rfmt>
  <rfmt sheetId="3" sqref="C61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2.xml><?xml version="1.0" encoding="utf-8"?>
<revisions xmlns="http://schemas.openxmlformats.org/spreadsheetml/2006/main" xmlns:r="http://schemas.openxmlformats.org/officeDocument/2006/relationships">
  <rcc rId="19607" sId="2" numFmtId="4">
    <oc r="DS32">
      <v>969.97699999999998</v>
    </oc>
    <nc r="DS32">
      <v>1069.9770000000001</v>
    </nc>
  </rcc>
  <rcc rId="19608" sId="2" numFmtId="4">
    <oc r="DV32">
      <v>443.07</v>
    </oc>
    <nc r="DV32">
      <v>343.07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2.xml><?xml version="1.0" encoding="utf-8"?>
<revisions xmlns="http://schemas.openxmlformats.org/spreadsheetml/2006/main" xmlns:r="http://schemas.openxmlformats.org/officeDocument/2006/relationships">
  <rcc rId="21737" sId="1">
    <nc r="D50" t="inlineStr">
      <is>
        <t>Р.И. Ананьева</t>
      </is>
    </nc>
  </rcc>
  <rcc rId="21738" sId="1">
    <oc r="C50" t="inlineStr">
      <is>
        <t>Р.И. Ананьева</t>
      </is>
    </oc>
    <nc r="C50"/>
  </rcc>
  <rfmt sheetId="1" sqref="D50:E50" start="0" length="2147483647">
    <dxf>
      <font>
        <sz val="12"/>
      </font>
    </dxf>
  </rfmt>
  <rcc rId="21739" sId="2">
    <oc r="B5" t="inlineStr">
      <is>
        <t>об исполнении бюджетов поселений  Моргаушского района  на 1 февраля 2021 г.</t>
      </is>
    </oc>
    <nc r="B5" t="inlineStr">
      <is>
        <t>об исполнении бюджетов поселений  Моргаушского района  на 1 марта 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22291" sId="7">
    <oc r="D53" t="inlineStr">
      <is>
        <t>исполнен на 01.03.2021 г.</t>
      </is>
    </oc>
    <nc r="D53" t="inlineStr">
      <is>
        <t>исполнен на 01.04.2021 г.</t>
      </is>
    </nc>
  </rcc>
  <rcc rId="22292" sId="7">
    <oc r="D3" t="inlineStr">
      <is>
        <t>исполнен на 01.03.2021 г.</t>
      </is>
    </oc>
    <nc r="D3" t="inlineStr">
      <is>
        <t>исполнен на 01.04.2021 г.</t>
      </is>
    </nc>
  </rcc>
  <rcc rId="22293" sId="7">
    <oc r="A1" t="inlineStr">
      <is>
        <t xml:space="preserve">                     Анализ исполнения бюджета Кадикасинского сельского поселения на 01.03.2021 г.</t>
      </is>
    </oc>
    <nc r="A1" t="inlineStr">
      <is>
        <t xml:space="preserve">                     Анализ исполнения бюджета Кадикасинского сельского поселения на 01.04.2021 г.</t>
      </is>
    </nc>
  </rcc>
  <rcc rId="22294" sId="7" numFmtId="34">
    <oc r="D6">
      <v>62.959899999999998</v>
    </oc>
    <nc r="D6">
      <v>105.71993999999999</v>
    </nc>
  </rcc>
  <rcc rId="22295" sId="7" numFmtId="34">
    <oc r="D8">
      <v>32.191800000000001</v>
    </oc>
    <nc r="D8">
      <v>89.406779999999998</v>
    </nc>
  </rcc>
  <rcc rId="22296" sId="7" numFmtId="34">
    <oc r="D9">
      <v>0.20655999999999999</v>
    </oc>
    <nc r="D9">
      <v>0.62705999999999995</v>
    </nc>
  </rcc>
  <rcc rId="22297" sId="7" numFmtId="34">
    <oc r="D10">
      <v>42.682969999999997</v>
    </oc>
    <nc r="D10">
      <v>125.15447</v>
    </nc>
  </rcc>
  <rcc rId="22298" sId="7" numFmtId="4">
    <oc r="D11">
      <v>-6.5289400000000004</v>
    </oc>
    <nc r="D11">
      <v>-15.967420000000001</v>
    </nc>
  </rcc>
  <rcc rId="22299" sId="7" numFmtId="34">
    <oc r="D15">
      <v>4.1727400000000001</v>
    </oc>
    <nc r="D15">
      <v>7.9593100000000003</v>
    </nc>
  </rcc>
  <rcc rId="22300" sId="7" numFmtId="34">
    <oc r="D16">
      <v>208.94856999999999</v>
    </oc>
    <nc r="D16">
      <v>340.60525000000001</v>
    </nc>
  </rcc>
  <rcc rId="22301" sId="7" numFmtId="4">
    <oc r="D28">
      <v>5.5</v>
    </oc>
    <nc r="D28">
      <v>6.6</v>
    </nc>
  </rcc>
  <rcc rId="22302" sId="7" numFmtId="4">
    <oc r="D30">
      <v>0</v>
    </oc>
    <nc r="D30">
      <v>3.0834199999999998</v>
    </nc>
  </rcc>
  <rcc rId="22303" sId="7" numFmtId="34">
    <oc r="D41">
      <v>486.13600000000002</v>
    </oc>
    <nc r="D41">
      <v>729.20399999999995</v>
    </nc>
  </rcc>
  <rcc rId="22304" sId="7" numFmtId="34">
    <oc r="D43">
      <v>130.839</v>
    </oc>
    <nc r="D43">
      <v>261.678</v>
    </nc>
  </rcc>
  <rcc rId="22305" sId="7" numFmtId="34">
    <oc r="C45">
      <v>211.02699999999999</v>
    </oc>
    <nc r="C45">
      <v>206.767</v>
    </nc>
  </rcc>
  <rcc rId="22306" sId="7" numFmtId="34">
    <oc r="D45">
      <v>34.466799999999999</v>
    </oc>
    <nc r="D45">
      <v>52.39828</v>
    </nc>
  </rcc>
  <rcc rId="22307" sId="7">
    <oc r="A46">
      <v>2020400000</v>
    </oc>
    <nc r="A46">
      <v>2024000000</v>
    </nc>
  </rcc>
  <rcc rId="22308" sId="7" numFmtId="34">
    <nc r="C46">
      <v>62.905000000000001</v>
    </nc>
  </rcc>
  <rcc rId="22309" sId="7" numFmtId="34">
    <nc r="C47">
      <v>177.92740000000001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fmt sheetId="2" sqref="EX14:EX31">
    <dxf>
      <numFmt numFmtId="4" formatCode="#,##0.00"/>
    </dxf>
  </rfmt>
  <rfmt sheetId="2" sqref="EX14:EX31">
    <dxf>
      <numFmt numFmtId="187" formatCode="#,##0.000"/>
    </dxf>
  </rfmt>
  <rfmt sheetId="2" sqref="EX14:EX31">
    <dxf>
      <numFmt numFmtId="186" formatCode="#,##0.0000"/>
    </dxf>
  </rfmt>
  <rfmt sheetId="2" sqref="EX14:EX31">
    <dxf>
      <numFmt numFmtId="172" formatCode="#,##0.00000"/>
    </dxf>
  </rfmt>
  <rfmt sheetId="2" sqref="EX14:EX31">
    <dxf>
      <numFmt numFmtId="186" formatCode="#,##0.0000"/>
    </dxf>
  </rfmt>
  <rfmt sheetId="2" sqref="EX14:EX31">
    <dxf>
      <numFmt numFmtId="172" formatCode="#,##0.00000"/>
    </dxf>
  </rfmt>
  <rfmt sheetId="2" sqref="EX14:EX31">
    <dxf>
      <numFmt numFmtId="179" formatCode="#,##0.000000"/>
    </dxf>
  </rfmt>
  <rcc rId="19704" sId="2">
    <oc r="BF16">
      <f>Иль!D34</f>
    </oc>
    <nc r="BF16">
      <f>SUM(Иль!D32)</f>
    </nc>
  </rcc>
  <rcc rId="19705" sId="2" numFmtId="4">
    <oc r="BF32">
      <v>0</v>
    </oc>
    <nc r="BF32">
      <v>21.555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c rId="23212" sId="15" numFmtId="34">
    <oc r="C58">
      <v>1203.9000000000001</v>
    </oc>
    <nc r="C58">
      <v>1253.9000000000001</v>
    </nc>
  </rcc>
  <rcc rId="23213" sId="15" numFmtId="34">
    <oc r="D58">
      <v>120.98365</v>
    </oc>
    <nc r="D58">
      <v>240.34128000000001</v>
    </nc>
  </rcc>
  <rcc rId="23214" sId="15" numFmtId="34">
    <oc r="C63">
      <v>22.532</v>
    </oc>
    <nc r="C63">
      <v>33.531999999999996</v>
    </nc>
  </rcc>
  <rcc rId="23215" sId="15" numFmtId="34">
    <oc r="D63">
      <v>0</v>
    </oc>
    <nc r="D63">
      <v>1</v>
    </nc>
  </rcc>
  <rcc rId="23216" sId="15" numFmtId="34">
    <oc r="D65">
      <v>10.33001</v>
    </oc>
    <nc r="D65">
      <v>18.661010000000001</v>
    </nc>
  </rcc>
  <rcc rId="23217" sId="15" numFmtId="34">
    <oc r="C73">
      <v>4.26</v>
    </oc>
    <nc r="C73"/>
  </rcc>
  <rcc rId="23218" sId="15" numFmtId="34">
    <oc r="C75">
      <v>2234.5949999999998</v>
    </oc>
    <nc r="C75">
      <v>3060.7719099999999</v>
    </nc>
  </rcc>
  <rcc rId="23219" sId="15" numFmtId="34">
    <oc r="D75">
      <v>0</v>
    </oc>
    <nc r="D75">
      <v>155.06399999999999</v>
    </nc>
  </rcc>
  <rcc rId="23220" sId="15" numFmtId="34">
    <oc r="D76">
      <v>0</v>
    </oc>
    <nc r="D76">
      <v>8</v>
    </nc>
  </rcc>
  <rcc rId="23221" sId="15" numFmtId="34">
    <oc r="C79">
      <v>89.867999999999995</v>
    </oc>
    <nc r="C79">
      <v>129.86799999999999</v>
    </nc>
  </rcc>
  <rcc rId="23222" sId="15" numFmtId="34">
    <oc r="C80">
      <v>260</v>
    </oc>
    <nc r="C80">
      <v>305.495</v>
    </nc>
  </rcc>
  <rcc rId="23223" sId="15" numFmtId="34">
    <oc r="D80">
      <v>15.186780000000001</v>
    </oc>
    <nc r="D80">
      <v>31.821000000000002</v>
    </nc>
  </rcc>
  <rcc rId="23224" sId="15" numFmtId="34">
    <oc r="D82">
      <v>70</v>
    </oc>
    <nc r="D82">
      <v>210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cc rId="21000" sId="14">
    <oc r="D54" t="inlineStr">
      <is>
        <t>исполнен на 01.02.2021 г.</t>
      </is>
    </oc>
    <nc r="D54" t="inlineStr">
      <is>
        <t>исполнен на 01.03.2021 г.</t>
      </is>
    </nc>
  </rcc>
  <rcc rId="21001" sId="14">
    <oc r="D3" t="inlineStr">
      <is>
        <t>исполнен на 01.02.2021 г.</t>
      </is>
    </oc>
    <nc r="D3" t="inlineStr">
      <is>
        <t>исполнен на 01.03.2021 г.</t>
      </is>
    </nc>
  </rcc>
  <rcc rId="21002" sId="14">
    <oc r="A1" t="inlineStr">
      <is>
        <t xml:space="preserve">                     Анализ исполнения бюджета Чуманкасинского сельского поселения на 01.02.2021 г.</t>
      </is>
    </oc>
    <nc r="A1" t="inlineStr">
      <is>
        <t xml:space="preserve">                     Анализ исполнения бюджета Чуманкасинского сельского поселения на 01.03.2021 г.</t>
      </is>
    </nc>
  </rcc>
  <rcc rId="21003" sId="14" numFmtId="4">
    <oc r="D6">
      <v>2.6382300000000001</v>
    </oc>
    <nc r="D6">
      <v>8.2420600000000004</v>
    </nc>
  </rcc>
  <rcc rId="21004" sId="14" numFmtId="4">
    <oc r="D8">
      <v>13.80874</v>
    </oc>
    <nc r="D8">
      <v>14.2197</v>
    </nc>
  </rcc>
  <rcc rId="21005" sId="14" numFmtId="4">
    <oc r="D9">
      <v>8.1379999999999994E-2</v>
    </oc>
    <nc r="D9">
      <v>9.1240000000000002E-2</v>
    </nc>
  </rcc>
  <rcc rId="21006" sId="14" numFmtId="4">
    <oc r="D10">
      <v>18.528089999999999</v>
    </oc>
    <nc r="D10">
      <v>18.853840000000002</v>
    </nc>
  </rcc>
  <rcc rId="21007" sId="14" numFmtId="4">
    <oc r="D11">
      <v>-2.3532600000000001</v>
    </oc>
    <nc r="D11">
      <v>-2.8839700000000001</v>
    </nc>
  </rcc>
  <rcc rId="21008" sId="14" numFmtId="4">
    <oc r="D15">
      <v>1.4034500000000001</v>
    </oc>
    <nc r="D15">
      <v>2.66893</v>
    </nc>
  </rcc>
  <rcc rId="21009" sId="14" numFmtId="4">
    <oc r="D16">
      <v>5.3811499999999999</v>
    </oc>
    <nc r="D16">
      <v>10.21044</v>
    </nc>
  </rcc>
  <rcc rId="21010" sId="14" numFmtId="4">
    <oc r="D18">
      <v>0</v>
    </oc>
    <nc r="D18">
      <v>0.7</v>
    </nc>
  </rcc>
  <rcc rId="21011" sId="14" numFmtId="4">
    <oc r="D42">
      <v>270.61099999999999</v>
    </oc>
    <nc r="D42">
      <v>541.22199999999998</v>
    </nc>
  </rcc>
  <rcc rId="21012" sId="14" numFmtId="4">
    <oc r="C44">
      <v>372.28</v>
    </oc>
    <nc r="C44">
      <v>681.78800000000001</v>
    </nc>
  </rcc>
  <rcc rId="21013" sId="14" numFmtId="4">
    <oc r="D45">
      <v>8.6166</v>
    </oc>
    <nc r="D45">
      <v>17.2332</v>
    </nc>
  </rcc>
  <rcc rId="21014" sId="14" numFmtId="34">
    <oc r="D58">
      <v>28</v>
    </oc>
    <nc r="D58">
      <v>133.77569</v>
    </nc>
  </rcc>
  <rcc rId="21015" sId="14" numFmtId="34">
    <oc r="D65">
      <v>2</v>
    </oc>
    <nc r="D65">
      <v>14.197789999999999</v>
    </nc>
  </rcc>
  <rcc rId="21016" sId="14" numFmtId="34">
    <oc r="C75">
      <v>814.06</v>
    </oc>
    <nc r="C75">
      <v>1123.568</v>
    </nc>
  </rcc>
  <rcc rId="21017" sId="14" numFmtId="34">
    <nc r="D75">
      <v>12.151</v>
    </nc>
  </rcc>
  <rcc rId="21018" sId="14" numFmtId="34">
    <oc r="D79">
      <v>0</v>
    </oc>
    <nc r="D79">
      <v>31.200579999999999</v>
    </nc>
  </rcc>
  <rcc rId="21019" sId="14" numFmtId="34">
    <nc r="D80">
      <v>23.97287</v>
    </nc>
  </rcc>
  <rcc rId="21020" sId="14" numFmtId="34">
    <nc r="D82">
      <v>85.575000000000003</v>
    </nc>
  </rcc>
  <rcc rId="21021" sId="14" numFmtId="34">
    <nc r="D89">
      <v>8.6150000000000002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411.xml><?xml version="1.0" encoding="utf-8"?>
<revisions xmlns="http://schemas.openxmlformats.org/spreadsheetml/2006/main" xmlns:r="http://schemas.openxmlformats.org/officeDocument/2006/relationships">
  <rcc rId="20059" sId="4">
    <oc r="A1" t="inlineStr">
      <is>
        <t xml:space="preserve">                     Анализ исполнения бюджета Александровского сельского поселения на 01.02.2021 г.</t>
      </is>
    </oc>
    <nc r="A1" t="inlineStr">
      <is>
        <t xml:space="preserve">                     Анализ исполнения бюджета Александровского сельского поселения на 01.03.2021 г.</t>
      </is>
    </nc>
  </rcc>
  <rcc rId="20060" sId="4">
    <oc r="D3" t="inlineStr">
      <is>
        <t>исполнен на 01.02.2021 г.</t>
      </is>
    </oc>
    <nc r="D3" t="inlineStr">
      <is>
        <t>исполнен на 01.03.2021 г.</t>
      </is>
    </nc>
  </rcc>
  <rcc rId="20061" sId="4">
    <oc r="C50" t="inlineStr">
      <is>
        <t>назначено на 2020 г.</t>
      </is>
    </oc>
    <nc r="C50" t="inlineStr">
      <is>
        <t>назначено на 2021 г.</t>
      </is>
    </nc>
  </rcc>
  <rcc rId="20062" sId="4">
    <oc r="D50" t="inlineStr">
      <is>
        <t>исполнено на 01.02.2020 г.</t>
      </is>
    </oc>
    <nc r="D50" t="inlineStr">
      <is>
        <t>исполнено на 01.03.2021 г.</t>
      </is>
    </nc>
  </rcc>
  <rcc rId="20063" sId="4" numFmtId="4">
    <oc r="D6">
      <v>8.8133300000000006</v>
    </oc>
    <nc r="D6">
      <v>11.886939999999999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21894" sId="1">
    <oc r="A1" t="inlineStr">
      <is>
        <t>Анализ исполнения консолидированного бюджета Моргаушского районана 01.03.2021 г.</t>
      </is>
    </oc>
    <nc r="A1" t="inlineStr">
      <is>
        <t>Анализ исполнения консолидированного бюджета Моргаушского районана 01.04.2021 г.</t>
      </is>
    </nc>
  </rcc>
  <rcc rId="21895" sId="1">
    <oc r="D3" t="inlineStr">
      <is>
        <t>исполнено на 01.03.2021 г.</t>
      </is>
    </oc>
    <nc r="D3" t="inlineStr">
      <is>
        <t>исполнено на 01.04.2021 г.</t>
      </is>
    </nc>
  </rcc>
  <rcc rId="21896" sId="1">
    <oc r="G3" t="inlineStr">
      <is>
        <t>исполнено на 01.03.2021 г.</t>
      </is>
    </oc>
    <nc r="G3" t="inlineStr">
      <is>
        <t>исполнено на 01.04.2021 г.</t>
      </is>
    </nc>
  </rcc>
  <rcc rId="21897" sId="1">
    <oc r="J3" t="inlineStr">
      <is>
        <t>исполнено на 01.03.2021 г.</t>
      </is>
    </oc>
    <nc r="J3" t="inlineStr">
      <is>
        <t>исполнено на 01.04.2021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c rId="22340" sId="7" numFmtId="34">
    <oc r="D57">
      <v>158.68886000000001</v>
    </oc>
    <nc r="D57">
      <v>301.50680999999997</v>
    </nc>
  </rcc>
  <rcc rId="22341" sId="7" numFmtId="34">
    <oc r="C62">
      <v>74.869</v>
    </oc>
    <nc r="C62">
      <v>94.369</v>
    </nc>
  </rcc>
  <rcc rId="22342" sId="7" numFmtId="34">
    <oc r="D62">
      <v>50</v>
    </oc>
    <nc r="D62">
      <v>52</v>
    </nc>
  </rcc>
  <rcc rId="22343" sId="7" numFmtId="34">
    <oc r="D64">
      <v>21.655180000000001</v>
    </oc>
    <nc r="D64">
      <v>38.310369999999999</v>
    </nc>
  </rcc>
  <rcc rId="22344" sId="7" numFmtId="34">
    <oc r="D69">
      <v>0</v>
    </oc>
    <nc r="D69">
      <v>0.6</v>
    </nc>
  </rcc>
  <rcc rId="22345" sId="7" numFmtId="34">
    <oc r="C72">
      <v>4.26</v>
    </oc>
    <nc r="C72"/>
  </rcc>
  <rcc rId="22346" sId="7" numFmtId="34">
    <oc r="C74">
      <v>2823.08</v>
    </oc>
    <nc r="C74">
      <v>3078.1931500000001</v>
    </nc>
  </rcc>
  <rcc rId="22347" sId="7" numFmtId="34">
    <oc r="D74">
      <v>159.9145</v>
    </oc>
    <nc r="D74">
      <v>307.69664999999998</v>
    </nc>
  </rcc>
  <rcc rId="22348" sId="7" numFmtId="34">
    <oc r="C75">
      <v>350</v>
    </oc>
    <nc r="C75">
      <v>600</v>
    </nc>
  </rcc>
  <rcc rId="22349" sId="7" numFmtId="34">
    <oc r="D75">
      <v>0</v>
    </oc>
    <nc r="D75">
      <v>16</v>
    </nc>
  </rcc>
  <rcc rId="22350" sId="7" numFmtId="34">
    <oc r="C78">
      <v>1192.3309999999999</v>
    </oc>
    <nc r="C78">
      <v>1392.3309999999999</v>
    </nc>
  </rcc>
  <rcc rId="22351" sId="7" numFmtId="34">
    <oc r="C79">
      <v>1724.173</v>
    </oc>
    <nc r="C79">
      <v>1892.107</v>
    </nc>
  </rcc>
  <rcc rId="22352" sId="7" numFmtId="34">
    <oc r="D79">
      <v>65.728480000000005</v>
    </oc>
    <nc r="D79">
      <v>78.748480000000001</v>
    </nc>
  </rcc>
  <rcc rId="22353" sId="7" numFmtId="34">
    <oc r="C81">
      <v>1995.2</v>
    </oc>
    <nc r="C81">
      <v>2045.2</v>
    </nc>
  </rcc>
  <rcc rId="22354" sId="7" numFmtId="34">
    <oc r="D81">
      <v>332.53399999999999</v>
    </oc>
    <nc r="D81">
      <v>498.80099999999999</v>
    </nc>
  </rcc>
  <rcc rId="22355" sId="7" numFmtId="34">
    <oc r="C60">
      <v>0</v>
    </oc>
    <nc r="C60">
      <v>13.68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c rId="21298" sId="19">
    <oc r="D51" t="inlineStr">
      <is>
        <t>исполнен на 01.02.2021 г.</t>
      </is>
    </oc>
    <nc r="D51" t="inlineStr">
      <is>
        <t>исполнен на 01.03.2021 г.</t>
      </is>
    </nc>
  </rcc>
  <rcc rId="21299" sId="19">
    <oc r="D3" t="inlineStr">
      <is>
        <t>исполнен на 01.02.2021 г.</t>
      </is>
    </oc>
    <nc r="D3" t="inlineStr">
      <is>
        <t>исполнен на 01.03.2021 г.</t>
      </is>
    </nc>
  </rcc>
  <rcc rId="21300" sId="19">
    <oc r="A1" t="inlineStr">
      <is>
        <t xml:space="preserve">                     Анализ исполнения бюджета Ярославского сельского поселения на 01.02.2020 г.</t>
      </is>
    </oc>
    <nc r="A1" t="inlineStr">
      <is>
        <t xml:space="preserve">                     Анализ исполнения бюджета Ярославского сельского поселения на 01.03.2020 г.</t>
      </is>
    </nc>
  </rcc>
  <rcc rId="21301" sId="19" numFmtId="4">
    <oc r="D6">
      <v>1.98201</v>
    </oc>
    <nc r="D6">
      <v>13.047359999999999</v>
    </nc>
  </rcc>
  <rcc rId="21302" sId="19" numFmtId="4">
    <oc r="D8">
      <v>18.507539999999999</v>
    </oc>
    <nc r="D8">
      <v>19.058350000000001</v>
    </nc>
  </rcc>
  <rcc rId="21303" sId="19" numFmtId="4">
    <oc r="D9">
      <v>0.1091</v>
    </oc>
    <nc r="D9">
      <v>0.12232</v>
    </nc>
  </rcc>
  <rcc rId="21304" sId="19" numFmtId="4">
    <oc r="D10">
      <v>24.83278</v>
    </oc>
    <nc r="D10">
      <v>25.269380000000002</v>
    </nc>
  </rcc>
  <rcc rId="21305" sId="19" numFmtId="4">
    <oc r="D11">
      <v>-3.1540300000000001</v>
    </oc>
    <nc r="D11">
      <v>-3.8653400000000002</v>
    </nc>
  </rcc>
  <rcc rId="21306" sId="19" numFmtId="4">
    <oc r="D15">
      <v>1.6005499999999999</v>
    </oc>
    <nc r="D15">
      <v>2.5030800000000002</v>
    </nc>
  </rcc>
  <rcc rId="21307" sId="19" numFmtId="4">
    <oc r="D16">
      <v>24.69276</v>
    </oc>
    <nc r="D16">
      <v>37.535760000000003</v>
    </nc>
  </rcc>
  <rcc rId="21308" sId="19" numFmtId="4">
    <nc r="D18">
      <v>1</v>
    </nc>
  </rcc>
  <rcc rId="21309" sId="19" numFmtId="4">
    <oc r="D27">
      <v>22.946000000000002</v>
    </oc>
    <nc r="D27">
      <v>32.621000000000002</v>
    </nc>
  </rcc>
  <rcc rId="21310" sId="19" numFmtId="4">
    <oc r="D42">
      <v>8.6165000000000003</v>
    </oc>
    <nc r="D42">
      <v>17.233000000000001</v>
    </nc>
  </rcc>
  <rcc rId="21311" sId="19" numFmtId="4">
    <oc r="D39">
      <v>138.21799999999999</v>
    </oc>
    <nc r="D39">
      <v>276.43599999999998</v>
    </nc>
  </rcc>
  <rcc rId="21312" sId="19" numFmtId="34">
    <oc r="D55">
      <v>25.5</v>
    </oc>
    <nc r="D55">
      <v>131.99280999999999</v>
    </nc>
  </rcc>
  <rcc rId="21313" sId="19" numFmtId="34">
    <oc r="D67">
      <v>0</v>
    </oc>
    <nc r="D67">
      <v>1.5</v>
    </nc>
  </rcc>
  <rcc rId="21314" sId="19" numFmtId="34">
    <oc r="D72">
      <v>0</v>
    </oc>
    <nc r="D72">
      <v>20.45908</v>
    </nc>
  </rcc>
  <rcc rId="21315" sId="19" numFmtId="34">
    <nc r="D79">
      <v>87.625</v>
    </nc>
  </rcc>
  <rcc rId="21316" sId="19" numFmtId="34">
    <oc r="D86">
      <v>0</v>
    </oc>
    <nc r="D86">
      <v>13.45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11.xml><?xml version="1.0" encoding="utf-8"?>
<revisions xmlns="http://schemas.openxmlformats.org/spreadsheetml/2006/main" xmlns:r="http://schemas.openxmlformats.org/officeDocument/2006/relationships">
  <rcc rId="20712" sId="11" numFmtId="34">
    <oc r="D65">
      <v>4.8</v>
    </oc>
    <nc r="D65">
      <v>26.238399999999999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c rId="21052" sId="15">
    <oc r="D54" t="inlineStr">
      <is>
        <t>исполнен на 01.02.2021 г.</t>
      </is>
    </oc>
    <nc r="D54" t="inlineStr">
      <is>
        <t>исполнен на 01.03.2021 г.</t>
      </is>
    </nc>
  </rcc>
  <rcc rId="21053" sId="15">
    <oc r="D3" t="inlineStr">
      <is>
        <t>исполнен на 01.02.2021 г.</t>
      </is>
    </oc>
    <nc r="D3" t="inlineStr">
      <is>
        <t>исполнен на 01.03.2021 г.</t>
      </is>
    </nc>
  </rcc>
  <rcc rId="21054" sId="15">
    <oc r="A1" t="inlineStr">
      <is>
        <t xml:space="preserve">                     Анализ исполнения бюджета Шатьмапосинского сельского поселения на 01.02.2021 г.</t>
      </is>
    </oc>
    <nc r="A1" t="inlineStr">
      <is>
        <t xml:space="preserve">                     Анализ исполнения бюджета Шатьмапосинского сельского поселения на 01.03.2021 г.</t>
      </is>
    </nc>
  </rcc>
  <rcc rId="21055" sId="15" numFmtId="4">
    <oc r="D6">
      <v>0.77736000000000005</v>
    </oc>
    <nc r="D6">
      <v>5.2190399999999997</v>
    </nc>
  </rcc>
  <rcc rId="21056" sId="15" numFmtId="4">
    <oc r="D8">
      <v>14.192299999999999</v>
    </oc>
    <nc r="D8">
      <v>14.614660000000001</v>
    </nc>
  </rcc>
  <rcc rId="21057" sId="15" numFmtId="4">
    <oc r="D9">
      <v>8.3650000000000002E-2</v>
    </oc>
    <nc r="D9">
      <v>9.3780000000000002E-2</v>
    </nc>
  </rcc>
  <rcc rId="21058" sId="15" numFmtId="4">
    <oc r="D10">
      <v>19.042770000000001</v>
    </oc>
    <nc r="D10">
      <v>19.377559999999999</v>
    </nc>
  </rcc>
  <rcc rId="21059" sId="15" numFmtId="4">
    <oc r="D11">
      <v>-2.4186299999999998</v>
    </oc>
    <nc r="D11">
      <v>-2.9640499999999999</v>
    </nc>
  </rcc>
  <rcc rId="21060" sId="15" numFmtId="4">
    <oc r="D15">
      <v>1.57528</v>
    </oc>
    <nc r="D15">
      <v>3.8950399999999998</v>
    </nc>
  </rcc>
  <rcc rId="21061" sId="15" numFmtId="4">
    <oc r="D16">
      <v>13.35981</v>
    </oc>
    <nc r="D16">
      <v>17.267710000000001</v>
    </nc>
  </rcc>
  <rcc rId="21062" sId="15" numFmtId="4">
    <oc r="D27">
      <v>63.038800000000002</v>
    </oc>
    <nc r="D27">
      <v>94.7928</v>
    </nc>
  </rcc>
  <rcc rId="21063" sId="15" numFmtId="4">
    <oc r="D28">
      <v>2.1676000000000002</v>
    </oc>
    <nc r="D28">
      <v>4.3352000000000004</v>
    </nc>
  </rcc>
  <rcc rId="21064" sId="15" numFmtId="4">
    <oc r="D42">
      <v>176.851</v>
    </oc>
    <nc r="D42">
      <v>353.702</v>
    </nc>
  </rcc>
  <rcc rId="21065" sId="15" numFmtId="4">
    <oc r="C44">
      <v>484.34</v>
    </oc>
    <nc r="C44">
      <v>1615.279</v>
    </nc>
  </rcc>
  <rcc rId="21066" sId="15" numFmtId="4">
    <oc r="D45">
      <v>8.6166</v>
    </oc>
    <nc r="D45">
      <v>17.2332</v>
    </nc>
  </rcc>
  <rcc rId="21067" sId="15" numFmtId="4">
    <nc r="D50">
      <v>188.49879999999999</v>
    </nc>
  </rcc>
  <rcc rId="21068" sId="15" numFmtId="34">
    <oc r="D58">
      <v>28.8172</v>
    </oc>
    <nc r="D58">
      <v>120.98365</v>
    </nc>
  </rcc>
  <rcc rId="21069" sId="15" numFmtId="34">
    <oc r="D65">
      <v>2</v>
    </oc>
    <nc r="D65">
      <v>10.33001</v>
    </nc>
  </rcc>
  <rcc rId="21070" sId="15" numFmtId="34">
    <oc r="C75">
      <v>1103.6559999999999</v>
    </oc>
    <nc r="C75">
      <v>2234.5949999999998</v>
    </nc>
  </rcc>
  <rcc rId="21071" sId="15" numFmtId="34">
    <nc r="D80">
      <v>15.186780000000001</v>
    </nc>
  </rcc>
  <rcc rId="21072" sId="15" numFmtId="34">
    <nc r="D82">
      <v>70</v>
    </nc>
  </rcc>
  <rcc rId="21073" sId="15" numFmtId="34">
    <oc r="D89">
      <v>0</v>
    </oc>
    <nc r="D89">
      <v>7.0069999999999997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1.xml><?xml version="1.0" encoding="utf-8"?>
<revisions xmlns="http://schemas.openxmlformats.org/spreadsheetml/2006/main" xmlns:r="http://schemas.openxmlformats.org/officeDocument/2006/relationships">
  <rcc rId="21928" sId="4" numFmtId="4">
    <oc r="D6">
      <v>11.886939999999999</v>
    </oc>
    <nc r="D6">
      <v>15.633100000000001</v>
    </nc>
  </rcc>
  <rcc rId="21929" sId="4" numFmtId="4">
    <oc r="D8">
      <v>9.9735099999999992</v>
    </oc>
    <nc r="D8">
      <v>27.699639999999999</v>
    </nc>
  </rcc>
  <rcc rId="21930" sId="4" numFmtId="4">
    <oc r="D9">
      <v>6.4009999999999997E-2</v>
    </oc>
    <nc r="D9">
      <v>0.19427</v>
    </nc>
  </rcc>
  <rcc rId="21931" sId="4" numFmtId="4">
    <oc r="D10">
      <v>13.223839999999999</v>
    </oc>
    <nc r="D10">
      <v>38.774850000000001</v>
    </nc>
  </rcc>
  <rcc rId="21932" sId="4" numFmtId="4">
    <oc r="D11">
      <v>-2.0227400000000002</v>
    </oc>
    <nc r="D11">
      <v>-4.9469599999999998</v>
    </nc>
  </rcc>
  <rcc rId="21933" sId="4" numFmtId="4">
    <oc r="D15">
      <v>0.42164000000000001</v>
    </oc>
    <nc r="D15">
      <v>17.115169999999999</v>
    </nc>
  </rcc>
  <rcc rId="21934" sId="4" numFmtId="4">
    <oc r="D16">
      <v>4.3318399999999997</v>
    </oc>
    <nc r="D16">
      <v>8.6191899999999997</v>
    </nc>
  </rcc>
  <rcc rId="21935" sId="4" numFmtId="4">
    <oc r="D18">
      <v>0</v>
    </oc>
    <nc r="D18">
      <v>0.2</v>
    </nc>
  </rcc>
  <rcc rId="21936" sId="4" numFmtId="4">
    <oc r="D39">
      <v>316.92</v>
    </oc>
    <nc r="D39">
      <v>475.38</v>
    </nc>
  </rcc>
  <rcc rId="21937" sId="4" numFmtId="34">
    <oc r="C42">
      <v>107.643</v>
    </oc>
    <nc r="C42">
      <v>103.383</v>
    </nc>
  </rcc>
  <rcc rId="21938" sId="4" numFmtId="4">
    <oc r="D42">
      <v>17.233000000000001</v>
    </oc>
    <nc r="D42">
      <v>26.198699999999999</v>
    </nc>
  </rcc>
  <rcc rId="21939" sId="4" numFmtId="34">
    <oc r="C44">
      <v>0</v>
    </oc>
    <nc r="C44">
      <v>262.54500000000002</v>
    </nc>
  </rcc>
  <rcc rId="21940" sId="4">
    <oc r="A1" t="inlineStr">
      <is>
        <t xml:space="preserve">                     Анализ исполнения бюджета Александровского сельского поселения на 01.03.2021 г.</t>
      </is>
    </oc>
    <nc r="A1" t="inlineStr">
      <is>
        <t xml:space="preserve">                     Анализ исполнения бюджета Александровского сельского поселения на 01.04.2021 г.</t>
      </is>
    </nc>
  </rcc>
  <rcc rId="21941" sId="4">
    <oc r="D3" t="inlineStr">
      <is>
        <t>исполнен на 01.03.2021 г.</t>
      </is>
    </oc>
    <nc r="D3" t="inlineStr">
      <is>
        <t>исполнен на 01.04.2021 г.</t>
      </is>
    </nc>
  </rcc>
  <rcc rId="21942" sId="4">
    <oc r="D50" t="inlineStr">
      <is>
        <t>исполнено на 01.03.2021 г.</t>
      </is>
    </oc>
    <nc r="D50" t="inlineStr">
      <is>
        <t>исполнено на 01.04.2021 г.</t>
      </is>
    </nc>
  </rcc>
  <rcc rId="21943" sId="4" numFmtId="4">
    <oc r="D54">
      <v>119.96868000000001</v>
    </oc>
    <nc r="D54">
      <v>221.8511</v>
    </nc>
  </rcc>
  <rcc rId="21944" sId="4" numFmtId="4">
    <oc r="C59">
      <v>2.266</v>
    </oc>
    <nc r="C59">
      <v>17.265999999999998</v>
    </nc>
  </rcc>
  <rcc rId="21945" sId="4" numFmtId="4">
    <oc r="D61">
      <v>10.327590000000001</v>
    </oc>
    <nc r="D61">
      <v>18.655180000000001</v>
    </nc>
  </rcc>
  <rcc rId="21946" sId="4" numFmtId="4">
    <oc r="C69">
      <v>4.26</v>
    </oc>
    <nc r="C69">
      <v>0</v>
    </nc>
  </rcc>
  <rcc rId="21947" sId="4" numFmtId="4">
    <oc r="C71">
      <v>615.89</v>
    </oc>
    <nc r="C71">
      <v>829.94420000000002</v>
    </nc>
  </rcc>
  <rcc rId="21948" sId="4" numFmtId="4">
    <oc r="D71">
      <v>0</v>
    </oc>
    <nc r="D71">
      <v>14.474410000000001</v>
    </nc>
  </rcc>
  <rcc rId="21949" sId="4" numFmtId="4">
    <oc r="C76">
      <v>633.6</v>
    </oc>
    <nc r="C76">
      <v>654.15499999999997</v>
    </nc>
  </rcc>
  <rcc rId="21950" sId="4" numFmtId="4">
    <oc r="D76">
      <v>20.374230000000001</v>
    </oc>
    <nc r="D76">
      <v>38.383899999999997</v>
    </nc>
  </rcc>
  <rcc rId="21951" sId="4" numFmtId="4">
    <oc r="D78">
      <v>48</v>
    </oc>
    <nc r="D78">
      <v>72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11.xml><?xml version="1.0" encoding="utf-8"?>
<revisions xmlns="http://schemas.openxmlformats.org/spreadsheetml/2006/main" xmlns:r="http://schemas.openxmlformats.org/officeDocument/2006/relationships">
  <rfmt sheetId="3" sqref="C134:D134">
    <dxf>
      <numFmt numFmtId="174" formatCode="0.0000"/>
    </dxf>
  </rfmt>
  <rfmt sheetId="3" sqref="C134:D134">
    <dxf>
      <numFmt numFmtId="183" formatCode="0.000"/>
    </dxf>
  </rfmt>
  <rfmt sheetId="3" sqref="C134:D134">
    <dxf>
      <numFmt numFmtId="2" formatCode="0.00"/>
    </dxf>
  </rfmt>
  <rfmt sheetId="3" sqref="C134:D134">
    <dxf>
      <numFmt numFmtId="166" formatCode="0.0"/>
    </dxf>
  </rfmt>
  <rfmt sheetId="3" sqref="C72:D72">
    <dxf>
      <numFmt numFmtId="174" formatCode="0.0000"/>
    </dxf>
  </rfmt>
  <rfmt sheetId="3" sqref="C72:D72">
    <dxf>
      <numFmt numFmtId="183" formatCode="0.000"/>
    </dxf>
  </rfmt>
  <rfmt sheetId="3" sqref="C72:D72">
    <dxf>
      <numFmt numFmtId="2" formatCode="0.00"/>
    </dxf>
  </rfmt>
  <rfmt sheetId="3" sqref="C72:D72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111.xml><?xml version="1.0" encoding="utf-8"?>
<revisions xmlns="http://schemas.openxmlformats.org/spreadsheetml/2006/main" xmlns:r="http://schemas.openxmlformats.org/officeDocument/2006/relationships">
  <rcc rId="21581" sId="3" numFmtId="4">
    <oc r="D6">
      <v>7546.4537799999998</v>
    </oc>
    <nc r="D6">
      <v>18521.75189</v>
    </nc>
  </rcc>
  <rcc rId="21582" sId="3" numFmtId="4">
    <oc r="D8">
      <v>200.41847000000001</v>
    </oc>
    <nc r="D8">
      <v>206.38317000000001</v>
    </nc>
  </rcc>
  <rcc rId="21583" sId="3" numFmtId="4">
    <oc r="D9">
      <v>1.1813899999999999</v>
    </oc>
    <nc r="D9">
      <v>1.3244800000000001</v>
    </nc>
  </rcc>
  <rcc rId="21584" sId="3" numFmtId="4">
    <oc r="D10">
      <v>268.91462000000001</v>
    </oc>
    <nc r="D10">
      <v>273.64233999999999</v>
    </nc>
  </rcc>
  <rcc rId="21585" sId="3" numFmtId="4">
    <oc r="D11">
      <v>-34.155059999999999</v>
    </oc>
    <nc r="D11">
      <v>-41.85765</v>
    </nc>
  </rcc>
  <rcc rId="21586" sId="3" numFmtId="4">
    <oc r="D13">
      <v>236.71242000000001</v>
    </oc>
    <nc r="D13">
      <v>562.36303999999996</v>
    </nc>
  </rcc>
  <rcc rId="21587" sId="3" numFmtId="4">
    <oc r="D14">
      <v>1320.65984</v>
    </oc>
    <nc r="D14">
      <v>1422.7088799999999</v>
    </nc>
  </rcc>
  <rcc rId="21588" sId="3" numFmtId="4">
    <oc r="D15">
      <v>46.965040000000002</v>
    </oc>
    <nc r="D15">
      <v>86.739789999999999</v>
    </nc>
  </rcc>
  <rcc rId="21589" sId="3" numFmtId="4">
    <oc r="D16">
      <v>38.527999999999999</v>
    </oc>
    <nc r="D16">
      <v>101.392</v>
    </nc>
  </rcc>
  <rcc rId="21590" sId="3" numFmtId="4">
    <oc r="D20">
      <v>62.655839999999998</v>
    </oc>
    <nc r="D20">
      <v>145.36606</v>
    </nc>
  </rcc>
  <rcc rId="21591" sId="3" numFmtId="4">
    <oc r="D23">
      <v>15.34722</v>
    </oc>
    <nc r="D23">
      <v>15.358269999999999</v>
    </nc>
  </rcc>
  <rcc rId="21592" sId="3" numFmtId="4">
    <oc r="D25">
      <v>102.13282</v>
    </oc>
    <nc r="D25">
      <v>272.97647000000001</v>
    </nc>
  </rcc>
  <rfmt sheetId="3" sqref="D25">
    <dxf>
      <numFmt numFmtId="166" formatCode="0.0"/>
    </dxf>
  </rfmt>
  <rcc rId="21593" sId="3" numFmtId="4">
    <oc r="D37">
      <v>355.41689000000002</v>
    </oc>
    <nc r="D37">
      <v>664.71186999999998</v>
    </nc>
  </rcc>
  <rcc rId="21594" sId="3" numFmtId="4">
    <oc r="D38">
      <v>14.514659999999999</v>
    </oc>
    <nc r="D38">
      <v>40.528320000000001</v>
    </nc>
  </rcc>
  <rcc rId="21595" sId="3" numFmtId="4">
    <oc r="D42">
      <v>10.19009</v>
    </oc>
    <nc r="D42">
      <v>43.113900000000001</v>
    </nc>
  </rcc>
  <rcc rId="21596" sId="3" numFmtId="4">
    <oc r="D44">
      <v>1.84E-2</v>
    </oc>
    <nc r="D44">
      <v>367.60597000000001</v>
    </nc>
  </rcc>
  <rcc rId="21597" sId="3" numFmtId="4">
    <oc r="D50">
      <v>1207.4346499999999</v>
    </oc>
    <nc r="D50">
      <v>1212.81755</v>
    </nc>
  </rcc>
  <rcc rId="21598" sId="3" numFmtId="4">
    <oc r="D54">
      <v>45.8825</v>
    </oc>
    <nc r="D54">
      <v>135.84352999999999</v>
    </nc>
  </rcc>
  <rcc rId="21599" sId="3" numFmtId="4">
    <oc r="D55">
      <v>2.0235400000000001</v>
    </oc>
    <nc r="D55">
      <v>42.450040000000001</v>
    </nc>
  </rcc>
  <rcc rId="21600" sId="3" numFmtId="4">
    <oc r="D56">
      <v>-1.5562</v>
    </oc>
    <nc r="D56">
      <v>16.689260000000001</v>
    </nc>
  </rcc>
  <rcc rId="21601" sId="3" numFmtId="4">
    <oc r="D57">
      <v>41.55</v>
    </oc>
    <nc r="D57">
      <v>85.478399999999993</v>
    </nc>
  </rcc>
  <rcc rId="21602" sId="3" numFmtId="4">
    <oc r="D63">
      <v>835.6</v>
    </oc>
    <nc r="D63">
      <v>1671.2</v>
    </nc>
  </rcc>
  <rcc rId="21603" sId="3" numFmtId="4">
    <oc r="C66">
      <v>236042.63518000001</v>
    </oc>
    <nc r="C66">
      <v>256126.83517999999</v>
    </nc>
  </rcc>
  <rcc rId="21604" sId="3" numFmtId="4">
    <oc r="D66">
      <v>0</v>
    </oc>
    <nc r="D66">
      <v>27567.292420000002</v>
    </nc>
  </rcc>
  <rcc rId="21605" sId="3" numFmtId="4">
    <oc r="D67">
      <v>18143.8</v>
    </oc>
    <nc r="D67">
      <v>52131.773509999999</v>
    </nc>
  </rcc>
  <rcc rId="21606" sId="3" numFmtId="4">
    <nc r="D68">
      <v>4765.0600000000004</v>
    </nc>
  </rcc>
  <rcc rId="21607" sId="3" numFmtId="4">
    <oc r="D70">
      <v>-19535.39184</v>
    </oc>
    <nc r="D70">
      <v>-19738.97309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9.xml><?xml version="1.0" encoding="utf-8"?>
<revisions xmlns="http://schemas.openxmlformats.org/spreadsheetml/2006/main" xmlns:r="http://schemas.openxmlformats.org/officeDocument/2006/relationships">
  <rcc rId="23039" sId="14">
    <oc r="D54" t="inlineStr">
      <is>
        <t>исполнен на 01.03.2021 г.</t>
      </is>
    </oc>
    <nc r="D54" t="inlineStr">
      <is>
        <t>исполнен на 01.04.2021 г.</t>
      </is>
    </nc>
  </rcc>
  <rcc rId="23040" sId="14">
    <oc r="D3" t="inlineStr">
      <is>
        <t>исполнен на 01.03.2021 г.</t>
      </is>
    </oc>
    <nc r="D3" t="inlineStr">
      <is>
        <t>исполнен на 01.04.2021 г.</t>
      </is>
    </nc>
  </rcc>
  <rcc rId="23041" sId="14">
    <oc r="A1" t="inlineStr">
      <is>
        <t xml:space="preserve">                     Анализ исполнения бюджета Чуманкасинского сельского поселения на 01.03.2021 г.</t>
      </is>
    </oc>
    <nc r="A1" t="inlineStr">
      <is>
        <t xml:space="preserve">                     Анализ исполнения бюджета Чуманкасинского сельского поселения на 01.04.2021 г.</t>
      </is>
    </nc>
  </rcc>
  <rcc rId="23042" sId="14" numFmtId="4">
    <oc r="D8">
      <v>14.2197</v>
    </oc>
    <nc r="D8">
      <v>39.492559999999997</v>
    </nc>
  </rcc>
  <rcc rId="23043" sId="14" numFmtId="4">
    <oc r="D9">
      <v>9.1240000000000002E-2</v>
    </oc>
    <nc r="D9">
      <v>0.27698</v>
    </nc>
  </rcc>
  <rcc rId="23044" sId="14" numFmtId="4">
    <oc r="D10">
      <v>18.853840000000002</v>
    </oc>
    <nc r="D10">
      <v>55.282960000000003</v>
    </nc>
  </rcc>
  <rcc rId="23045" sId="14" numFmtId="4">
    <oc r="D11">
      <v>-2.8839700000000001</v>
    </oc>
    <nc r="D11">
      <v>-7.0530999999999997</v>
    </nc>
  </rcc>
  <rcc rId="23046" sId="14" numFmtId="4">
    <oc r="D13">
      <v>0</v>
    </oc>
    <nc r="D13">
      <v>75.701999999999998</v>
    </nc>
  </rcc>
  <rcc rId="23047" sId="14" numFmtId="4">
    <oc r="D15">
      <v>2.66893</v>
    </oc>
    <nc r="D15">
      <v>4.0358499999999999</v>
    </nc>
  </rcc>
  <rcc rId="23048" sId="14" numFmtId="4">
    <oc r="D16">
      <v>10.21044</v>
    </oc>
    <nc r="D16">
      <v>21.151340000000001</v>
    </nc>
  </rcc>
  <rcc rId="23049" sId="14" numFmtId="4">
    <oc r="D18">
      <v>0.7</v>
    </oc>
    <nc r="D18">
      <v>1.4</v>
    </nc>
  </rcc>
  <rcc rId="23050" sId="14" numFmtId="4">
    <oc r="C30">
      <v>0</v>
    </oc>
    <nc r="C30">
      <v>50</v>
    </nc>
  </rcc>
  <rcc rId="23051" sId="14" numFmtId="4">
    <oc r="D42">
      <v>541.22199999999998</v>
    </oc>
    <nc r="D42">
      <v>811.83299999999997</v>
    </nc>
  </rcc>
  <rcc rId="23052" sId="14" numFmtId="4">
    <oc r="D44">
      <v>0</v>
    </oc>
    <nc r="D44">
      <v>109.358</v>
    </nc>
  </rcc>
  <rcc rId="23053" sId="14" numFmtId="4">
    <oc r="C45">
      <v>107.643</v>
    </oc>
    <nc r="C45">
      <v>103.383</v>
    </nc>
  </rcc>
  <rcc rId="23054" sId="14" numFmtId="4">
    <oc r="D45">
      <v>17.2332</v>
    </oc>
    <nc r="D45">
      <v>26.198899999999998</v>
    </nc>
  </rcc>
  <rcc rId="23055" sId="14" numFmtId="4">
    <oc r="C46">
      <v>25</v>
    </oc>
    <nc r="C46">
      <v>619.70000000000005</v>
    </nc>
  </rcc>
  <rcc rId="23056" sId="14" numFmtId="4">
    <nc r="C50">
      <v>51.584690000000002</v>
    </nc>
  </rcc>
  <rcc rId="23057" sId="14" numFmtId="4">
    <oc r="D6">
      <v>8.2420600000000004</v>
    </oc>
    <nc r="D6">
      <v>12.47851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91.xml><?xml version="1.0" encoding="utf-8"?>
<revisions xmlns="http://schemas.openxmlformats.org/spreadsheetml/2006/main" xmlns:r="http://schemas.openxmlformats.org/officeDocument/2006/relationships">
  <rcc rId="22588" sId="9" numFmtId="34">
    <oc r="D59">
      <v>222.65249</v>
    </oc>
    <nc r="D59">
      <v>410.07859000000002</v>
    </nc>
  </rcc>
  <rcc rId="22589" sId="9" numFmtId="34">
    <nc r="C64">
      <v>30</v>
    </nc>
  </rcc>
  <rcc rId="22590" sId="9" numFmtId="34">
    <oc r="D66">
      <v>21.455179999999999</v>
    </oc>
    <nc r="D66">
      <v>38.310369999999999</v>
    </nc>
  </rcc>
  <rcc rId="22591" sId="9" numFmtId="34">
    <oc r="C74">
      <v>4.26</v>
    </oc>
    <nc r="C74"/>
  </rcc>
  <rcc rId="22592" sId="9" numFmtId="34">
    <oc r="C76">
      <v>2746.22</v>
    </oc>
    <nc r="C76">
      <v>2733.20516</v>
    </nc>
  </rcc>
  <rcc rId="22593" sId="9" numFmtId="34">
    <oc r="D76">
      <v>130.78523999999999</v>
    </oc>
    <nc r="D76">
      <v>226.63123999999999</v>
    </nc>
  </rcc>
  <rcc rId="22594" sId="9" numFmtId="34">
    <oc r="D80">
      <v>4</v>
    </oc>
    <nc r="D80">
      <v>40.192999999999998</v>
    </nc>
  </rcc>
  <rcc rId="22595" sId="9" numFmtId="34">
    <oc r="C80">
      <v>8512.3389999999999</v>
    </oc>
    <nc r="C80">
      <v>9712.2639400000007</v>
    </nc>
  </rcc>
  <rcc rId="22596" sId="9" numFmtId="34">
    <oc r="D81">
      <v>95.009259999999998</v>
    </oc>
    <nc r="D81">
      <v>162.98917</v>
    </nc>
  </rcc>
  <rcc rId="22597" sId="9" numFmtId="34">
    <oc r="C84">
      <v>1212</v>
    </oc>
    <nc r="C84">
      <v>1222.4320700000001</v>
    </nc>
  </rcc>
  <rcc rId="22598" sId="9" numFmtId="34">
    <oc r="D94">
      <v>0</v>
    </oc>
    <nc r="D94">
      <v>15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911.xml><?xml version="1.0" encoding="utf-8"?>
<revisions xmlns="http://schemas.openxmlformats.org/spreadsheetml/2006/main" xmlns:r="http://schemas.openxmlformats.org/officeDocument/2006/relationships">
  <rcc rId="21982" sId="5">
    <oc r="A1" t="inlineStr">
      <is>
        <t xml:space="preserve">                     Анализ исполнения бюджета Большесундырского сельского поселения на 01.03.2021 г.</t>
      </is>
    </oc>
    <nc r="A1" t="inlineStr">
      <is>
        <t xml:space="preserve">                     Анализ исполнения бюджета Большесундырского сельского поселения на 01.04.2021 г.</t>
      </is>
    </nc>
  </rcc>
  <rcc rId="21983" sId="5">
    <oc r="D3" t="inlineStr">
      <is>
        <t>исполнен на 01.03.2021 г.</t>
      </is>
    </oc>
    <nc r="D3" t="inlineStr">
      <is>
        <t>исполнен на 01.04.2021 г.</t>
      </is>
    </nc>
  </rcc>
  <rcc rId="21984" sId="5">
    <oc r="D55" t="inlineStr">
      <is>
        <t>исполнено на 01.03.2021 г</t>
      </is>
    </oc>
    <nc r="D55" t="inlineStr">
      <is>
        <t>исполнено на 01.04.2021 г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Яро!$19:$24,Яро!$28:$28,Яро!$44:$44,Яро!$47:$48,Яро!$55:$55,Яро!$57:$59,Яро!$65:$66,Яро!$76:$76,Яро!$83:$85,Яро!$88:$91,Яро!$93:$95</formula>
    <oldFormula>Яро!$19:$24,Яро!$28:$28,Яро!$44:$44,Яро!$47:$48,Яро!$55:$55,Яро!$57:$59,Яро!$65:$66,Яро!$76:$76,Яро!$83:$85,Яро!$88:$91,Яро!$93:$95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01.xml><?xml version="1.0" encoding="utf-8"?>
<revisions xmlns="http://schemas.openxmlformats.org/spreadsheetml/2006/main" xmlns:r="http://schemas.openxmlformats.org/officeDocument/2006/relationships">
  <rcc rId="23305" sId="16" numFmtId="34">
    <oc r="D57">
      <v>122.10142</v>
    </oc>
    <nc r="D57">
      <v>257.30504000000002</v>
    </nc>
  </rcc>
  <rcc rId="23306" sId="16" numFmtId="34">
    <nc r="C60">
      <v>18.399999999999999</v>
    </nc>
  </rcc>
  <rcc rId="23307" sId="16" numFmtId="34">
    <oc r="C62">
      <v>3.5230000000000001</v>
    </oc>
    <nc r="C62">
      <v>17.523</v>
    </nc>
  </rcc>
  <rcc rId="23308" sId="16" numFmtId="34">
    <oc r="D62">
      <v>0</v>
    </oc>
    <nc r="D62">
      <v>4</v>
    </nc>
  </rcc>
  <rcc rId="23309" sId="16" numFmtId="34">
    <oc r="D64">
      <v>10.33</v>
    </oc>
    <nc r="D64">
      <v>13.842560000000001</v>
    </nc>
  </rcc>
  <rcc rId="23310" sId="16" numFmtId="34">
    <oc r="D70">
      <v>0</v>
    </oc>
    <nc r="D70">
      <v>2</v>
    </nc>
  </rcc>
  <rcc rId="23311" sId="16" numFmtId="34">
    <oc r="C72">
      <v>4.26</v>
    </oc>
    <nc r="C72"/>
  </rcc>
  <rcc rId="23312" sId="16" numFmtId="34">
    <oc r="C74">
      <v>2962.951</v>
    </oc>
    <nc r="C74">
      <v>3190.8540600000001</v>
    </nc>
  </rcc>
  <rcc rId="23313" sId="16" numFmtId="34">
    <oc r="C78">
      <v>720</v>
    </oc>
    <nc r="C78">
      <v>2085.4560000000001</v>
    </nc>
  </rcc>
  <rcc rId="23314" sId="16" numFmtId="34">
    <oc r="D78">
      <v>0</v>
    </oc>
    <nc r="D78">
      <v>94.756</v>
    </nc>
  </rcc>
  <rcc rId="23315" sId="16" numFmtId="34">
    <oc r="C79">
      <v>392.6</v>
    </oc>
    <nc r="C79">
      <v>447.3</v>
    </nc>
  </rcc>
  <rcc rId="23316" sId="16" numFmtId="34">
    <nc r="D79">
      <v>53.314320000000002</v>
    </nc>
  </rcc>
  <rcc rId="23317" sId="16" numFmtId="34">
    <oc r="D81">
      <v>30</v>
    </oc>
    <nc r="D81">
      <v>300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011.xml><?xml version="1.0" encoding="utf-8"?>
<revisions xmlns="http://schemas.openxmlformats.org/spreadsheetml/2006/main" xmlns:r="http://schemas.openxmlformats.org/officeDocument/2006/relationships">
  <rcc rId="22168" sId="6">
    <oc r="D56" t="inlineStr">
      <is>
        <t>исполнено на 01.03.2021 г.</t>
      </is>
    </oc>
    <nc r="D56" t="inlineStr">
      <is>
        <t>исполнено на 01.04.2021 г.</t>
      </is>
    </nc>
  </rcc>
  <rcc rId="22169" sId="6">
    <oc r="D3" t="inlineStr">
      <is>
        <t>исполнено на 01.03.2021 г.</t>
      </is>
    </oc>
    <nc r="D3" t="inlineStr">
      <is>
        <t>исполнено на 01.04.2021 г.</t>
      </is>
    </nc>
  </rcc>
  <rcc rId="22170" sId="6">
    <oc r="A1" t="inlineStr">
      <is>
        <t xml:space="preserve">                     Анализ исполнения бюджета Ильинского сельского поселения на 01.03.2021 г.</t>
      </is>
    </oc>
    <nc r="A1" t="inlineStr">
      <is>
        <t xml:space="preserve">                     Анализ исполнения бюджета Ильинского сельского поселения на 01.04.2021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22015" sId="5" numFmtId="4">
    <oc r="D6">
      <v>50.678400000000003</v>
    </oc>
    <nc r="D6">
      <v>76.829639999999998</v>
    </nc>
  </rcc>
  <rcc rId="22016" sId="5" numFmtId="4">
    <oc r="D8">
      <v>28.636890000000001</v>
    </oc>
    <nc r="D8">
      <v>79.533630000000002</v>
    </nc>
  </rcc>
  <rcc rId="22017" sId="5" numFmtId="4">
    <oc r="D9">
      <v>0.18376000000000001</v>
    </oc>
    <nc r="D9">
      <v>0.55781000000000003</v>
    </nc>
  </rcc>
  <rcc rId="22018" sId="5" numFmtId="4">
    <oc r="D10">
      <v>37.969520000000003</v>
    </oc>
    <nc r="D10">
      <v>111.33374000000001</v>
    </nc>
  </rcc>
  <rcc rId="22019" sId="5" numFmtId="4">
    <oc r="D11">
      <v>-5.8079799999999997</v>
    </oc>
    <nc r="D11">
      <v>-14.20415</v>
    </nc>
  </rcc>
  <rcc rId="22020" sId="5" numFmtId="4">
    <oc r="D13">
      <v>13.313700000000001</v>
    </oc>
    <nc r="D13">
      <v>52.508699999999997</v>
    </nc>
  </rcc>
  <rcc rId="22021" sId="5" numFmtId="4">
    <oc r="D15">
      <v>38.078270000000003</v>
    </oc>
    <nc r="D15">
      <v>52.97345</v>
    </nc>
  </rcc>
  <rcc rId="22022" sId="5" numFmtId="4">
    <oc r="D16">
      <v>83.210279999999997</v>
    </oc>
    <nc r="D16">
      <v>122.68174</v>
    </nc>
  </rcc>
  <rcc rId="22023" sId="5" numFmtId="4">
    <oc r="D18">
      <v>0.6</v>
    </oc>
    <nc r="D18">
      <v>0.81</v>
    </nc>
  </rcc>
  <rcc rId="22024" sId="5" numFmtId="4">
    <oc r="D29">
      <v>8.3339999999999996</v>
    </oc>
    <nc r="D29">
      <v>12.500999999999999</v>
    </nc>
  </rcc>
  <rcc rId="22025" sId="5" numFmtId="4">
    <oc r="D42">
      <v>1006.074</v>
    </oc>
    <nc r="D42">
      <v>1509.1110000000001</v>
    </nc>
  </rcc>
  <rcc rId="22026" sId="5" numFmtId="4">
    <oc r="C44">
      <v>3555.4910300000001</v>
    </oc>
    <nc r="C44">
      <v>6340.6076700000003</v>
    </nc>
  </rcc>
  <rcc rId="22027" sId="5" numFmtId="4">
    <oc r="D44">
      <v>0</v>
    </oc>
    <nc r="D44">
      <v>189.529</v>
    </nc>
  </rcc>
  <rcc rId="22028" sId="5" numFmtId="4">
    <oc r="C46">
      <v>215.28700000000001</v>
    </oc>
    <nc r="C46">
      <v>249.4229</v>
    </nc>
  </rcc>
  <rcc rId="22029" sId="5" numFmtId="4">
    <oc r="D46">
      <v>34.466799999999999</v>
    </oc>
    <nc r="D46">
      <v>52.398299999999999</v>
    </nc>
  </rcc>
  <rcc rId="22030" sId="5" numFmtId="4">
    <oc r="C47">
      <v>25</v>
    </oc>
    <nc r="C47">
      <v>517.22</v>
    </nc>
  </rcc>
  <rcc rId="22031" sId="5" numFmtId="4">
    <oc r="C48">
      <v>0</v>
    </oc>
    <nc r="C48">
      <v>208.41914</v>
    </nc>
  </rcc>
  <rcc rId="22032" sId="5" numFmtId="4">
    <oc r="D48">
      <v>0</v>
    </oc>
    <nc r="D48">
      <v>30.5761</v>
    </nc>
  </rcc>
  <rcc rId="22033" sId="5" numFmtId="4">
    <oc r="C31">
      <v>0</v>
    </oc>
    <nc r="C31">
      <v>200</v>
    </nc>
  </rcc>
  <rcc rId="22034" sId="5" numFmtId="4">
    <oc r="D31">
      <v>0</v>
    </oc>
    <nc r="D31">
      <v>1.06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17003" sId="4" numFmtId="4">
    <oc r="C10">
      <v>159.91</v>
    </oc>
    <nc r="C10">
      <v>155.59</v>
    </nc>
  </rcc>
  <rcc rId="17004" sId="4" numFmtId="4">
    <oc r="D10">
      <v>13.3348</v>
    </oc>
    <nc r="D10">
      <v>12.99539</v>
    </nc>
  </rcc>
  <rcc rId="17005" sId="4" numFmtId="4">
    <oc r="D11">
      <v>-1.78654</v>
    </oc>
    <nc r="D11">
      <v>-1.65055</v>
    </nc>
  </rcc>
  <rcc rId="17006" sId="4" numFmtId="4">
    <oc r="C13">
      <v>35</v>
    </oc>
    <nc r="C13">
      <v>25</v>
    </nc>
  </rcc>
  <rcc rId="17007" sId="4" numFmtId="4">
    <oc r="C15">
      <v>38</v>
    </oc>
    <nc r="C15">
      <v>50</v>
    </nc>
  </rcc>
  <rcc rId="17008" sId="4" numFmtId="4">
    <oc r="D15">
      <v>0.60509999999999997</v>
    </oc>
    <nc r="D15">
      <v>0.31758999999999998</v>
    </nc>
  </rcc>
  <rcc rId="17009" sId="4" numFmtId="4">
    <oc r="C16">
      <v>193</v>
    </oc>
    <nc r="C16">
      <v>195</v>
    </nc>
  </rcc>
  <rcc rId="17010" sId="4" numFmtId="4">
    <oc r="D16">
      <v>4.6512900000000004</v>
    </oc>
    <nc r="D16">
      <v>2.5846499999999999</v>
    </nc>
  </rcc>
  <rcc rId="17011" sId="4" numFmtId="4">
    <oc r="D18">
      <v>0.2</v>
    </oc>
    <nc r="D18">
      <v>0</v>
    </nc>
  </rcc>
  <rcc rId="17012" sId="4" numFmtId="34">
    <oc r="C39">
      <v>1194.4000000000001</v>
    </oc>
    <nc r="C39">
      <v>1901.5</v>
    </nc>
  </rcc>
  <rcc rId="17013" sId="4" numFmtId="4">
    <oc r="D39">
      <v>99.531999999999996</v>
    </oc>
    <nc r="D39">
      <v>158.46</v>
    </nc>
  </rcc>
  <rcc rId="17014" sId="4" numFmtId="34">
    <oc r="C40">
      <v>100</v>
    </oc>
    <nc r="C40">
      <v>0</v>
    </nc>
  </rcc>
  <rcc rId="17015" sId="4" numFmtId="34">
    <oc r="C41">
      <v>386.53</v>
    </oc>
    <nc r="C41">
      <v>366.14</v>
    </nc>
  </rcc>
  <rcc rId="17016" sId="4" numFmtId="34">
    <oc r="C42">
      <v>92.584999999999994</v>
    </oc>
    <nc r="C42">
      <v>107.643</v>
    </nc>
  </rcc>
  <rcc rId="17017" sId="4" numFmtId="4">
    <oc r="D42">
      <v>7.4667000000000003</v>
    </oc>
    <nc r="D42">
      <v>8.6165000000000003</v>
    </nc>
  </rcc>
  <rfmt sheetId="4" sqref="C47:C48">
    <dxf>
      <numFmt numFmtId="168" formatCode="0.00000"/>
    </dxf>
  </rfmt>
  <rfmt sheetId="4" sqref="C47:C48">
    <dxf>
      <numFmt numFmtId="174" formatCode="0.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16924" sId="3">
    <oc r="A2" t="inlineStr">
      <is>
        <t xml:space="preserve">                                                        Моргаушского района на 01.02.2020 г. </t>
      </is>
    </oc>
    <nc r="A2" t="inlineStr">
      <is>
        <t xml:space="preserve">                                                        Моргаушского района на 01.02.2021 г. </t>
      </is>
    </nc>
  </rcc>
  <rcc rId="16925" sId="3">
    <oc r="C3" t="inlineStr">
      <is>
        <t>назначено на 2020 г.</t>
      </is>
    </oc>
    <nc r="C3" t="inlineStr">
      <is>
        <t>назначено на 2021 г.</t>
      </is>
    </nc>
  </rcc>
  <rcc rId="16926" sId="3">
    <oc r="D3" t="inlineStr">
      <is>
        <t>исполнено на 01.02.2020 г.</t>
      </is>
    </oc>
    <nc r="D3" t="inlineStr">
      <is>
        <t>исполнено на 01.02.2021 г.</t>
      </is>
    </nc>
  </rcc>
  <rcc rId="16927" sId="3">
    <oc r="C74" t="inlineStr">
      <is>
        <t>назначено на 2020 г.</t>
      </is>
    </oc>
    <nc r="C74" t="inlineStr">
      <is>
        <t>назначено на 2021 г.</t>
      </is>
    </nc>
  </rcc>
  <rcc rId="16928" sId="3">
    <oc r="D74" t="inlineStr">
      <is>
        <t xml:space="preserve">исполнено на 01.02.2020 г. </t>
      </is>
    </oc>
    <nc r="D74" t="inlineStr">
      <is>
        <t xml:space="preserve">исполнено на 01.02.2021 г. </t>
      </is>
    </nc>
  </rcc>
  <rcc rId="16929" sId="2">
    <oc r="B5" t="inlineStr">
      <is>
        <t>об исполнении бюджетов поселений  Моргаушского района  на 1 февраля 2020 г.</t>
      </is>
    </oc>
    <nc r="B5" t="inlineStr">
      <is>
        <t>об исполнении бюджетов поселений  Моргаушского района  на 1 февраля 2021 г.</t>
      </is>
    </nc>
  </rcc>
  <rcc rId="16930" sId="1">
    <oc r="A1" t="inlineStr">
      <is>
        <t>Анализ исполнения консолидированного бюджета Моргаушского районана 01.02.2020 г.</t>
      </is>
    </oc>
    <nc r="A1" t="inlineStr">
      <is>
        <t>Анализ исполнения консолидированного бюджета Моргаушского районана 01.02.2021 г.</t>
      </is>
    </nc>
  </rcc>
  <rcc rId="16931" sId="1">
    <oc r="C3" t="inlineStr">
      <is>
        <t>план на 2020 г.</t>
      </is>
    </oc>
    <nc r="C3" t="inlineStr">
      <is>
        <t>план на 2021 г.</t>
      </is>
    </nc>
  </rcc>
  <rcc rId="16932" sId="1">
    <oc r="F3" t="inlineStr">
      <is>
        <t>план на 2020 г.</t>
      </is>
    </oc>
    <nc r="F3" t="inlineStr">
      <is>
        <t>план на 2021 г.</t>
      </is>
    </nc>
  </rcc>
  <rcc rId="16933" sId="1">
    <oc r="I3" t="inlineStr">
      <is>
        <t>план на 2020 г.</t>
      </is>
    </oc>
    <nc r="I3" t="inlineStr">
      <is>
        <t>план на 2021 г.</t>
      </is>
    </nc>
  </rcc>
  <rcc rId="16934" sId="1">
    <oc r="D3" t="inlineStr">
      <is>
        <t>исполнено на 01.02.2020 г.</t>
      </is>
    </oc>
    <nc r="D3" t="inlineStr">
      <is>
        <t>исполнено на 01.02.2021 г.</t>
      </is>
    </nc>
  </rcc>
  <rcc rId="16935" sId="1">
    <oc r="G3" t="inlineStr">
      <is>
        <t>исполнено на 01.02.2020 г.</t>
      </is>
    </oc>
    <nc r="G3" t="inlineStr">
      <is>
        <t>исполнено на 01.02.2021 г.</t>
      </is>
    </nc>
  </rcc>
  <rcc rId="16936" sId="1">
    <oc r="J3" t="inlineStr">
      <is>
        <t>исполнено на 01.02.2020 г.</t>
      </is>
    </oc>
    <nc r="J3" t="inlineStr">
      <is>
        <t>исполнено на 01.02.2021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2.xml><?xml version="1.0" encoding="utf-8"?>
<revisions xmlns="http://schemas.openxmlformats.org/spreadsheetml/2006/main" xmlns:r="http://schemas.openxmlformats.org/officeDocument/2006/relationships">
  <rcc rId="16966" sId="4">
    <oc r="A1" t="inlineStr">
      <is>
        <t xml:space="preserve">                     Анализ исполнения бюджета Александровского сельского поселения на 01.02.2020 г.</t>
      </is>
    </oc>
    <nc r="A1" t="inlineStr">
      <is>
        <t xml:space="preserve">                     Анализ исполнения бюджета Александровского сельского поселения на 01.02.2021 г.</t>
      </is>
    </nc>
  </rcc>
  <rcc rId="16967" sId="4">
    <oc r="C3" t="inlineStr">
      <is>
        <t>назначено на 2020 г.</t>
      </is>
    </oc>
    <nc r="C3" t="inlineStr">
      <is>
        <t>назначено на 2021 г.</t>
      </is>
    </nc>
  </rcc>
  <rcc rId="16968" sId="4">
    <oc r="D3" t="inlineStr">
      <is>
        <t>исполнен на 01.02.2020 г.</t>
      </is>
    </oc>
    <nc r="D3" t="inlineStr">
      <is>
        <t>исполнен на 01.02.2021 г.</t>
      </is>
    </nc>
  </rcc>
  <rcc rId="16969" sId="4" numFmtId="4">
    <oc r="C6">
      <v>89.8</v>
    </oc>
    <nc r="C6">
      <v>62.67</v>
    </nc>
  </rcc>
  <rcc rId="16970" sId="4" numFmtId="4">
    <oc r="D6">
      <v>1.4789399999999999</v>
    </oc>
    <nc r="D6">
      <v>8.8133300000000006</v>
    </nc>
  </rcc>
  <rcc rId="16971" sId="4" numFmtId="4">
    <oc r="C8">
      <v>95.74</v>
    </oc>
    <nc r="C8">
      <v>93.16</v>
    </nc>
  </rcc>
  <rcc rId="16972" sId="4" numFmtId="4">
    <oc r="D8">
      <v>9.7181300000000004</v>
    </oc>
    <nc r="D8">
      <v>9.6852900000000002</v>
    </nc>
  </rcc>
  <rcc rId="16973" sId="4" numFmtId="4">
    <oc r="D9">
      <v>6.6140000000000004E-2</v>
    </oc>
    <nc r="D9">
      <v>5.7099999999999998E-2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23255" sId="16">
    <oc r="D53" t="inlineStr">
      <is>
        <t>исполнен на 01.03.2021 г.</t>
      </is>
    </oc>
    <nc r="D53" t="inlineStr">
      <is>
        <t>исполнен на 01.04.2021 г.</t>
      </is>
    </nc>
  </rcc>
  <rcc rId="23256" sId="16">
    <oc r="D3" t="inlineStr">
      <is>
        <t>исполнен на 01.03.2021 г.</t>
      </is>
    </oc>
    <nc r="D3" t="inlineStr">
      <is>
        <t>исполнен на 01.04.2021 г.</t>
      </is>
    </nc>
  </rcc>
  <rcc rId="23257" sId="16">
    <oc r="A1" t="inlineStr">
      <is>
        <t xml:space="preserve">                     Анализ исполнения бюджета Юнгинского сельского поселения на 01.03.2020 г.</t>
      </is>
    </oc>
    <nc r="A1" t="inlineStr">
      <is>
        <t xml:space="preserve">                     Анализ исполнения бюджета Юнгинского сельского поселения на 01.04.2020 г.</t>
      </is>
    </nc>
  </rcc>
  <rcc rId="23258" sId="16" numFmtId="4">
    <oc r="D6">
      <v>13.42066</v>
    </oc>
    <nc r="D6">
      <v>21.117039999999999</v>
    </nc>
  </rcc>
  <rcc rId="23259" sId="16" numFmtId="4">
    <oc r="D8">
      <v>23.600729999999999</v>
    </oc>
    <nc r="D8">
      <v>65.546689999999998</v>
    </nc>
  </rcc>
  <rcc rId="23260" sId="16" numFmtId="4">
    <oc r="D9">
      <v>0.15145</v>
    </oc>
    <nc r="D9">
      <v>0.45971000000000001</v>
    </nc>
  </rcc>
  <rcc rId="23261" sId="16" numFmtId="4">
    <oc r="D10">
      <v>31.29214</v>
    </oc>
    <nc r="D10">
      <v>91.754350000000002</v>
    </nc>
  </rcc>
  <rcc rId="23262" sId="16" numFmtId="4">
    <oc r="D11">
      <v>-4.7865799999999998</v>
    </oc>
    <nc r="D11">
      <v>-11.706189999999999</v>
    </nc>
  </rcc>
  <rcc rId="23263" sId="16" numFmtId="4">
    <oc r="D15">
      <v>0.24503</v>
    </oc>
    <nc r="D15">
      <v>0.72563</v>
    </nc>
  </rcc>
  <rcc rId="23264" sId="16" numFmtId="4">
    <oc r="D16">
      <v>42.507260000000002</v>
    </oc>
    <nc r="D16">
      <v>171.93564000000001</v>
    </nc>
  </rcc>
  <rcc rId="23265" sId="16" numFmtId="4">
    <oc r="D18">
      <v>0.1</v>
    </oc>
    <nc r="D18">
      <v>0.75</v>
    </nc>
  </rcc>
  <rcc rId="23266" sId="16" numFmtId="4">
    <oc r="D27">
      <v>8.6110000000000007</v>
    </oc>
    <nc r="D27">
      <v>19.522500000000001</v>
    </nc>
  </rcc>
  <rcc rId="23267" sId="16" numFmtId="4">
    <oc r="D28">
      <v>6.8097300000000001</v>
    </oc>
    <nc r="D28">
      <v>9.5192300000000003</v>
    </nc>
  </rcc>
  <rcc rId="23268" sId="16" numFmtId="4">
    <oc r="D37">
      <v>0</v>
    </oc>
    <nc r="D37">
      <v>0.10879999999999999</v>
    </nc>
  </rcc>
  <rcc rId="23269" sId="16" numFmtId="4">
    <oc r="D41">
      <v>282.85199999999998</v>
    </oc>
    <nc r="D41">
      <v>424.27800000000002</v>
    </nc>
  </rcc>
  <rcc rId="23270" sId="16" numFmtId="4">
    <oc r="C44">
      <v>107.643</v>
    </oc>
    <nc r="C44">
      <v>103.383</v>
    </nc>
  </rcc>
  <rcc rId="23271" sId="16" numFmtId="4">
    <oc r="D44">
      <v>17.2332</v>
    </oc>
    <nc r="D44">
      <v>26.198899999999998</v>
    </nc>
  </rcc>
  <rcc rId="23272" sId="16" numFmtId="4">
    <nc r="C45">
      <v>1304.7</v>
    </nc>
  </rcc>
  <rcc rId="23273" sId="16" numFmtId="4">
    <nc r="C48">
      <v>192.6</v>
    </nc>
  </rcc>
  <rcc rId="23274" sId="16">
    <oc r="D25">
      <f>D26+D29+D31+D34</f>
    </oc>
    <nc r="D25">
      <f>D26+D29+D31+D34+D36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23088" sId="14" numFmtId="34">
    <oc r="D58">
      <v>133.77569</v>
    </oc>
    <nc r="D58">
      <v>322.89558</v>
    </nc>
  </rcc>
  <rcc rId="23089" sId="14" numFmtId="34">
    <oc r="C63">
      <v>3.1859999999999999</v>
    </oc>
    <nc r="C63">
      <v>8.6859999999999999</v>
    </nc>
  </rcc>
  <rcc rId="23090" sId="14" numFmtId="34">
    <oc r="D65">
      <v>14.197789999999999</v>
    </oc>
    <nc r="D65">
      <v>19.723790000000001</v>
    </nc>
  </rcc>
  <rcc rId="23091" sId="14" numFmtId="34">
    <oc r="D70">
      <v>0</v>
    </oc>
    <nc r="D70">
      <v>0.6</v>
    </nc>
  </rcc>
  <rcc rId="23092" sId="14" numFmtId="34">
    <oc r="C73">
      <v>4.26</v>
    </oc>
    <nc r="C73"/>
  </rcc>
  <rcc rId="23093" sId="14" numFmtId="34">
    <oc r="C75">
      <v>1123.568</v>
    </oc>
    <nc r="C75">
      <v>1153.47855</v>
    </nc>
  </rcc>
  <rcc rId="23094" sId="14" numFmtId="34">
    <oc r="D75">
      <v>12.151</v>
    </oc>
    <nc r="D75">
      <v>121.509</v>
    </nc>
  </rcc>
  <rcc rId="23095" sId="14" numFmtId="34">
    <oc r="D76">
      <v>0</v>
    </oc>
    <nc r="D76">
      <v>8</v>
    </nc>
  </rcc>
  <rcc rId="23096" sId="14" numFmtId="34">
    <oc r="C79">
      <v>742.18399999999997</v>
    </oc>
    <nc r="C79">
      <v>1332.184</v>
    </nc>
  </rcc>
  <rcc rId="23097" sId="14" numFmtId="34">
    <oc r="D79">
      <v>31.200579999999999</v>
    </oc>
    <nc r="D79">
      <v>128.54581999999999</v>
    </nc>
  </rcc>
  <rcc rId="23098" sId="14" numFmtId="34">
    <oc r="C80">
      <v>569.23</v>
    </oc>
    <nc r="C80">
      <v>608.16999999999996</v>
    </nc>
  </rcc>
  <rcc rId="23099" sId="14" numFmtId="34">
    <oc r="D80">
      <v>23.97287</v>
    </oc>
    <nc r="D80">
      <v>78.900710000000004</v>
    </nc>
  </rcc>
  <rcc rId="23100" sId="14" numFmtId="34">
    <oc r="D82">
      <v>85.575000000000003</v>
    </oc>
    <nc r="D82">
      <v>256.72500000000002</v>
    </nc>
  </rcc>
  <rcc rId="23101" sId="14" numFmtId="34">
    <oc r="D89">
      <v>8.6150000000000002</v>
    </oc>
    <nc r="D89">
      <v>9.3650000000000002</v>
    </nc>
  </rcc>
  <rfmt sheetId="14" sqref="D98">
    <dxf>
      <numFmt numFmtId="4" formatCode="#,##0.00"/>
    </dxf>
  </rfmt>
  <rfmt sheetId="14" sqref="D98">
    <dxf>
      <numFmt numFmtId="187" formatCode="#,##0.000"/>
    </dxf>
  </rfmt>
  <rfmt sheetId="14" sqref="D98">
    <dxf>
      <numFmt numFmtId="186" formatCode="#,##0.0000"/>
    </dxf>
  </rfmt>
  <rfmt sheetId="14" sqref="D98">
    <dxf>
      <numFmt numFmtId="172" formatCode="#,##0.00000"/>
    </dxf>
  </rfmt>
  <rcc rId="23102" sId="14" numFmtId="34">
    <nc r="C61">
      <v>10.26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c rId="22854" sId="12">
    <oc r="D54" t="inlineStr">
      <is>
        <t>исполнен на 01.03.2021 г.</t>
      </is>
    </oc>
    <nc r="D54" t="inlineStr">
      <is>
        <t>исполнен на 01.04.2021 г.</t>
      </is>
    </nc>
  </rcc>
  <rcc rId="22855" sId="12">
    <oc r="D3" t="inlineStr">
      <is>
        <t>исполнен на 01.03.2021 г.</t>
      </is>
    </oc>
    <nc r="D3" t="inlineStr">
      <is>
        <t>исполнен на 01.04.2021 г.</t>
      </is>
    </nc>
  </rcc>
  <rcc rId="22856" sId="12">
    <oc r="A1" t="inlineStr">
      <is>
        <t xml:space="preserve">                     Анализ исполнения бюджета Тораевского сельского поселения на 01.03.2021 г.</t>
      </is>
    </oc>
    <nc r="A1" t="inlineStr">
      <is>
        <t xml:space="preserve">                     Анализ исполнения бюджета Тораевского сельского поселения на 01.04.2021 г.</t>
      </is>
    </nc>
  </rcc>
  <rcc rId="22857" sId="12" numFmtId="4">
    <oc r="D6">
      <v>17.394439999999999</v>
    </oc>
    <nc r="D6">
      <v>36.816450000000003</v>
    </nc>
  </rcc>
  <rcc rId="22858" sId="12" numFmtId="4">
    <oc r="D8">
      <v>32.685540000000003</v>
    </oc>
    <nc r="D8">
      <v>90.778040000000004</v>
    </nc>
  </rcc>
  <rcc rId="22859" sId="12" numFmtId="4">
    <oc r="D9">
      <v>0.20977000000000001</v>
    </oc>
    <nc r="D9">
      <v>0.63668999999999998</v>
    </nc>
  </rcc>
  <rcc rId="22860" sId="12" numFmtId="4">
    <oc r="D10">
      <v>43.337620000000001</v>
    </oc>
    <nc r="D10">
      <v>127.07401</v>
    </nc>
  </rcc>
  <rcc rId="22861" sId="12" numFmtId="4">
    <oc r="D11">
      <v>-6.6291399999999996</v>
    </oc>
    <nc r="D11">
      <v>-16.212330000000001</v>
    </nc>
  </rcc>
  <rcc rId="22862" sId="12" numFmtId="4">
    <oc r="D13">
      <v>0</v>
    </oc>
    <nc r="D13">
      <v>7.4999999999999997E-2</v>
    </nc>
  </rcc>
  <rcc rId="22863" sId="12" numFmtId="4">
    <oc r="D15">
      <v>1.7244299999999999</v>
    </oc>
    <nc r="D15">
      <v>85.550989999999999</v>
    </nc>
  </rcc>
  <rcc rId="22864" sId="12" numFmtId="4">
    <oc r="D16">
      <v>14.403980000000001</v>
    </oc>
    <nc r="D16">
      <v>24.944310000000002</v>
    </nc>
  </rcc>
  <rcc rId="22865" sId="12" numFmtId="4">
    <oc r="D27">
      <v>99.207800000000006</v>
    </oc>
    <nc r="D27">
      <v>259.67779999999999</v>
    </nc>
  </rcc>
  <rcc rId="22866" sId="12" numFmtId="4">
    <oc r="D28">
      <v>1.0867</v>
    </oc>
    <nc r="D28">
      <v>19.25976</v>
    </nc>
  </rcc>
  <rcc rId="22867" sId="12" numFmtId="4">
    <oc r="C31">
      <v>0</v>
    </oc>
    <nc r="C31">
      <v>60</v>
    </nc>
  </rcc>
  <rcc rId="22868" sId="12" numFmtId="4">
    <nc r="D31">
      <v>20.32535</v>
    </nc>
  </rcc>
  <rcc rId="22869" sId="12" numFmtId="4">
    <oc r="D42">
      <v>415.702</v>
    </oc>
    <nc r="D42">
      <v>623.553</v>
    </nc>
  </rcc>
  <rcc rId="22870" sId="12" numFmtId="4">
    <oc r="C45">
      <v>211.02600000000001</v>
    </oc>
    <nc r="C45">
      <v>110.166</v>
    </nc>
  </rcc>
  <rcc rId="22871" sId="12" numFmtId="4">
    <oc r="D45">
      <v>34.466799999999999</v>
    </oc>
    <nc r="D45">
      <v>44.020740000000004</v>
    </nc>
  </rcc>
  <rcc rId="22872" sId="12" numFmtId="4">
    <oc r="C46">
      <v>75</v>
    </oc>
    <nc r="C46">
      <v>176.19499999999999</v>
    </nc>
  </rcc>
  <rcc rId="22873" sId="12" numFmtId="4">
    <nc r="C48">
      <v>228.48949999999999</v>
    </nc>
  </rcc>
  <rcc rId="22874" sId="12" numFmtId="4">
    <nc r="D48">
      <v>228.45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c rId="23588" sId="19" numFmtId="34">
    <oc r="D56">
      <v>131.99280999999999</v>
    </oc>
    <nc r="D56">
      <v>277.02012000000002</v>
    </nc>
  </rcc>
  <rcc rId="23589" sId="19" numFmtId="34">
    <oc r="C61">
      <v>2.9769999999999999</v>
    </oc>
    <nc r="C61">
      <v>22.977</v>
    </nc>
  </rcc>
  <rcc rId="23590" sId="19" numFmtId="34">
    <oc r="D61">
      <v>0</v>
    </oc>
    <nc r="D61">
      <v>1</v>
    </nc>
  </rcc>
  <rcc rId="23591" sId="19" numFmtId="34">
    <oc r="C71">
      <v>4.26</v>
    </oc>
    <nc r="C71"/>
  </rcc>
  <rcc rId="23592" sId="19" numFmtId="34">
    <oc r="D73">
      <v>20.45908</v>
    </oc>
    <nc r="D73">
      <v>210.6431</v>
    </nc>
  </rcc>
  <rcc rId="23593" sId="19" numFmtId="34">
    <oc r="D74">
      <v>0</v>
    </oc>
    <nc r="D74">
      <v>78</v>
    </nc>
  </rcc>
  <rcc rId="23594" sId="19" numFmtId="34">
    <oc r="C78">
      <v>690.423</v>
    </oc>
    <nc r="C78">
      <v>725.97799999999995</v>
    </nc>
  </rcc>
  <rcc rId="23595" sId="19" numFmtId="34">
    <oc r="D78">
      <v>0</v>
    </oc>
    <nc r="D78">
      <v>5.0117000000000003</v>
    </nc>
  </rcc>
  <rcc rId="23596" sId="19" numFmtId="34">
    <oc r="C80">
      <v>1052.3</v>
    </oc>
    <nc r="C80">
      <v>1092.3</v>
    </nc>
  </rcc>
  <rcc rId="23597" sId="19" numFmtId="34">
    <oc r="D80">
      <v>87.625</v>
    </oc>
    <nc r="D80">
      <v>262.875</v>
    </nc>
  </rcc>
  <rcc rId="23598" sId="19" numFmtId="34">
    <nc r="C59">
      <v>8.9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Яро!$19:$24,Яро!$28:$28,Яро!$44:$44,Яро!$47:$48,Яро!$55:$55,Яро!$57:$59,Яро!$65:$66,Яро!$76:$76,Яро!$83:$85,Яро!$88:$91,Яро!$93:$95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cc rId="23348" sId="17">
    <oc r="D54" t="inlineStr">
      <is>
        <t>исполнен на 01.03.2021 г.</t>
      </is>
    </oc>
    <nc r="D54" t="inlineStr">
      <is>
        <t>исполнен на 01.04.2021 г.</t>
      </is>
    </nc>
  </rcc>
  <rcc rId="23349" sId="17">
    <oc r="D3" t="inlineStr">
      <is>
        <t>исполнен на 01.03.2021 г.</t>
      </is>
    </oc>
    <nc r="D3" t="inlineStr">
      <is>
        <t>исполнен на 01.04.2021 г.</t>
      </is>
    </nc>
  </rcc>
  <rcc rId="23350" sId="17">
    <oc r="A1" t="inlineStr">
      <is>
        <t xml:space="preserve">                     Анализ исполнения бюджета Юськасинского сельского поселения на 01.03.2020 г.</t>
      </is>
    </oc>
    <nc r="A1" t="inlineStr">
      <is>
        <t xml:space="preserve">                     Анализ исполнения бюджета Юськасинского сельского поселения на 01.04.2020 г.</t>
      </is>
    </nc>
  </rcc>
  <rcc rId="23351" sId="17" numFmtId="4">
    <oc r="D6">
      <v>28.414169999999999</v>
    </oc>
    <nc r="D6">
      <v>38.774070000000002</v>
    </nc>
  </rcc>
  <rcc rId="23352" sId="17" numFmtId="4">
    <oc r="D8">
      <v>21.428319999999999</v>
    </oc>
    <nc r="D8">
      <v>59.513100000000001</v>
    </nc>
  </rcc>
  <rcc rId="23353" sId="17" numFmtId="4">
    <oc r="D9">
      <v>0.13750999999999999</v>
    </oc>
    <nc r="D9">
      <v>0.41739999999999999</v>
    </nc>
  </rcc>
  <rcc rId="23354" sId="17" numFmtId="4">
    <oc r="D10">
      <v>28.411660000000001</v>
    </oc>
    <nc r="D10">
      <v>83.308350000000004</v>
    </nc>
  </rcc>
  <rcc rId="23355" sId="17" numFmtId="4">
    <oc r="D11">
      <v>-4.3460200000000002</v>
    </oc>
    <nc r="D11">
      <v>-10.628629999999999</v>
    </nc>
  </rcc>
  <rcc rId="23356" sId="17" numFmtId="4">
    <oc r="D15">
      <v>1.7209300000000001</v>
    </oc>
    <nc r="D15">
      <v>6.9128499999999997</v>
    </nc>
  </rcc>
  <rcc rId="23357" sId="17" numFmtId="4">
    <oc r="D16">
      <v>9.6839300000000001</v>
    </oc>
    <nc r="D16">
      <v>15.504670000000001</v>
    </nc>
  </rcc>
  <rcc rId="23358" sId="17" numFmtId="4">
    <oc r="D18">
      <v>0.45</v>
    </oc>
    <nc r="D18">
      <v>0.85</v>
    </nc>
  </rcc>
  <rcc rId="23359" sId="17" numFmtId="4">
    <oc r="D28">
      <v>9</v>
    </oc>
    <nc r="D28">
      <v>13.5</v>
    </nc>
  </rcc>
  <rcc rId="23360" sId="17" numFmtId="4">
    <oc r="D30">
      <v>11.10439</v>
    </oc>
    <nc r="D30">
      <v>29.429849999999998</v>
    </nc>
  </rcc>
  <rcc rId="23361" sId="17" numFmtId="4">
    <oc r="D39">
      <v>847.87199999999996</v>
    </oc>
    <nc r="D39">
      <v>1271.808</v>
    </nc>
  </rcc>
  <rcc rId="23362" sId="17" numFmtId="4">
    <oc r="C42">
      <v>2569.3000000000002</v>
    </oc>
    <nc r="C42">
      <v>3036.2287000000001</v>
    </nc>
  </rcc>
  <rcc rId="23363" sId="17" numFmtId="4">
    <oc r="D42">
      <v>34.466799999999999</v>
    </oc>
    <nc r="D42">
      <v>52.39828</v>
    </nc>
  </rcc>
  <rcc rId="23364" sId="17" numFmtId="4">
    <oc r="C49">
      <v>75</v>
    </oc>
    <nc r="C49">
      <v>143.375</v>
    </nc>
  </rcc>
  <rcc rId="23365" sId="17" numFmtId="4">
    <oc r="C50">
      <v>0</v>
    </oc>
    <nc r="C50">
      <v>225.1</v>
    </nc>
  </rcc>
  <rcc rId="23366" sId="17" numFmtId="34">
    <oc r="D58">
      <v>147.70011</v>
    </oc>
    <nc r="D58">
      <v>302.39476999999999</v>
    </nc>
  </rcc>
  <rcc rId="23367" sId="17" numFmtId="34">
    <oc r="C63">
      <v>4.1310000000000002</v>
    </oc>
    <nc r="C63">
      <v>8.6310000000000002</v>
    </nc>
  </rcc>
  <rcc rId="23368" sId="17" numFmtId="34">
    <oc r="D63">
      <v>0</v>
    </oc>
    <nc r="D63">
      <v>1</v>
    </nc>
  </rcc>
  <rcc rId="23369" sId="17" numFmtId="34">
    <oc r="D65">
      <v>20.657</v>
    </oc>
    <nc r="D65">
      <v>35.314</v>
    </nc>
  </rcc>
  <rcc rId="23370" sId="17" numFmtId="34">
    <oc r="C73">
      <v>4.26</v>
    </oc>
    <nc r="C73"/>
  </rcc>
  <rcc rId="23371" sId="17" numFmtId="34">
    <oc r="C75">
      <v>1999.4639999999999</v>
    </oc>
    <nc r="C75">
      <v>2114.5639999999999</v>
    </nc>
  </rcc>
  <rcc rId="23372" sId="17" numFmtId="34">
    <oc r="D75">
      <v>122.55034999999999</v>
    </oc>
    <nc r="D75">
      <v>233.57526999999999</v>
    </nc>
  </rcc>
  <rcc rId="23373" sId="17" numFmtId="34">
    <oc r="C78">
      <v>2358.2730000000001</v>
    </oc>
    <nc r="C78">
      <v>2829.4616999999998</v>
    </nc>
  </rcc>
  <rcc rId="23374" sId="17" numFmtId="34">
    <oc r="C79">
      <v>750</v>
    </oc>
    <nc r="C79">
      <v>840</v>
    </nc>
  </rcc>
  <rcc rId="23375" sId="17" numFmtId="34">
    <oc r="D79">
      <v>85.53389</v>
    </oc>
    <nc r="D79">
      <v>458.71958999999998</v>
    </nc>
  </rcc>
  <rcc rId="23376" sId="17" numFmtId="34">
    <oc r="C80">
      <v>1532.098</v>
    </oc>
    <nc r="C80">
      <v>1796.5129999999999</v>
    </nc>
  </rcc>
  <rcc rId="23377" sId="17" numFmtId="34">
    <oc r="D80">
      <v>19.949549999999999</v>
    </oc>
    <nc r="D80">
      <v>29.2319</v>
    </nc>
  </rcc>
  <rcc rId="23378" sId="17" numFmtId="34">
    <oc r="C82">
      <v>2467.6</v>
    </oc>
    <nc r="C82">
      <v>2480.846</v>
    </nc>
  </rcc>
  <rcc rId="23379" sId="17" numFmtId="34">
    <oc r="D82">
      <v>231.73824999999999</v>
    </oc>
    <nc r="D82">
      <v>471.02417000000003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311.xml><?xml version="1.0" encoding="utf-8"?>
<revisions xmlns="http://schemas.openxmlformats.org/spreadsheetml/2006/main" xmlns:r="http://schemas.openxmlformats.org/officeDocument/2006/relationships">
  <rcc rId="22201" sId="6" numFmtId="4">
    <oc r="D6">
      <v>11.66977</v>
    </oc>
    <nc r="D6">
      <v>19.712610000000002</v>
    </nc>
  </rcc>
  <rcc rId="22202" sId="6" numFmtId="4">
    <oc r="D8">
      <v>27.056909999999998</v>
    </oc>
    <nc r="D8">
      <v>75.145560000000003</v>
    </nc>
  </rcc>
  <rcc rId="22203" sId="6" numFmtId="4">
    <oc r="D9">
      <v>0.17366000000000001</v>
    </oc>
    <nc r="D9">
      <v>0.52705000000000002</v>
    </nc>
  </rcc>
  <rcc rId="22204" sId="6" numFmtId="4">
    <oc r="D10">
      <v>35.874639999999999</v>
    </oc>
    <nc r="D10">
      <v>105.19118</v>
    </nc>
  </rcc>
  <rcc rId="22205" sId="6" numFmtId="4">
    <oc r="D11">
      <v>-5.4875400000000001</v>
    </oc>
    <nc r="D11">
      <v>-13.42047</v>
    </nc>
  </rcc>
  <rcc rId="22206" sId="6" numFmtId="4">
    <oc r="D13">
      <v>0</v>
    </oc>
    <nc r="D13">
      <v>9.1E-4</v>
    </nc>
  </rcc>
  <rcc rId="22207" sId="6" numFmtId="4">
    <oc r="D15">
      <v>74.593180000000004</v>
    </oc>
    <nc r="D15">
      <v>77.895679999999999</v>
    </nc>
  </rcc>
  <rcc rId="22208" sId="6" numFmtId="4">
    <oc r="D16">
      <v>28.11225</v>
    </oc>
    <nc r="D16">
      <v>50.02702</v>
    </nc>
  </rcc>
  <rcc rId="22209" sId="6" numFmtId="4">
    <oc r="D18">
      <v>0</v>
    </oc>
    <nc r="D18">
      <v>0.7</v>
    </nc>
  </rcc>
  <rcc rId="22210" sId="6" numFmtId="4">
    <oc r="D28">
      <v>48.247</v>
    </oc>
    <nc r="D28">
      <v>66.707999999999998</v>
    </nc>
  </rcc>
  <rcc rId="22211" sId="6" numFmtId="4">
    <oc r="D29">
      <v>0</v>
    </oc>
    <nc r="D29">
      <v>25.5015</v>
    </nc>
  </rcc>
  <rcc rId="22212" sId="6" numFmtId="4">
    <oc r="D43">
      <v>500.38799999999998</v>
    </oc>
    <nc r="D43">
      <v>750.58199999999999</v>
    </nc>
  </rcc>
  <rcc rId="22213" sId="6" numFmtId="4">
    <oc r="C47">
      <v>211.02699999999999</v>
    </oc>
    <nc r="C47">
      <v>206.767</v>
    </nc>
  </rcc>
  <rcc rId="22214" sId="6" numFmtId="4">
    <oc r="D47">
      <v>34.466799999999999</v>
    </oc>
    <nc r="D47">
      <v>52.39828</v>
    </nc>
  </rcc>
  <rcc rId="22215" sId="6" numFmtId="4">
    <oc r="C48">
      <v>50</v>
    </oc>
    <nc r="C48">
      <v>2330.0929999999998</v>
    </nc>
  </rcc>
  <rcc rId="22216" sId="6" numFmtId="4">
    <oc r="C31">
      <v>0</v>
    </oc>
    <nc r="C31">
      <v>100</v>
    </nc>
  </rcc>
  <rcc rId="22217" sId="6" numFmtId="4">
    <oc r="D31">
      <v>0</v>
    </oc>
    <nc r="D31">
      <v>0.72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22905" sId="12" numFmtId="34">
    <oc r="D58">
      <v>119.85755</v>
    </oc>
    <nc r="D58">
      <v>221.20829000000001</v>
    </nc>
  </rcc>
  <rcc rId="22906" sId="12" numFmtId="34">
    <oc r="C63">
      <v>3.2610000000000001</v>
    </oc>
    <nc r="C63">
      <v>12.760999999999999</v>
    </nc>
  </rcc>
  <rcc rId="22907" sId="12" numFmtId="34">
    <oc r="C65">
      <v>206.76599999999999</v>
    </oc>
    <nc r="C65">
      <v>110.166</v>
    </nc>
  </rcc>
  <rcc rId="22908" sId="12" numFmtId="34">
    <oc r="D65">
      <v>21.455179999999999</v>
    </oc>
    <nc r="D65">
      <v>27.482780000000002</v>
    </nc>
  </rcc>
  <rcc rId="22909" sId="12" numFmtId="34">
    <oc r="C70">
      <v>10</v>
    </oc>
    <nc r="C70">
      <v>15</v>
    </nc>
  </rcc>
  <rcc rId="22910" sId="12" numFmtId="34">
    <oc r="C73">
      <v>4.26</v>
    </oc>
    <nc r="C73"/>
  </rcc>
  <rcc rId="22911" sId="12" numFmtId="34">
    <oc r="C76">
      <v>3641.8069999999998</v>
    </oc>
    <nc r="C76">
      <v>4157.0414000000001</v>
    </nc>
  </rcc>
  <rcc rId="22912" sId="12" numFmtId="34">
    <oc r="D77">
      <v>0</v>
    </oc>
    <nc r="D77">
      <v>7.5</v>
    </nc>
  </rcc>
  <rcc rId="22913" sId="12" numFmtId="34">
    <oc r="C80">
      <v>357.35700000000003</v>
    </oc>
    <nc r="C80">
      <v>422.99171999999999</v>
    </nc>
  </rcc>
  <rcc rId="22914" sId="12" numFmtId="34">
    <oc r="D80">
      <v>6.327</v>
    </oc>
    <nc r="D80">
      <v>40.485930000000003</v>
    </nc>
  </rcc>
  <rcc rId="22915" sId="12" numFmtId="34">
    <oc r="C81">
      <v>309.73200000000003</v>
    </oc>
    <nc r="C81">
      <v>416.52699999999999</v>
    </nc>
  </rcc>
  <rcc rId="22916" sId="12" numFmtId="34">
    <oc r="D81">
      <v>37.802309999999999</v>
    </oc>
    <nc r="D81">
      <v>73.144440000000003</v>
    </nc>
  </rcc>
  <rcc rId="22917" sId="12" numFmtId="34">
    <oc r="D83">
      <v>92.424999999999997</v>
    </oc>
    <nc r="D83">
      <v>184.85</v>
    </nc>
  </rcc>
  <rcc rId="22918" sId="12" numFmtId="34">
    <nc r="C61">
      <v>8.9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20352" sId="6" numFmtId="4">
    <oc r="D60">
      <v>51.25712</v>
    </oc>
    <nc r="D60">
      <v>192.76031</v>
    </nc>
  </rcc>
  <rcc rId="20353" sId="6" numFmtId="4">
    <oc r="D67">
      <v>4</v>
    </oc>
    <nc r="D67">
      <v>21.655180000000001</v>
    </nc>
  </rcc>
  <rcc rId="20354" sId="6" numFmtId="4">
    <oc r="C77">
      <v>1947.57</v>
    </oc>
    <nc r="C77">
      <v>3232.66</v>
    </nc>
  </rcc>
  <rcc rId="20355" sId="6" numFmtId="4">
    <oc r="C83">
      <v>397.49299999999999</v>
    </oc>
    <nc r="C83">
      <v>646.04600000000005</v>
    </nc>
  </rcc>
  <rcc rId="20356" sId="6" numFmtId="4">
    <oc r="D84">
      <v>0</v>
    </oc>
    <nc r="D84">
      <v>47.015349999999998</v>
    </nc>
  </rcc>
  <rcc rId="20357" sId="6" numFmtId="4">
    <oc r="D86">
      <v>15.20205</v>
    </oc>
    <nc r="D86">
      <v>293.92714000000001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17340" sId="7" numFmtId="34">
    <oc r="C57">
      <v>1637</v>
    </oc>
    <nc r="C57">
      <v>1768.4</v>
    </nc>
  </rcc>
  <rcc rId="17341" sId="7" numFmtId="34">
    <oc r="D57">
      <v>33.744770000000003</v>
    </oc>
    <nc r="D57">
      <v>28.7</v>
    </nc>
  </rcc>
  <rcc rId="17342" sId="7" numFmtId="34">
    <oc r="C60">
      <v>44</v>
    </oc>
    <nc r="C60">
      <v>0</v>
    </nc>
  </rcc>
  <rcc rId="17343" sId="7" numFmtId="34">
    <oc r="C61">
      <v>5</v>
    </oc>
    <nc r="C61">
      <v>100</v>
    </nc>
  </rcc>
  <rcc rId="17344" sId="7" numFmtId="34">
    <oc r="C62">
      <v>4.9340000000000002</v>
    </oc>
    <nc r="C62">
      <v>24.869</v>
    </nc>
  </rcc>
  <rcc rId="17345" sId="7" numFmtId="34">
    <oc r="C64">
      <v>179.208</v>
    </oc>
    <nc r="C64">
      <v>206.767</v>
    </nc>
  </rcc>
  <rcc rId="17346" sId="7" numFmtId="34">
    <oc r="C68">
      <v>1.6</v>
    </oc>
    <nc r="C68">
      <v>3</v>
    </nc>
  </rcc>
  <rcc rId="17347" sId="7" numFmtId="34">
    <oc r="C69">
      <v>2.4</v>
    </oc>
    <nc r="C69">
      <v>10</v>
    </nc>
  </rcc>
  <rcc rId="17348" sId="7" numFmtId="34">
    <oc r="C72">
      <v>10.021000000000001</v>
    </oc>
    <nc r="C72">
      <v>4.26</v>
    </nc>
  </rcc>
  <rcc rId="17349" sId="7" numFmtId="34">
    <oc r="C74">
      <v>2084.4699999999998</v>
    </oc>
    <nc r="C74">
      <v>2145.69</v>
    </nc>
  </rcc>
  <rcc rId="17350" sId="7" numFmtId="34">
    <oc r="D74">
      <v>8.8559999999999999</v>
    </oc>
    <nc r="D74">
      <v>0</v>
    </nc>
  </rcc>
  <rcc rId="17351" sId="7" numFmtId="34">
    <oc r="C75">
      <v>50</v>
    </oc>
    <nc r="C75">
      <v>350</v>
    </nc>
  </rcc>
  <rcc rId="17352" sId="7" numFmtId="34">
    <oc r="D75">
      <v>7</v>
    </oc>
    <nc r="D75">
      <v>0</v>
    </nc>
  </rcc>
  <rcc rId="17353" sId="7" numFmtId="34">
    <oc r="C78">
      <v>0</v>
    </oc>
    <nc r="C78">
      <v>1192.3309999999999</v>
    </nc>
  </rcc>
  <rcc rId="17354" sId="7" numFmtId="34">
    <oc r="C79">
      <v>1189.325</v>
    </oc>
    <nc r="C79">
      <v>1384</v>
    </nc>
  </rcc>
  <rcc rId="17355" sId="7" numFmtId="34">
    <oc r="C81">
      <v>1975.2</v>
    </oc>
    <nc r="C81">
      <v>1995.2</v>
    </nc>
  </rcc>
  <rcc rId="17356" sId="7" numFmtId="34">
    <oc r="D81">
      <v>150</v>
    </oc>
    <nc r="D81">
      <v>0</v>
    </nc>
  </rcc>
  <rcc rId="17357" sId="7" numFmtId="34">
    <oc r="C88">
      <v>2</v>
    </oc>
    <nc r="C88">
      <v>50</v>
    </nc>
  </rcc>
  <rcc rId="17358" sId="7" numFmtId="34">
    <oc r="D64">
      <v>4</v>
    </oc>
    <nc r="D64">
      <v>4.8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fmt sheetId="1" sqref="J24">
    <dxf>
      <fill>
        <patternFill>
          <bgColor theme="0" tint="-0.14999847407452621"/>
        </patternFill>
      </fill>
    </dxf>
  </rfmt>
  <rcc rId="19844" sId="1" numFmtId="4">
    <oc r="J24">
      <f>Справка!CA31</f>
    </oc>
    <nc r="J24">
      <v>4668.116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3.xml><?xml version="1.0" encoding="utf-8"?>
<revisions xmlns="http://schemas.openxmlformats.org/spreadsheetml/2006/main" xmlns:r="http://schemas.openxmlformats.org/officeDocument/2006/relationships">
  <rfmt sheetId="1" sqref="J4:J27">
    <dxf>
      <numFmt numFmtId="174" formatCode="0.0000"/>
    </dxf>
  </rfmt>
  <rfmt sheetId="1" sqref="J4:J27">
    <dxf>
      <numFmt numFmtId="183" formatCode="0.000"/>
    </dxf>
  </rfmt>
  <rfmt sheetId="1" sqref="J4:J27">
    <dxf>
      <numFmt numFmtId="2" formatCode="0.00"/>
    </dxf>
  </rfmt>
  <rfmt sheetId="1" sqref="J4:J27">
    <dxf>
      <numFmt numFmtId="166" formatCode="0.0"/>
    </dxf>
  </rfmt>
  <rcc rId="19905" sId="1">
    <oc r="E25">
      <f>D25/C25*100</f>
    </oc>
    <nc r="E25"/>
  </rcc>
  <rcc rId="19906" sId="1">
    <oc r="K25">
      <f>J25/I25*100</f>
    </oc>
    <nc r="K25"/>
  </rcc>
  <rcc rId="19907" sId="1">
    <oc r="K17">
      <f>J17/I17*100</f>
    </oc>
    <nc r="K17"/>
  </rcc>
  <rcc rId="19908" sId="1">
    <oc r="K18">
      <f>J18/I18*100</f>
    </oc>
    <nc r="K18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17417" sId="8">
    <oc r="C3" t="inlineStr">
      <is>
        <t>назначено на 2020 г.</t>
      </is>
    </oc>
    <nc r="C3" t="inlineStr">
      <is>
        <t>назначено на 2021 г.</t>
      </is>
    </nc>
  </rcc>
  <rcc rId="17418" sId="8">
    <oc r="D3" t="inlineStr">
      <is>
        <t>исполнен на 01.02.2020 г.</t>
      </is>
    </oc>
    <nc r="D3" t="inlineStr">
      <is>
        <t>исполнен на 01.02.2021 г.</t>
      </is>
    </nc>
  </rcc>
  <rcc rId="17419" sId="8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65" formatCode="_(* #,##0.00_);_(* \(#,##0.00\);_(* &quot;-&quot;??_);_(@_)"/>
    </odxf>
    <ndxf>
      <numFmt numFmtId="166" formatCode="0.0"/>
    </ndxf>
  </rcc>
  <rcc rId="17420" sId="8">
    <oc r="D54" t="inlineStr">
      <is>
        <t>исполнено на 01.02.2020 г.</t>
      </is>
    </oc>
    <nc r="D54" t="inlineStr">
      <is>
        <t>исполнен на 01.02.2021 г.</t>
      </is>
    </nc>
  </rcc>
  <rcc rId="17421" sId="9">
    <oc r="C3" t="inlineStr">
      <is>
        <t>назначено на 2020 г.</t>
      </is>
    </oc>
    <nc r="C3" t="inlineStr">
      <is>
        <t>назначено на 2021 г.</t>
      </is>
    </nc>
  </rcc>
  <rcc rId="17422" sId="9">
    <oc r="D3" t="inlineStr">
      <is>
        <t>исполнен на 01.02.2020 г.</t>
      </is>
    </oc>
    <nc r="D3" t="inlineStr">
      <is>
        <t>исполнен на 01.02.2021 г.</t>
      </is>
    </nc>
  </rcc>
  <rcc rId="17423" sId="9" odxf="1" dxf="1">
    <oc r="C55" t="inlineStr">
      <is>
        <t>назначено на 2020 г.</t>
      </is>
    </oc>
    <nc r="C55" t="inlineStr">
      <is>
        <t>назначено на 2021 г.</t>
      </is>
    </nc>
    <odxf>
      <numFmt numFmtId="1" formatCode="0"/>
    </odxf>
    <ndxf>
      <numFmt numFmtId="166" formatCode="0.0"/>
    </ndxf>
  </rcc>
  <rcc rId="17424" sId="9" odxf="1" dxf="1">
    <oc r="D55" t="inlineStr">
      <is>
        <t>исполнено на 01.02.2020 г.</t>
      </is>
    </oc>
    <nc r="D55" t="inlineStr">
      <is>
        <t>исполнен на 01.02.2021 г.</t>
      </is>
    </nc>
    <odxf>
      <numFmt numFmtId="1" formatCode="0"/>
    </odxf>
    <ndxf>
      <numFmt numFmtId="0" formatCode="General"/>
    </ndxf>
  </rcc>
  <rcc rId="17425" sId="10">
    <oc r="C54" t="inlineStr">
      <is>
        <t>назначено на 2020 г.</t>
      </is>
    </oc>
    <nc r="C54" t="inlineStr">
      <is>
        <t>назначено на 2021 г.</t>
      </is>
    </nc>
  </rcc>
  <rcc rId="17426" sId="10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66" formatCode="0.0"/>
    </odxf>
    <ndxf>
      <numFmt numFmtId="0" formatCode="General"/>
    </ndxf>
  </rcc>
  <rcc rId="17427" sId="10">
    <oc r="C3" t="inlineStr">
      <is>
        <t>назначено на 2020 г.</t>
      </is>
    </oc>
    <nc r="C3" t="inlineStr">
      <is>
        <t>назначено на 2021 г.</t>
      </is>
    </nc>
  </rcc>
  <rcc rId="17428" sId="10">
    <oc r="D3" t="inlineStr">
      <is>
        <t>исполнен на 01.02.2020 г.</t>
      </is>
    </oc>
    <nc r="D3" t="inlineStr">
      <is>
        <t>исполнен на 01.02.2021 г.</t>
      </is>
    </nc>
  </rcc>
  <rcc rId="17429" sId="11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" formatCode="0"/>
    </odxf>
    <ndxf>
      <numFmt numFmtId="166" formatCode="0.0"/>
    </ndxf>
  </rcc>
  <rcc rId="17430" sId="11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" formatCode="0"/>
    </odxf>
    <ndxf>
      <numFmt numFmtId="0" formatCode="General"/>
    </ndxf>
  </rcc>
  <rcc rId="17431" sId="11">
    <oc r="C3" t="inlineStr">
      <is>
        <t>назначено на 2020 г.</t>
      </is>
    </oc>
    <nc r="C3" t="inlineStr">
      <is>
        <t>назначено на 2021 г.</t>
      </is>
    </nc>
  </rcc>
  <rcc rId="17432" sId="11">
    <oc r="D3" t="inlineStr">
      <is>
        <t>исполнен на 01.02.2020 г.</t>
      </is>
    </oc>
    <nc r="D3" t="inlineStr">
      <is>
        <t>исполнен на 01.02.2021 г.</t>
      </is>
    </nc>
  </rcc>
  <rcc rId="17433" sId="12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" formatCode="0"/>
    </odxf>
    <ndxf>
      <numFmt numFmtId="166" formatCode="0.0"/>
    </ndxf>
  </rcc>
  <rcc rId="17434" sId="12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" formatCode="0"/>
    </odxf>
    <ndxf>
      <numFmt numFmtId="0" formatCode="General"/>
    </ndxf>
  </rcc>
  <rcc rId="17435" sId="12">
    <oc r="C3" t="inlineStr">
      <is>
        <t>назначено на 2020 г.</t>
      </is>
    </oc>
    <nc r="C3" t="inlineStr">
      <is>
        <t>назначено на 2021 г.</t>
      </is>
    </nc>
  </rcc>
  <rcc rId="17436" sId="12">
    <oc r="D3" t="inlineStr">
      <is>
        <t>исполнен на 01.02.2020 г.</t>
      </is>
    </oc>
    <nc r="D3" t="inlineStr">
      <is>
        <t>исполнен на 01.02.2021 г.</t>
      </is>
    </nc>
  </rcc>
  <rcc rId="17437" sId="13" odxf="1" dxf="1">
    <oc r="C52" t="inlineStr">
      <is>
        <t>назначено на 2020 г.</t>
      </is>
    </oc>
    <nc r="C52" t="inlineStr">
      <is>
        <t>назначено на 2021 г.</t>
      </is>
    </nc>
    <odxf>
      <numFmt numFmtId="165" formatCode="_(* #,##0.00_);_(* \(#,##0.00\);_(* &quot;-&quot;??_);_(@_)"/>
    </odxf>
    <ndxf>
      <numFmt numFmtId="166" formatCode="0.0"/>
    </ndxf>
  </rcc>
  <rcc rId="17438" sId="13">
    <oc r="D52" t="inlineStr">
      <is>
        <t>исполнено на 01.02.2020 г.</t>
      </is>
    </oc>
    <nc r="D52" t="inlineStr">
      <is>
        <t>исполнен на 01.02.2021 г.</t>
      </is>
    </nc>
  </rcc>
  <rcc rId="17439" sId="13">
    <oc r="C3" t="inlineStr">
      <is>
        <t>назначено на 2020 г.</t>
      </is>
    </oc>
    <nc r="C3" t="inlineStr">
      <is>
        <t>назначено на 2021 г.</t>
      </is>
    </nc>
  </rcc>
  <rcc rId="17440" sId="13">
    <oc r="D3" t="inlineStr">
      <is>
        <t>исполнен на 01.02.2020 г.</t>
      </is>
    </oc>
    <nc r="D3" t="inlineStr">
      <is>
        <t>исполнен на 01.02.2021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24104" sId="1" numFmtId="4">
    <oc r="C24">
      <v>744647.85092999996</v>
    </oc>
    <nc r="C24">
      <v>761286.58935000002</v>
    </nc>
  </rcc>
  <rcc rId="24105" sId="1" numFmtId="4">
    <oc r="J24">
      <v>18297.429179999999</v>
    </oc>
    <nc r="J24">
      <v>15975.870999999999</v>
    </nc>
  </rcc>
  <rcc rId="24106" sId="1" numFmtId="4">
    <oc r="D24">
      <v>140893.11166</v>
    </oc>
    <nc r="D24">
      <v>157842.73134999999</v>
    </nc>
  </rcc>
  <rfmt sheetId="1" sqref="D27">
    <dxf>
      <numFmt numFmtId="2" formatCode="0.00"/>
    </dxf>
  </rfmt>
  <rfmt sheetId="1" sqref="D27">
    <dxf>
      <numFmt numFmtId="183" formatCode="0.000"/>
    </dxf>
  </rfmt>
  <rfmt sheetId="1" sqref="D27">
    <dxf>
      <numFmt numFmtId="174" formatCode="0.0000"/>
    </dxf>
  </rfmt>
  <rfmt sheetId="1" sqref="D27">
    <dxf>
      <numFmt numFmtId="168" formatCode="0.00000"/>
    </dxf>
  </rfmt>
  <rfmt sheetId="1" sqref="D27">
    <dxf>
      <numFmt numFmtId="173" formatCode="0.000000"/>
    </dxf>
  </rfmt>
  <rfmt sheetId="1" sqref="D27">
    <dxf>
      <numFmt numFmtId="168" formatCode="0.00000"/>
    </dxf>
  </rfmt>
  <rfmt sheetId="1" sqref="D27">
    <dxf>
      <numFmt numFmtId="173" formatCode="0.000000"/>
    </dxf>
  </rfmt>
  <rfmt sheetId="1" sqref="D27">
    <dxf>
      <numFmt numFmtId="177" formatCode="0.0000000"/>
    </dxf>
  </rfmt>
  <rfmt sheetId="1" sqref="D27">
    <dxf>
      <numFmt numFmtId="173" formatCode="0.000000"/>
    </dxf>
  </rfmt>
  <rfmt sheetId="1" sqref="D27">
    <dxf>
      <numFmt numFmtId="168" formatCode="0.00000"/>
    </dxf>
  </rfmt>
  <rfmt sheetId="1" sqref="D23">
    <dxf>
      <numFmt numFmtId="2" formatCode="0.00"/>
    </dxf>
  </rfmt>
  <rfmt sheetId="1" sqref="D23">
    <dxf>
      <numFmt numFmtId="183" formatCode="0.000"/>
    </dxf>
  </rfmt>
  <rfmt sheetId="1" sqref="D23">
    <dxf>
      <numFmt numFmtId="174" formatCode="0.0000"/>
    </dxf>
  </rfmt>
  <rfmt sheetId="1" sqref="D23">
    <dxf>
      <numFmt numFmtId="168" formatCode="0.00000"/>
    </dxf>
  </rfmt>
  <rcc rId="24107" sId="1" numFmtId="4">
    <oc r="D26">
      <v>-19535.39184</v>
    </oc>
    <nc r="D26">
      <v>-19738.97309</v>
    </nc>
  </rcc>
  <rfmt sheetId="1" sqref="D26">
    <dxf>
      <numFmt numFmtId="2" formatCode="0.00"/>
    </dxf>
  </rfmt>
  <rfmt sheetId="1" sqref="D26">
    <dxf>
      <numFmt numFmtId="183" formatCode="0.000"/>
    </dxf>
  </rfmt>
  <rfmt sheetId="1" sqref="D26">
    <dxf>
      <numFmt numFmtId="174" formatCode="0.0000"/>
    </dxf>
  </rfmt>
  <rfmt sheetId="1" sqref="D26">
    <dxf>
      <numFmt numFmtId="183" formatCode="0.000"/>
    </dxf>
  </rfmt>
  <rfmt sheetId="1" sqref="D26">
    <dxf>
      <numFmt numFmtId="2" formatCode="0.00"/>
    </dxf>
  </rfmt>
  <rfmt sheetId="1" sqref="D26">
    <dxf>
      <numFmt numFmtId="166" formatCode="0.0"/>
    </dxf>
  </rfmt>
  <rfmt sheetId="1" sqref="D27">
    <dxf>
      <numFmt numFmtId="173" formatCode="0.000000"/>
    </dxf>
  </rfmt>
  <rfmt sheetId="1" sqref="D27">
    <dxf>
      <numFmt numFmtId="177" formatCode="0.0000000"/>
    </dxf>
  </rfmt>
  <rfmt sheetId="1" sqref="D27">
    <dxf>
      <numFmt numFmtId="173" formatCode="0.000000"/>
    </dxf>
  </rfmt>
  <rfmt sheetId="1" sqref="D27">
    <dxf>
      <numFmt numFmtId="168" formatCode="0.00000"/>
    </dxf>
  </rfmt>
  <rfmt sheetId="1" sqref="D27">
    <dxf>
      <numFmt numFmtId="174" formatCode="0.0000"/>
    </dxf>
  </rfmt>
  <rfmt sheetId="1" sqref="D27">
    <dxf>
      <numFmt numFmtId="183" formatCode="0.000"/>
    </dxf>
  </rfmt>
  <rfmt sheetId="1" sqref="D27">
    <dxf>
      <numFmt numFmtId="2" formatCode="0.00"/>
    </dxf>
  </rfmt>
  <rfmt sheetId="1" sqref="D27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район!$39:$39,район!$95:$95</formula>
    <oldFormula>район!$39:$39,район!$95:$95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20570" sId="9" numFmtId="34">
    <oc r="D59">
      <v>46.3</v>
    </oc>
    <nc r="D59">
      <v>222.65249</v>
    </nc>
  </rcc>
  <rcc rId="20571" sId="9" numFmtId="34">
    <oc r="D66">
      <v>4.8</v>
    </oc>
    <nc r="D66">
      <v>21.455179999999999</v>
    </nc>
  </rcc>
  <rcc rId="20572" sId="9" numFmtId="34">
    <oc r="D76">
      <v>0</v>
    </oc>
    <nc r="D76">
      <v>130.78523999999999</v>
    </nc>
  </rcc>
  <rcc rId="20573" sId="9" numFmtId="34">
    <oc r="C80">
      <v>2938.3890000000001</v>
    </oc>
    <nc r="C80">
      <v>8512.3389999999999</v>
    </nc>
  </rcc>
  <rcc rId="20574" sId="9" numFmtId="34">
    <oc r="D80">
      <v>0</v>
    </oc>
    <nc r="D80">
      <v>4</v>
    </nc>
  </rcc>
  <rcc rId="20575" sId="9" numFmtId="34">
    <oc r="C81">
      <v>926.23793999999998</v>
    </oc>
    <nc r="C81">
      <v>922.23793999999998</v>
    </nc>
  </rcc>
  <rcc rId="20576" sId="9" numFmtId="34">
    <oc r="D81">
      <v>29.516500000000001</v>
    </oc>
    <nc r="D81">
      <v>95.009259999999998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17568" sId="9">
    <oc r="A1" t="inlineStr">
      <is>
        <t xml:space="preserve">                     Анализ исполнения бюджета Москакасинского сельского поселения на 01.02.2020 г.</t>
      </is>
    </oc>
    <nc r="A1" t="inlineStr">
      <is>
        <t xml:space="preserve">                     Анализ исполнения бюджета Москакасинского сельского поселения на 01.02.2021 г.</t>
      </is>
    </nc>
  </rcc>
  <rcc rId="17569" sId="9" numFmtId="4">
    <oc r="C6">
      <v>1607.1</v>
    </oc>
    <nc r="C6">
      <v>1697.1</v>
    </nc>
  </rcc>
  <rcc rId="17570" sId="9" numFmtId="4">
    <oc r="D6">
      <v>152.35122999999999</v>
    </oc>
    <nc r="D6">
      <v>157.96709000000001</v>
    </nc>
  </rcc>
  <rcc rId="17571" sId="9" numFmtId="4">
    <oc r="C8">
      <v>288.18</v>
    </oc>
    <nc r="C8">
      <v>279.47000000000003</v>
    </nc>
  </rcc>
  <rcc rId="17572" sId="9" numFmtId="4">
    <oc r="D8">
      <v>29.250710000000002</v>
    </oc>
    <nc r="D8">
      <v>29.055869999999999</v>
    </nc>
  </rcc>
  <rcc rId="17573" sId="9" numFmtId="4">
    <oc r="C9">
      <v>3.09</v>
    </oc>
    <nc r="C9">
      <v>3</v>
    </nc>
  </rcc>
  <rcc rId="17574" sId="9" numFmtId="4">
    <oc r="D9">
      <v>0.19903000000000001</v>
    </oc>
    <nc r="D9">
      <v>0.17129</v>
    </nc>
  </rcc>
  <rcc rId="17575" sId="9" numFmtId="4">
    <oc r="C10">
      <v>481.32</v>
    </oc>
    <nc r="C10">
      <v>466.78</v>
    </nc>
  </rcc>
  <rcc rId="17576" sId="9" numFmtId="4">
    <oc r="D10">
      <v>40.13646</v>
    </oc>
    <nc r="D10">
      <v>38.986190000000001</v>
    </nc>
  </rcc>
  <rcc rId="17577" sId="9" numFmtId="4">
    <oc r="D11">
      <v>-5.3773400000000002</v>
    </oc>
    <nc r="D11">
      <v>-4.95167</v>
    </nc>
  </rcc>
  <rcc rId="17578" sId="9" numFmtId="4">
    <oc r="C13">
      <v>30</v>
    </oc>
    <nc r="C13">
      <v>20</v>
    </nc>
  </rcc>
  <rcc rId="17579" sId="9" numFmtId="4">
    <oc r="C15">
      <v>450</v>
    </oc>
    <nc r="C15">
      <v>1200</v>
    </nc>
  </rcc>
  <rcc rId="17580" sId="9" numFmtId="4">
    <oc r="D15">
      <v>2.3001999999999998</v>
    </oc>
    <nc r="D15">
      <v>3.5874799999999998</v>
    </nc>
  </rcc>
  <rcc rId="17581" sId="9" numFmtId="4">
    <oc r="C16">
      <v>2151</v>
    </oc>
    <nc r="C16">
      <v>2200</v>
    </nc>
  </rcc>
  <rcc rId="17582" sId="9" numFmtId="4">
    <oc r="D16">
      <v>120.22599</v>
    </oc>
    <nc r="D16">
      <v>52.06438</v>
    </nc>
  </rcc>
  <rcc rId="17583" sId="9" numFmtId="4">
    <oc r="D18">
      <v>0</v>
    </oc>
    <nc r="D18">
      <v>0.1</v>
    </nc>
  </rcc>
  <rcc rId="17584" sId="9" numFmtId="4">
    <oc r="D27">
      <v>1.78</v>
    </oc>
    <nc r="D27"/>
  </rcc>
  <rcc rId="17585" sId="9" numFmtId="4">
    <oc r="D37">
      <v>-1.78</v>
    </oc>
    <nc r="D37"/>
  </rcc>
  <rcc rId="17586" sId="9" numFmtId="4">
    <oc r="C42">
      <v>1300</v>
    </oc>
    <nc r="C42">
      <v>1250</v>
    </nc>
  </rcc>
  <rcc rId="17587" sId="9" numFmtId="4">
    <oc r="C41">
      <v>0</v>
    </oc>
    <nc r="C41">
      <v>942.5</v>
    </nc>
  </rcc>
  <rcc rId="17588" sId="9" numFmtId="4">
    <oc r="D41">
      <v>0</v>
    </oc>
    <nc r="D41">
      <v>78.542000000000002</v>
    </nc>
  </rcc>
  <rcc rId="17589" sId="9" numFmtId="4">
    <oc r="C43">
      <v>1124.1400000000001</v>
    </oc>
    <nc r="C43">
      <v>2097.6639399999999</v>
    </nc>
  </rcc>
  <rcc rId="17590" sId="9" numFmtId="4">
    <oc r="C45">
      <v>183.38800000000001</v>
    </oc>
    <nc r="C45">
      <v>3582.7330000000002</v>
    </nc>
  </rcc>
  <rcc rId="17591" sId="9" numFmtId="4">
    <oc r="D45">
      <v>14.933299999999999</v>
    </oc>
    <nc r="D45">
      <v>17.2334</v>
    </nc>
  </rcc>
  <rcc rId="17592" sId="9" numFmtId="34">
    <oc r="C59">
      <v>2193.3000000000002</v>
    </oc>
    <nc r="C59">
      <v>2174.6669999999999</v>
    </nc>
  </rcc>
  <rcc rId="17593" sId="9" numFmtId="34">
    <oc r="D59">
      <v>40.363869999999999</v>
    </oc>
    <nc r="D59">
      <v>46.3</v>
    </nc>
  </rcc>
  <rcc rId="17594" sId="9" numFmtId="34">
    <oc r="C62">
      <v>32</v>
    </oc>
    <nc r="C62"/>
  </rcc>
  <rcc rId="17595" sId="9" numFmtId="34">
    <oc r="C64">
      <v>4.4320000000000004</v>
    </oc>
    <nc r="C64"/>
  </rcc>
  <rcc rId="17596" sId="9" numFmtId="34">
    <oc r="C66">
      <v>179.208</v>
    </oc>
    <nc r="C66">
      <v>206.767</v>
    </nc>
  </rcc>
  <rcc rId="17597" sId="9" numFmtId="34">
    <oc r="C70">
      <v>1.6</v>
    </oc>
    <nc r="C70"/>
  </rcc>
  <rcc rId="17598" sId="9" numFmtId="34">
    <oc r="C71">
      <v>2.4</v>
    </oc>
    <nc r="C71">
      <v>5</v>
    </nc>
  </rcc>
  <rcc rId="17599" sId="9" numFmtId="34">
    <oc r="C74">
      <v>10.021000000000001</v>
    </oc>
    <nc r="C74">
      <v>4.26</v>
    </nc>
  </rcc>
  <rcc rId="17600" sId="9" numFmtId="34">
    <oc r="C75">
      <v>1579.519</v>
    </oc>
    <nc r="C75"/>
  </rcc>
  <rcc rId="17601" sId="9" numFmtId="34">
    <oc r="C76">
      <v>1896.73</v>
    </oc>
    <nc r="C76">
      <v>2746.22</v>
    </nc>
  </rcc>
  <rcc rId="17602" sId="9" numFmtId="34">
    <oc r="C77">
      <v>0</v>
    </oc>
    <nc r="C77">
      <v>120</v>
    </nc>
  </rcc>
  <rcc rId="17603" sId="9" numFmtId="34">
    <oc r="C79">
      <v>0</v>
    </oc>
    <nc r="C79">
      <v>3371.7060000000001</v>
    </nc>
  </rcc>
  <rcc rId="17604" sId="9" numFmtId="34">
    <oc r="C80">
      <v>0</v>
    </oc>
    <nc r="C80">
      <v>2938.3890000000001</v>
    </nc>
  </rcc>
  <rcc rId="17605" sId="9" numFmtId="34">
    <oc r="C81">
      <v>476.00799999999998</v>
    </oc>
    <nc r="C81">
      <v>926.23793999999998</v>
    </nc>
  </rcc>
  <rcc rId="17606" sId="9" numFmtId="34">
    <oc r="D81">
      <v>57.517620000000001</v>
    </oc>
    <nc r="D81">
      <v>29.516500000000001</v>
    </nc>
  </rcc>
  <rcc rId="17607" sId="9" numFmtId="34">
    <oc r="C94">
      <v>32</v>
    </oc>
    <nc r="C94">
      <v>35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7520" sId="8" numFmtId="34">
    <oc r="C58">
      <v>1909.2</v>
    </oc>
    <nc r="C58">
      <v>2153.6999999999998</v>
    </nc>
  </rcc>
  <rcc rId="17521" sId="8" numFmtId="34">
    <oc r="D58">
      <v>107.17243000000001</v>
    </oc>
    <nc r="D58">
      <v>44.6</v>
    </nc>
  </rcc>
  <rcc rId="17522" sId="8" numFmtId="34">
    <oc r="C61">
      <v>90</v>
    </oc>
    <nc r="C61">
      <v>0</v>
    </nc>
  </rcc>
  <rcc rId="17523" sId="8" numFmtId="34">
    <oc r="C62">
      <v>55</v>
    </oc>
    <nc r="C62">
      <v>100</v>
    </nc>
  </rcc>
  <rcc rId="17524" sId="8" numFmtId="34">
    <oc r="C63">
      <v>31.864999999999998</v>
    </oc>
    <nc r="C63">
      <v>201.89400000000001</v>
    </nc>
  </rcc>
  <rcc rId="17525" sId="8" numFmtId="34">
    <oc r="D63">
      <v>0</v>
    </oc>
    <nc r="D63">
      <v>140</v>
    </nc>
  </rcc>
  <rcc rId="17526" sId="8" numFmtId="34">
    <oc r="C69">
      <v>10</v>
    </oc>
    <nc r="C69">
      <v>3</v>
    </nc>
  </rcc>
  <rcc rId="17527" sId="8" numFmtId="34">
    <oc r="C73">
      <v>28.632000000000001</v>
    </oc>
    <nc r="C73">
      <v>8.5399999999999991</v>
    </nc>
  </rcc>
  <rcc rId="17528" sId="8" numFmtId="34">
    <oc r="C74">
      <v>400</v>
    </oc>
    <nc r="C74"/>
  </rcc>
  <rcc rId="17529" sId="8" numFmtId="34">
    <oc r="D74">
      <v>68.609889999999993</v>
    </oc>
    <nc r="D74"/>
  </rcc>
  <rcc rId="17530" sId="8" numFmtId="34">
    <oc r="C75">
      <v>2264.0731500000002</v>
    </oc>
    <nc r="C75">
      <v>973.79</v>
    </nc>
  </rcc>
  <rcc rId="17531" sId="8" numFmtId="34">
    <oc r="D75">
      <v>4.3239999999999998</v>
    </oc>
    <nc r="D75">
      <v>1.865</v>
    </nc>
  </rcc>
  <rcc rId="17532" sId="8" numFmtId="34">
    <oc r="C76">
      <v>200</v>
    </oc>
    <nc r="C76">
      <v>300</v>
    </nc>
  </rcc>
  <rcc rId="17533" sId="8" numFmtId="34">
    <oc r="C79">
      <v>0</v>
    </oc>
    <nc r="C79">
      <v>700</v>
    </nc>
  </rcc>
  <rcc rId="17534" sId="8" numFmtId="34">
    <oc r="C80">
      <v>10372.5494</v>
    </oc>
    <nc r="C80">
      <v>9618.9495000000006</v>
    </nc>
  </rcc>
  <rcc rId="17535" sId="8" numFmtId="34">
    <oc r="D80">
      <v>38.148600000000002</v>
    </oc>
    <nc r="D80">
      <v>105.74177</v>
    </nc>
  </rcc>
  <rcc rId="17536" sId="8" numFmtId="34">
    <oc r="C82">
      <v>4457.2</v>
    </oc>
    <nc r="C82">
      <v>4885.8</v>
    </nc>
  </rcc>
  <rcc rId="17537" sId="8" numFmtId="34">
    <oc r="D82">
      <v>371.43299999999999</v>
    </oc>
    <nc r="D82"/>
  </rcc>
  <rcc rId="17538" sId="8" numFmtId="34">
    <oc r="C90">
      <v>24.613</v>
    </oc>
    <nc r="C90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17470" sId="8" numFmtId="4">
    <oc r="C6">
      <v>1917</v>
    </oc>
    <nc r="C6">
      <v>1988.4</v>
    </nc>
  </rcc>
  <rcc rId="17471" sId="8" numFmtId="4">
    <oc r="D6">
      <v>78.23724</v>
    </oc>
    <nc r="D6">
      <v>110.82531</v>
    </nc>
  </rcc>
  <rcc rId="17472" sId="8" numFmtId="4">
    <oc r="C8">
      <v>153.57</v>
    </oc>
    <nc r="C8">
      <v>148.5</v>
    </nc>
  </rcc>
  <rcc rId="17473" sId="8" numFmtId="4">
    <oc r="D8">
      <v>15.58752</v>
    </oc>
    <nc r="D8">
      <v>15.43891</v>
    </nc>
  </rcc>
  <rcc rId="17474" sId="8" numFmtId="4">
    <oc r="C9">
      <v>1.64</v>
    </oc>
    <nc r="C9">
      <v>1.59</v>
    </nc>
  </rcc>
  <rcc rId="17475" sId="8" numFmtId="4">
    <oc r="D9">
      <v>0.10606</v>
    </oc>
    <nc r="D9">
      <v>9.1009999999999994E-2</v>
    </nc>
  </rcc>
  <rcc rId="17476" sId="8" numFmtId="4">
    <oc r="C10">
      <v>256.5</v>
    </oc>
    <nc r="C10">
      <v>248.03</v>
    </nc>
  </rcc>
  <rcc rId="17477" sId="8" numFmtId="4">
    <oc r="D10">
      <v>21.388500000000001</v>
    </oc>
    <nc r="D10">
      <v>20.715420000000002</v>
    </nc>
  </rcc>
  <rcc rId="17478" sId="8" numFmtId="4">
    <oc r="D11">
      <v>-2.8655300000000001</v>
    </oc>
    <nc r="D11">
      <v>-2.63104</v>
    </nc>
  </rcc>
  <rcc rId="17479" sId="8" numFmtId="4">
    <oc r="C13">
      <v>75</v>
    </oc>
    <nc r="C13">
      <v>70</v>
    </nc>
  </rcc>
  <rcc rId="17480" sId="8" numFmtId="4">
    <oc r="C15">
      <v>980</v>
    </oc>
    <nc r="C15">
      <v>1000</v>
    </nc>
  </rcc>
  <rcc rId="17481" sId="8" numFmtId="4">
    <oc r="D15">
      <v>19.577870000000001</v>
    </oc>
    <nc r="D15">
      <v>22.36918</v>
    </nc>
  </rcc>
  <rcc rId="17482" sId="8" numFmtId="4">
    <oc r="C16">
      <v>1499</v>
    </oc>
    <nc r="C16">
      <v>1550</v>
    </nc>
  </rcc>
  <rcc rId="17483" sId="8" numFmtId="4">
    <oc r="D16">
      <v>108.80298999999999</v>
    </oc>
    <nc r="D16">
      <v>104.50297</v>
    </nc>
  </rcc>
  <rcc rId="17484" sId="8" numFmtId="4">
    <oc r="C41">
      <v>5155.8</v>
    </oc>
    <nc r="C41">
      <v>8831.9</v>
    </nc>
  </rcc>
  <rcc rId="17485" sId="8" numFmtId="4">
    <oc r="D41">
      <v>429.64299999999997</v>
    </oc>
    <nc r="D41">
      <v>735.99699999999996</v>
    </nc>
  </rcc>
  <rcc rId="17486" sId="8" numFmtId="4">
    <oc r="C43">
      <v>9320.3703999999998</v>
    </oc>
    <nc r="C43">
      <v>5150.7134999999998</v>
    </nc>
  </rcc>
  <rcc rId="17487" sId="8" numFmtId="4">
    <oc r="C45">
      <v>11.71</v>
    </oc>
    <nc r="C45">
      <v>8.5399999999999991</v>
    </nc>
  </rcc>
  <rcc rId="17488" sId="8" numFmtId="4">
    <oc r="C46">
      <v>0</v>
    </oc>
    <nc r="C46">
      <v>100</v>
    </nc>
  </rcc>
  <rcc rId="17489" sId="8" numFmtId="4">
    <oc r="C48">
      <v>462.18360999999999</v>
    </oc>
    <nc r="C48"/>
  </rcc>
  <rcc rId="17490" sId="8" numFmtId="4">
    <nc r="D49">
      <v>-467.79521999999997</v>
    </nc>
  </rcc>
  <rfmt sheetId="8" sqref="D51">
    <dxf>
      <numFmt numFmtId="172" formatCode="#,##0.00000"/>
    </dxf>
  </rfmt>
  <rfmt sheetId="8" sqref="C51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21.xml><?xml version="1.0" encoding="utf-8"?>
<revisions xmlns="http://schemas.openxmlformats.org/spreadsheetml/2006/main" xmlns:r="http://schemas.openxmlformats.org/officeDocument/2006/relationships">
  <rcc rId="17637" sId="10" numFmtId="4">
    <oc r="C6">
      <v>187.5</v>
    </oc>
    <nc r="C6">
      <v>227.4</v>
    </nc>
  </rcc>
  <rcc rId="17638" sId="10" numFmtId="4">
    <oc r="D6">
      <v>13.768739999999999</v>
    </oc>
    <nc r="D6">
      <v>12.97113</v>
    </nc>
  </rcc>
  <rcc rId="17639" sId="10" numFmtId="4">
    <oc r="C8">
      <v>183.91</v>
    </oc>
    <nc r="C8">
      <v>178.94</v>
    </nc>
  </rcc>
  <rcc rId="17640" sId="10" numFmtId="4">
    <oc r="D8">
      <v>18.666550000000001</v>
    </oc>
    <nc r="D8">
      <v>18.603429999999999</v>
    </nc>
  </rcc>
  <rcc rId="17641" sId="10" numFmtId="4">
    <oc r="C9">
      <v>1.97</v>
    </oc>
    <nc r="C9">
      <v>1.92</v>
    </nc>
  </rcc>
  <rcc rId="17642" sId="10" numFmtId="4">
    <oc r="D9">
      <v>0.12701000000000001</v>
    </oc>
    <nc r="D9">
      <v>0.10965999999999999</v>
    </nc>
  </rcc>
  <rcc rId="17643" sId="10" numFmtId="4">
    <oc r="C10">
      <v>307.16000000000003</v>
    </oc>
    <nc r="C10">
      <v>298.86</v>
    </nc>
  </rcc>
  <rcc rId="17644" sId="10" numFmtId="4">
    <oc r="D10">
      <v>25.613409999999998</v>
    </oc>
    <nc r="D10">
      <v>24.961459999999999</v>
    </nc>
  </rcc>
  <rcc rId="17645" sId="10" numFmtId="4">
    <oc r="D11">
      <v>-3.4315799999999999</v>
    </oc>
    <nc r="D11">
      <v>-3.1703700000000001</v>
    </nc>
  </rcc>
  <rcc rId="17646" sId="10" numFmtId="4">
    <oc r="C13">
      <v>30</v>
    </oc>
    <nc r="C13">
      <v>15</v>
    </nc>
  </rcc>
  <rcc rId="17647" sId="10" numFmtId="4">
    <oc r="D13">
      <v>0</v>
    </oc>
    <nc r="D13">
      <v>1.4910000000000001</v>
    </nc>
  </rcc>
  <rcc rId="17648" sId="10" numFmtId="4">
    <oc r="C15">
      <v>290</v>
    </oc>
    <nc r="C15">
      <v>350</v>
    </nc>
  </rcc>
  <rcc rId="17649" sId="10" numFmtId="4">
    <oc r="D15">
      <v>3.1266099999999999</v>
    </oc>
    <nc r="D15">
      <v>3.2356400000000001</v>
    </nc>
  </rcc>
  <rcc rId="17650" sId="10" numFmtId="4">
    <oc r="C16">
      <v>1492</v>
    </oc>
    <nc r="C16">
      <v>1370</v>
    </nc>
  </rcc>
  <rcc rId="17651" sId="10" numFmtId="4">
    <oc r="D16">
      <v>29.829219999999999</v>
    </oc>
    <nc r="D16">
      <v>45.103909999999999</v>
    </nc>
  </rcc>
  <rcc rId="17652" sId="10" numFmtId="4">
    <oc r="C18">
      <v>6</v>
    </oc>
    <nc r="C18">
      <v>8</v>
    </nc>
  </rcc>
  <rcc rId="17653" sId="10" numFmtId="4">
    <oc r="D18">
      <v>0.7</v>
    </oc>
    <nc r="D18"/>
  </rcc>
  <rcc rId="17654" sId="10" numFmtId="4">
    <oc r="C27">
      <v>230.4</v>
    </oc>
    <nc r="C27">
      <v>270</v>
    </nc>
  </rcc>
  <rcc rId="17655" sId="10" numFmtId="4">
    <oc r="D27">
      <v>10.23612</v>
    </oc>
    <nc r="D27">
      <v>4.6500000000000004</v>
    </nc>
  </rcc>
  <rcc rId="17656" sId="10" numFmtId="4">
    <oc r="D28">
      <v>4.5</v>
    </oc>
    <nc r="D28"/>
  </rcc>
  <rcc rId="17657" sId="10" numFmtId="4">
    <oc r="D30">
      <v>0</v>
    </oc>
    <nc r="D30">
      <v>5.3297999999999996</v>
    </nc>
  </rcc>
  <rcc rId="17658" sId="10" numFmtId="4">
    <oc r="D37">
      <v>0</v>
    </oc>
    <nc r="D37">
      <v>-4.3925900000000002</v>
    </nc>
  </rcc>
  <rcc rId="17659" sId="10" numFmtId="4">
    <oc r="C41">
      <v>1597</v>
    </oc>
    <nc r="C41">
      <v>3226.8</v>
    </nc>
  </rcc>
  <rcc rId="17660" sId="10" numFmtId="4">
    <oc r="D41">
      <v>133.08099999999999</v>
    </oc>
    <nc r="D41">
      <v>268.90199999999999</v>
    </nc>
  </rcc>
  <rcc rId="17661" sId="10" numFmtId="4">
    <oc r="C42">
      <v>150</v>
    </oc>
    <nc r="C42"/>
  </rcc>
  <rcc rId="17662" sId="10" numFmtId="4">
    <oc r="C43">
      <v>831.26499999999999</v>
    </oc>
    <nc r="C43">
      <v>678.94</v>
    </nc>
  </rcc>
  <rcc rId="17663" sId="10" numFmtId="4">
    <oc r="C45">
      <v>183.38800000000001</v>
    </oc>
    <nc r="C45">
      <v>211.02699999999999</v>
    </nc>
  </rcc>
  <rcc rId="17664" sId="10" numFmtId="4">
    <oc r="D45">
      <v>14.933299999999999</v>
    </oc>
    <nc r="D45">
      <v>17.2334</v>
    </nc>
  </rcc>
  <rcc rId="17665" sId="10" numFmtId="4">
    <nc r="C46">
      <v>100</v>
    </nc>
  </rcc>
  <rfmt sheetId="10" sqref="C51">
    <dxf>
      <numFmt numFmtId="172" formatCode="#,##0.00000"/>
    </dxf>
  </rfmt>
  <rfmt sheetId="10" sqref="D51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c rId="23689" sId="2" numFmtId="4">
    <oc r="C32">
      <v>147200.91146999999</v>
    </oc>
    <nc r="C32">
      <v>178066.74421</v>
    </nc>
  </rcc>
  <rcc rId="23690" sId="2" numFmtId="4">
    <oc r="D32">
      <v>15121.17074</v>
    </oc>
    <nc r="D32">
      <v>24773.680939999998</v>
    </nc>
  </rcc>
  <rcc rId="23691" sId="2" numFmtId="4">
    <oc r="F32">
      <v>41735.339999999997</v>
    </oc>
    <nc r="F32">
      <v>42145.34</v>
    </nc>
  </rcc>
  <rcc rId="23692" sId="2" numFmtId="4">
    <oc r="G32">
      <v>3249.75576</v>
    </oc>
    <nc r="G32">
      <v>6476.2517600000001</v>
    </nc>
  </rcc>
  <rcc rId="23693" sId="2" numFmtId="4">
    <oc r="J32">
      <v>884.58015999999998</v>
    </oc>
    <nc r="J32">
      <v>1346.0362500000001</v>
    </nc>
  </rcc>
  <rcc rId="23694" sId="2" numFmtId="4">
    <oc r="M32">
      <v>360.23216000000002</v>
    </oc>
    <nc r="M32">
      <v>1000.47825</v>
    </nc>
  </rcc>
  <rcc rId="23695" sId="2" numFmtId="4">
    <oc r="P32">
      <v>2.3117700000000001</v>
    </oc>
    <nc r="P32">
      <v>7.0169100000000002</v>
    </nc>
  </rcc>
  <rcc rId="23696" sId="2" numFmtId="4">
    <oc r="S32">
      <v>477.63035000000002</v>
    </oc>
    <nc r="S32">
      <v>1400.5015900000001</v>
    </nc>
  </rcc>
  <rcc rId="23697" sId="2" numFmtId="4">
    <oc r="V32">
      <v>-73.060400000000001</v>
    </oc>
    <nc r="V32">
      <v>-178.67846</v>
    </nc>
  </rcc>
  <rcc rId="23698" sId="2" numFmtId="4">
    <oc r="Y32">
      <v>37.174199999999999</v>
    </oc>
    <nc r="Y32">
      <v>254.48131000000001</v>
    </nc>
  </rcc>
  <rcc rId="23699" sId="2" numFmtId="4">
    <oc r="AB32">
      <v>191.27663000000001</v>
    </oc>
    <nc r="AB32">
      <v>393.92207000000002</v>
    </nc>
  </rcc>
  <rcc rId="23700" sId="2" numFmtId="4">
    <oc r="AE32">
      <v>988.83984999999996</v>
    </oc>
    <nc r="AE32">
      <v>1479.5308199999999</v>
    </nc>
  </rcc>
  <rcc rId="23701" sId="2" numFmtId="4">
    <oc r="AH32">
      <v>8</v>
    </oc>
    <nc r="AH32">
      <v>12.09</v>
    </nc>
  </rcc>
  <rcc rId="23702" sId="2" numFmtId="4">
    <oc r="AQ32">
      <v>301.16660000000002</v>
    </oc>
    <nc r="AQ32">
      <v>539.51828</v>
    </nc>
  </rcc>
  <rcc rId="23703" sId="2" numFmtId="4">
    <oc r="AT32">
      <v>40.694589999999998</v>
    </oc>
    <nc r="AT32">
      <v>104.07773</v>
    </nc>
  </rcc>
  <rcc rId="23704" sId="2" numFmtId="4">
    <oc r="AY32">
      <v>0</v>
    </oc>
    <nc r="AY32">
      <v>410</v>
    </nc>
  </rcc>
  <rcc rId="23705" sId="2" numFmtId="4">
    <oc r="AZ32">
      <v>16.434190000000001</v>
    </oc>
    <nc r="AZ32">
      <v>76.826949999999997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11.xml><?xml version="1.0" encoding="utf-8"?>
<revisions xmlns="http://schemas.openxmlformats.org/spreadsheetml/2006/main" xmlns:r="http://schemas.openxmlformats.org/officeDocument/2006/relationships">
  <rcc rId="17695" sId="10" numFmtId="34">
    <oc r="C58">
      <v>1441</v>
    </oc>
    <nc r="C58">
      <v>1471.7</v>
    </nc>
  </rcc>
  <rcc rId="17696" sId="10" numFmtId="34">
    <oc r="D58">
      <v>40.233980000000003</v>
    </oc>
    <nc r="D58">
      <v>27</v>
    </nc>
  </rcc>
  <rcc rId="17697" sId="10" numFmtId="34">
    <oc r="C61">
      <v>42</v>
    </oc>
    <nc r="C61"/>
  </rcc>
  <rcc rId="17698" sId="10" numFmtId="34">
    <oc r="C62">
      <v>5</v>
    </oc>
    <nc r="C62">
      <v>100</v>
    </nc>
  </rcc>
  <rcc rId="17699" sId="10" numFmtId="34">
    <oc r="C63">
      <v>3.9950000000000001</v>
    </oc>
    <nc r="C63">
      <v>3.99</v>
    </nc>
  </rcc>
  <rcc rId="17700" sId="10" numFmtId="34">
    <oc r="C65">
      <v>179.208</v>
    </oc>
    <nc r="C65">
      <v>206.767</v>
    </nc>
  </rcc>
  <rcc rId="17701" sId="10" numFmtId="34">
    <oc r="C69">
      <v>2</v>
    </oc>
    <nc r="C69">
      <v>3</v>
    </nc>
  </rcc>
  <rcc rId="17702" sId="10" numFmtId="34">
    <oc r="C70">
      <v>6</v>
    </oc>
    <nc r="C70">
      <v>10</v>
    </nc>
  </rcc>
  <rcc rId="17703" sId="10" numFmtId="34">
    <oc r="D70">
      <v>1.5</v>
    </oc>
    <nc r="D70"/>
  </rcc>
  <rcc rId="17704" sId="10" numFmtId="34">
    <oc r="C73">
      <v>10.021000000000001</v>
    </oc>
    <nc r="C73">
      <v>4.26</v>
    </nc>
  </rcc>
  <rcc rId="17705" sId="10" numFmtId="34">
    <oc r="C74">
      <v>334.79899999999998</v>
    </oc>
    <nc r="C74"/>
  </rcc>
  <rcc rId="17706" sId="10" numFmtId="34">
    <oc r="C75">
      <v>1324.3050000000001</v>
    </oc>
    <nc r="C75">
      <v>1428.66</v>
    </nc>
  </rcc>
  <rcc rId="17707" sId="10" numFmtId="34">
    <oc r="C76">
      <v>0</v>
    </oc>
    <nc r="C76">
      <v>150</v>
    </nc>
  </rcc>
  <rcc rId="17708" sId="10" numFmtId="34">
    <nc r="C79">
      <v>590</v>
    </nc>
  </rcc>
  <rcc rId="17709" sId="10" numFmtId="34">
    <oc r="C80">
      <v>517.96500000000003</v>
    </oc>
    <nc r="C80">
      <v>1036.75</v>
    </nc>
  </rcc>
  <rcc rId="17710" sId="10" numFmtId="34">
    <oc r="D80">
      <v>16.170000000000002</v>
    </oc>
    <nc r="D80"/>
  </rcc>
  <rcc rId="17711" sId="10" numFmtId="34">
    <oc r="C83">
      <v>1674.3</v>
    </oc>
    <nc r="C83">
      <v>1933.76</v>
    </nc>
  </rcc>
  <rcc rId="17712" sId="10" numFmtId="34">
    <oc r="D83">
      <v>100</v>
    </oc>
    <nc r="D83"/>
  </rcc>
  <rcc rId="17713" sId="10" numFmtId="34">
    <oc r="C90">
      <v>2</v>
    </oc>
    <nc r="C90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2.xml><?xml version="1.0" encoding="utf-8"?>
<revisions xmlns="http://schemas.openxmlformats.org/spreadsheetml/2006/main" xmlns:r="http://schemas.openxmlformats.org/officeDocument/2006/relationships">
  <rcc rId="23501" sId="19">
    <oc r="D51" t="inlineStr">
      <is>
        <t>исполнен на 01.03.2021 г.</t>
      </is>
    </oc>
    <nc r="D51" t="inlineStr">
      <is>
        <t>исполнен на 01.04.2021 г.</t>
      </is>
    </nc>
  </rcc>
  <rcc rId="23502" sId="19">
    <oc r="D3" t="inlineStr">
      <is>
        <t>исполнен на 01.03.2021 г.</t>
      </is>
    </oc>
    <nc r="D3" t="inlineStr">
      <is>
        <t>исполнен на 01.04.2021 г.</t>
      </is>
    </nc>
  </rcc>
  <rcc rId="23503" sId="19">
    <oc r="A1" t="inlineStr">
      <is>
        <t xml:space="preserve">                     Анализ исполнения бюджета Ярославского сельского поселения на 01.03.2020 г.</t>
      </is>
    </oc>
    <nc r="A1" t="inlineStr">
      <is>
        <t xml:space="preserve">                     Анализ исполнения бюджета Ярославского сельского поселения на 01.04.2020 г.</t>
      </is>
    </nc>
  </rcc>
  <rcc rId="23504" sId="19" numFmtId="4">
    <oc r="D6">
      <v>13.047359999999999</v>
    </oc>
    <nc r="D6">
      <v>21.56241</v>
    </nc>
  </rcc>
  <rcc rId="23505" sId="19" numFmtId="4">
    <oc r="D8">
      <v>19.058350000000001</v>
    </oc>
    <nc r="D8">
      <v>52.931010000000001</v>
    </nc>
  </rcc>
  <rcc rId="23506" sId="19" numFmtId="4">
    <oc r="D9">
      <v>0.12232</v>
    </oc>
    <nc r="D9">
      <v>0.37123</v>
    </nc>
  </rcc>
  <rcc rId="23507" sId="19" numFmtId="4">
    <oc r="D10">
      <v>25.269380000000002</v>
    </oc>
    <nc r="D10">
      <v>74.094520000000003</v>
    </nc>
  </rcc>
  <rcc rId="23508" sId="19" numFmtId="4">
    <oc r="D11">
      <v>-3.8653400000000002</v>
    </oc>
    <nc r="D11">
      <v>-9.4531100000000006</v>
    </nc>
  </rcc>
  <rcc rId="23509" sId="19" numFmtId="4">
    <oc r="D15">
      <v>2.5030800000000002</v>
    </oc>
    <nc r="D15">
      <v>48.56579</v>
    </nc>
  </rcc>
  <rcc rId="23510" sId="19" numFmtId="4">
    <oc r="D16">
      <v>37.535760000000003</v>
    </oc>
    <nc r="D16">
      <v>52.005459999999999</v>
    </nc>
  </rcc>
  <rcc rId="23511" sId="19" numFmtId="4">
    <oc r="D18">
      <v>1</v>
    </oc>
    <nc r="D18">
      <v>1.25</v>
    </nc>
  </rcc>
  <rcc rId="23512" sId="19" numFmtId="4">
    <oc r="D27">
      <v>32.621000000000002</v>
    </oc>
    <nc r="D27">
      <v>85.12518</v>
    </nc>
  </rcc>
  <rcc rId="23513" sId="19">
    <nc r="A36">
      <v>1170000000</v>
    </nc>
  </rcc>
  <rcc rId="23514" sId="19">
    <nc r="B36" t="inlineStr">
      <is>
        <t>Прочие неналоговые доходы</t>
      </is>
    </nc>
  </rcc>
  <rfmt sheetId="19" sqref="A36:F36" start="0" length="2147483647">
    <dxf>
      <font>
        <b/>
      </font>
    </dxf>
  </rfmt>
  <rfmt sheetId="19" sqref="B36" start="0" length="2147483647">
    <dxf>
      <font>
        <sz val="14"/>
      </font>
    </dxf>
  </rfmt>
  <rrc rId="23515" sId="19" ref="A37:XFD37" action="insertRow">
    <undo index="20" exp="area" ref3D="1" dr="$A$92:$XFD$94" dn="Z_61528DAC_5C4C_48F4_ADE2_8A724B05A086_.wvu.Rows" sId="19"/>
    <undo index="18" exp="area" ref3D="1" dr="$A$87:$XFD$90" dn="Z_61528DAC_5C4C_48F4_ADE2_8A724B05A086_.wvu.Rows" sId="19"/>
    <undo index="16" exp="area" ref3D="1" dr="$A$82:$XFD$84" dn="Z_61528DAC_5C4C_48F4_ADE2_8A724B05A086_.wvu.Rows" sId="19"/>
    <undo index="14" exp="area" ref3D="1" dr="$A$75:$XFD$75" dn="Z_61528DAC_5C4C_48F4_ADE2_8A724B05A086_.wvu.Rows" sId="19"/>
    <undo index="12" exp="area" ref3D="1" dr="$A$64:$XFD$65" dn="Z_61528DAC_5C4C_48F4_ADE2_8A724B05A086_.wvu.Rows" sId="19"/>
    <undo index="10" exp="area" ref3D="1" dr="$A$56:$XFD$58" dn="Z_61528DAC_5C4C_48F4_ADE2_8A724B05A086_.wvu.Rows" sId="19"/>
    <undo index="8" exp="area" ref3D="1" dr="$A$54:$XFD$54" dn="Z_61528DAC_5C4C_48F4_ADE2_8A724B05A086_.wvu.Rows" sId="19"/>
    <undo index="6" exp="area" ref3D="1" dr="$A$46:$XFD$47" dn="Z_61528DAC_5C4C_48F4_ADE2_8A724B05A086_.wvu.Rows" sId="19"/>
    <undo index="4" exp="area" ref3D="1" dr="$A$43:$XFD$43" dn="Z_61528DAC_5C4C_48F4_ADE2_8A724B05A086_.wvu.Rows" sId="19"/>
    <undo index="12" exp="area" ref3D="1" dr="$A$87:$XFD$94" dn="Z_B31C8DB7_3E78_4144_A6B5_8DE36DE63F0E_.wvu.Rows" sId="19"/>
    <undo index="10" exp="area" ref3D="1" dr="$A$80:$XFD$85" dn="Z_B31C8DB7_3E78_4144_A6B5_8DE36DE63F0E_.wvu.Rows" sId="19"/>
    <undo index="8" exp="area" ref3D="1" dr="$A$75:$XFD$76" dn="Z_B31C8DB7_3E78_4144_A6B5_8DE36DE63F0E_.wvu.Rows" sId="19"/>
    <undo index="6" exp="area" ref3D="1" dr="$A$64:$XFD$65" dn="Z_B31C8DB7_3E78_4144_A6B5_8DE36DE63F0E_.wvu.Rows" sId="19"/>
    <undo index="4" exp="area" ref3D="1" dr="$A$56:$XFD$57" dn="Z_B31C8DB7_3E78_4144_A6B5_8DE36DE63F0E_.wvu.Rows" sId="19"/>
    <undo index="2" exp="area" ref3D="1" dr="$A$54:$XFD$54" dn="Z_B31C8DB7_3E78_4144_A6B5_8DE36DE63F0E_.wvu.Rows" sId="19"/>
    <undo index="20" exp="area" ref3D="1" dr="$A$92:$XFD$94" dn="Z_B30CE22D_C12F_4E12_8BB9_3AAE0A6991CC_.wvu.Rows" sId="19"/>
    <undo index="18" exp="area" ref3D="1" dr="$A$87:$XFD$90" dn="Z_B30CE22D_C12F_4E12_8BB9_3AAE0A6991CC_.wvu.Rows" sId="19"/>
    <undo index="16" exp="area" ref3D="1" dr="$A$80:$XFD$84" dn="Z_B30CE22D_C12F_4E12_8BB9_3AAE0A6991CC_.wvu.Rows" sId="19"/>
    <undo index="14" exp="area" ref3D="1" dr="$A$75:$XFD$75" dn="Z_B30CE22D_C12F_4E12_8BB9_3AAE0A6991CC_.wvu.Rows" sId="19"/>
    <undo index="12" exp="area" ref3D="1" dr="$A$64:$XFD$65" dn="Z_B30CE22D_C12F_4E12_8BB9_3AAE0A6991CC_.wvu.Rows" sId="19"/>
    <undo index="10" exp="area" ref3D="1" dr="$A$56:$XFD$58" dn="Z_B30CE22D_C12F_4E12_8BB9_3AAE0A6991CC_.wvu.Rows" sId="19"/>
    <undo index="8" exp="area" ref3D="1" dr="$A$54:$XFD$54" dn="Z_B30CE22D_C12F_4E12_8BB9_3AAE0A6991CC_.wvu.Rows" sId="19"/>
    <undo index="6" exp="area" ref3D="1" dr="$A$43:$XFD$43" dn="Z_B30CE22D_C12F_4E12_8BB9_3AAE0A6991CC_.wvu.Rows" sId="19"/>
    <undo index="18" exp="area" ref3D="1" dr="$A$87:$XFD$94" dn="Z_A54C432C_6C68_4B53_A75C_446EB3A61B2B_.wvu.Rows" sId="19"/>
    <undo index="16" exp="area" ref3D="1" dr="$A$80:$XFD$84" dn="Z_A54C432C_6C68_4B53_A75C_446EB3A61B2B_.wvu.Rows" sId="19"/>
    <undo index="14" exp="area" ref3D="1" dr="$A$75:$XFD$75" dn="Z_A54C432C_6C68_4B53_A75C_446EB3A61B2B_.wvu.Rows" sId="19"/>
    <undo index="12" exp="area" ref3D="1" dr="$A$64:$XFD$65" dn="Z_A54C432C_6C68_4B53_A75C_446EB3A61B2B_.wvu.Rows" sId="19"/>
    <undo index="10" exp="area" ref3D="1" dr="$A$56:$XFD$58" dn="Z_A54C432C_6C68_4B53_A75C_446EB3A61B2B_.wvu.Rows" sId="19"/>
    <undo index="8" exp="area" ref3D="1" dr="$A$54:$XFD$54" dn="Z_A54C432C_6C68_4B53_A75C_446EB3A61B2B_.wvu.Rows" sId="19"/>
    <undo index="6" exp="area" ref3D="1" dr="$A$46:$XFD$46" dn="Z_A54C432C_6C68_4B53_A75C_446EB3A61B2B_.wvu.Rows" sId="19"/>
    <undo index="4" exp="area" ref3D="1" dr="$A$43:$XFD$43" dn="Z_A54C432C_6C68_4B53_A75C_446EB3A61B2B_.wvu.Rows" sId="19"/>
    <undo index="14" exp="area" ref3D="1" dr="$A$87:$XFD$94" dn="Z_5BFCA170_DEAE_4D2C_98A0_1E68B427AC01_.wvu.Rows" sId="19"/>
    <undo index="12" exp="area" ref3D="1" dr="$A$80:$XFD$85" dn="Z_5BFCA170_DEAE_4D2C_98A0_1E68B427AC01_.wvu.Rows" sId="19"/>
    <undo index="10" exp="area" ref3D="1" dr="$A$75:$XFD$76" dn="Z_5BFCA170_DEAE_4D2C_98A0_1E68B427AC01_.wvu.Rows" sId="19"/>
    <undo index="8" exp="area" ref3D="1" dr="$A$64:$XFD$65" dn="Z_5BFCA170_DEAE_4D2C_98A0_1E68B427AC01_.wvu.Rows" sId="19"/>
    <undo index="6" exp="area" ref3D="1" dr="$A$56:$XFD$57" dn="Z_5BFCA170_DEAE_4D2C_98A0_1E68B427AC01_.wvu.Rows" sId="19"/>
    <undo index="4" exp="area" ref3D="1" dr="$A$54:$XFD$54" dn="Z_5BFCA170_DEAE_4D2C_98A0_1E68B427AC01_.wvu.Rows" sId="19"/>
    <undo index="2" exp="area" ref3D="1" dr="$A$43:$XFD$43" dn="Z_5BFCA170_DEAE_4D2C_98A0_1E68B427AC01_.wvu.Rows" sId="19"/>
    <undo index="18" exp="area" ref3D="1" dr="$A$87:$XFD$94" dn="Z_42584DC0_1D41_4C93_9B38_C388E7B8DAC4_.wvu.Rows" sId="19"/>
    <undo index="16" exp="area" ref3D="1" dr="$A$80:$XFD$84" dn="Z_42584DC0_1D41_4C93_9B38_C388E7B8DAC4_.wvu.Rows" sId="19"/>
    <undo index="14" exp="area" ref3D="1" dr="$A$75:$XFD$76" dn="Z_42584DC0_1D41_4C93_9B38_C388E7B8DAC4_.wvu.Rows" sId="19"/>
    <undo index="12" exp="area" ref3D="1" dr="$A$64:$XFD$65" dn="Z_42584DC0_1D41_4C93_9B38_C388E7B8DAC4_.wvu.Rows" sId="19"/>
    <undo index="10" exp="area" ref3D="1" dr="$A$56:$XFD$58" dn="Z_42584DC0_1D41_4C93_9B38_C388E7B8DAC4_.wvu.Rows" sId="19"/>
    <undo index="8" exp="area" ref3D="1" dr="$A$54:$XFD$54" dn="Z_42584DC0_1D41_4C93_9B38_C388E7B8DAC4_.wvu.Rows" sId="19"/>
    <undo index="6" exp="area" ref3D="1" dr="$A$46:$XFD$47" dn="Z_42584DC0_1D41_4C93_9B38_C388E7B8DAC4_.wvu.Rows" sId="19"/>
    <undo index="4" exp="area" ref3D="1" dr="$A$43:$XFD$44" dn="Z_42584DC0_1D41_4C93_9B38_C388E7B8DAC4_.wvu.Rows" sId="19"/>
    <undo index="18" exp="area" ref3D="1" dr="$A$87:$XFD$94" dn="Z_3DCB9AAA_F09C_4EA6_B992_F93E466D374A_.wvu.Rows" sId="19"/>
    <undo index="16" exp="area" ref3D="1" dr="$A$80:$XFD$85" dn="Z_3DCB9AAA_F09C_4EA6_B992_F93E466D374A_.wvu.Rows" sId="19"/>
    <undo index="14" exp="area" ref3D="1" dr="$A$75:$XFD$76" dn="Z_3DCB9AAA_F09C_4EA6_B992_F93E466D374A_.wvu.Rows" sId="19"/>
    <undo index="12" exp="area" ref3D="1" dr="$A$64:$XFD$65" dn="Z_3DCB9AAA_F09C_4EA6_B992_F93E466D374A_.wvu.Rows" sId="19"/>
    <undo index="10" exp="area" ref3D="1" dr="$A$56:$XFD$57" dn="Z_3DCB9AAA_F09C_4EA6_B992_F93E466D374A_.wvu.Rows" sId="19"/>
    <undo index="8" exp="area" ref3D="1" dr="$A$54:$XFD$54" dn="Z_3DCB9AAA_F09C_4EA6_B992_F93E466D374A_.wvu.Rows" sId="19"/>
    <undo index="6" exp="area" ref3D="1" dr="$A$43:$XFD$43" dn="Z_3DCB9AAA_F09C_4EA6_B992_F93E466D374A_.wvu.Rows" sId="19"/>
    <undo index="14" exp="area" ref3D="1" dr="$A$87:$XFD$94" dn="Z_1A52382B_3765_4E8C_903F_6B8919B7242E_.wvu.Rows" sId="19"/>
    <undo index="12" exp="area" ref3D="1" dr="$A$80:$XFD$84" dn="Z_1A52382B_3765_4E8C_903F_6B8919B7242E_.wvu.Rows" sId="19"/>
    <undo index="10" exp="area" ref3D="1" dr="$A$75:$XFD$76" dn="Z_1A52382B_3765_4E8C_903F_6B8919B7242E_.wvu.Rows" sId="19"/>
    <undo index="8" exp="area" ref3D="1" dr="$A$64:$XFD$65" dn="Z_1A52382B_3765_4E8C_903F_6B8919B7242E_.wvu.Rows" sId="19"/>
    <undo index="6" exp="area" ref3D="1" dr="$A$56:$XFD$58" dn="Z_1A52382B_3765_4E8C_903F_6B8919B7242E_.wvu.Rows" sId="19"/>
    <undo index="4" exp="area" ref3D="1" dr="$A$54:$XFD$54" dn="Z_1A52382B_3765_4E8C_903F_6B8919B7242E_.wvu.Rows" sId="19"/>
    <undo index="2" exp="area" ref3D="1" dr="$A$43:$XFD$43" dn="Z_1A52382B_3765_4E8C_903F_6B8919B7242E_.wvu.Rows" sId="19"/>
    <undo index="18" exp="area" ref3D="1" dr="$A$87:$XFD$94" dn="Z_1718F1EE_9F48_4DBE_9531_3B70F9C4A5DD_.wvu.Rows" sId="19"/>
    <undo index="16" exp="area" ref3D="1" dr="$A$80:$XFD$84" dn="Z_1718F1EE_9F48_4DBE_9531_3B70F9C4A5DD_.wvu.Rows" sId="19"/>
    <undo index="14" exp="area" ref3D="1" dr="$A$75:$XFD$76" dn="Z_1718F1EE_9F48_4DBE_9531_3B70F9C4A5DD_.wvu.Rows" sId="19"/>
    <undo index="12" exp="area" ref3D="1" dr="$A$64:$XFD$65" dn="Z_1718F1EE_9F48_4DBE_9531_3B70F9C4A5DD_.wvu.Rows" sId="19"/>
    <undo index="10" exp="area" ref3D="1" dr="$A$56:$XFD$57" dn="Z_1718F1EE_9F48_4DBE_9531_3B70F9C4A5DD_.wvu.Rows" sId="19"/>
    <undo index="8" exp="area" ref3D="1" dr="$A$54:$XFD$54" dn="Z_1718F1EE_9F48_4DBE_9531_3B70F9C4A5DD_.wvu.Rows" sId="19"/>
    <undo index="6" exp="area" ref3D="1" dr="$A$46:$XFD$47" dn="Z_1718F1EE_9F48_4DBE_9531_3B70F9C4A5DD_.wvu.Rows" sId="19"/>
    <undo index="4" exp="area" ref3D="1" dr="$A$43:$XFD$44" dn="Z_1718F1EE_9F48_4DBE_9531_3B70F9C4A5DD_.wvu.Rows" sId="19"/>
  </rrc>
  <rcc rId="23516" sId="19">
    <nc r="A37">
      <v>1170100000</v>
    </nc>
  </rcc>
  <rfmt sheetId="19" sqref="A37:XFD37" start="0" length="2147483647">
    <dxf>
      <font>
        <b val="0"/>
      </font>
    </dxf>
  </rfmt>
  <rcc rId="23517" sId="19">
    <nc r="B37" t="inlineStr">
      <is>
        <t>Невясненные поступления</t>
      </is>
    </nc>
  </rcc>
  <rcc rId="23518" sId="19" numFmtId="4">
    <nc r="D37">
      <v>17.111999999999998</v>
    </nc>
  </rcc>
  <rcc rId="23519" sId="19" numFmtId="4">
    <oc r="D36">
      <v>0</v>
    </oc>
    <nc r="D36">
      <f>SUM(D37)</f>
    </nc>
  </rcc>
  <rcc rId="23520" sId="19">
    <oc r="D25">
      <f>D26+D29+D31+D34</f>
    </oc>
    <nc r="D25">
      <f>D26+D29+D31+D34+D36</f>
    </nc>
  </rcc>
  <rcc rId="23521" sId="19" numFmtId="4">
    <oc r="D40">
      <v>276.43599999999998</v>
    </oc>
    <nc r="D40">
      <v>414.654</v>
    </nc>
  </rcc>
  <rcc rId="23522" sId="19" numFmtId="4">
    <oc r="D42">
      <v>0</v>
    </oc>
    <nc r="D42">
      <v>184.13</v>
    </nc>
  </rcc>
  <rcc rId="23523" sId="19" numFmtId="4">
    <oc r="C43">
      <v>107.643</v>
    </oc>
    <nc r="C43">
      <v>103.383</v>
    </nc>
  </rcc>
  <rcc rId="23524" sId="19" numFmtId="4">
    <oc r="D43">
      <v>17.233000000000001</v>
    </oc>
    <nc r="D43">
      <v>26.198699999999999</v>
    </nc>
  </rcc>
  <rcc rId="23525" sId="19" numFmtId="4">
    <oc r="C45">
      <v>75</v>
    </oc>
    <nc r="C45">
      <v>110.55500000000001</v>
    </nc>
  </rcc>
  <rfmt sheetId="19" sqref="D49">
    <dxf>
      <numFmt numFmtId="179" formatCode="#,##0.000000"/>
    </dxf>
  </rfmt>
  <rfmt sheetId="19" sqref="D49">
    <dxf>
      <numFmt numFmtId="188" formatCode="#,##0.0000000"/>
    </dxf>
  </rfmt>
  <rfmt sheetId="19" sqref="D49">
    <dxf>
      <numFmt numFmtId="179" formatCode="#,##0.000000"/>
    </dxf>
  </rfmt>
  <rfmt sheetId="19" sqref="D49">
    <dxf>
      <numFmt numFmtId="172" formatCode="#,##0.00000"/>
    </dxf>
  </rfmt>
  <rcc rId="23526" sId="19">
    <oc r="D34">
      <f>D35+D36</f>
    </oc>
    <nc r="D34"/>
  </rcc>
  <rcc rId="23527" sId="19" numFmtId="4">
    <oc r="D13">
      <v>0</v>
    </oc>
    <nc r="D13">
      <v>0.26729999999999998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Яро!$19:$24,Яро!$28:$28,Яро!$44:$44,Яро!$47:$48,Яро!$55:$55,Яро!$57:$59,Яро!$65:$66,Яро!$76:$76,Яро!$83:$85,Яро!$88:$91,Яро!$93:$95</formula>
    <oldFormula>Яро!$19:$24,Яро!$28:$28,Яро!$44:$44,Яро!$47:$48,Яро!$55:$55,Яро!$57:$59,Яро!$65:$66,Яро!$76:$76,Яро!$83:$85,Яро!$88:$91,Яро!$93:$95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8166" sId="15" numFmtId="34">
    <oc r="C58">
      <v>1153.2</v>
    </oc>
    <nc r="C58">
      <v>1203.9000000000001</v>
    </nc>
  </rcc>
  <rcc rId="18167" sId="15" numFmtId="34">
    <oc r="D58">
      <v>26.741230000000002</v>
    </oc>
    <nc r="D58">
      <v>28.8172</v>
    </nc>
  </rcc>
  <rcc rId="18168" sId="15" numFmtId="34">
    <oc r="C61">
      <v>20.516999999999999</v>
    </oc>
    <nc r="C61"/>
  </rcc>
  <rcc rId="18169" sId="15" numFmtId="34">
    <oc r="C62">
      <v>5</v>
    </oc>
    <nc r="C62">
      <v>50</v>
    </nc>
  </rcc>
  <rcc rId="18170" sId="15" numFmtId="34">
    <oc r="C63">
      <v>2.5419999999999998</v>
    </oc>
    <nc r="C63">
      <v>22.532</v>
    </nc>
  </rcc>
  <rcc rId="18171" sId="15" numFmtId="34">
    <oc r="C65">
      <v>89.605000000000004</v>
    </oc>
    <nc r="C65">
      <v>103.383</v>
    </nc>
  </rcc>
  <rcc rId="18172" sId="15" numFmtId="34">
    <oc r="C69">
      <v>1</v>
    </oc>
    <nc r="C69">
      <v>3</v>
    </nc>
  </rcc>
  <rcc rId="18173" sId="15" numFmtId="34">
    <oc r="C70">
      <v>1</v>
    </oc>
    <nc r="C70">
      <v>10</v>
    </nc>
  </rcc>
  <rcc rId="18174" sId="15" numFmtId="34">
    <oc r="C73">
      <v>10.021000000000001</v>
    </oc>
    <nc r="C73">
      <v>4.26</v>
    </nc>
  </rcc>
  <rcc rId="18175" sId="15" numFmtId="34">
    <oc r="C75">
      <v>1454.9570000000001</v>
    </oc>
    <nc r="C75">
      <v>1103.6559999999999</v>
    </nc>
  </rcc>
  <rcc rId="18176" sId="15" numFmtId="34">
    <oc r="C76">
      <v>0</v>
    </oc>
    <nc r="C76">
      <v>80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18090" sId="14" numFmtId="34">
    <oc r="C58">
      <v>1320.9</v>
    </oc>
    <nc r="C58">
      <v>1423.8</v>
    </nc>
  </rcc>
  <rcc rId="18091" sId="14" numFmtId="34">
    <oc r="D58">
      <v>23.839120000000001</v>
    </oc>
    <nc r="D58">
      <v>28</v>
    </nc>
  </rcc>
  <rcc rId="18092" sId="14" numFmtId="34">
    <oc r="C61">
      <v>27</v>
    </oc>
    <nc r="C61"/>
  </rcc>
  <rcc rId="18093" sId="14" numFmtId="34">
    <oc r="C62">
      <v>5</v>
    </oc>
    <nc r="C62">
      <v>100</v>
    </nc>
  </rcc>
  <rcc rId="18094" sId="14" numFmtId="34">
    <oc r="C63">
      <v>3.22</v>
    </oc>
    <nc r="C63">
      <v>3.1859999999999999</v>
    </nc>
  </rcc>
  <rcc rId="18095" sId="14" numFmtId="34">
    <oc r="C65">
      <v>89.605000000000004</v>
    </oc>
    <nc r="C65">
      <v>103.383</v>
    </nc>
  </rcc>
  <rcc rId="18096" sId="14" numFmtId="34">
    <oc r="C69">
      <v>1.6</v>
    </oc>
    <nc r="C69">
      <v>3</v>
    </nc>
  </rcc>
  <rcc rId="18097" sId="14" numFmtId="34">
    <oc r="C70">
      <v>2.4</v>
    </oc>
    <nc r="C70">
      <v>10</v>
    </nc>
  </rcc>
  <rcc rId="18098" sId="14" numFmtId="34">
    <oc r="C73">
      <v>10.021000000000001</v>
    </oc>
    <nc r="C73">
      <v>4.26</v>
    </nc>
  </rcc>
  <rcc rId="18099" sId="14" numFmtId="34">
    <oc r="C74">
      <v>50</v>
    </oc>
    <nc r="C74"/>
  </rcc>
  <rcc rId="18100" sId="14" numFmtId="34">
    <oc r="D74">
      <v>18.47776</v>
    </oc>
    <nc r="D74"/>
  </rcc>
  <rcc rId="18101" sId="14" numFmtId="34">
    <oc r="C75">
      <v>1193.877</v>
    </oc>
    <nc r="C75">
      <v>814.06</v>
    </nc>
  </rcc>
  <rcc rId="18102" sId="14" numFmtId="34">
    <oc r="D75">
      <v>7.23</v>
    </oc>
    <nc r="D75"/>
  </rcc>
  <rcc rId="18103" sId="14" numFmtId="34">
    <oc r="C76">
      <v>52.9</v>
    </oc>
    <nc r="C76">
      <v>60</v>
    </nc>
  </rcc>
  <rcc rId="18104" sId="14" numFmtId="34">
    <oc r="C79">
      <v>0</v>
    </oc>
    <nc r="C79">
      <v>742.18399999999997</v>
    </nc>
  </rcc>
  <rcc rId="18105" sId="14" numFmtId="34">
    <oc r="C80">
      <v>374.23899999999998</v>
    </oc>
    <nc r="C80">
      <v>569.23</v>
    </nc>
  </rcc>
  <rcc rId="18106" sId="14" numFmtId="34">
    <oc r="D80">
      <v>13.5688</v>
    </oc>
    <nc r="D80"/>
  </rcc>
  <rcc rId="18107" sId="14" numFmtId="34">
    <oc r="C82">
      <v>1022.4</v>
    </oc>
    <nc r="C82">
      <v>1026.9000000000001</v>
    </nc>
  </rcc>
  <rcc rId="18108" sId="14" numFmtId="34">
    <oc r="D82">
      <v>85.2</v>
    </oc>
    <nc r="D82"/>
  </rcc>
  <rcc rId="18109" sId="14" numFmtId="34">
    <oc r="C89">
      <v>10</v>
    </oc>
    <nc r="C89">
      <v>30</v>
    </nc>
  </rcc>
  <rcc rId="18110" sId="14" numFmtId="34">
    <oc r="D89">
      <v>2.25</v>
    </oc>
    <nc r="D89"/>
  </rcc>
  <rfmt sheetId="14" sqref="D98">
    <dxf>
      <numFmt numFmtId="186" formatCode="#,##0.0000"/>
    </dxf>
  </rfmt>
  <rfmt sheetId="14" sqref="D98">
    <dxf>
      <numFmt numFmtId="187" formatCode="#,##0.000"/>
    </dxf>
  </rfmt>
  <rfmt sheetId="14" sqref="D98">
    <dxf>
      <numFmt numFmtId="4" formatCode="#,##0.00"/>
    </dxf>
  </rfmt>
  <rfmt sheetId="14" sqref="D98">
    <dxf>
      <numFmt numFmtId="167" formatCode="#,##0.0"/>
    </dxf>
  </rfmt>
  <rcc rId="18111" sId="15">
    <oc r="A1" t="inlineStr">
      <is>
        <t xml:space="preserve">                     Анализ исполнения бюджета Шатьмапосинского сельского поселения на 01.02.2020 г.</t>
      </is>
    </oc>
    <nc r="A1" t="inlineStr">
      <is>
        <t xml:space="preserve">                     Анализ исполнения бюджета Шатьмапосинского сельского поселения на 01.02.2021 г.</t>
      </is>
    </nc>
  </rcc>
  <rcc rId="18112" sId="15" numFmtId="4">
    <oc r="C6">
      <v>44.3</v>
    </oc>
    <nc r="C6">
      <v>59.1</v>
    </nc>
  </rcc>
  <rcc rId="18113" sId="15" numFmtId="4">
    <oc r="D6">
      <v>0.94494</v>
    </oc>
    <nc r="D6">
      <v>0.77736000000000005</v>
    </nc>
  </rcc>
  <rcc rId="18114" sId="15" numFmtId="4">
    <oc r="C8">
      <v>140.30000000000001</v>
    </oc>
    <nc r="C8">
      <v>136.51</v>
    </nc>
  </rcc>
  <rcc rId="18115" sId="15" numFmtId="4">
    <oc r="D8">
      <v>14.24047</v>
    </oc>
    <nc r="D8">
      <v>14.192299999999999</v>
    </nc>
  </rcc>
  <rcc rId="18116" sId="15" numFmtId="4">
    <oc r="C9">
      <v>1.5</v>
    </oc>
    <nc r="C9">
      <v>1.46</v>
    </nc>
  </rcc>
  <rcc rId="18117" sId="15" numFmtId="4">
    <oc r="D9">
      <v>9.6890000000000004E-2</v>
    </oc>
    <nc r="D9">
      <v>8.3650000000000002E-2</v>
    </nc>
  </rcc>
  <rcc rId="18118" sId="15" numFmtId="4">
    <oc r="C10">
      <v>234.33</v>
    </oc>
    <nc r="C10">
      <v>228</v>
    </nc>
  </rcc>
  <rcc rId="18119" sId="15" numFmtId="4">
    <oc r="D10">
      <v>19.540109999999999</v>
    </oc>
    <nc r="D10">
      <v>19.042770000000001</v>
    </nc>
  </rcc>
  <rcc rId="18120" sId="15" numFmtId="4">
    <oc r="D11">
      <v>-2.6179100000000002</v>
    </oc>
    <nc r="D11">
      <v>-2.4186299999999998</v>
    </nc>
  </rcc>
  <rcc rId="18121" sId="15" numFmtId="4">
    <oc r="C13">
      <v>50</v>
    </oc>
    <nc r="C13">
      <v>10</v>
    </nc>
  </rcc>
  <rcc rId="18122" sId="15" numFmtId="4">
    <oc r="C15">
      <v>65</v>
    </oc>
    <nc r="C15">
      <v>75</v>
    </nc>
  </rcc>
  <rcc rId="18123" sId="15" numFmtId="4">
    <oc r="D15">
      <v>3.8854000000000002</v>
    </oc>
    <nc r="D15">
      <v>1.57528</v>
    </nc>
  </rcc>
  <rcc rId="18124" sId="15" numFmtId="4">
    <oc r="C16">
      <v>274</v>
    </oc>
    <nc r="C16">
      <v>273</v>
    </nc>
  </rcc>
  <rcc rId="18125" sId="15" numFmtId="4">
    <oc r="D16">
      <v>6.5442</v>
    </oc>
    <nc r="D16">
      <v>13.35981</v>
    </nc>
  </rcc>
  <rcc rId="18126" sId="15" numFmtId="4">
    <oc r="D18">
      <v>0</v>
    </oc>
    <nc r="D18">
      <v>0.2</v>
    </nc>
  </rcc>
  <rcc rId="18127" sId="15" numFmtId="4">
    <oc r="C27">
      <v>153</v>
    </oc>
    <nc r="C27">
      <v>140</v>
    </nc>
  </rcc>
  <rcc rId="18128" sId="15" numFmtId="4">
    <oc r="D27">
      <v>49.196800000000003</v>
    </oc>
    <nc r="D27">
      <v>63.038800000000002</v>
    </nc>
  </rcc>
  <rcc rId="18129" sId="15" numFmtId="4">
    <oc r="D30">
      <v>6.2038700000000002</v>
    </oc>
    <nc r="D30"/>
  </rcc>
  <rcc rId="18130" sId="15" numFmtId="4">
    <oc r="C42">
      <v>1263.2</v>
    </oc>
    <nc r="C42">
      <v>2122.1999999999998</v>
    </nc>
  </rcc>
  <rcc rId="18131" sId="15" numFmtId="4">
    <oc r="D42">
      <v>105.265</v>
    </oc>
    <nc r="D42">
      <v>176.851</v>
    </nc>
  </rcc>
  <rcc rId="18132" sId="15" numFmtId="4">
    <oc r="C43">
      <v>300</v>
    </oc>
    <nc r="C43"/>
  </rcc>
  <rcc rId="18133" sId="15" numFmtId="4">
    <oc r="C44">
      <v>1078.827</v>
    </oc>
    <nc r="C44">
      <v>484.34</v>
    </nc>
  </rcc>
  <rcc rId="18134" sId="15" numFmtId="4">
    <oc r="C45">
      <v>93.784999999999997</v>
    </oc>
    <nc r="C45">
      <v>107.643</v>
    </nc>
  </rcc>
  <rcc rId="18135" sId="15" numFmtId="4">
    <oc r="D45">
      <v>7.4667000000000003</v>
    </oc>
    <nc r="D45">
      <v>8.6166</v>
    </nc>
  </rcc>
  <rcc rId="18136" sId="15" numFmtId="4">
    <nc r="C46">
      <v>113.346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17867" sId="12" numFmtId="34">
    <oc r="C58">
      <v>1145.7</v>
    </oc>
    <nc r="C58">
      <v>1205.7</v>
    </nc>
  </rcc>
  <rcc rId="17868" sId="12" numFmtId="34">
    <oc r="D58">
      <v>25.763010000000001</v>
    </oc>
    <nc r="D58">
      <v>25.2</v>
    </nc>
  </rcc>
  <rcc rId="17869" sId="12" numFmtId="34">
    <oc r="C61">
      <v>28</v>
    </oc>
    <nc r="C61"/>
  </rcc>
  <rcc rId="17870" sId="12" numFmtId="34">
    <oc r="C62">
      <v>5</v>
    </oc>
    <nc r="C62">
      <v>100</v>
    </nc>
  </rcc>
  <rcc rId="17871" sId="12" numFmtId="34">
    <oc r="C63">
      <v>3.3170000000000002</v>
    </oc>
    <nc r="C63">
      <v>3.2610000000000001</v>
    </nc>
  </rcc>
  <rcc rId="17872" sId="12" numFmtId="34">
    <oc r="C65">
      <v>179.208</v>
    </oc>
    <nc r="C65">
      <v>206.76599999999999</v>
    </nc>
  </rcc>
  <rcc rId="17873" sId="12" numFmtId="34">
    <oc r="C69">
      <v>2</v>
    </oc>
    <nc r="C69">
      <v>3</v>
    </nc>
  </rcc>
  <rcc rId="17874" sId="12" numFmtId="34">
    <oc r="C70">
      <v>2</v>
    </oc>
    <nc r="C70">
      <v>10</v>
    </nc>
  </rcc>
  <rcc rId="17875" sId="12" numFmtId="34">
    <oc r="C73">
      <v>7.1580000000000004</v>
    </oc>
    <nc r="C73">
      <v>4.26</v>
    </nc>
  </rcc>
  <rcc rId="17876" sId="12" numFmtId="34">
    <oc r="C76">
      <v>2342.7109999999998</v>
    </oc>
    <nc r="C76">
      <v>2270.87</v>
    </nc>
  </rcc>
  <rcc rId="17877" sId="12" numFmtId="34">
    <oc r="C77">
      <v>30</v>
    </oc>
    <nc r="C77">
      <v>230</v>
    </nc>
  </rcc>
  <rcc rId="17878" sId="12" numFmtId="34">
    <nc r="C80">
      <v>357.35700000000003</v>
    </nc>
  </rcc>
  <rcc rId="17879" sId="12" numFmtId="34">
    <nc r="D80">
      <v>2.8155800000000002</v>
    </nc>
  </rcc>
  <rcc rId="17880" sId="12" numFmtId="34">
    <oc r="C81">
      <v>267.90499999999997</v>
    </oc>
    <nc r="C81">
      <v>309.73200000000003</v>
    </nc>
  </rcc>
  <rcc rId="17881" sId="12" numFmtId="34">
    <oc r="D81">
      <v>0</v>
    </oc>
    <nc r="D81">
      <v>1.45478</v>
    </nc>
  </rcc>
  <rcc rId="17882" sId="12" numFmtId="34">
    <oc r="C83">
      <v>1150.0999999999999</v>
    </oc>
    <nc r="C83">
      <v>1328.1</v>
    </nc>
  </rcc>
  <rcc rId="17883" sId="12" numFmtId="34">
    <oc r="D83">
      <v>92.424999999999997</v>
    </oc>
    <nc r="D83"/>
  </rcc>
  <rcc rId="17884" sId="12" numFmtId="34">
    <oc r="C97">
      <v>2</v>
    </oc>
    <nc r="C97">
      <v>20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17813" sId="12">
    <oc r="A1" t="inlineStr">
      <is>
        <t xml:space="preserve">                     Анализ исполнения бюджета Тораевского сельского поселения на 01.02.2020 г.</t>
      </is>
    </oc>
    <nc r="A1" t="inlineStr">
      <is>
        <t xml:space="preserve">                     Анализ исполнения бюджета Тораевского сельского поселения на 01.02.2021 г.</t>
      </is>
    </nc>
  </rcc>
  <rcc rId="17814" sId="12" numFmtId="4">
    <oc r="C6">
      <v>117.6</v>
    </oc>
    <nc r="C6">
      <v>112.95</v>
    </nc>
  </rcc>
  <rcc rId="17815" sId="12" numFmtId="4">
    <oc r="D6">
      <v>5.21997</v>
    </oc>
    <nc r="D6">
      <v>5.1153199999999996</v>
    </nc>
  </rcc>
  <rcc rId="17816" sId="12" numFmtId="4">
    <oc r="C8">
      <v>315.67</v>
    </oc>
    <nc r="C8">
      <v>305.3</v>
    </nc>
  </rcc>
  <rcc rId="17817" sId="12" numFmtId="4">
    <oc r="D8">
      <v>32.041069999999998</v>
    </oc>
    <nc r="D8">
      <v>31.7409</v>
    </nc>
  </rcc>
  <rcc rId="17818" sId="12" numFmtId="4">
    <oc r="C9">
      <v>3.39</v>
    </oc>
    <nc r="C9">
      <v>3.27</v>
    </nc>
  </rcc>
  <rcc rId="17819" sId="12" numFmtId="4">
    <oc r="D9">
      <v>0.218</v>
    </oc>
    <nc r="D9">
      <v>0.18711</v>
    </nc>
  </rcc>
  <rcc rId="17820" sId="12" numFmtId="4">
    <oc r="C10">
      <v>527.24</v>
    </oc>
    <nc r="C10">
      <v>509.92</v>
    </nc>
  </rcc>
  <rcc rId="17821" sId="12" numFmtId="4">
    <oc r="D10">
      <v>43.965269999999997</v>
    </oc>
    <nc r="D10">
      <v>42.58887</v>
    </nc>
  </rcc>
  <rcc rId="17822" sId="12" numFmtId="4">
    <oc r="D11">
      <v>-5.8903100000000004</v>
    </oc>
    <nc r="D11">
      <v>-5.4092399999999996</v>
    </nc>
  </rcc>
  <rcc rId="17823" sId="12" numFmtId="4">
    <oc r="C13">
      <v>30</v>
    </oc>
    <nc r="C13">
      <v>35</v>
    </nc>
  </rcc>
  <rcc rId="17824" sId="12" numFmtId="4">
    <oc r="C15">
      <v>250</v>
    </oc>
    <nc r="C15">
      <v>160</v>
    </nc>
  </rcc>
  <rcc rId="17825" sId="12" numFmtId="4">
    <oc r="D15">
      <v>1.7590000000000001E-2</v>
    </oc>
    <nc r="D15">
      <v>1.16072</v>
    </nc>
  </rcc>
  <rcc rId="17826" sId="12" numFmtId="4">
    <oc r="C16">
      <v>388</v>
    </oc>
    <nc r="C16">
      <v>382</v>
    </nc>
  </rcc>
  <rcc rId="17827" sId="12" numFmtId="4">
    <oc r="D16">
      <v>2.5541900000000002</v>
    </oc>
    <nc r="D16">
      <v>11.48602</v>
    </nc>
  </rcc>
  <rcc rId="17828" sId="12" numFmtId="4">
    <oc r="D18">
      <v>0.2</v>
    </oc>
    <nc r="D18">
      <v>0.3</v>
    </nc>
  </rcc>
  <rcc rId="17829" sId="12" numFmtId="4">
    <oc r="C27">
      <v>592.1</v>
    </oc>
    <nc r="C27">
      <v>450</v>
    </nc>
  </rcc>
  <rcc rId="17830" sId="12" numFmtId="4">
    <oc r="D27">
      <v>117.92</v>
    </oc>
    <nc r="D27">
      <v>99.207800000000006</v>
    </nc>
  </rcc>
  <rcc rId="17831" sId="12" numFmtId="4">
    <oc r="C42">
      <v>1079.5</v>
    </oc>
    <nc r="C42">
      <v>2494.1999999999998</v>
    </nc>
  </rcc>
  <rcc rId="17832" sId="12" numFmtId="4">
    <oc r="D42">
      <v>89.956999999999994</v>
    </oc>
    <nc r="D42">
      <v>207.851</v>
    </nc>
  </rcc>
  <rcc rId="17833" sId="12" numFmtId="4">
    <oc r="C43">
      <v>100</v>
    </oc>
    <nc r="C43"/>
  </rcc>
  <rcc rId="17834" sId="12" numFmtId="4">
    <oc r="C44">
      <v>1350.4110000000001</v>
    </oc>
    <nc r="C44">
      <v>1227.3800000000001</v>
    </nc>
  </rcc>
  <rcc rId="17835" sId="12" numFmtId="4">
    <oc r="C45">
      <v>182.18799999999999</v>
    </oc>
    <nc r="C45">
      <v>211.02600000000001</v>
    </nc>
  </rcc>
  <rcc rId="17836" sId="12" numFmtId="4">
    <oc r="D45">
      <v>14.933299999999999</v>
    </oc>
    <nc r="D45">
      <v>17.2334</v>
    </nc>
  </rcc>
  <rcc rId="17837" sId="12" numFmtId="4">
    <nc r="C46">
      <v>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17743" sId="11" numFmtId="4">
    <oc r="C6">
      <v>137.6</v>
    </oc>
    <nc r="C6">
      <v>127.65</v>
    </nc>
  </rcc>
  <rcc rId="17744" sId="11" numFmtId="4">
    <oc r="D6">
      <v>7.2460800000000001</v>
    </oc>
    <nc r="D6">
      <v>1.8184199999999999</v>
    </nc>
  </rcc>
  <rcc rId="17745" sId="11" numFmtId="4">
    <oc r="C8">
      <v>227.51</v>
    </oc>
    <nc r="C8">
      <v>220.44</v>
    </nc>
  </rcc>
  <rcc rId="17746" sId="11" numFmtId="4">
    <oc r="D8">
      <v>23.092639999999999</v>
    </oc>
    <nc r="D8">
      <v>22.91864</v>
    </nc>
  </rcc>
  <rcc rId="17747" sId="11" numFmtId="4">
    <oc r="C9">
      <v>2.44</v>
    </oc>
    <nc r="C9">
      <v>2.36</v>
    </nc>
  </rcc>
  <rcc rId="17748" sId="11" numFmtId="4">
    <oc r="D9">
      <v>0.15712999999999999</v>
    </oc>
    <nc r="D9">
      <v>0.13508999999999999</v>
    </nc>
  </rcc>
  <rcc rId="17749" sId="11" numFmtId="4">
    <oc r="C10">
      <v>379.99</v>
    </oc>
    <nc r="C10">
      <v>368.2</v>
    </nc>
  </rcc>
  <rcc rId="17750" sId="11" numFmtId="4">
    <oc r="D10">
      <v>31.686679999999999</v>
    </oc>
    <nc r="D10">
      <v>30.751480000000001</v>
    </nc>
  </rcc>
  <rcc rId="17751" sId="11" numFmtId="4">
    <oc r="D11">
      <v>-4.2452399999999999</v>
    </oc>
    <nc r="D11">
      <v>-3.9057300000000001</v>
    </nc>
  </rcc>
  <rcc rId="17752" sId="11" numFmtId="4">
    <oc r="C13">
      <v>50</v>
    </oc>
    <nc r="C13">
      <v>90</v>
    </nc>
  </rcc>
  <rcc rId="17753" sId="11" numFmtId="4">
    <oc r="D13">
      <v>0</v>
    </oc>
    <nc r="D13">
      <v>17.828099999999999</v>
    </nc>
  </rcc>
  <rcc rId="17754" sId="11" numFmtId="4">
    <oc r="C15">
      <v>150</v>
    </oc>
    <nc r="C15">
      <v>180</v>
    </nc>
  </rcc>
  <rcc rId="17755" sId="11" numFmtId="4">
    <oc r="D15">
      <v>1.8404700000000001</v>
    </oc>
    <nc r="D15">
      <v>2.3117899999999998</v>
    </nc>
  </rcc>
  <rcc rId="17756" sId="11" numFmtId="4">
    <oc r="C16">
      <v>905</v>
    </oc>
    <nc r="C16">
      <v>919</v>
    </nc>
  </rcc>
  <rcc rId="17757" sId="11" numFmtId="4">
    <oc r="D16">
      <v>14.608919999999999</v>
    </oc>
    <nc r="D16">
      <v>17.7973</v>
    </nc>
  </rcc>
  <rcc rId="17758" sId="11" numFmtId="4">
    <oc r="D18">
      <v>0</v>
    </oc>
    <nc r="D18">
      <v>0.2</v>
    </nc>
  </rcc>
  <rcc rId="17759" sId="11" numFmtId="4">
    <oc r="C27">
      <v>146.69999999999999</v>
    </oc>
    <nc r="C27">
      <v>242.8</v>
    </nc>
  </rcc>
  <rcc rId="17760" sId="11" numFmtId="4">
    <oc r="C41">
      <v>3036.7</v>
    </oc>
    <nc r="C41">
      <v>4637.7</v>
    </nc>
  </rcc>
  <rcc rId="17761" sId="11" numFmtId="4">
    <oc r="D41">
      <v>253.054</v>
    </oc>
    <nc r="D41">
      <v>386.47800000000001</v>
    </nc>
  </rcc>
  <rcc rId="17762" sId="11" numFmtId="4">
    <oc r="C43">
      <v>1072.838</v>
    </oc>
    <nc r="C43">
      <v>827.25</v>
    </nc>
  </rcc>
  <rcc rId="17763" sId="11" numFmtId="4">
    <oc r="C44">
      <v>182.18799999999999</v>
    </oc>
    <nc r="C44">
      <v>211.02699999999999</v>
    </nc>
  </rcc>
  <rcc rId="17764" sId="11" numFmtId="4">
    <oc r="D44">
      <v>14.933299999999999</v>
    </oc>
    <nc r="D44">
      <v>17.2334</v>
    </nc>
  </rcc>
  <rcc rId="17765" sId="11" numFmtId="4">
    <nc r="C48">
      <v>75</v>
    </nc>
  </rcc>
  <rcc rId="17766" sId="11" numFmtId="34">
    <oc r="C58">
      <v>1396.2</v>
    </oc>
    <nc r="C58">
      <v>1506.5</v>
    </nc>
  </rcc>
  <rcc rId="17767" sId="11" numFmtId="34">
    <oc r="D58">
      <v>20.3</v>
    </oc>
    <nc r="D58">
      <v>69.527320000000003</v>
    </nc>
  </rcc>
  <rcc rId="17768" sId="11" numFmtId="34">
    <oc r="C61">
      <v>42</v>
    </oc>
    <nc r="C61"/>
  </rcc>
  <rcc rId="17769" sId="11" numFmtId="34">
    <oc r="C62">
      <v>5</v>
    </oc>
    <nc r="C62">
      <v>100</v>
    </nc>
  </rcc>
  <rcc rId="17770" sId="11" numFmtId="34">
    <oc r="C63">
      <v>4.4509999999999996</v>
    </oc>
    <nc r="C63">
      <v>39.387</v>
    </nc>
  </rcc>
  <rcc rId="17771" sId="11" numFmtId="34">
    <oc r="C65">
      <v>179.208</v>
    </oc>
    <nc r="C65">
      <v>206.767</v>
    </nc>
  </rcc>
  <rcc rId="17772" sId="11" numFmtId="34">
    <oc r="C69">
      <v>2</v>
    </oc>
    <nc r="C69">
      <v>3</v>
    </nc>
  </rcc>
  <rcc rId="17773" sId="11" numFmtId="34">
    <oc r="C70">
      <v>2</v>
    </oc>
    <nc r="C70">
      <v>110</v>
    </nc>
  </rcc>
  <rcc rId="17774" sId="11" numFmtId="34">
    <oc r="C73">
      <v>7.1580000000000004</v>
    </oc>
    <nc r="C73">
      <v>4.26</v>
    </nc>
  </rcc>
  <rcc rId="17775" sId="11" numFmtId="34">
    <oc r="C74">
      <v>50</v>
    </oc>
    <nc r="C74"/>
  </rcc>
  <rcc rId="17776" sId="11" numFmtId="34">
    <oc r="D74">
      <v>47.1</v>
    </oc>
    <nc r="D74"/>
  </rcc>
  <rcc rId="17777" sId="11" numFmtId="34">
    <oc r="C75">
      <v>1787.778</v>
    </oc>
    <nc r="C75">
      <v>1661.05</v>
    </nc>
  </rcc>
  <rcc rId="17778" sId="11" numFmtId="34">
    <oc r="C76">
      <v>139.571</v>
    </oc>
    <nc r="C76">
      <v>300</v>
    </nc>
  </rcc>
  <rcc rId="17779" sId="11" numFmtId="34">
    <oc r="C79">
      <v>0</v>
    </oc>
    <nc r="C79">
      <v>200</v>
    </nc>
  </rcc>
  <rcc rId="17780" sId="11" numFmtId="34">
    <oc r="C80">
      <v>653</v>
    </oc>
    <nc r="C80">
      <v>1128.5899999999999</v>
    </nc>
  </rcc>
  <rcc rId="17781" sId="11" numFmtId="34">
    <oc r="C82">
      <v>2134.3000000000002</v>
    </oc>
    <nc r="C82">
      <v>2600.5729999999999</v>
    </nc>
  </rcc>
  <rcc rId="17782" sId="11" numFmtId="34">
    <oc r="D82">
      <v>158.78299999999999</v>
    </oc>
    <nc r="D82"/>
  </rcc>
  <rcc rId="17783" sId="11" numFmtId="34">
    <oc r="C89">
      <v>2</v>
    </oc>
    <nc r="C89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c rId="17914" sId="13">
    <oc r="A1" t="inlineStr">
      <is>
        <t xml:space="preserve">                     Анализ исполнения бюджета Хорнойского сельского поселения на 01.02.2020 г.</t>
      </is>
    </oc>
    <nc r="A1" t="inlineStr">
      <is>
        <t xml:space="preserve">                     Анализ исполнения бюджета Хорнойского сельского поселения на 01.02.2021 г.</t>
      </is>
    </nc>
  </rcc>
  <rcc rId="17915" sId="13" numFmtId="4">
    <oc r="C6">
      <v>74.3</v>
    </oc>
    <nc r="C6">
      <v>55.5</v>
    </nc>
  </rcc>
  <rcc rId="17916" sId="13" numFmtId="4">
    <oc r="D6">
      <v>0.33015</v>
    </oc>
    <nc r="D6">
      <v>10.00691</v>
    </nc>
  </rcc>
  <rcc rId="17917" sId="13" numFmtId="4">
    <oc r="C8">
      <v>144.09</v>
    </oc>
    <nc r="C8">
      <v>140.19999999999999</v>
    </nc>
  </rcc>
  <rcc rId="17918" sId="13" numFmtId="4">
    <oc r="D8">
      <v>14.62534</v>
    </oc>
    <nc r="D8">
      <v>14.57587</v>
    </nc>
  </rcc>
  <rcc rId="17919" sId="13" numFmtId="4">
    <oc r="C9">
      <v>1.55</v>
    </oc>
    <nc r="C9">
      <v>1.5</v>
    </nc>
  </rcc>
  <rcc rId="17920" sId="13" numFmtId="4">
    <oc r="D9">
      <v>9.9510000000000001E-2</v>
    </oc>
    <nc r="D9">
      <v>8.591E-2</v>
    </nc>
  </rcc>
  <rcc rId="17921" sId="13" numFmtId="4">
    <oc r="C10">
      <v>240.66</v>
    </oc>
    <nc r="C10">
      <v>234.16</v>
    </nc>
  </rcc>
  <rcc rId="17922" sId="13" numFmtId="4">
    <oc r="D10">
      <v>20.06823</v>
    </oc>
    <nc r="D10">
      <v>19.55742</v>
    </nc>
  </rcc>
  <rcc rId="17923" sId="13" numFmtId="4">
    <oc r="D11">
      <v>-2.6886399999999999</v>
    </oc>
    <nc r="D11">
      <v>-2.4839799999999999</v>
    </nc>
  </rcc>
  <rcc rId="17924" sId="13" numFmtId="4">
    <oc r="C13">
      <v>5</v>
    </oc>
    <nc r="C13">
      <v>10</v>
    </nc>
  </rcc>
  <rcc rId="17925" sId="13" numFmtId="4">
    <oc r="C15">
      <v>190</v>
    </oc>
    <nc r="C15">
      <v>230</v>
    </nc>
  </rcc>
  <rcc rId="17926" sId="13" numFmtId="4">
    <oc r="D15">
      <v>0.17971999999999999</v>
    </oc>
    <nc r="D15">
      <v>0.17846000000000001</v>
    </nc>
  </rcc>
  <rcc rId="17927" sId="13" numFmtId="4">
    <oc r="C16">
      <v>380</v>
    </oc>
    <nc r="C16">
      <v>390</v>
    </nc>
  </rcc>
  <rcc rId="17928" sId="13" numFmtId="4">
    <oc r="D16">
      <v>9.0491100000000007</v>
    </oc>
    <nc r="D16">
      <v>5.7888700000000002</v>
    </nc>
  </rcc>
  <rcc rId="17929" sId="13" numFmtId="4">
    <oc r="D18">
      <v>0.75</v>
    </oc>
    <nc r="D18">
      <v>0.4</v>
    </nc>
  </rcc>
  <rcc rId="17930" sId="13" numFmtId="4">
    <oc r="C27">
      <v>77</v>
    </oc>
    <nc r="C27">
      <v>51.5</v>
    </nc>
  </rcc>
  <rcc rId="17931" sId="13" numFmtId="4">
    <oc r="D27">
      <v>0</v>
    </oc>
    <nc r="D27">
      <v>2.2000000000000002</v>
    </nc>
  </rcc>
  <rcc rId="17932" sId="13" numFmtId="4">
    <oc r="C39">
      <v>1358.5</v>
    </oc>
    <nc r="C39">
      <v>2155.1</v>
    </nc>
  </rcc>
  <rcc rId="17933" sId="13" numFmtId="4">
    <oc r="D39">
      <v>113.206</v>
    </oc>
    <nc r="D39">
      <v>179.59299999999999</v>
    </nc>
  </rcc>
  <rcc rId="17934" sId="13" numFmtId="4">
    <oc r="C41">
      <v>466</v>
    </oc>
    <nc r="C41"/>
  </rcc>
  <rcc rId="17935" sId="13" numFmtId="4">
    <oc r="C42">
      <v>499.47</v>
    </oc>
    <nc r="C42">
      <v>532.69000000000005</v>
    </nc>
  </rcc>
  <rcc rId="17936" sId="13" numFmtId="4">
    <oc r="C43">
      <v>92.584999999999994</v>
    </oc>
    <nc r="C43">
      <v>107.643</v>
    </nc>
  </rcc>
  <rcc rId="17937" sId="13" numFmtId="4">
    <oc r="D43">
      <v>7.4668000000000001</v>
    </oc>
    <nc r="D43">
      <v>8.6166</v>
    </nc>
  </rcc>
  <rcc rId="17938" sId="13" numFmtId="4">
    <nc r="C44">
      <v>81.828000000000003</v>
    </nc>
  </rcc>
  <rcc rId="17939" sId="13" numFmtId="4">
    <nc r="D45">
      <v>249.5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район!$39:$39,район!$95:$95</formula>
    <oldFormula>район!$39:$39,район!$95:$95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14883" sId="7">
    <oc r="C53" t="inlineStr">
      <is>
        <t>назначено на 2019 г.</t>
      </is>
    </oc>
    <nc r="C53" t="inlineStr">
      <is>
        <t>назначено на 2020 г.</t>
      </is>
    </nc>
  </rcc>
  <rcc rId="14884" sId="7">
    <oc r="C3" t="inlineStr">
      <is>
        <t>назначено на 2019 г.</t>
      </is>
    </oc>
    <nc r="C3" t="inlineStr">
      <is>
        <t>назначено на 2020 г.</t>
      </is>
    </nc>
  </rcc>
  <rcc rId="14885" sId="7">
    <oc r="D3" t="inlineStr">
      <is>
        <t>исполнен на 01.01.2020 г.</t>
      </is>
    </oc>
    <nc r="D3" t="inlineStr">
      <is>
        <t>исполнен на 01.02.2020 г.</t>
      </is>
    </nc>
  </rcc>
  <rcc rId="14886" sId="7">
    <oc r="D53" t="inlineStr">
      <is>
        <t>исполнено на 01.01.2020 г.</t>
      </is>
    </oc>
    <nc r="D53" t="inlineStr">
      <is>
        <t>исполнено на 01.02.2020 г.</t>
      </is>
    </nc>
  </rcc>
  <rcc rId="14887" sId="7">
    <oc r="A1" t="inlineStr">
      <is>
        <t xml:space="preserve">                     Анализ исполнения бюджета Кадикасинского сельского поселения на 01.01.2020 г.</t>
      </is>
    </oc>
    <nc r="A1" t="inlineStr">
      <is>
        <t xml:space="preserve">                     Анализ исполнения бюджета Кадикасинского сельского поселения на 01.02.2020 г.</t>
      </is>
    </nc>
  </rcc>
  <rcc rId="14888" sId="7" numFmtId="34">
    <oc r="C6">
      <v>472.03100000000001</v>
    </oc>
    <nc r="C6">
      <v>484.2</v>
    </nc>
  </rcc>
  <rcc rId="14889" sId="7" numFmtId="34">
    <oc r="D6">
      <v>480.15465999999998</v>
    </oc>
    <nc r="D6">
      <v>9.5171299999999999</v>
    </nc>
  </rcc>
  <rcc rId="14890" sId="7" numFmtId="34">
    <oc r="C8">
      <v>266.87</v>
    </oc>
    <nc r="C8">
      <v>310.93</v>
    </nc>
  </rcc>
  <rcc rId="14891" sId="7" numFmtId="34">
    <oc r="D8">
      <v>395.50096000000002</v>
    </oc>
    <nc r="D8">
      <v>31.559950000000001</v>
    </nc>
  </rcc>
  <rcc rId="14892" sId="7" numFmtId="34">
    <oc r="C9">
      <v>2.86</v>
    </oc>
    <nc r="C9">
      <v>3.33</v>
    </nc>
  </rcc>
  <rcc rId="14893" sId="7" numFmtId="34">
    <oc r="D9">
      <v>2.9070299999999998</v>
    </oc>
    <nc r="D9">
      <v>0.21473999999999999</v>
    </nc>
  </rcc>
  <rcc rId="14894" sId="7" numFmtId="34">
    <oc r="C10">
      <v>445.73</v>
    </oc>
    <nc r="C10">
      <v>519.33000000000004</v>
    </nc>
  </rcc>
  <rcc rId="14895" sId="7" numFmtId="34">
    <oc r="D10">
      <v>528.39061000000004</v>
    </oc>
    <nc r="D10">
      <v>43.305129999999998</v>
    </nc>
  </rcc>
  <rcc rId="14896" sId="7" numFmtId="4">
    <oc r="D11">
      <v>-57.915489999999998</v>
    </oc>
    <nc r="D11">
      <v>-5.80185</v>
    </nc>
  </rcc>
  <rcc rId="14897" sId="7" numFmtId="34">
    <oc r="C13">
      <v>54.2</v>
    </oc>
    <nc r="C13">
      <v>60</v>
    </nc>
  </rcc>
  <rcc rId="14898" sId="7" numFmtId="34">
    <oc r="D13">
      <v>54.19849</v>
    </oc>
    <nc r="D13">
      <v>0</v>
    </nc>
  </rcc>
  <rcc rId="14899" sId="7" numFmtId="34">
    <oc r="C15">
      <v>380</v>
    </oc>
    <nc r="C15">
      <v>340</v>
    </nc>
  </rcc>
  <rcc rId="14900" sId="7" numFmtId="34">
    <oc r="D15">
      <v>339.61500999999998</v>
    </oc>
    <nc r="D15">
      <v>9.1786499999999993</v>
    </nc>
  </rcc>
  <rcc rId="14901" sId="7" numFmtId="34">
    <oc r="C16">
      <v>2780</v>
    </oc>
    <nc r="C16">
      <v>2691</v>
    </nc>
  </rcc>
  <rcc rId="14902" sId="7" numFmtId="34">
    <oc r="D16">
      <v>2730.87662</v>
    </oc>
    <nc r="D16">
      <v>60.755299999999998</v>
    </nc>
  </rcc>
  <rcc rId="14903" sId="7" numFmtId="34">
    <oc r="C18">
      <v>25</v>
    </oc>
    <nc r="C18">
      <v>20</v>
    </nc>
  </rcc>
  <rcc rId="14904" sId="7" numFmtId="34">
    <oc r="D18">
      <v>18.899999999999999</v>
    </oc>
    <nc r="D18">
      <v>1</v>
    </nc>
  </rcc>
  <rcc rId="14905" sId="7" numFmtId="4">
    <oc r="D27">
      <v>115.49793</v>
    </oc>
    <nc r="D27">
      <v>0</v>
    </nc>
  </rcc>
  <rcc rId="14906" sId="7" numFmtId="4">
    <oc r="D28">
      <v>12</v>
    </oc>
    <nc r="D28">
      <v>1</v>
    </nc>
  </rcc>
  <rcc rId="14907" sId="7" numFmtId="4">
    <oc r="C30">
      <v>75</v>
    </oc>
    <nc r="C30">
      <v>0</v>
    </nc>
  </rcc>
  <rcc rId="14908" sId="7" numFmtId="4">
    <oc r="D30">
      <v>79.866569999999996</v>
    </oc>
    <nc r="D30">
      <v>0</v>
    </nc>
  </rcc>
  <rcc rId="14909" sId="7" numFmtId="34">
    <oc r="C41">
      <v>1101.0999999999999</v>
    </oc>
    <nc r="C41">
      <v>1196.5999999999999</v>
    </nc>
  </rcc>
  <rcc rId="14910" sId="7" numFmtId="34">
    <oc r="D41">
      <v>1101.0999999999999</v>
    </oc>
    <nc r="D41">
      <v>99.715000000000003</v>
    </nc>
  </rcc>
  <rcc rId="14911" sId="7" numFmtId="34">
    <oc r="C42">
      <f>192-42</f>
    </oc>
    <nc r="C42">
      <v>0</v>
    </nc>
  </rcc>
  <rcc rId="14912" sId="7" numFmtId="34">
    <oc r="D42">
      <v>150</v>
    </oc>
    <nc r="D42">
      <v>0</v>
    </nc>
  </rcc>
  <rcc rId="14913" sId="7" numFmtId="34">
    <oc r="C43">
      <v>2870.7764900000002</v>
    </oc>
    <nc r="C43">
      <v>1250.8800000000001</v>
    </nc>
  </rcc>
  <rcc rId="14914" sId="7" numFmtId="34">
    <oc r="D43">
      <v>2870.7764900000002</v>
    </oc>
    <nc r="D43">
      <v>0</v>
    </nc>
  </rcc>
  <rcc rId="14915" sId="7" numFmtId="34">
    <oc r="C45">
      <v>182.38900000000001</v>
    </oc>
    <nc r="C45">
      <v>183.38800000000001</v>
    </nc>
  </rcc>
  <rcc rId="14916" sId="7" numFmtId="34">
    <oc r="D45">
      <v>182.38900000000001</v>
    </oc>
    <nc r="D45">
      <v>14.933299999999999</v>
    </nc>
  </rcc>
  <rcc rId="14917" sId="7" numFmtId="34">
    <oc r="C46">
      <v>415.21699999999998</v>
    </oc>
    <nc r="C46"/>
  </rcc>
  <rcc rId="14918" sId="7" numFmtId="34">
    <oc r="C47">
      <v>2.49139</v>
    </oc>
    <nc r="C47"/>
  </rcc>
  <rcc rId="14919" sId="7" numFmtId="34">
    <oc r="D46">
      <v>388.36500000000001</v>
    </oc>
    <nc r="D46">
      <v>0</v>
    </nc>
  </rcc>
  <rcc rId="14920" sId="7" numFmtId="34">
    <oc r="D47">
      <v>162.10640000000001</v>
    </oc>
    <nc r="D47">
      <v>0</v>
    </nc>
  </rcc>
  <rcc rId="14921" sId="7" numFmtId="34">
    <oc r="C57">
      <v>1658.4880000000001</v>
    </oc>
    <nc r="C57">
      <v>1637</v>
    </nc>
  </rcc>
  <rcc rId="14922" sId="7" numFmtId="34">
    <oc r="D57">
      <v>1649.3450700000001</v>
    </oc>
    <nc r="D57">
      <v>33.744770000000003</v>
    </nc>
  </rcc>
  <rcc rId="14923" sId="7" numFmtId="34">
    <oc r="C60">
      <v>0</v>
    </oc>
    <nc r="C60">
      <v>44</v>
    </nc>
  </rcc>
  <rcc rId="14924" sId="7" numFmtId="34">
    <oc r="C62">
      <v>60.295999999999999</v>
    </oc>
    <nc r="C62">
      <v>4.9340000000000002</v>
    </nc>
  </rcc>
  <rcc rId="14925" sId="7" numFmtId="34">
    <oc r="D62">
      <v>60.295999999999999</v>
    </oc>
    <nc r="D62">
      <v>0</v>
    </nc>
  </rcc>
  <rcc rId="14926" sId="7" numFmtId="34">
    <oc r="C64">
      <v>179.892</v>
    </oc>
    <nc r="C64">
      <v>179.208</v>
    </nc>
  </rcc>
  <rcc rId="14927" sId="7" numFmtId="34">
    <oc r="D64">
      <v>179.892</v>
    </oc>
    <nc r="D64">
      <v>4</v>
    </nc>
  </rcc>
  <rcc rId="14928" sId="7" numFmtId="34">
    <oc r="C68">
      <v>2.7031100000000001</v>
    </oc>
    <nc r="C68">
      <v>1.6</v>
    </nc>
  </rcc>
  <rcc rId="14929" sId="7" numFmtId="34">
    <oc r="D68">
      <v>2.7031100000000001</v>
    </oc>
    <nc r="D68">
      <v>0</v>
    </nc>
  </rcc>
  <rcc rId="14930" sId="7" numFmtId="34">
    <oc r="D69">
      <v>2.4</v>
    </oc>
    <nc r="D69">
      <v>0</v>
    </nc>
  </rcc>
  <rcc rId="14931" sId="7" numFmtId="34">
    <oc r="D70">
      <v>2</v>
    </oc>
    <nc r="D70">
      <v>0</v>
    </nc>
  </rcc>
  <rcc rId="14932" sId="7" numFmtId="34">
    <oc r="C72">
      <v>6.7024999999999997</v>
    </oc>
    <nc r="C72">
      <v>10.021000000000001</v>
    </nc>
  </rcc>
  <rcc rId="14933" sId="7" numFmtId="34">
    <oc r="D72">
      <v>6.7024999999999997</v>
    </oc>
    <nc r="D72">
      <v>0</v>
    </nc>
  </rcc>
  <rcc rId="14934" sId="7" numFmtId="34">
    <oc r="C73">
      <v>643.9</v>
    </oc>
    <nc r="C73">
      <v>0</v>
    </nc>
  </rcc>
  <rcc rId="14935" sId="7" numFmtId="34">
    <oc r="D73">
      <v>640.72026000000005</v>
    </oc>
    <nc r="D73">
      <v>0</v>
    </nc>
  </rcc>
  <rcc rId="14936" sId="7" numFmtId="34">
    <oc r="C74">
      <v>3982.66093</v>
    </oc>
    <nc r="C74">
      <v>2084.4699999999998</v>
    </nc>
  </rcc>
  <rcc rId="14937" sId="7" numFmtId="34">
    <oc r="D74">
      <v>3839.1024499999999</v>
    </oc>
    <nc r="D74">
      <v>8.8559999999999999</v>
    </nc>
  </rcc>
  <rcc rId="14938" sId="7" numFmtId="34">
    <oc r="C75">
      <v>230.95400000000001</v>
    </oc>
    <nc r="C75">
      <v>50</v>
    </nc>
  </rcc>
  <rcc rId="14939" sId="7" numFmtId="34">
    <oc r="D75">
      <v>207.5</v>
    </oc>
    <nc r="D75">
      <v>7</v>
    </nc>
  </rcc>
  <rcc rId="14940" sId="7" numFmtId="34">
    <oc r="C79">
      <v>1204.95389</v>
    </oc>
    <nc r="C79">
      <v>1189.325</v>
    </nc>
  </rcc>
  <rcc rId="14941" sId="7" numFmtId="34">
    <oc r="D79">
      <v>1195.4241999999999</v>
    </oc>
    <nc r="D79">
      <v>0</v>
    </nc>
  </rcc>
  <rcc rId="14942" sId="7" numFmtId="34">
    <oc r="C81">
      <v>2277.6</v>
    </oc>
    <nc r="C81">
      <v>1975.2</v>
    </nc>
  </rcc>
  <rcc rId="14943" sId="7" numFmtId="34">
    <oc r="D81">
      <v>2277.6</v>
    </oc>
    <nc r="D81">
      <v>150</v>
    </nc>
  </rcc>
  <rcc rId="14944" sId="7" numFmtId="34">
    <nc r="C88">
      <v>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14540" sId="4" numFmtId="4">
    <oc r="C9">
      <v>0.86499999999999999</v>
    </oc>
    <nc r="C9">
      <v>1.03</v>
    </nc>
  </rcc>
  <rcc rId="14541" sId="4" numFmtId="4">
    <oc r="D9">
      <v>0.90188999999999997</v>
    </oc>
    <nc r="D9">
      <v>6.6140000000000004E-2</v>
    </nc>
  </rcc>
  <rcc rId="14542" sId="4" numFmtId="4">
    <oc r="C10">
      <v>138.30000000000001</v>
    </oc>
    <nc r="C10">
      <v>159.91</v>
    </nc>
  </rcc>
  <rcc rId="14543" sId="4" numFmtId="4">
    <oc r="D10">
      <v>163.92841000000001</v>
    </oc>
    <nc r="D10">
      <v>13.3348</v>
    </nc>
  </rcc>
  <rcc rId="14544" sId="4" numFmtId="4">
    <oc r="D11">
      <v>-17.967759999999998</v>
    </oc>
    <nc r="D11">
      <v>-1.78654</v>
    </nc>
  </rcc>
  <rcc rId="14545" sId="4" numFmtId="4">
    <oc r="C13">
      <v>42</v>
    </oc>
    <nc r="C13">
      <v>35</v>
    </nc>
  </rcc>
  <rcc rId="14546" sId="4" numFmtId="4">
    <oc r="D13">
      <v>40.129199999999997</v>
    </oc>
    <nc r="D13">
      <v>0</v>
    </nc>
  </rcc>
  <rcc rId="14547" sId="4" numFmtId="4">
    <oc r="C15">
      <v>50</v>
    </oc>
    <nc r="C15">
      <v>38</v>
    </nc>
  </rcc>
  <rcc rId="14548" sId="4" numFmtId="4">
    <oc r="D15">
      <v>48.325180000000003</v>
    </oc>
    <nc r="D15">
      <v>0.60509999999999997</v>
    </nc>
  </rcc>
  <rcc rId="14549" sId="4" numFmtId="4">
    <oc r="C16">
      <v>200</v>
    </oc>
    <nc r="C16">
      <v>193</v>
    </nc>
  </rcc>
  <rcc rId="14550" sId="4" numFmtId="4">
    <oc r="D16">
      <v>204.27932000000001</v>
    </oc>
    <nc r="D16">
      <v>4.6512900000000004</v>
    </nc>
  </rcc>
  <rcc rId="14551" sId="4" numFmtId="4">
    <oc r="C18">
      <v>5</v>
    </oc>
    <nc r="C18">
      <v>3</v>
    </nc>
  </rcc>
  <rcc rId="14552" sId="4" numFmtId="4">
    <oc r="D18">
      <v>1.7</v>
    </oc>
    <nc r="D18">
      <v>0.2</v>
    </nc>
  </rcc>
  <rcc rId="14553" sId="4" numFmtId="4">
    <oc r="C27">
      <v>55</v>
    </oc>
    <nc r="C27">
      <v>54.3</v>
    </nc>
  </rcc>
  <rcc rId="14554" sId="4" numFmtId="4">
    <oc r="D27">
      <v>54.324680000000001</v>
    </oc>
    <nc r="D27">
      <v>0</v>
    </nc>
  </rcc>
  <rcc rId="14555" sId="4" numFmtId="4">
    <oc r="C30">
      <v>6</v>
    </oc>
    <nc r="C30">
      <v>0</v>
    </nc>
  </rcc>
  <rcc rId="14556" sId="4" numFmtId="4">
    <oc r="D30">
      <v>6.3845299999999998</v>
    </oc>
    <nc r="D30">
      <v>0</v>
    </nc>
  </rcc>
  <rcc rId="14557" sId="4" numFmtId="34">
    <oc r="C40">
      <v>452.20800000000003</v>
    </oc>
    <nc r="C40">
      <v>100</v>
    </nc>
  </rcc>
  <rcc rId="14558" sId="4" numFmtId="4">
    <oc r="D40">
      <v>452.20800000000003</v>
    </oc>
    <nc r="D40">
      <v>0</v>
    </nc>
  </rcc>
  <rcc rId="14559" sId="4" numFmtId="34">
    <oc r="C39">
      <v>1200.7</v>
    </oc>
    <nc r="C39">
      <v>1194.4000000000001</v>
    </nc>
  </rcc>
  <rcc rId="14560" sId="4" numFmtId="4">
    <oc r="D39">
      <v>1200.7</v>
    </oc>
    <nc r="D39">
      <v>99.531999999999996</v>
    </nc>
  </rcc>
  <rcc rId="14561" sId="4" numFmtId="34">
    <oc r="C41">
      <v>1555.6595600000001</v>
    </oc>
    <nc r="C41">
      <v>386.53</v>
    </nc>
  </rcc>
  <rcc rId="14562" sId="4" numFmtId="4">
    <oc r="D41">
      <v>1555.6595600000001</v>
    </oc>
    <nc r="D41">
      <v>0</v>
    </nc>
  </rcc>
  <rcc rId="14563" sId="4" numFmtId="34">
    <oc r="C42">
      <v>91.480999999999995</v>
    </oc>
    <nc r="C42">
      <v>92.584999999999994</v>
    </nc>
  </rcc>
  <rcc rId="14564" sId="4" numFmtId="4">
    <oc r="D42">
      <v>91.480999999999995</v>
    </oc>
    <nc r="D42">
      <v>7.4667000000000003</v>
    </nc>
  </rcc>
  <rcc rId="14565" sId="4" numFmtId="34">
    <oc r="C43">
      <v>60.477960000000003</v>
    </oc>
    <nc r="C43">
      <v>0</v>
    </nc>
  </rcc>
  <rcc rId="14566" sId="4" numFmtId="4">
    <oc r="D43">
      <v>121.40846999999999</v>
    </oc>
    <nc r="D43">
      <v>0</v>
    </nc>
  </rcc>
  <rcc rId="14567" sId="4" numFmtId="34">
    <oc r="C44">
      <v>64.477000000000004</v>
    </oc>
    <nc r="C44">
      <v>0</v>
    </nc>
  </rcc>
  <rcc rId="14568" sId="4" numFmtId="4">
    <oc r="D44">
      <v>64.477000000000004</v>
    </oc>
    <nc r="D4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dn rId="0" localSheetId="3" customView="1" name="Z_B30CE22D_C12F_4E12_8BB9_3AAE0A6991CC_.wvu.Rows" hidden="1" oldHidden="1">
    <oldFormula>район!$18:$19,район!$21:$21,район!$28:$32,район!$36:$36,район!$39:$39,район!$51:$52,район!#REF!,район!$64:$64,район!$71:$71,район!$88:$88,район!$123:$125,район!$128:$129</oldFormula>
  </rdn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Юсь!$A$1:$F$101</formula>
    <oldFormula>Юсь!$A$1:$F$101</oldFormula>
  </rdn>
  <rdn rId="0" localSheetId="17" customView="1" name="Z_B30CE22D_C12F_4E12_8BB9_3AAE0A6991CC_.wvu.Rows" hidden="1" oldHidden="1">
    <formula>Юсь!$19:$24,Юсь!$31:$33,Юсь!$36:$36,Юсь!$43:$48,Юсь!$57:$57,Юсь!$59:$60,Юсь!$67:$68,Юсь!$78:$79,Юсь!$83:$87,Юсь!$90:$97,Юсь!$141:$141</formula>
    <oldFormula>Юсь!$19:$24,Юсь!$31:$33,Юсь!$36:$36,Юсь!$43:$48,Юсь!$57:$57,Юсь!$59:$60,Юсь!$67:$68,Юсь!$78:$79,Юсь!$83:$87,Юсь!$90:$97,Юсь!$141:$141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Яро!$19:$24,Яро!$28:$28,Яро!$36:$36,Яро!$44:$44,Яро!$55:$55,Яро!$57:$59,Яро!$65:$66,Яро!$76:$76,Яро!$81:$85,Яро!$88:$91,Яро!$93:$95</formula>
    <oldFormula>Яро!$19:$24,Яро!$28:$28,Яро!$36:$36,Яро!$44:$44,Яро!$55:$55,Яро!$57:$59,Яро!$65:$66,Яро!$76:$76,Яро!$81:$85,Яро!$88:$91,Яро!$93:$95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22.xml><?xml version="1.0" encoding="utf-8"?>
<revisions xmlns="http://schemas.openxmlformats.org/spreadsheetml/2006/main" xmlns:r="http://schemas.openxmlformats.org/officeDocument/2006/relationships">
  <rcc rId="23736" sId="2" numFmtId="4">
    <oc r="BO32">
      <v>0.1484</v>
    </oc>
    <nc r="BO32">
      <v>8.6936099999999996</v>
    </nc>
  </rcc>
  <rcc rId="23737" sId="2" numFmtId="4">
    <oc r="BR32">
      <v>-7.2277399999999998</v>
    </oc>
    <nc r="BR32">
      <v>10.201449999999999</v>
    </nc>
  </rcc>
  <rcc rId="23738" sId="2" numFmtId="4">
    <oc r="BR29">
      <v>0</v>
    </oc>
    <nc r="BR29">
      <f>SUM(Яро!D36)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c rId="18398" sId="17" numFmtId="34">
    <oc r="C58">
      <v>1339.662</v>
    </oc>
    <nc r="C58">
      <v>1462.068</v>
    </nc>
  </rcc>
  <rcc rId="18399" sId="17" numFmtId="34">
    <oc r="D58">
      <v>31.869700000000002</v>
    </oc>
    <nc r="D58">
      <v>30</v>
    </nc>
  </rcc>
  <rcc rId="18400" sId="17" numFmtId="34">
    <oc r="C61">
      <v>34</v>
    </oc>
    <nc r="C61"/>
  </rcc>
  <rcc rId="18401" sId="17" numFmtId="34">
    <oc r="C62">
      <v>5</v>
    </oc>
    <nc r="C62">
      <v>100</v>
    </nc>
  </rcc>
  <rcc rId="18402" sId="17" numFmtId="34">
    <oc r="C63">
      <v>4.2</v>
    </oc>
    <nc r="C63">
      <v>4.1310000000000002</v>
    </nc>
  </rcc>
  <rcc rId="18403" sId="17" numFmtId="34">
    <oc r="C65">
      <v>179.208</v>
    </oc>
    <nc r="C65">
      <v>206.767</v>
    </nc>
  </rcc>
  <rcc rId="18404" sId="17" numFmtId="34">
    <oc r="C69">
      <v>2</v>
    </oc>
    <nc r="C69">
      <v>3</v>
    </nc>
  </rcc>
  <rcc rId="18405" sId="17" numFmtId="34">
    <oc r="C70">
      <v>8</v>
    </oc>
    <nc r="C70">
      <v>10</v>
    </nc>
  </rcc>
  <rcc rId="18406" sId="17" numFmtId="34">
    <oc r="D70">
      <v>1.5</v>
    </oc>
    <nc r="D70"/>
  </rcc>
  <rcc rId="18407" sId="17" numFmtId="34">
    <oc r="C73">
      <v>10.021000000000001</v>
    </oc>
    <nc r="C73">
      <v>4.26</v>
    </nc>
  </rcc>
  <rcc rId="18408" sId="17" numFmtId="34">
    <oc r="C74">
      <v>100</v>
    </oc>
    <nc r="C74"/>
  </rcc>
  <rcc rId="18409" sId="17" numFmtId="34">
    <oc r="C75">
      <v>1388.54</v>
    </oc>
    <nc r="C75">
      <v>1308.8599999999999</v>
    </nc>
  </rcc>
  <rcc rId="18410" sId="17" numFmtId="34">
    <oc r="C76">
      <v>0</v>
    </oc>
    <nc r="C76">
      <v>100</v>
    </nc>
  </rcc>
  <rcc rId="18411" sId="17" numFmtId="34">
    <nc r="C78">
      <v>2358.2730000000001</v>
    </nc>
  </rcc>
  <rcc rId="18412" sId="17" numFmtId="34">
    <nc r="C79">
      <v>750</v>
    </nc>
  </rcc>
  <rcc rId="18413" sId="17" numFmtId="34">
    <oc r="C80">
      <v>464.697</v>
    </oc>
    <nc r="C80">
      <v>873.50099999999998</v>
    </nc>
  </rcc>
  <rcc rId="18414" sId="17" numFmtId="34">
    <oc r="C82">
      <v>2102</v>
    </oc>
    <nc r="C82">
      <v>2467.6</v>
    </nc>
  </rcc>
  <rcc rId="18415" sId="17" numFmtId="34">
    <oc r="D82">
      <v>113.18692</v>
    </oc>
    <nc r="D82"/>
  </rcc>
  <rcc rId="18416" sId="17" numFmtId="34">
    <oc r="C89">
      <v>2</v>
    </oc>
    <nc r="C89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23936" sId="3" numFmtId="4">
    <oc r="C6">
      <v>124321</v>
    </oc>
    <nc r="C6">
      <v>1273214</v>
    </nc>
  </rcc>
  <rcc rId="23937" sId="3" numFmtId="4">
    <oc r="D6">
      <v>18521.75189</v>
    </oc>
    <nc r="D6">
      <v>28183.715810000002</v>
    </nc>
  </rcc>
  <rcc rId="23938" sId="3" numFmtId="4">
    <oc r="D8">
      <v>206.38317000000001</v>
    </oc>
    <nc r="D8">
      <v>573.19064000000003</v>
    </nc>
  </rcc>
  <rcc rId="23939" sId="3" numFmtId="4">
    <oc r="D9">
      <v>1.3244800000000001</v>
    </oc>
    <nc r="D9">
      <v>4.0201399999999996</v>
    </nc>
  </rcc>
  <rcc rId="23940" sId="3" numFmtId="4">
    <oc r="D10">
      <v>273.64233999999999</v>
    </oc>
    <nc r="D10">
      <v>802.37067999999999</v>
    </nc>
  </rcc>
  <rcc rId="23941" sId="3" numFmtId="4">
    <oc r="D11">
      <v>-41.85765</v>
    </oc>
    <nc r="D11">
      <v>-102.36787</v>
    </nc>
  </rcc>
  <rcc rId="23942" sId="3" numFmtId="4">
    <oc r="D13">
      <v>562.36303999999996</v>
    </oc>
    <nc r="D13">
      <v>1490.37195</v>
    </nc>
  </rcc>
  <rcc rId="23943" sId="3" numFmtId="4">
    <oc r="C14">
      <v>650.70000000000005</v>
    </oc>
    <nc r="C14">
      <v>1450.7</v>
    </nc>
  </rcc>
  <rcc rId="23944" sId="3" numFmtId="4">
    <oc r="D14">
      <v>1422.7088799999999</v>
    </oc>
    <nc r="D14">
      <v>1308.2894699999999</v>
    </nc>
  </rcc>
  <rcc rId="23945" sId="3" numFmtId="4">
    <oc r="D15">
      <v>86.739789999999999</v>
    </oc>
    <nc r="D15">
      <v>593.78971000000001</v>
    </nc>
  </rcc>
  <rcc rId="23946" sId="3" numFmtId="4">
    <oc r="D16">
      <v>101.392</v>
    </oc>
    <nc r="D16">
      <v>522.09662000000003</v>
    </nc>
  </rcc>
  <rcc rId="23947" sId="3" numFmtId="4">
    <oc r="D20">
      <v>145.36606</v>
    </oc>
    <nc r="D20">
      <v>220.24126999999999</v>
    </nc>
  </rcc>
  <rcc rId="23948" sId="3" numFmtId="4">
    <oc r="D25">
      <v>272.97647000000001</v>
    </oc>
    <nc r="D25">
      <v>557.34928000000002</v>
    </nc>
  </rcc>
  <rcc rId="23949" sId="3" numFmtId="4">
    <oc r="D37">
      <v>664.71186999999998</v>
    </oc>
    <nc r="D37">
      <v>1265.12087</v>
    </nc>
  </rcc>
  <rcc rId="23950" sId="3" numFmtId="4">
    <oc r="D38">
      <v>40.528320000000001</v>
    </oc>
    <nc r="D38">
      <v>67.130179999999996</v>
    </nc>
  </rcc>
  <rcc rId="23951" sId="3" numFmtId="4">
    <oc r="D40">
      <v>0</v>
    </oc>
    <nc r="D40">
      <v>46.985999999999997</v>
    </nc>
  </rcc>
  <rcc rId="23952" sId="3" numFmtId="4">
    <oc r="D42">
      <v>43.113900000000001</v>
    </oc>
    <nc r="D42">
      <v>121.29254</v>
    </nc>
  </rcc>
  <rcc rId="23953" sId="3" numFmtId="4">
    <oc r="C44">
      <v>530</v>
    </oc>
    <nc r="C44">
      <v>1330</v>
    </nc>
  </rcc>
  <rcc rId="23954" sId="3" numFmtId="4">
    <oc r="D44">
      <v>367.60597000000001</v>
    </oc>
    <nc r="D44">
      <v>808.57992000000002</v>
    </nc>
  </rcc>
  <rcc rId="23955" sId="3" numFmtId="4">
    <oc r="C49">
      <v>600</v>
    </oc>
    <nc r="C49">
      <v>1000</v>
    </nc>
  </rcc>
  <rcc rId="23956" sId="3" numFmtId="4">
    <oc r="C50">
      <v>2000</v>
    </oc>
    <nc r="C50">
      <v>5000</v>
    </nc>
  </rcc>
  <rcc rId="23957" sId="3" numFmtId="4">
    <oc r="D50">
      <v>1212.81755</v>
    </oc>
    <nc r="D50">
      <v>1745.6817900000001</v>
    </nc>
  </rcc>
  <rcc rId="23958" sId="3" numFmtId="4">
    <oc r="D54">
      <v>135.84352999999999</v>
    </oc>
    <nc r="D54">
      <v>239.58994000000001</v>
    </nc>
  </rcc>
  <rcc rId="23959" sId="3" numFmtId="4">
    <oc r="D55">
      <v>42.450040000000001</v>
    </oc>
    <nc r="D55">
      <v>77.207390000000004</v>
    </nc>
  </rcc>
  <rcc rId="23960" sId="3" numFmtId="4">
    <oc r="C56">
      <v>1060</v>
    </oc>
    <nc r="C56">
      <v>1010</v>
    </nc>
  </rcc>
  <rcc rId="23961" sId="3" numFmtId="4">
    <oc r="D56">
      <v>16.689260000000001</v>
    </oc>
    <nc r="D56">
      <v>-8.0113099999999999</v>
    </nc>
  </rcc>
  <rcc rId="23962" sId="3" numFmtId="4">
    <oc r="C57">
      <v>37</v>
    </oc>
    <nc r="C57">
      <v>87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Шать!$19:$25,Шать!$31:$33,Шать!$43:$43,Шать!$47:$49,Шать!$57:$57,Шать!$59:$60,Шать!$67:$68,Шать!$74:$74,Шать!$78:$78,Шать!$84:$86,Шать!$90:$97,Шать!$142:$142</formula>
    <oldFormula>Шать!$19:$25,Шать!$31:$33,Шать!$43:$43,Шать!$47:$49,Шать!$57:$57,Шать!$59:$60,Шать!$67:$68,Шать!$74:$74,Шать!$78:$78,Шать!$84:$86,Шать!$90:$97,Шать!$142:$142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Яро!$19:$24,Яро!$28:$28,Яро!$44:$44,Яро!$47:$48,Яро!$55:$55,Яро!$57:$58,Яро!$65:$66,Яро!$76:$76,Яро!$83:$85,Яро!$88:$91,Яро!$93:$95</formula>
    <oldFormula>Яро!$19:$24,Яро!$28:$28,Яро!$44:$44,Яро!$47:$48,Яро!$55:$55,Яро!$57:$58,Яро!$65:$66,Яро!$76:$76,Яро!$83:$85,Яро!$88:$91,Яро!$93:$95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20743" sId="11" numFmtId="34">
    <oc r="C75">
      <v>1661.05</v>
    </oc>
    <nc r="C75">
      <v>2713.8679999999999</v>
    </nc>
  </rcc>
  <rcc rId="20744" sId="11" numFmtId="34">
    <oc r="D75">
      <v>0</v>
    </oc>
    <nc r="D75">
      <v>99.119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20094" sId="4" numFmtId="4">
    <oc r="D8">
      <v>9.6852900000000002</v>
    </oc>
    <nc r="D8">
      <v>9.9735099999999992</v>
    </nc>
  </rcc>
  <rcc rId="20095" sId="4" numFmtId="4">
    <oc r="D9">
      <v>5.7099999999999998E-2</v>
    </oc>
    <nc r="D9">
      <v>6.4009999999999997E-2</v>
    </nc>
  </rcc>
  <rcc rId="20096" sId="4" numFmtId="4">
    <oc r="D10">
      <v>12.99539</v>
    </oc>
    <nc r="D10">
      <v>13.223839999999999</v>
    </nc>
  </rcc>
  <rcc rId="20097" sId="4" numFmtId="4">
    <oc r="D11">
      <v>-1.65055</v>
    </oc>
    <nc r="D11">
      <v>-2.0227400000000002</v>
    </nc>
  </rcc>
  <rcc rId="20098" sId="4" numFmtId="4">
    <oc r="D15">
      <v>0.31758999999999998</v>
    </oc>
    <nc r="D15">
      <v>0.42164000000000001</v>
    </nc>
  </rcc>
  <rcc rId="20099" sId="4" numFmtId="4">
    <oc r="D16">
      <v>2.5846499999999999</v>
    </oc>
    <nc r="D16">
      <v>4.3318399999999997</v>
    </nc>
  </rcc>
  <rcc rId="20100" sId="4" numFmtId="4">
    <oc r="D39">
      <v>158.46</v>
    </oc>
    <nc r="D39">
      <v>316.92</v>
    </nc>
  </rcc>
  <rcc rId="20101" sId="4" numFmtId="4">
    <oc r="D42">
      <v>8.6165000000000003</v>
    </oc>
    <nc r="D42">
      <v>17.233000000000001</v>
    </nc>
  </rcc>
  <rcc rId="20102" sId="4" numFmtId="4">
    <oc r="D54">
      <v>25.171230000000001</v>
    </oc>
    <nc r="D54">
      <v>119.96868000000001</v>
    </nc>
  </rcc>
  <rcc rId="20103" sId="4" numFmtId="4">
    <oc r="D61">
      <v>2</v>
    </oc>
    <nc r="D61">
      <v>10.327590000000001</v>
    </nc>
  </rcc>
  <rcc rId="20104" sId="4" numFmtId="4">
    <oc r="D76">
      <v>3.8616899999999998</v>
    </oc>
    <nc r="D76">
      <v>20.374230000000001</v>
    </nc>
  </rcc>
  <rcc rId="20105" sId="4" numFmtId="4">
    <oc r="D78">
      <v>0</v>
    </oc>
    <nc r="D78">
      <v>48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c rId="17969" sId="13" numFmtId="34">
    <oc r="C56">
      <v>1019.8</v>
    </oc>
    <nc r="C56">
      <v>1150</v>
    </nc>
  </rcc>
  <rcc rId="17970" sId="13" numFmtId="34">
    <oc r="C59">
      <v>19</v>
    </oc>
    <nc r="C59"/>
  </rcc>
  <rcc rId="17971" sId="13" numFmtId="34">
    <oc r="C60">
      <v>5</v>
    </oc>
    <nc r="C60">
      <v>48.5</v>
    </nc>
  </rcc>
  <rcc rId="17972" sId="13" numFmtId="34">
    <oc r="C61">
      <v>2.6930000000000001</v>
    </oc>
    <nc r="C61">
      <v>2.6309999999999998</v>
    </nc>
  </rcc>
  <rcc rId="17973" sId="13" numFmtId="34">
    <oc r="C63">
      <v>89.605000000000004</v>
    </oc>
    <nc r="C63">
      <v>103.383</v>
    </nc>
  </rcc>
  <rcc rId="17974" sId="13" numFmtId="34">
    <oc r="C67">
      <v>2</v>
    </oc>
    <nc r="C67">
      <v>3</v>
    </nc>
  </rcc>
  <rcc rId="17975" sId="13" numFmtId="34">
    <oc r="C68">
      <v>2</v>
    </oc>
    <nc r="C68">
      <v>10</v>
    </nc>
  </rcc>
  <rcc rId="17976" sId="13" numFmtId="34">
    <oc r="C71">
      <v>7.1580000000000004</v>
    </oc>
    <nc r="C71">
      <v>4.26</v>
    </nc>
  </rcc>
  <rcc rId="17977" sId="13" numFmtId="34">
    <oc r="C72">
      <v>360</v>
    </oc>
    <nc r="C72">
      <v>25</v>
    </nc>
  </rcc>
  <rcc rId="17978" sId="13" numFmtId="34">
    <oc r="C73">
      <v>951.77</v>
    </oc>
    <nc r="C73">
      <v>1041.8779999999999</v>
    </nc>
  </rcc>
  <rcc rId="17979" sId="13" numFmtId="34">
    <oc r="D73">
      <v>9.1999999999999993</v>
    </oc>
    <nc r="D73"/>
  </rcc>
  <rcc rId="17980" sId="13" numFmtId="34">
    <oc r="C74">
      <v>0</v>
    </oc>
    <nc r="C74">
      <v>150</v>
    </nc>
  </rcc>
  <rcc rId="17981" sId="13" numFmtId="34">
    <oc r="C77">
      <v>0</v>
    </oc>
    <nc r="C77">
      <v>350</v>
    </nc>
  </rcc>
  <rcc rId="17982" sId="13" numFmtId="34">
    <oc r="C78">
      <v>289.32900000000001</v>
    </oc>
    <nc r="C78">
      <v>221.66900000000001</v>
    </nc>
  </rcc>
  <rcc rId="17983" sId="13" numFmtId="34">
    <oc r="C80">
      <v>947.8</v>
    </oc>
    <nc r="C80">
      <v>852.8</v>
    </nc>
  </rcc>
  <rcc rId="17984" sId="13" numFmtId="34">
    <oc r="C87">
      <v>2</v>
    </oc>
    <nc r="C87">
      <v>30</v>
    </nc>
  </rcc>
  <rcc rId="17985" sId="13" numFmtId="34">
    <oc r="D80">
      <v>75</v>
    </oc>
    <nc r="D80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2.xml><?xml version="1.0" encoding="utf-8"?>
<revisions xmlns="http://schemas.openxmlformats.org/spreadsheetml/2006/main" xmlns:r="http://schemas.openxmlformats.org/officeDocument/2006/relationships">
  <rcc rId="18295" sId="16" numFmtId="34">
    <oc r="C57">
      <v>1474.8</v>
    </oc>
    <nc r="C57">
      <v>1476.4</v>
    </nc>
  </rcc>
  <rcc rId="18296" sId="16" numFmtId="34">
    <oc r="D57">
      <v>28.145029999999998</v>
    </oc>
    <nc r="D57">
      <v>20</v>
    </nc>
  </rcc>
  <rcc rId="18297" sId="16" numFmtId="34">
    <oc r="C60">
      <v>30</v>
    </oc>
    <nc r="C60"/>
  </rcc>
  <rcc rId="18298" sId="16" numFmtId="34">
    <oc r="C61">
      <v>5</v>
    </oc>
    <nc r="C61">
      <v>39.476999999999997</v>
    </nc>
  </rcc>
  <rcc rId="18299" sId="16" numFmtId="34">
    <oc r="C62">
      <v>3.6280000000000001</v>
    </oc>
    <nc r="C62">
      <v>3.5230000000000001</v>
    </nc>
  </rcc>
  <rcc rId="18300" sId="16" numFmtId="34">
    <oc r="C64">
      <v>89.605000000000004</v>
    </oc>
    <nc r="C64">
      <v>103.383</v>
    </nc>
  </rcc>
  <rcc rId="18301" sId="16" numFmtId="34">
    <oc r="C68">
      <v>2</v>
    </oc>
    <nc r="C68">
      <v>3</v>
    </nc>
  </rcc>
  <rcc rId="18302" sId="16" numFmtId="34">
    <oc r="C69">
      <v>18</v>
    </oc>
    <nc r="C69">
      <v>10</v>
    </nc>
  </rcc>
  <rcc rId="18303" sId="16" numFmtId="34">
    <oc r="D69">
      <v>1.5</v>
    </oc>
    <nc r="D69"/>
  </rcc>
  <rcc rId="18304" sId="16" numFmtId="34">
    <oc r="C72">
      <v>7.1580000000000004</v>
    </oc>
    <nc r="C72">
      <v>4.26</v>
    </nc>
  </rcc>
  <rcc rId="18305" sId="16" numFmtId="34">
    <oc r="C73">
      <v>170</v>
    </oc>
    <nc r="C73"/>
  </rcc>
  <rcc rId="18306" sId="16" numFmtId="34">
    <oc r="D73">
      <v>35</v>
    </oc>
    <nc r="D73"/>
  </rcc>
  <rcc rId="18307" sId="16" numFmtId="34">
    <oc r="C74">
      <v>1471.38</v>
    </oc>
    <nc r="C74">
      <v>1859.49</v>
    </nc>
  </rcc>
  <rcc rId="18308" sId="16" numFmtId="34">
    <oc r="D74">
      <v>14.851000000000001</v>
    </oc>
    <nc r="D74"/>
  </rcc>
  <rcc rId="18309" sId="16" numFmtId="34">
    <oc r="C75">
      <v>60</v>
    </oc>
    <nc r="C75">
      <v>121</v>
    </nc>
  </rcc>
  <rcc rId="18310" sId="16" numFmtId="34">
    <oc r="D75">
      <v>8.9</v>
    </oc>
    <nc r="D75"/>
  </rcc>
  <rcc rId="18311" sId="16" numFmtId="34">
    <oc r="C78">
      <v>0</v>
    </oc>
    <nc r="C78">
      <v>720</v>
    </nc>
  </rcc>
  <rcc rId="18312" sId="16" numFmtId="34">
    <oc r="C79">
      <v>395.49400000000003</v>
    </oc>
    <nc r="C79">
      <v>392.6</v>
    </nc>
  </rcc>
  <rcc rId="18313" sId="16" numFmtId="34">
    <oc r="D79">
      <v>3</v>
    </oc>
    <nc r="D79"/>
  </rcc>
  <rcc rId="18314" sId="16" numFmtId="34">
    <oc r="C81">
      <v>1065.5</v>
    </oc>
    <nc r="C81">
      <v>1275.5</v>
    </nc>
  </rcc>
  <rcc rId="18315" sId="16" numFmtId="34">
    <oc r="D81">
      <v>88.26</v>
    </oc>
    <nc r="D81"/>
  </rcc>
  <rcc rId="18316" sId="16" numFmtId="34">
    <oc r="C88">
      <v>2</v>
    </oc>
    <nc r="C88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21.xml><?xml version="1.0" encoding="utf-8"?>
<revisions xmlns="http://schemas.openxmlformats.org/spreadsheetml/2006/main" xmlns:r="http://schemas.openxmlformats.org/officeDocument/2006/relationships">
  <rcc rId="18015" sId="14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" formatCode="0"/>
    </odxf>
    <ndxf>
      <numFmt numFmtId="166" formatCode="0.0"/>
    </ndxf>
  </rcc>
  <rcc rId="18016" sId="14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" formatCode="0"/>
    </odxf>
    <ndxf>
      <numFmt numFmtId="0" formatCode="General"/>
    </ndxf>
  </rcc>
  <rcc rId="18017" sId="14">
    <oc r="C3" t="inlineStr">
      <is>
        <t>назначено на 2020 г.</t>
      </is>
    </oc>
    <nc r="C3" t="inlineStr">
      <is>
        <t>назначено на 2021 г.</t>
      </is>
    </nc>
  </rcc>
  <rcc rId="18018" sId="14">
    <oc r="D3" t="inlineStr">
      <is>
        <t>исполнен на 01.02.2020 г.</t>
      </is>
    </oc>
    <nc r="D3" t="inlineStr">
      <is>
        <t>исполнен на 01.02.2021 г.</t>
      </is>
    </nc>
  </rcc>
  <rcc rId="18019" sId="15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65" formatCode="_(* #,##0.00_);_(* \(#,##0.00\);_(* &quot;-&quot;??_);_(@_)"/>
    </odxf>
    <ndxf>
      <numFmt numFmtId="166" formatCode="0.0"/>
    </ndxf>
  </rcc>
  <rcc rId="18020" sId="15">
    <oc r="D54" t="inlineStr">
      <is>
        <t>исполнено на 01.02.2020 г.</t>
      </is>
    </oc>
    <nc r="D54" t="inlineStr">
      <is>
        <t>исполнен на 01.02.2021 г.</t>
      </is>
    </nc>
  </rcc>
  <rcc rId="18021" sId="15">
    <oc r="C3" t="inlineStr">
      <is>
        <t>назначено на 2020 г.</t>
      </is>
    </oc>
    <nc r="C3" t="inlineStr">
      <is>
        <t>назначено на 2021 г.</t>
      </is>
    </nc>
  </rcc>
  <rcc rId="18022" sId="15">
    <oc r="D3" t="inlineStr">
      <is>
        <t>исполнен на 01.02.2020 г.</t>
      </is>
    </oc>
    <nc r="D3" t="inlineStr">
      <is>
        <t>исполнен на 01.02.2021 г.</t>
      </is>
    </nc>
  </rcc>
  <rcc rId="18023" sId="16" odxf="1" dxf="1">
    <oc r="C53" t="inlineStr">
      <is>
        <t>назначено на 2020 г.</t>
      </is>
    </oc>
    <nc r="C53" t="inlineStr">
      <is>
        <t>назначено на 2021 г.</t>
      </is>
    </nc>
    <odxf>
      <numFmt numFmtId="1" formatCode="0"/>
    </odxf>
    <ndxf>
      <numFmt numFmtId="166" formatCode="0.0"/>
    </ndxf>
  </rcc>
  <rcc rId="18024" sId="16" odxf="1" dxf="1">
    <oc r="D53" t="inlineStr">
      <is>
        <t>исполнено на 01.02.2020 г.</t>
      </is>
    </oc>
    <nc r="D53" t="inlineStr">
      <is>
        <t>исполнен на 01.02.2021 г.</t>
      </is>
    </nc>
    <odxf>
      <numFmt numFmtId="1" formatCode="0"/>
    </odxf>
    <ndxf>
      <numFmt numFmtId="0" formatCode="General"/>
    </ndxf>
  </rcc>
  <rcc rId="18025" sId="16">
    <oc r="C3" t="inlineStr">
      <is>
        <t>назначено на 2020 г.</t>
      </is>
    </oc>
    <nc r="C3" t="inlineStr">
      <is>
        <t>назначено на 2021 г.</t>
      </is>
    </nc>
  </rcc>
  <rcc rId="18026" sId="16">
    <oc r="D3" t="inlineStr">
      <is>
        <t>исполнен на 01.02.2020 г.</t>
      </is>
    </oc>
    <nc r="D3" t="inlineStr">
      <is>
        <t>исполнен на 01.02.2021 г.</t>
      </is>
    </nc>
  </rcc>
  <rcc rId="18027" sId="17">
    <oc r="C55" t="inlineStr">
      <is>
        <t>назначено на 2020 г.</t>
      </is>
    </oc>
    <nc r="C55" t="inlineStr">
      <is>
        <t>назначено на 2021 г.</t>
      </is>
    </nc>
  </rcc>
  <rcc rId="18028" sId="17">
    <oc r="D55" t="inlineStr">
      <is>
        <t>исполнено на 01.02.2020г.</t>
      </is>
    </oc>
    <nc r="D55" t="inlineStr">
      <is>
        <t>исполнен на 01.02.2021 г.</t>
      </is>
    </nc>
  </rcc>
  <rcc rId="18029" sId="17">
    <oc r="C3" t="inlineStr">
      <is>
        <t>назначено на 2020 г.</t>
      </is>
    </oc>
    <nc r="C3" t="inlineStr">
      <is>
        <t>назначено на 2021 г.</t>
      </is>
    </nc>
  </rcc>
  <rcc rId="18030" sId="17">
    <oc r="D3" t="inlineStr">
      <is>
        <t>исполнен на 01.02.2020 г.</t>
      </is>
    </oc>
    <nc r="D3" t="inlineStr">
      <is>
        <t>исполнен на 01.02.2021 г.</t>
      </is>
    </nc>
  </rcc>
  <rcc rId="18031" sId="18">
    <oc r="C55" t="inlineStr">
      <is>
        <t>назначено на 2020 г.</t>
      </is>
    </oc>
    <nc r="C55" t="inlineStr">
      <is>
        <t>назначено на 2021 г.</t>
      </is>
    </nc>
  </rcc>
  <rcc rId="18032" sId="18">
    <oc r="D55" t="inlineStr">
      <is>
        <t>исполнено на 01.02.2020 г.</t>
      </is>
    </oc>
    <nc r="D55" t="inlineStr">
      <is>
        <t>исполнен на 01.02.2021 г.</t>
      </is>
    </nc>
  </rcc>
  <rcc rId="18033" sId="18">
    <oc r="C3" t="inlineStr">
      <is>
        <t>назначено на 2020 г.</t>
      </is>
    </oc>
    <nc r="C3" t="inlineStr">
      <is>
        <t>назначено на 2021 г.</t>
      </is>
    </nc>
  </rcc>
  <rcc rId="18034" sId="18">
    <oc r="D3" t="inlineStr">
      <is>
        <t>исполнен на 01.02.2020 г.</t>
      </is>
    </oc>
    <nc r="D3" t="inlineStr">
      <is>
        <t>исполнен на 01.02.2021 г.</t>
      </is>
    </nc>
  </rcc>
  <rcc rId="18035" sId="19">
    <oc r="C51" t="inlineStr">
      <is>
        <t>назначено на 2020 г.</t>
      </is>
    </oc>
    <nc r="C51" t="inlineStr">
      <is>
        <t>назначено на 2021 г.</t>
      </is>
    </nc>
  </rcc>
  <rcc rId="18036" sId="19">
    <oc r="D51" t="inlineStr">
      <is>
        <t>исполнено на 01.02.2020 г.</t>
      </is>
    </oc>
    <nc r="D51" t="inlineStr">
      <is>
        <t>исполнен на 01.02.2021 г.</t>
      </is>
    </nc>
  </rcc>
  <rcc rId="18037" sId="19">
    <oc r="C3" t="inlineStr">
      <is>
        <t>назначено на 2020 г.</t>
      </is>
    </oc>
    <nc r="C3" t="inlineStr">
      <is>
        <t>назначено на 2021 г.</t>
      </is>
    </nc>
  </rcc>
  <rcc rId="18038" sId="19">
    <oc r="D3" t="inlineStr">
      <is>
        <t>исполнен на 01.02.2020 г.</t>
      </is>
    </oc>
    <nc r="D3" t="inlineStr">
      <is>
        <t>исполнен на 01.02.2021 г.</t>
      </is>
    </nc>
  </rcc>
  <rcc rId="18039" sId="14">
    <oc r="A1" t="inlineStr">
      <is>
        <t xml:space="preserve">                     Анализ исполнения бюджета Чуманкасинского сельского поселения на 01.02.2020 г.</t>
      </is>
    </oc>
    <nc r="A1" t="inlineStr">
      <is>
        <t xml:space="preserve">                     Анализ исполнения бюджета Чуманкасинского сельского поселения на 01.02.2021 г.</t>
      </is>
    </nc>
  </rcc>
  <rcc rId="18040" sId="14" numFmtId="4">
    <oc r="C6">
      <v>106.5</v>
    </oc>
    <nc r="C6">
      <v>102</v>
    </nc>
  </rcc>
  <rcc rId="18041" sId="14" numFmtId="4">
    <oc r="D6">
      <v>2.00969</v>
    </oc>
    <nc r="D6">
      <v>2.6382300000000001</v>
    </nc>
  </rcc>
  <rcc rId="18042" sId="14" numFmtId="4">
    <oc r="C8">
      <v>137.44999999999999</v>
    </oc>
    <nc r="C8">
      <v>132.82</v>
    </nc>
  </rcc>
  <rcc rId="18043" sId="14" numFmtId="4">
    <oc r="D8">
      <v>13.95181</v>
    </oc>
    <nc r="D8">
      <v>13.80874</v>
    </nc>
  </rcc>
  <rcc rId="18044" sId="14" numFmtId="4">
    <oc r="C9">
      <v>1.47</v>
    </oc>
    <nc r="C9">
      <v>1.42</v>
    </nc>
  </rcc>
  <rcc rId="18045" sId="14" numFmtId="4">
    <oc r="D9">
      <v>9.493E-2</v>
    </oc>
    <nc r="D9">
      <v>8.1379999999999994E-2</v>
    </nc>
  </rcc>
  <rcc rId="18046" sId="14" numFmtId="4">
    <oc r="C10">
      <v>229.58</v>
    </oc>
    <nc r="C10">
      <v>221.84</v>
    </nc>
  </rcc>
  <rcc rId="18047" sId="14" numFmtId="4">
    <oc r="D10">
      <v>19.14404</v>
    </oc>
    <nc r="D10">
      <v>18.528089999999999</v>
    </nc>
  </rcc>
  <rcc rId="18048" sId="14" numFmtId="4">
    <oc r="D11">
      <v>-2.5648599999999999</v>
    </oc>
    <nc r="D11">
      <v>-2.3532600000000001</v>
    </nc>
  </rcc>
  <rcc rId="18049" sId="14" numFmtId="4">
    <oc r="C13">
      <v>70</v>
    </oc>
    <nc r="C13">
      <v>40</v>
    </nc>
  </rcc>
  <rcc rId="18050" sId="14" numFmtId="4">
    <oc r="C15">
      <v>95</v>
    </oc>
    <nc r="C15">
      <v>91</v>
    </nc>
  </rcc>
  <rcc rId="18051" sId="14" numFmtId="4">
    <oc r="D15">
      <v>0.36249999999999999</v>
    </oc>
    <nc r="D15">
      <v>1.4034500000000001</v>
    </nc>
  </rcc>
  <rcc rId="18052" sId="14" numFmtId="4">
    <oc r="C16">
      <v>451</v>
    </oc>
    <nc r="C16">
      <v>460</v>
    </nc>
  </rcc>
  <rcc rId="18053" sId="14" numFmtId="4">
    <oc r="D16">
      <v>7.0626800000000003</v>
    </oc>
    <nc r="D16">
      <v>5.3811499999999999</v>
    </nc>
  </rcc>
  <rcc rId="18054" sId="14" numFmtId="4">
    <oc r="C27">
      <v>85.6</v>
    </oc>
    <nc r="C27">
      <v>85.7</v>
    </nc>
  </rcc>
  <rcc rId="18055" sId="14" numFmtId="4">
    <oc r="C42">
      <v>2064.4</v>
    </oc>
    <nc r="C42">
      <v>3247.3</v>
    </nc>
  </rcc>
  <rcc rId="18056" sId="14" numFmtId="4">
    <oc r="D42">
      <v>172.03039999999999</v>
    </oc>
    <nc r="D42">
      <v>270.61099999999999</v>
    </nc>
  </rcc>
  <rcc rId="18057" sId="14" numFmtId="4">
    <oc r="C44">
      <v>825.37699999999995</v>
    </oc>
    <nc r="C44">
      <v>372.28</v>
    </nc>
  </rcc>
  <rcc rId="18058" sId="14" numFmtId="4">
    <oc r="C45">
      <v>93.784999999999997</v>
    </oc>
    <nc r="C45">
      <v>107.643</v>
    </nc>
  </rcc>
  <rcc rId="18059" sId="14" numFmtId="4">
    <oc r="D45">
      <v>7.4667000000000003</v>
    </oc>
    <nc r="D45">
      <v>8.6166</v>
    </nc>
  </rcc>
  <rcc rId="18060" sId="14" numFmtId="4">
    <nc r="C46">
      <v>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1.xml><?xml version="1.0" encoding="utf-8"?>
<revisions xmlns="http://schemas.openxmlformats.org/spreadsheetml/2006/main" xmlns:r="http://schemas.openxmlformats.org/officeDocument/2006/relationships">
  <rcc rId="18856" sId="2" numFmtId="4">
    <oc r="F32">
      <v>40911</v>
    </oc>
    <nc r="F32">
      <v>41735.339999999997</v>
    </nc>
  </rcc>
  <rcc rId="18857" sId="2" numFmtId="4">
    <oc r="G32">
      <v>1951.83959</v>
    </oc>
    <nc r="G32">
      <v>1903.13077</v>
    </nc>
  </rcc>
  <rcc rId="18858" sId="2" numFmtId="4">
    <oc r="I32">
      <v>5728.5</v>
    </oc>
    <nc r="I32">
      <v>5950.44</v>
    </nc>
  </rcc>
  <rcc rId="18859" sId="2" numFmtId="4">
    <oc r="J32">
      <v>318.45472999999998</v>
    </oc>
    <nc r="J32">
      <v>360.32661000000002</v>
    </nc>
  </rcc>
  <rcc rId="18860" sId="2" numFmtId="4">
    <oc r="L32">
      <v>3471.43</v>
    </oc>
    <nc r="L32">
      <v>3364.74</v>
    </nc>
  </rcc>
  <rcc rId="18861" sId="2" numFmtId="4">
    <oc r="M32">
      <v>352.35536000000002</v>
    </oc>
    <nc r="M32">
      <v>349.82114999999999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11.xml><?xml version="1.0" encoding="utf-8"?>
<revisions xmlns="http://schemas.openxmlformats.org/spreadsheetml/2006/main" xmlns:r="http://schemas.openxmlformats.org/officeDocument/2006/relationships">
  <rcc rId="18547" sId="19" numFmtId="4">
    <oc r="C6">
      <v>111</v>
    </oc>
    <nc r="C6">
      <v>117.6</v>
    </nc>
  </rcc>
  <rcc rId="18548" sId="19" numFmtId="4">
    <oc r="D6">
      <v>5.0952900000000003</v>
    </oc>
    <nc r="D6">
      <v>1.98201</v>
    </nc>
  </rcc>
  <rcc rId="18549" sId="19" numFmtId="4">
    <oc r="C8">
      <v>183.91</v>
    </oc>
    <nc r="C8">
      <v>178.01</v>
    </nc>
  </rcc>
  <rcc rId="18550" sId="19" numFmtId="4">
    <oc r="D8">
      <v>18.66656</v>
    </oc>
    <nc r="D8">
      <v>18.507539999999999</v>
    </nc>
  </rcc>
  <rcc rId="18551" sId="19" numFmtId="4">
    <oc r="C9">
      <v>1.97</v>
    </oc>
    <nc r="C9">
      <v>1.91</v>
    </nc>
  </rcc>
  <rcc rId="18552" sId="19" numFmtId="4">
    <oc r="D9">
      <v>0.12701999999999999</v>
    </oc>
    <nc r="D9">
      <v>0.1091</v>
    </nc>
  </rcc>
  <rcc rId="18553" sId="19" numFmtId="4">
    <oc r="C10">
      <v>307.16000000000003</v>
    </oc>
    <nc r="C10">
      <v>297.33</v>
    </nc>
  </rcc>
  <rcc rId="18554" sId="19" numFmtId="4">
    <oc r="D10">
      <v>25.613409999999998</v>
    </oc>
    <nc r="D10">
      <v>24.83278</v>
    </nc>
  </rcc>
  <rcc rId="18555" sId="19" numFmtId="4">
    <oc r="D11">
      <v>-3.4316</v>
    </oc>
    <nc r="D11">
      <v>-3.1540300000000001</v>
    </nc>
  </rcc>
  <rcc rId="18556" sId="19" numFmtId="4">
    <oc r="C13">
      <v>5</v>
    </oc>
    <nc r="C13">
      <v>10</v>
    </nc>
  </rcc>
  <rcc rId="18557" sId="19" numFmtId="4">
    <oc r="C15">
      <v>470</v>
    </oc>
    <nc r="C15">
      <v>380</v>
    </nc>
  </rcc>
  <rcc rId="18558" sId="19" numFmtId="4">
    <oc r="D15">
      <v>0.40275</v>
    </oc>
    <nc r="D15">
      <v>1.6005499999999999</v>
    </nc>
  </rcc>
  <rcc rId="18559" sId="19" numFmtId="4">
    <oc r="C16">
      <v>914</v>
    </oc>
    <nc r="C16">
      <v>920</v>
    </nc>
  </rcc>
  <rcc rId="18560" sId="19" numFmtId="4">
    <oc r="D16">
      <v>16.76437</v>
    </oc>
    <nc r="D16">
      <v>24.69276</v>
    </nc>
  </rcc>
  <rcc rId="18561" sId="19" numFmtId="4">
    <oc r="D18">
      <v>1</v>
    </oc>
    <nc r="D18"/>
  </rcc>
  <rcc rId="18562" sId="19" numFmtId="4">
    <oc r="C27">
      <v>230.6</v>
    </oc>
    <nc r="C27">
      <v>400</v>
    </nc>
  </rcc>
  <rcc rId="18563" sId="19" numFmtId="4">
    <oc r="D27">
      <v>12.44459</v>
    </oc>
    <nc r="D27">
      <v>22.946000000000002</v>
    </nc>
  </rcc>
  <rcc rId="18564" sId="19" numFmtId="4">
    <oc r="C39">
      <v>730.1</v>
    </oc>
    <nc r="C39">
      <v>1658.6</v>
    </nc>
  </rcc>
  <rcc rId="18565" sId="19" numFmtId="4">
    <oc r="D39">
      <v>60.841000000000001</v>
    </oc>
    <nc r="D39">
      <v>138.21799999999999</v>
    </nc>
  </rcc>
  <rcc rId="18566" sId="19" numFmtId="4">
    <oc r="C40">
      <v>1220</v>
    </oc>
    <nc r="C40"/>
  </rcc>
  <rcc rId="18567" sId="19" numFmtId="4">
    <oc r="C41">
      <v>1145.971</v>
    </oc>
    <nc r="C41">
      <v>637.37</v>
    </nc>
  </rcc>
  <rcc rId="18568" sId="19" numFmtId="4">
    <oc r="C42">
      <v>95.573999999999998</v>
    </oc>
    <nc r="C42">
      <v>107.643</v>
    </nc>
  </rcc>
  <rcc rId="18569" sId="19" numFmtId="4">
    <oc r="D42">
      <v>7.4667000000000003</v>
    </oc>
    <nc r="D42">
      <v>8.6165000000000003</v>
    </nc>
  </rcc>
  <rcc rId="18570" sId="19" numFmtId="4">
    <oc r="C44">
      <v>0</v>
    </oc>
    <nc r="C44">
      <v>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18446" sId="18" numFmtId="4">
    <oc r="C6">
      <v>114.5</v>
    </oc>
    <nc r="C6">
      <v>211.2</v>
    </nc>
  </rcc>
  <rcc rId="18447" sId="18" numFmtId="4">
    <oc r="D6">
      <v>18.425709999999999</v>
    </oc>
    <nc r="D6">
      <v>3.2048800000000002</v>
    </nc>
  </rcc>
  <rcc rId="18448" sId="18" numFmtId="4">
    <oc r="C8">
      <v>319.45999999999998</v>
    </oc>
    <nc r="C8">
      <v>309.91000000000003</v>
    </nc>
  </rcc>
  <rcc rId="18449" sId="18" numFmtId="4">
    <oc r="D8">
      <v>32.425939999999997</v>
    </oc>
    <nc r="D8">
      <v>32.220370000000003</v>
    </nc>
  </rcc>
  <rcc rId="18450" sId="18" numFmtId="4">
    <oc r="C9">
      <v>3.43</v>
    </oc>
    <nc r="C9">
      <v>3.32</v>
    </nc>
  </rcc>
  <rcc rId="18451" sId="18" numFmtId="4">
    <oc r="D9">
      <v>0.22064</v>
    </oc>
    <nc r="D9">
      <v>0.18994</v>
    </nc>
  </rcc>
  <rcc rId="18452" sId="18" numFmtId="4">
    <oc r="C10">
      <v>533.57000000000005</v>
    </oc>
    <nc r="C10">
      <v>517.62</v>
    </nc>
  </rcc>
  <rcc rId="18453" sId="18" numFmtId="4">
    <oc r="D10">
      <v>44.493380000000002</v>
    </oc>
    <nc r="D10">
      <v>43.232210000000002</v>
    </nc>
  </rcc>
  <rcc rId="18454" sId="18" numFmtId="4">
    <oc r="D11">
      <v>-5.9610399999999997</v>
    </oc>
    <nc r="D11">
      <v>-5.4909600000000003</v>
    </nc>
  </rcc>
  <rcc rId="18455" sId="18" numFmtId="4">
    <oc r="D13">
      <v>2.8584000000000001</v>
    </oc>
    <nc r="D13"/>
  </rcc>
  <rcc rId="18456" sId="18" numFmtId="4">
    <oc r="C15">
      <v>245</v>
    </oc>
    <nc r="C15">
      <v>300</v>
    </nc>
  </rcc>
  <rcc rId="18457" sId="18" numFmtId="4">
    <oc r="D15">
      <v>10.518549999999999</v>
    </oc>
    <nc r="D15">
      <v>8.9469999999999992</v>
    </nc>
  </rcc>
  <rcc rId="18458" sId="18" numFmtId="4">
    <oc r="C16">
      <v>1250</v>
    </oc>
    <nc r="C16">
      <v>1200</v>
    </nc>
  </rcc>
  <rcc rId="18459" sId="18" numFmtId="4">
    <oc r="D16">
      <v>36.364559999999997</v>
    </oc>
    <nc r="D16">
      <v>17.336449999999999</v>
    </nc>
  </rcc>
  <rcc rId="18460" sId="18" numFmtId="4">
    <oc r="D18">
      <v>0</v>
    </oc>
    <nc r="D18">
      <v>0.5</v>
    </nc>
  </rcc>
  <rcc rId="18461" sId="18" numFmtId="4">
    <oc r="C27">
      <v>30</v>
    </oc>
    <nc r="C27">
      <v>20.7</v>
    </nc>
  </rcc>
  <rcc rId="18462" sId="18" numFmtId="4">
    <oc r="D27">
      <v>0.13100000000000001</v>
    </oc>
    <nc r="D27">
      <v>0.52400000000000002</v>
    </nc>
  </rcc>
  <rcc rId="18463" sId="18" numFmtId="4">
    <oc r="C42">
      <v>2004.7</v>
    </oc>
    <nc r="C42">
      <v>3577.8</v>
    </nc>
  </rcc>
  <rcc rId="18464" sId="18" numFmtId="4">
    <oc r="D42">
      <v>167.05500000000001</v>
    </oc>
    <nc r="D42">
      <v>298.15199999999999</v>
    </nc>
  </rcc>
  <rcc rId="18465" sId="18" numFmtId="4">
    <oc r="C43">
      <v>414</v>
    </oc>
    <nc r="C43">
      <v>225</v>
    </nc>
  </rcc>
  <rcc rId="18466" sId="18" numFmtId="4">
    <oc r="C44">
      <v>1320</v>
    </oc>
    <nc r="C44">
      <v>1293.71</v>
    </nc>
  </rcc>
  <rcc rId="18467" sId="18" numFmtId="4">
    <oc r="D45">
      <v>14.933299999999999</v>
    </oc>
    <nc r="D45">
      <v>17.2334</v>
    </nc>
  </rcc>
  <rcc rId="18468" sId="18" numFmtId="4">
    <oc r="C45">
      <v>183.387</v>
    </oc>
    <nc r="C45">
      <v>786.02700000000004</v>
    </nc>
  </rcc>
  <rcc rId="18469" sId="18" numFmtId="4">
    <oc r="D38">
      <v>0</v>
    </oc>
    <nc r="D38">
      <v>-0.26200000000000001</v>
    </nc>
  </rcc>
  <rcc rId="18470" sId="18" numFmtId="34">
    <oc r="C59">
      <v>1526.1</v>
    </oc>
    <nc r="C59">
      <v>1601.2</v>
    </nc>
  </rcc>
  <rcc rId="18471" sId="18" numFmtId="34">
    <oc r="D59">
      <v>80.442170000000004</v>
    </oc>
    <nc r="D59">
      <v>30.4</v>
    </nc>
  </rcc>
  <rcc rId="18472" sId="18" numFmtId="34">
    <oc r="C62">
      <v>39</v>
    </oc>
    <nc r="C62"/>
  </rcc>
  <rcc rId="18473" sId="18" numFmtId="34">
    <oc r="C63">
      <v>5</v>
    </oc>
    <nc r="C63">
      <v>10</v>
    </nc>
  </rcc>
  <rcc rId="18474" sId="18" numFmtId="34">
    <oc r="C64">
      <v>4.1020000000000003</v>
    </oc>
    <nc r="C64">
      <v>19.077000000000002</v>
    </nc>
  </rcc>
  <rcc rId="18475" sId="18" numFmtId="34">
    <oc r="C66">
      <v>179.20699999999999</v>
    </oc>
    <nc r="C66">
      <v>206.767</v>
    </nc>
  </rcc>
  <rcc rId="18476" sId="18" numFmtId="34">
    <oc r="C70">
      <v>2</v>
    </oc>
    <nc r="C70">
      <v>3</v>
    </nc>
  </rcc>
  <rcc rId="18477" sId="18" numFmtId="34">
    <oc r="C71">
      <v>8</v>
    </oc>
    <nc r="C71">
      <v>110</v>
    </nc>
  </rcc>
  <rcc rId="18478" sId="18" numFmtId="34">
    <oc r="D71">
      <v>1</v>
    </oc>
    <nc r="D71"/>
  </rcc>
  <rcc rId="18479" sId="18" numFmtId="34">
    <oc r="C74">
      <v>10.021000000000001</v>
    </oc>
    <nc r="C74">
      <v>4.26</v>
    </nc>
  </rcc>
  <rcc rId="18480" sId="18" numFmtId="34">
    <oc r="C75">
      <v>224</v>
    </oc>
    <nc r="C75"/>
  </rcc>
  <rcc rId="18481" sId="18" numFmtId="34">
    <oc r="C76">
      <v>2176.46</v>
    </oc>
    <nc r="C76">
      <v>2145.2600000000002</v>
    </nc>
  </rcc>
  <rcc rId="18482" sId="18" numFmtId="34">
    <oc r="C77">
      <v>30</v>
    </oc>
    <nc r="C77">
      <v>420</v>
    </nc>
  </rcc>
  <rcc rId="18483" sId="18" numFmtId="34">
    <oc r="C80">
      <v>0</v>
    </oc>
    <nc r="C80">
      <v>10</v>
    </nc>
  </rcc>
  <rcc rId="18484" sId="18" numFmtId="34">
    <oc r="C81">
      <v>415.75700000000001</v>
    </oc>
    <nc r="C81">
      <v>1985.9</v>
    </nc>
  </rcc>
  <rcc rId="18485" sId="18" numFmtId="34">
    <oc r="D81">
      <v>11.85478</v>
    </oc>
    <nc r="D81"/>
  </rcc>
  <rcc rId="18486" sId="18" numFmtId="34">
    <oc r="C83">
      <v>1809.4</v>
    </oc>
    <nc r="C83">
      <v>1950.8230000000001</v>
    </nc>
  </rcc>
  <rcc rId="18487" sId="18" numFmtId="34">
    <oc r="D83">
      <v>149.191</v>
    </oc>
    <nc r="D83"/>
  </rcc>
  <rcc rId="18488" sId="18" numFmtId="34">
    <oc r="C90">
      <v>22</v>
    </oc>
    <nc r="C90">
      <v>12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18346" sId="17" numFmtId="4">
    <oc r="C6">
      <v>146.4</v>
    </oc>
    <nc r="C6">
      <v>155.1</v>
    </nc>
  </rcc>
  <rcc rId="18347" sId="17" numFmtId="4">
    <oc r="D6">
      <v>3.9199899999999999</v>
    </oc>
    <nc r="D6">
      <v>6.6763500000000002</v>
    </nc>
  </rcc>
  <rcc rId="18348" sId="17" numFmtId="4">
    <oc r="C8">
      <v>206.65</v>
    </oc>
    <nc r="C8">
      <v>200.15</v>
    </nc>
  </rcc>
  <rcc rId="18349" sId="17" numFmtId="4">
    <oc r="D8">
      <v>20.975840000000002</v>
    </oc>
    <nc r="D8">
      <v>20.809010000000001</v>
    </nc>
  </rcc>
  <rcc rId="18350" sId="17" numFmtId="4">
    <oc r="C9">
      <v>2.2200000000000002</v>
    </oc>
    <nc r="C9">
      <v>2.15</v>
    </nc>
  </rcc>
  <rcc rId="18351" sId="17" numFmtId="4">
    <oc r="D9">
      <v>0.14274000000000001</v>
    </oc>
    <nc r="D9">
      <v>0.12266000000000001</v>
    </nc>
  </rcc>
  <rcc rId="18352" sId="17" numFmtId="4">
    <oc r="C10">
      <v>345.16</v>
    </oc>
    <nc r="C10">
      <v>334.29</v>
    </nc>
  </rcc>
  <rcc rId="18353" sId="17" numFmtId="4">
    <oc r="D10">
      <v>28.782060000000001</v>
    </oc>
    <nc r="D10">
      <v>27.92079</v>
    </nc>
  </rcc>
  <rcc rId="18354" sId="17" numFmtId="4">
    <oc r="D11">
      <v>-3.8561200000000002</v>
    </oc>
    <nc r="D11">
      <v>-3.5462600000000002</v>
    </nc>
  </rcc>
  <rcc rId="18355" sId="17" numFmtId="4">
    <oc r="C13">
      <v>5</v>
    </oc>
    <nc r="C13">
      <v>10</v>
    </nc>
  </rcc>
  <rcc rId="18356" sId="17" numFmtId="4">
    <oc r="C15">
      <v>120</v>
    </oc>
    <nc r="C15">
      <v>117</v>
    </nc>
  </rcc>
  <rcc rId="18357" sId="17" numFmtId="4">
    <oc r="D15">
      <v>0.77456000000000003</v>
    </oc>
    <nc r="D15">
      <v>3.7299999999999998E-3</v>
    </nc>
  </rcc>
  <rcc rId="18358" sId="17" numFmtId="4">
    <oc r="C16">
      <v>312</v>
    </oc>
    <nc r="C16">
      <v>313</v>
    </nc>
  </rcc>
  <rcc rId="18359" sId="17" numFmtId="4">
    <oc r="D16">
      <v>1.6183799999999999</v>
    </oc>
    <nc r="D16">
      <v>6.4486299999999996</v>
    </nc>
  </rcc>
  <rcc rId="18360" sId="17" numFmtId="4">
    <oc r="D35">
      <v>0</v>
    </oc>
    <nc r="D35">
      <v>5.9443900000000003</v>
    </nc>
  </rcc>
  <rcc rId="18361" sId="17" numFmtId="4">
    <oc r="C39">
      <v>3421</v>
    </oc>
    <nc r="C39">
      <v>5087.2</v>
    </nc>
  </rcc>
  <rcc rId="18362" sId="17" numFmtId="4">
    <oc r="D39">
      <v>285.07799999999997</v>
    </oc>
    <nc r="D39">
      <v>423.93599999999998</v>
    </nc>
  </rcc>
  <rrc rId="18363" sId="17" ref="A40:XFD40" action="deleteRow">
    <undo index="18" exp="area" ref3D="1" dr="$A$142:$XFD$142" dn="Z_61528DAC_5C4C_48F4_ADE2_8A724B05A086_.wvu.Rows" sId="17"/>
    <undo index="16" exp="area" ref3D="1" dr="$A$91:$XFD$98" dn="Z_61528DAC_5C4C_48F4_ADE2_8A724B05A086_.wvu.Rows" sId="17"/>
    <undo index="14" exp="area" ref3D="1" dr="$A$84:$XFD$88" dn="Z_61528DAC_5C4C_48F4_ADE2_8A724B05A086_.wvu.Rows" sId="17"/>
    <undo index="12" exp="area" ref3D="1" dr="$A$79:$XFD$80" dn="Z_61528DAC_5C4C_48F4_ADE2_8A724B05A086_.wvu.Rows" sId="17"/>
    <undo index="10" exp="area" ref3D="1" dr="$A$68:$XFD$69" dn="Z_61528DAC_5C4C_48F4_ADE2_8A724B05A086_.wvu.Rows" sId="17"/>
    <undo index="8" exp="area" ref3D="1" dr="$A$60:$XFD$61" dn="Z_61528DAC_5C4C_48F4_ADE2_8A724B05A086_.wvu.Rows" sId="17"/>
    <undo index="6" exp="area" ref3D="1" dr="$A$58:$XFD$58" dn="Z_61528DAC_5C4C_48F4_ADE2_8A724B05A086_.wvu.Rows" sId="17"/>
    <undo index="4" exp="area" ref3D="1" dr="$A$44:$XFD$49" dn="Z_61528DAC_5C4C_48F4_ADE2_8A724B05A086_.wvu.Rows" sId="17"/>
    <undo index="10" exp="area" ref3D="1" dr="$A$91:$XFD$98" dn="Z_B31C8DB7_3E78_4144_A6B5_8DE36DE63F0E_.wvu.Rows" sId="17"/>
    <undo index="8" exp="area" ref3D="1" dr="$A$84:$XFD$88" dn="Z_B31C8DB7_3E78_4144_A6B5_8DE36DE63F0E_.wvu.Rows" sId="17"/>
    <undo index="6" exp="area" ref3D="1" dr="$A$68:$XFD$69" dn="Z_B31C8DB7_3E78_4144_A6B5_8DE36DE63F0E_.wvu.Rows" sId="17"/>
    <undo index="4" exp="area" ref3D="1" dr="$A$44:$XFD$49" dn="Z_B31C8DB7_3E78_4144_A6B5_8DE36DE63F0E_.wvu.Rows" sId="17"/>
    <undo index="2" exp="area" ref3D="1" dr="$A$40:$XFD$40" dn="Z_B31C8DB7_3E78_4144_A6B5_8DE36DE63F0E_.wvu.Rows" sId="17"/>
    <undo index="20" exp="area" ref3D="1" dr="$A$142:$XFD$142" dn="Z_B30CE22D_C12F_4E12_8BB9_3AAE0A6991CC_.wvu.Rows" sId="17"/>
    <undo index="18" exp="area" ref3D="1" dr="$A$91:$XFD$98" dn="Z_B30CE22D_C12F_4E12_8BB9_3AAE0A6991CC_.wvu.Rows" sId="17"/>
    <undo index="16" exp="area" ref3D="1" dr="$A$84:$XFD$88" dn="Z_B30CE22D_C12F_4E12_8BB9_3AAE0A6991CC_.wvu.Rows" sId="17"/>
    <undo index="14" exp="area" ref3D="1" dr="$A$79:$XFD$80" dn="Z_B30CE22D_C12F_4E12_8BB9_3AAE0A6991CC_.wvu.Rows" sId="17"/>
    <undo index="12" exp="area" ref3D="1" dr="$A$68:$XFD$69" dn="Z_B30CE22D_C12F_4E12_8BB9_3AAE0A6991CC_.wvu.Rows" sId="17"/>
    <undo index="10" exp="area" ref3D="1" dr="$A$60:$XFD$61" dn="Z_B30CE22D_C12F_4E12_8BB9_3AAE0A6991CC_.wvu.Rows" sId="17"/>
    <undo index="8" exp="area" ref3D="1" dr="$A$58:$XFD$58" dn="Z_B30CE22D_C12F_4E12_8BB9_3AAE0A6991CC_.wvu.Rows" sId="17"/>
    <undo index="6" exp="area" ref3D="1" dr="$A$44:$XFD$49" dn="Z_B30CE22D_C12F_4E12_8BB9_3AAE0A6991CC_.wvu.Rows" sId="17"/>
    <undo index="22" exp="area" ref3D="1" dr="$A$142:$XFD$142" dn="Z_A54C432C_6C68_4B53_A75C_446EB3A61B2B_.wvu.Rows" sId="17"/>
    <undo index="20" exp="area" ref3D="1" dr="$A$91:$XFD$98" dn="Z_A54C432C_6C68_4B53_A75C_446EB3A61B2B_.wvu.Rows" sId="17"/>
    <undo index="18" exp="area" ref3D="1" dr="$A$84:$XFD$88" dn="Z_A54C432C_6C68_4B53_A75C_446EB3A61B2B_.wvu.Rows" sId="17"/>
    <undo index="16" exp="area" ref3D="1" dr="$A$79:$XFD$80" dn="Z_A54C432C_6C68_4B53_A75C_446EB3A61B2B_.wvu.Rows" sId="17"/>
    <undo index="14" exp="area" ref3D="1" dr="$A$68:$XFD$69" dn="Z_A54C432C_6C68_4B53_A75C_446EB3A61B2B_.wvu.Rows" sId="17"/>
    <undo index="12" exp="area" ref3D="1" dr="$A$60:$XFD$61" dn="Z_A54C432C_6C68_4B53_A75C_446EB3A61B2B_.wvu.Rows" sId="17"/>
    <undo index="10" exp="area" ref3D="1" dr="$A$58:$XFD$58" dn="Z_A54C432C_6C68_4B53_A75C_446EB3A61B2B_.wvu.Rows" sId="17"/>
    <undo index="8" exp="area" ref3D="1" dr="$A$44:$XFD$50" dn="Z_A54C432C_6C68_4B53_A75C_446EB3A61B2B_.wvu.Rows" sId="17"/>
    <undo index="6" exp="area" ref3D="1" dr="$A$40:$XFD$40" dn="Z_A54C432C_6C68_4B53_A75C_446EB3A61B2B_.wvu.Rows" sId="17"/>
    <undo index="16" exp="area" ref3D="1" dr="$A$91:$XFD$98" dn="Z_5BFCA170_DEAE_4D2C_98A0_1E68B427AC01_.wvu.Rows" sId="17"/>
    <undo index="14" exp="area" ref3D="1" dr="$A$83:$XFD$88" dn="Z_5BFCA170_DEAE_4D2C_98A0_1E68B427AC01_.wvu.Rows" sId="17"/>
    <undo index="12" exp="area" ref3D="1" dr="$A$79:$XFD$80" dn="Z_5BFCA170_DEAE_4D2C_98A0_1E68B427AC01_.wvu.Rows" sId="17"/>
    <undo index="10" exp="area" ref3D="1" dr="$A$68:$XFD$69" dn="Z_5BFCA170_DEAE_4D2C_98A0_1E68B427AC01_.wvu.Rows" sId="17"/>
    <undo index="8" exp="area" ref3D="1" dr="$A$60:$XFD$61" dn="Z_5BFCA170_DEAE_4D2C_98A0_1E68B427AC01_.wvu.Rows" sId="17"/>
    <undo index="6" exp="area" ref3D="1" dr="$A$58:$XFD$58" dn="Z_5BFCA170_DEAE_4D2C_98A0_1E68B427AC01_.wvu.Rows" sId="17"/>
    <undo index="4" exp="area" ref3D="1" dr="$A$44:$XFD$49" dn="Z_5BFCA170_DEAE_4D2C_98A0_1E68B427AC01_.wvu.Rows" sId="17"/>
    <undo index="2" exp="area" ref3D="1" dr="$A$40:$XFD$40" dn="Z_5BFCA170_DEAE_4D2C_98A0_1E68B427AC01_.wvu.Rows" sId="17"/>
    <undo index="20" exp="area" ref3D="1" dr="$A$91:$XFD$98" dn="Z_42584DC0_1D41_4C93_9B38_C388E7B8DAC4_.wvu.Rows" sId="17"/>
    <undo index="18" exp="area" ref3D="1" dr="$A$84:$XFD$88" dn="Z_42584DC0_1D41_4C93_9B38_C388E7B8DAC4_.wvu.Rows" sId="17"/>
    <undo index="16" exp="area" ref3D="1" dr="$A$79:$XFD$80" dn="Z_42584DC0_1D41_4C93_9B38_C388E7B8DAC4_.wvu.Rows" sId="17"/>
    <undo index="14" exp="area" ref3D="1" dr="$A$68:$XFD$69" dn="Z_42584DC0_1D41_4C93_9B38_C388E7B8DAC4_.wvu.Rows" sId="17"/>
    <undo index="12" exp="area" ref3D="1" dr="$A$60:$XFD$62" dn="Z_42584DC0_1D41_4C93_9B38_C388E7B8DAC4_.wvu.Rows" sId="17"/>
    <undo index="10" exp="area" ref3D="1" dr="$A$58:$XFD$58" dn="Z_42584DC0_1D41_4C93_9B38_C388E7B8DAC4_.wvu.Rows" sId="17"/>
    <undo index="8" exp="area" ref3D="1" dr="$A$44:$XFD$49" dn="Z_42584DC0_1D41_4C93_9B38_C388E7B8DAC4_.wvu.Rows" sId="17"/>
    <undo index="6" exp="area" ref3D="1" dr="$A$40:$XFD$40" dn="Z_42584DC0_1D41_4C93_9B38_C388E7B8DAC4_.wvu.Rows" sId="17"/>
    <undo index="16" exp="area" ref3D="1" dr="$A$91:$XFD$98" dn="Z_3DCB9AAA_F09C_4EA6_B992_F93E466D374A_.wvu.Rows" sId="17"/>
    <undo index="14" exp="area" ref3D="1" dr="$A$83:$XFD$88" dn="Z_3DCB9AAA_F09C_4EA6_B992_F93E466D374A_.wvu.Rows" sId="17"/>
    <undo index="12" exp="area" ref3D="1" dr="$A$79:$XFD$80" dn="Z_3DCB9AAA_F09C_4EA6_B992_F93E466D374A_.wvu.Rows" sId="17"/>
    <undo index="10" exp="area" ref3D="1" dr="$A$68:$XFD$69" dn="Z_3DCB9AAA_F09C_4EA6_B992_F93E466D374A_.wvu.Rows" sId="17"/>
    <undo index="8" exp="area" ref3D="1" dr="$A$60:$XFD$61" dn="Z_3DCB9AAA_F09C_4EA6_B992_F93E466D374A_.wvu.Rows" sId="17"/>
    <undo index="6" exp="area" ref3D="1" dr="$A$58:$XFD$58" dn="Z_3DCB9AAA_F09C_4EA6_B992_F93E466D374A_.wvu.Rows" sId="17"/>
    <undo index="4" exp="area" ref3D="1" dr="$A$44:$XFD$49" dn="Z_3DCB9AAA_F09C_4EA6_B992_F93E466D374A_.wvu.Rows" sId="17"/>
    <undo index="2" exp="area" ref3D="1" dr="$A$40:$XFD$40" dn="Z_3DCB9AAA_F09C_4EA6_B992_F93E466D374A_.wvu.Rows" sId="17"/>
    <undo index="18" exp="area" ref3D="1" dr="$A$91:$XFD$98" dn="Z_1A52382B_3765_4E8C_903F_6B8919B7242E_.wvu.Rows" sId="17"/>
    <undo index="16" exp="area" ref3D="1" dr="$A$84:$XFD$88" dn="Z_1A52382B_3765_4E8C_903F_6B8919B7242E_.wvu.Rows" sId="17"/>
    <undo index="14" exp="area" ref3D="1" dr="$A$79:$XFD$80" dn="Z_1A52382B_3765_4E8C_903F_6B8919B7242E_.wvu.Rows" sId="17"/>
    <undo index="12" exp="area" ref3D="1" dr="$A$68:$XFD$69" dn="Z_1A52382B_3765_4E8C_903F_6B8919B7242E_.wvu.Rows" sId="17"/>
    <undo index="10" exp="area" ref3D="1" dr="$A$60:$XFD$61" dn="Z_1A52382B_3765_4E8C_903F_6B8919B7242E_.wvu.Rows" sId="17"/>
    <undo index="8" exp="area" ref3D="1" dr="$A$58:$XFD$58" dn="Z_1A52382B_3765_4E8C_903F_6B8919B7242E_.wvu.Rows" sId="17"/>
    <undo index="6" exp="area" ref3D="1" dr="$A$44:$XFD$49" dn="Z_1A52382B_3765_4E8C_903F_6B8919B7242E_.wvu.Rows" sId="17"/>
    <undo index="4" exp="area" ref3D="1" dr="$A$40:$XFD$40" dn="Z_1A52382B_3765_4E8C_903F_6B8919B7242E_.wvu.Rows" sId="17"/>
    <undo index="20" exp="area" ref3D="1" dr="$A$142:$XFD$142" dn="Z_1718F1EE_9F48_4DBE_9531_3B70F9C4A5DD_.wvu.Rows" sId="17"/>
    <undo index="18" exp="area" ref3D="1" dr="$A$91:$XFD$98" dn="Z_1718F1EE_9F48_4DBE_9531_3B70F9C4A5DD_.wvu.Rows" sId="17"/>
    <undo index="16" exp="area" ref3D="1" dr="$A$84:$XFD$88" dn="Z_1718F1EE_9F48_4DBE_9531_3B70F9C4A5DD_.wvu.Rows" sId="17"/>
    <undo index="14" exp="area" ref3D="1" dr="$A$79:$XFD$80" dn="Z_1718F1EE_9F48_4DBE_9531_3B70F9C4A5DD_.wvu.Rows" sId="17"/>
    <undo index="12" exp="area" ref3D="1" dr="$A$68:$XFD$69" dn="Z_1718F1EE_9F48_4DBE_9531_3B70F9C4A5DD_.wvu.Rows" sId="17"/>
    <undo index="10" exp="area" ref3D="1" dr="$A$60:$XFD$62" dn="Z_1718F1EE_9F48_4DBE_9531_3B70F9C4A5DD_.wvu.Rows" sId="17"/>
    <undo index="8" exp="area" ref3D="1" dr="$A$58:$XFD$58" dn="Z_1718F1EE_9F48_4DBE_9531_3B70F9C4A5DD_.wvu.Rows" sId="17"/>
    <undo index="6" exp="area" ref3D="1" dr="$A$44:$XFD$50" dn="Z_1718F1EE_9F48_4DBE_9531_3B70F9C4A5DD_.wvu.Rows" sId="17"/>
    <rfmt sheetId="17" xfDxf="1" s="1" sqref="A40:XFD4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7" s="1" dxf="1">
      <nc r="A40">
        <v>2020100310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>
      <nc r="B40" t="inlineStr">
        <is>
          <t>Сбалансированность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 numFmtId="4">
      <nc r="C40">
        <v>0</v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 numFmtId="4">
      <nc r="D40">
        <v>0</v>
      </nc>
      <ndxf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>
      <nc r="E40">
        <f>SUM(D40/C40*100)</f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>
      <nc r="F40">
        <f>SUM(D40-C40)</f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8364" sId="17" numFmtId="4">
    <oc r="C41">
      <v>834.51</v>
    </oc>
    <nc r="C41">
      <v>772.27</v>
    </nc>
  </rcc>
  <rcc rId="18365" sId="17" numFmtId="4">
    <oc r="C42">
      <v>183.38800000000001</v>
    </oc>
    <nc r="C42">
      <v>2569.3000000000002</v>
    </nc>
  </rcc>
  <rcc rId="18366" sId="17" numFmtId="4">
    <oc r="D42">
      <v>14.933299999999999</v>
    </oc>
    <nc r="D42">
      <v>17.2334</v>
    </nc>
  </rcc>
  <rcc rId="18367" sId="17" numFmtId="4">
    <nc r="C49">
      <v>75</v>
    </nc>
  </rcc>
  <rcc rId="18368" sId="17" numFmtId="4">
    <oc r="D30">
      <v>26.302569999999999</v>
    </oc>
    <nc r="D30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Юсь!$19:$24,Юсь!$36:$36,Юсь!$43:$48,Юсь!$57:$57,Юсь!$59:$60,Юсь!$67:$68,Юсь!$78:$79,Юсь!$83:$87,Юсь!$90:$97,Юсь!$141:$141</formula>
    <oldFormula>Юсь!$19:$24,Юсь!$36:$36,Юсь!$43:$48,Юсь!$57:$57,Юсь!$59:$60,Юсь!$67:$68,Юсь!$78:$79,Юсь!$83:$87,Юсь!$90:$97,Юсь!$141:$141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3.xml><?xml version="1.0" encoding="utf-8"?>
<revisions xmlns="http://schemas.openxmlformats.org/spreadsheetml/2006/main" xmlns:r="http://schemas.openxmlformats.org/officeDocument/2006/relationships">
  <rcc rId="20913" sId="12" numFmtId="34">
    <oc r="D58">
      <v>25.2</v>
    </oc>
    <nc r="D58">
      <v>119.85755</v>
    </nc>
  </rcc>
  <rcc rId="20914" sId="12" numFmtId="34">
    <oc r="D65">
      <v>4.8</v>
    </oc>
    <nc r="D65">
      <v>21.455179999999999</v>
    </nc>
  </rcc>
  <rcc rId="20915" sId="12" numFmtId="34">
    <oc r="C76">
      <v>2270.87</v>
    </oc>
    <nc r="C76">
      <v>3641.8069999999998</v>
    </nc>
  </rcc>
  <rcc rId="20916" sId="12" numFmtId="34">
    <oc r="D80">
      <v>2.8155800000000002</v>
    </oc>
    <nc r="D80">
      <v>6.327</v>
    </nc>
  </rcc>
  <rcc rId="20917" sId="12" numFmtId="34">
    <oc r="D81">
      <v>1.45478</v>
    </oc>
    <nc r="D81">
      <v>37.802309999999999</v>
    </nc>
  </rcc>
  <rcc rId="20918" sId="12" numFmtId="34">
    <nc r="D83">
      <v>92.424999999999997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7">
  <userInfo guid="{7BBE16C8-E29D-45F3-9C1F-09DE9972F0F9}" name="morgau_fin7" id="-1071139096" dateTime="2020-01-22T14:46:30"/>
  <userInfo guid="{34B87E18-4826-4EDF-9254-3F5242D847A3}" name="morgau_fin3" id="-534288278" dateTime="2020-01-28T16:50:26"/>
  <userInfo guid="{34B87E18-4826-4EDF-9254-3F5242D847A3}" name="morgau_fin2" id="-400038847" dateTime="2020-01-29T14:40:32"/>
  <userInfo guid="{DC5B4C67-E241-4FB3-A84B-C5F03714045C}" name="morgau_fin3" id="-534271419" dateTime="2020-02-05T08:52:32"/>
  <userInfo guid="{2DE631F7-786A-4EFF-B5F8-F79E35321049}" name="morgau_fin3" id="-534249898" dateTime="2020-02-07T16:12:20"/>
  <userInfo guid="{2DE631F7-786A-4EFF-B5F8-F79E35321049}" name="morgau_fin5" id="-802691765" dateTime="2020-03-11T11:05:55"/>
  <userInfo guid="{5A5E38A7-7876-4028-9C96-A40FF60EED52}" name="morgau_fin3" id="-534271457" dateTime="2021-02-04T08:30:1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1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3.bin"/><Relationship Id="rId1" Type="http://schemas.openxmlformats.org/officeDocument/2006/relationships/printerSettings" Target="../printerSettings/printerSettings20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5.bin"/><Relationship Id="rId1" Type="http://schemas.openxmlformats.org/officeDocument/2006/relationships/printerSettings" Target="../printerSettings/printerSettings20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tabSelected="1" view="pageBreakPreview" zoomScale="80" zoomScaleNormal="100" zoomScaleSheetLayoutView="80" workbookViewId="0">
      <selection activeCell="E26" sqref="E26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19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84" t="s">
        <v>419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122"/>
      <c r="M1" s="122"/>
      <c r="N1" s="122"/>
      <c r="O1" s="122"/>
    </row>
    <row r="2" spans="1:15" ht="33.75" customHeight="1">
      <c r="A2" s="482" t="s">
        <v>177</v>
      </c>
      <c r="B2" s="483" t="s">
        <v>178</v>
      </c>
      <c r="C2" s="479" t="s">
        <v>179</v>
      </c>
      <c r="D2" s="480"/>
      <c r="E2" s="480"/>
      <c r="F2" s="479" t="s">
        <v>180</v>
      </c>
      <c r="G2" s="480"/>
      <c r="H2" s="480"/>
      <c r="I2" s="479" t="s">
        <v>181</v>
      </c>
      <c r="J2" s="480"/>
      <c r="K2" s="485"/>
    </row>
    <row r="3" spans="1:15" ht="53.25" customHeight="1">
      <c r="A3" s="482"/>
      <c r="B3" s="483"/>
      <c r="C3" s="78" t="s">
        <v>408</v>
      </c>
      <c r="D3" s="78" t="s">
        <v>415</v>
      </c>
      <c r="E3" s="137" t="s">
        <v>316</v>
      </c>
      <c r="F3" s="78" t="s">
        <v>408</v>
      </c>
      <c r="G3" s="78" t="s">
        <v>415</v>
      </c>
      <c r="H3" s="137" t="s">
        <v>316</v>
      </c>
      <c r="I3" s="78" t="s">
        <v>408</v>
      </c>
      <c r="J3" s="78" t="s">
        <v>415</v>
      </c>
      <c r="K3" s="78" t="s">
        <v>316</v>
      </c>
    </row>
    <row r="4" spans="1:15" s="80" customFormat="1" ht="30.75" customHeight="1">
      <c r="A4" s="79" t="s">
        <v>4</v>
      </c>
      <c r="B4" s="76"/>
      <c r="C4" s="198">
        <f>SUM(C5:C13)</f>
        <v>191128.13999999998</v>
      </c>
      <c r="D4" s="198">
        <f>SUM(D5:D13)</f>
        <v>39883.804709999997</v>
      </c>
      <c r="E4" s="198">
        <f>D4/C4*100</f>
        <v>20.867573299253579</v>
      </c>
      <c r="F4" s="198">
        <f>SUM(F5:F13)</f>
        <v>152517</v>
      </c>
      <c r="G4" s="198">
        <f>SUM(G5:G13)</f>
        <v>34168.425969999997</v>
      </c>
      <c r="H4" s="198">
        <f>G4/F4*100</f>
        <v>22.403027839519527</v>
      </c>
      <c r="I4" s="198">
        <f>I5+I7+I6+I8+I10+I11+I12+I13</f>
        <v>38611.14</v>
      </c>
      <c r="J4" s="198">
        <f>J5+J6+J7+J8+J10+J11+J12+J13</f>
        <v>5715.3787400000001</v>
      </c>
      <c r="K4" s="198">
        <f>J4/I4*100</f>
        <v>14.802408683089908</v>
      </c>
    </row>
    <row r="5" spans="1:15" ht="27" customHeight="1">
      <c r="A5" s="81" t="s">
        <v>182</v>
      </c>
      <c r="B5" s="77">
        <v>10102</v>
      </c>
      <c r="C5" s="199">
        <f t="shared" ref="C5:C13" si="0">F5+I5</f>
        <v>133271.44</v>
      </c>
      <c r="D5" s="199">
        <f t="shared" ref="D5:D13" si="1">G5+J5</f>
        <v>29529.752060000003</v>
      </c>
      <c r="E5" s="198">
        <f t="shared" ref="E5:E24" si="2">D5/C5*100</f>
        <v>22.157599602735591</v>
      </c>
      <c r="F5" s="199">
        <f>район!C5</f>
        <v>127321</v>
      </c>
      <c r="G5" s="199">
        <f>район!D5</f>
        <v>28183.715810000002</v>
      </c>
      <c r="H5" s="200">
        <f t="shared" ref="H5:H41" si="3">G5/F5*100</f>
        <v>22.135952285954399</v>
      </c>
      <c r="I5" s="199">
        <f>Справка!I31</f>
        <v>5950.44</v>
      </c>
      <c r="J5" s="199">
        <f>Справка!J31</f>
        <v>1346.0362499999997</v>
      </c>
      <c r="K5" s="200">
        <f t="shared" ref="K5:K12" si="4">J5/I5*100</f>
        <v>22.620785185633327</v>
      </c>
    </row>
    <row r="6" spans="1:15" ht="41.25" customHeight="1">
      <c r="A6" s="81" t="s">
        <v>269</v>
      </c>
      <c r="B6" s="77">
        <v>10300</v>
      </c>
      <c r="C6" s="199">
        <f t="shared" si="0"/>
        <v>14188.8</v>
      </c>
      <c r="D6" s="199">
        <f t="shared" si="1"/>
        <v>3506.5318800000005</v>
      </c>
      <c r="E6" s="198">
        <f t="shared" si="2"/>
        <v>24.713378721244929</v>
      </c>
      <c r="F6" s="199">
        <f>район!C7</f>
        <v>5168.1000000000004</v>
      </c>
      <c r="G6" s="199">
        <f>район!D7</f>
        <v>1277.2135900000001</v>
      </c>
      <c r="H6" s="200">
        <f t="shared" si="3"/>
        <v>24.713407054817051</v>
      </c>
      <c r="I6" s="199">
        <f>Справка!L31+Справка!R31+Справка!O31</f>
        <v>9020.6999999999989</v>
      </c>
      <c r="J6" s="199">
        <f>Справка!M31+Справка!S31+Справка!P31+Справка!V31</f>
        <v>2229.3182900000002</v>
      </c>
      <c r="K6" s="200">
        <f t="shared" si="4"/>
        <v>24.713362488498682</v>
      </c>
    </row>
    <row r="7" spans="1:15" ht="19.5" customHeight="1">
      <c r="A7" s="81" t="s">
        <v>183</v>
      </c>
      <c r="B7" s="77">
        <v>10500</v>
      </c>
      <c r="C7" s="199">
        <f t="shared" si="0"/>
        <v>13277.9</v>
      </c>
      <c r="D7" s="199">
        <f t="shared" si="1"/>
        <v>4169.0290599999998</v>
      </c>
      <c r="E7" s="198">
        <f t="shared" si="2"/>
        <v>31.398256200152129</v>
      </c>
      <c r="F7" s="199">
        <f>район!C12</f>
        <v>12727.9</v>
      </c>
      <c r="G7" s="199">
        <f>район!D12</f>
        <v>3914.5477499999997</v>
      </c>
      <c r="H7" s="200">
        <f t="shared" si="3"/>
        <v>30.755645078921106</v>
      </c>
      <c r="I7" s="199">
        <f>Справка!X31</f>
        <v>550</v>
      </c>
      <c r="J7" s="199">
        <f>Справка!Y31</f>
        <v>254.48130999999998</v>
      </c>
      <c r="K7" s="200">
        <f t="shared" si="4"/>
        <v>46.269329090909089</v>
      </c>
    </row>
    <row r="8" spans="1:15" ht="19.5" customHeight="1">
      <c r="A8" s="81" t="s">
        <v>184</v>
      </c>
      <c r="B8" s="77">
        <v>10601</v>
      </c>
      <c r="C8" s="199">
        <f t="shared" si="0"/>
        <v>6050</v>
      </c>
      <c r="D8" s="199">
        <f t="shared" si="1"/>
        <v>393.92206999999996</v>
      </c>
      <c r="E8" s="198">
        <f t="shared" si="2"/>
        <v>6.5111085950413221</v>
      </c>
      <c r="F8" s="199"/>
      <c r="G8" s="199"/>
      <c r="H8" s="200"/>
      <c r="I8" s="199">
        <f>Справка!AA31</f>
        <v>6050</v>
      </c>
      <c r="J8" s="199">
        <f>Справка!AB31</f>
        <v>393.92206999999996</v>
      </c>
      <c r="K8" s="200">
        <f t="shared" si="4"/>
        <v>6.5111085950413221</v>
      </c>
    </row>
    <row r="9" spans="1:15" ht="19.5" customHeight="1">
      <c r="A9" s="81" t="s">
        <v>270</v>
      </c>
      <c r="B9" s="77">
        <v>10604</v>
      </c>
      <c r="C9" s="199">
        <f t="shared" si="0"/>
        <v>2400</v>
      </c>
      <c r="D9" s="199">
        <f t="shared" si="1"/>
        <v>220.24126999999999</v>
      </c>
      <c r="E9" s="198">
        <f t="shared" si="2"/>
        <v>9.1767195833333322</v>
      </c>
      <c r="F9" s="199">
        <f>район!C17</f>
        <v>2400</v>
      </c>
      <c r="G9" s="199">
        <f>район!D20</f>
        <v>220.24126999999999</v>
      </c>
      <c r="H9" s="200">
        <f t="shared" si="3"/>
        <v>9.1767195833333322</v>
      </c>
      <c r="I9" s="199"/>
      <c r="J9" s="199"/>
      <c r="K9" s="200"/>
    </row>
    <row r="10" spans="1:15" ht="19.5" customHeight="1">
      <c r="A10" s="81" t="s">
        <v>185</v>
      </c>
      <c r="B10" s="77">
        <v>10606</v>
      </c>
      <c r="C10" s="199">
        <f t="shared" si="0"/>
        <v>16922</v>
      </c>
      <c r="D10" s="199">
        <f t="shared" si="1"/>
        <v>1479.5308199999999</v>
      </c>
      <c r="E10" s="198">
        <f t="shared" si="2"/>
        <v>8.743238506086751</v>
      </c>
      <c r="F10" s="199"/>
      <c r="G10" s="199"/>
      <c r="H10" s="200">
        <v>0</v>
      </c>
      <c r="I10" s="199">
        <f>Справка!AD31</f>
        <v>16922</v>
      </c>
      <c r="J10" s="199">
        <f>Справка!AE31</f>
        <v>1479.5308199999999</v>
      </c>
      <c r="K10" s="200">
        <f t="shared" si="4"/>
        <v>8.743238506086751</v>
      </c>
    </row>
    <row r="11" spans="1:15" ht="33.75" customHeight="1">
      <c r="A11" s="81" t="s">
        <v>186</v>
      </c>
      <c r="B11" s="77">
        <v>10701</v>
      </c>
      <c r="C11" s="199">
        <f t="shared" si="0"/>
        <v>1900</v>
      </c>
      <c r="D11" s="199">
        <f t="shared" si="1"/>
        <v>15.358269999999999</v>
      </c>
      <c r="E11" s="198">
        <f t="shared" si="2"/>
        <v>0.80832999999999999</v>
      </c>
      <c r="F11" s="199">
        <f>район!C22</f>
        <v>1900</v>
      </c>
      <c r="G11" s="199">
        <f>район!D22</f>
        <v>15.358269999999999</v>
      </c>
      <c r="H11" s="200">
        <f t="shared" si="3"/>
        <v>0.80832999999999999</v>
      </c>
      <c r="I11" s="199"/>
      <c r="J11" s="199"/>
      <c r="K11" s="200">
        <v>0</v>
      </c>
    </row>
    <row r="12" spans="1:15" ht="19.5" customHeight="1">
      <c r="A12" s="81" t="s">
        <v>187</v>
      </c>
      <c r="B12" s="77">
        <v>10800</v>
      </c>
      <c r="C12" s="199">
        <f t="shared" si="0"/>
        <v>3118</v>
      </c>
      <c r="D12" s="199">
        <f t="shared" si="1"/>
        <v>569.43928000000005</v>
      </c>
      <c r="E12" s="198">
        <f t="shared" si="2"/>
        <v>18.262966003848621</v>
      </c>
      <c r="F12" s="199">
        <f>район!C24</f>
        <v>3000</v>
      </c>
      <c r="G12" s="199">
        <f>район!D24</f>
        <v>557.34928000000002</v>
      </c>
      <c r="H12" s="200">
        <f t="shared" si="3"/>
        <v>18.578309333333333</v>
      </c>
      <c r="I12" s="199">
        <f>Справка!AG31</f>
        <v>118</v>
      </c>
      <c r="J12" s="199">
        <f>Справка!AH31</f>
        <v>12.09</v>
      </c>
      <c r="K12" s="200">
        <f t="shared" si="4"/>
        <v>10.245762711864407</v>
      </c>
    </row>
    <row r="13" spans="1:15" ht="19.5" customHeight="1">
      <c r="A13" s="81" t="s">
        <v>188</v>
      </c>
      <c r="B13" s="77">
        <v>10900</v>
      </c>
      <c r="C13" s="199">
        <f t="shared" si="0"/>
        <v>0</v>
      </c>
      <c r="D13" s="199">
        <f t="shared" si="1"/>
        <v>0</v>
      </c>
      <c r="E13" s="198"/>
      <c r="F13" s="199">
        <f>район!C28</f>
        <v>0</v>
      </c>
      <c r="G13" s="199">
        <f>район!D28</f>
        <v>0</v>
      </c>
      <c r="H13" s="200"/>
      <c r="I13" s="199">
        <f>Справка!AJ31</f>
        <v>0</v>
      </c>
      <c r="J13" s="199">
        <f>Справка!AK31</f>
        <v>0</v>
      </c>
      <c r="K13" s="200"/>
    </row>
    <row r="14" spans="1:15" s="80" customFormat="1" ht="20.25" customHeight="1">
      <c r="A14" s="79" t="s">
        <v>12</v>
      </c>
      <c r="B14" s="76"/>
      <c r="C14" s="198">
        <f>SUM(C15:C21)</f>
        <v>22860.2</v>
      </c>
      <c r="D14" s="198">
        <f>SUM(D15:D21)</f>
        <v>5859.5573799999993</v>
      </c>
      <c r="E14" s="198">
        <f t="shared" si="2"/>
        <v>25.632135239411724</v>
      </c>
      <c r="F14" s="198">
        <f>F15+F16+F17+F18+F20+F21+F19</f>
        <v>19326</v>
      </c>
      <c r="G14" s="198">
        <f>G15+G16+G17+G18+G20+G21+G19</f>
        <v>5098.6843599999993</v>
      </c>
      <c r="H14" s="198">
        <f t="shared" si="3"/>
        <v>26.382512470247331</v>
      </c>
      <c r="I14" s="201">
        <f>I15+I16+I17+I18+I20+I21+I26</f>
        <v>3534.2</v>
      </c>
      <c r="J14" s="201">
        <f>J15+J16+J17+J18+J20+J21</f>
        <v>760.87302</v>
      </c>
      <c r="K14" s="198">
        <f>J14/I14*100</f>
        <v>21.528861411351933</v>
      </c>
    </row>
    <row r="15" spans="1:15" ht="52.5" customHeight="1">
      <c r="A15" s="81" t="s">
        <v>189</v>
      </c>
      <c r="B15" s="77">
        <v>11100</v>
      </c>
      <c r="C15" s="199">
        <f t="shared" ref="C15:D21" si="5">F15+I15</f>
        <v>12720.2</v>
      </c>
      <c r="D15" s="199">
        <f t="shared" si="5"/>
        <v>2144.1255999999998</v>
      </c>
      <c r="E15" s="198">
        <f t="shared" si="2"/>
        <v>16.856068300812879</v>
      </c>
      <c r="F15" s="199">
        <f>район!C34</f>
        <v>9596</v>
      </c>
      <c r="G15" s="199">
        <f>район!D34</f>
        <v>1500.5295899999999</v>
      </c>
      <c r="H15" s="199">
        <f t="shared" si="3"/>
        <v>15.637031992496873</v>
      </c>
      <c r="I15" s="199">
        <f>Справка!AP31+Справка!AS31+Справка!AM31</f>
        <v>3124.2</v>
      </c>
      <c r="J15" s="199">
        <f>Справка!AQ31+Справка!AT31+Справка!AN31</f>
        <v>643.59600999999998</v>
      </c>
      <c r="K15" s="200">
        <f>J15/I15*100</f>
        <v>20.600346008578196</v>
      </c>
    </row>
    <row r="16" spans="1:15" ht="33" customHeight="1">
      <c r="A16" s="81" t="s">
        <v>190</v>
      </c>
      <c r="B16" s="77">
        <v>11200</v>
      </c>
      <c r="C16" s="199">
        <f t="shared" si="5"/>
        <v>1330</v>
      </c>
      <c r="D16" s="199">
        <f t="shared" si="5"/>
        <v>808.57992000000002</v>
      </c>
      <c r="E16" s="198">
        <f t="shared" si="2"/>
        <v>60.795482706766926</v>
      </c>
      <c r="F16" s="199">
        <f>район!C43</f>
        <v>1330</v>
      </c>
      <c r="G16" s="199">
        <f>район!D43</f>
        <v>808.57992000000002</v>
      </c>
      <c r="H16" s="199">
        <f t="shared" si="3"/>
        <v>60.795482706766926</v>
      </c>
      <c r="I16" s="199">
        <v>0</v>
      </c>
      <c r="J16" s="199">
        <v>0</v>
      </c>
      <c r="K16" s="200">
        <v>0</v>
      </c>
    </row>
    <row r="17" spans="1:13" ht="33" customHeight="1">
      <c r="A17" s="81" t="s">
        <v>191</v>
      </c>
      <c r="B17" s="77">
        <v>11300</v>
      </c>
      <c r="C17" s="199">
        <f t="shared" si="5"/>
        <v>510</v>
      </c>
      <c r="D17" s="199">
        <f t="shared" si="5"/>
        <v>76.826949999999997</v>
      </c>
      <c r="E17" s="198">
        <f t="shared" si="2"/>
        <v>15.064107843137254</v>
      </c>
      <c r="F17" s="199">
        <f>район!C45</f>
        <v>100</v>
      </c>
      <c r="G17" s="199">
        <f>район!D45</f>
        <v>0</v>
      </c>
      <c r="H17" s="199">
        <f t="shared" si="3"/>
        <v>0</v>
      </c>
      <c r="I17" s="199">
        <f>Справка!AY31</f>
        <v>410</v>
      </c>
      <c r="J17" s="199">
        <f>Справка!AZ31</f>
        <v>76.826949999999997</v>
      </c>
      <c r="K17" s="200"/>
    </row>
    <row r="18" spans="1:13" ht="33" customHeight="1">
      <c r="A18" s="81" t="s">
        <v>192</v>
      </c>
      <c r="B18" s="77">
        <v>11400</v>
      </c>
      <c r="C18" s="199">
        <f t="shared" si="5"/>
        <v>6000</v>
      </c>
      <c r="D18" s="199">
        <f t="shared" si="5"/>
        <v>2416.8654299999998</v>
      </c>
      <c r="E18" s="198">
        <f t="shared" si="2"/>
        <v>40.281090499999998</v>
      </c>
      <c r="F18" s="199">
        <f>район!C48</f>
        <v>6000</v>
      </c>
      <c r="G18" s="199">
        <f>район!D48</f>
        <v>2395.31043</v>
      </c>
      <c r="H18" s="199">
        <f t="shared" si="3"/>
        <v>39.921840500000002</v>
      </c>
      <c r="I18" s="199">
        <f>Справка!BE31</f>
        <v>0</v>
      </c>
      <c r="J18" s="199">
        <f>Справка!BF31</f>
        <v>21.555</v>
      </c>
      <c r="K18" s="200"/>
    </row>
    <row r="19" spans="1:13" ht="23.25" customHeight="1">
      <c r="A19" s="81" t="s">
        <v>239</v>
      </c>
      <c r="B19" s="77">
        <v>11500</v>
      </c>
      <c r="C19" s="199">
        <f t="shared" si="5"/>
        <v>0</v>
      </c>
      <c r="D19" s="199">
        <f t="shared" si="5"/>
        <v>0</v>
      </c>
      <c r="E19" s="198"/>
      <c r="F19" s="199">
        <f>район!C51</f>
        <v>0</v>
      </c>
      <c r="G19" s="199">
        <f>район!D51</f>
        <v>0</v>
      </c>
      <c r="H19" s="199"/>
      <c r="I19" s="199"/>
      <c r="J19" s="199"/>
      <c r="K19" s="200"/>
    </row>
    <row r="20" spans="1:13" ht="22.5" customHeight="1">
      <c r="A20" s="81" t="s">
        <v>193</v>
      </c>
      <c r="B20" s="77">
        <v>11600</v>
      </c>
      <c r="C20" s="199">
        <f t="shared" si="5"/>
        <v>2300</v>
      </c>
      <c r="D20" s="199">
        <f t="shared" si="5"/>
        <v>402.95802999999995</v>
      </c>
      <c r="E20" s="198">
        <f t="shared" si="2"/>
        <v>17.519914347826084</v>
      </c>
      <c r="F20" s="199">
        <f>район!C53</f>
        <v>2300</v>
      </c>
      <c r="G20" s="199">
        <f>район!D53</f>
        <v>394.26441999999997</v>
      </c>
      <c r="H20" s="199">
        <f t="shared" si="3"/>
        <v>17.141931304347825</v>
      </c>
      <c r="I20" s="199">
        <f>Справка!BN31</f>
        <v>0</v>
      </c>
      <c r="J20" s="199">
        <f>Справка!BO31</f>
        <v>8.6936100000000014</v>
      </c>
      <c r="K20" s="200">
        <v>0</v>
      </c>
    </row>
    <row r="21" spans="1:13" ht="49.5" customHeight="1">
      <c r="A21" s="81" t="s">
        <v>194</v>
      </c>
      <c r="B21" s="77">
        <v>11700</v>
      </c>
      <c r="C21" s="199">
        <f t="shared" si="5"/>
        <v>0</v>
      </c>
      <c r="D21" s="199">
        <f t="shared" si="5"/>
        <v>10.201449999999998</v>
      </c>
      <c r="E21" s="198"/>
      <c r="F21" s="199">
        <f>район!C58</f>
        <v>0</v>
      </c>
      <c r="G21" s="199">
        <f>район!D58</f>
        <v>0</v>
      </c>
      <c r="H21" s="199"/>
      <c r="I21" s="199">
        <f>Справка!BQ31</f>
        <v>0</v>
      </c>
      <c r="J21" s="199">
        <f>Справка!BR31</f>
        <v>10.201449999999998</v>
      </c>
      <c r="K21" s="200">
        <v>0</v>
      </c>
    </row>
    <row r="22" spans="1:13" ht="0.75" customHeight="1">
      <c r="A22" s="79" t="s">
        <v>195</v>
      </c>
      <c r="B22" s="76">
        <v>30000</v>
      </c>
      <c r="C22" s="471">
        <f>F22+I22</f>
        <v>0</v>
      </c>
      <c r="D22" s="198">
        <f t="shared" ref="D22" si="6">G22+J22</f>
        <v>0</v>
      </c>
      <c r="E22" s="198" t="e">
        <f t="shared" si="2"/>
        <v>#DIV/0!</v>
      </c>
      <c r="F22" s="198">
        <v>0</v>
      </c>
      <c r="G22" s="198">
        <v>0</v>
      </c>
      <c r="H22" s="198"/>
      <c r="I22" s="198">
        <v>0</v>
      </c>
      <c r="J22" s="198">
        <v>0</v>
      </c>
      <c r="K22" s="198"/>
    </row>
    <row r="23" spans="1:13" ht="29.25" customHeight="1">
      <c r="A23" s="79" t="s">
        <v>16</v>
      </c>
      <c r="B23" s="76">
        <v>10000</v>
      </c>
      <c r="C23" s="201">
        <f>SUM(C4,C14,C22,)</f>
        <v>213988.34</v>
      </c>
      <c r="D23" s="201">
        <f>SUM(D4,D14,)</f>
        <v>45743.362089999995</v>
      </c>
      <c r="E23" s="198">
        <f t="shared" si="2"/>
        <v>21.376567569055396</v>
      </c>
      <c r="F23" s="201">
        <f>SUM(F4,F14,)</f>
        <v>171843</v>
      </c>
      <c r="G23" s="201">
        <f>SUM(G4,G14,G22)</f>
        <v>39267.110329999996</v>
      </c>
      <c r="H23" s="198">
        <f t="shared" si="3"/>
        <v>22.850573098700554</v>
      </c>
      <c r="I23" s="201">
        <f>I4+I14</f>
        <v>42145.34</v>
      </c>
      <c r="J23" s="201">
        <f>J4+J14</f>
        <v>6476.2517600000001</v>
      </c>
      <c r="K23" s="198">
        <f>J23/I23*100</f>
        <v>15.366471738037943</v>
      </c>
    </row>
    <row r="24" spans="1:13" ht="32.25" customHeight="1">
      <c r="A24" s="79" t="s">
        <v>196</v>
      </c>
      <c r="B24" s="76">
        <v>20200</v>
      </c>
      <c r="C24" s="202">
        <v>761286.58935000002</v>
      </c>
      <c r="D24" s="202">
        <v>157842.73134999999</v>
      </c>
      <c r="E24" s="198">
        <f t="shared" si="2"/>
        <v>20.733680792245256</v>
      </c>
      <c r="F24" s="201">
        <f>район!C62</f>
        <v>768317.81625999999</v>
      </c>
      <c r="G24" s="201">
        <f>район!D62</f>
        <v>145050.89848</v>
      </c>
      <c r="H24" s="198">
        <f t="shared" si="3"/>
        <v>18.879023160763793</v>
      </c>
      <c r="I24" s="201">
        <f>Справка!BZ31</f>
        <v>135921.40420999998</v>
      </c>
      <c r="J24" s="202">
        <v>15975.870999999999</v>
      </c>
      <c r="K24" s="198">
        <f t="shared" ref="K24:K38" si="7">J24/I24*100</f>
        <v>11.753756586649967</v>
      </c>
    </row>
    <row r="25" spans="1:13" ht="33" customHeight="1">
      <c r="A25" s="79" t="s">
        <v>288</v>
      </c>
      <c r="B25" s="76">
        <v>20700</v>
      </c>
      <c r="C25" s="203">
        <f>F25+I25</f>
        <v>3100.2346699999998</v>
      </c>
      <c r="D25" s="203">
        <f>SUM(J25+G25)</f>
        <v>2789.3533999999995</v>
      </c>
      <c r="E25" s="201"/>
      <c r="F25" s="201"/>
      <c r="G25" s="201"/>
      <c r="H25" s="198"/>
      <c r="I25" s="201">
        <f>Справка!CR31</f>
        <v>3100.2346699999998</v>
      </c>
      <c r="J25" s="201">
        <f>Справка!CS31</f>
        <v>2789.3533999999995</v>
      </c>
      <c r="K25" s="198"/>
    </row>
    <row r="26" spans="1:13" ht="33" customHeight="1">
      <c r="A26" s="79" t="s">
        <v>250</v>
      </c>
      <c r="B26" s="77">
        <v>21900</v>
      </c>
      <c r="C26" s="203">
        <f>F26+I26</f>
        <v>-19738.97309</v>
      </c>
      <c r="D26" s="203">
        <v>-19738.97309</v>
      </c>
      <c r="E26" s="201"/>
      <c r="F26" s="200">
        <f>район!C70</f>
        <v>-19738.97309</v>
      </c>
      <c r="G26" s="200">
        <f>район!D70</f>
        <v>-19738.97309</v>
      </c>
      <c r="H26" s="198"/>
      <c r="I26" s="200">
        <v>0</v>
      </c>
      <c r="J26" s="200">
        <f>SUM(Справка!CV18)</f>
        <v>-467.79521999999997</v>
      </c>
      <c r="K26" s="200">
        <v>0</v>
      </c>
      <c r="L26" s="83"/>
    </row>
    <row r="27" spans="1:13" ht="29.25" customHeight="1">
      <c r="A27" s="76" t="s">
        <v>197</v>
      </c>
      <c r="B27" s="76"/>
      <c r="C27" s="205">
        <f>C24+C23+C26+C25</f>
        <v>958636.19093000004</v>
      </c>
      <c r="D27" s="205">
        <f>D24+D23+D26+D25</f>
        <v>186636.47374999998</v>
      </c>
      <c r="E27" s="205">
        <f t="shared" ref="E14:E39" si="8">D27/C27*100</f>
        <v>19.468957620819495</v>
      </c>
      <c r="F27" s="205">
        <f>F24+F23</f>
        <v>940160.81625999999</v>
      </c>
      <c r="G27" s="205">
        <f>G24+G23</f>
        <v>184318.00881</v>
      </c>
      <c r="H27" s="205">
        <f t="shared" si="3"/>
        <v>19.604944773514912</v>
      </c>
      <c r="I27" s="205">
        <f>I24+I23</f>
        <v>178066.74420999998</v>
      </c>
      <c r="J27" s="205">
        <f>J24+J23+J25+J26</f>
        <v>24773.680939999998</v>
      </c>
      <c r="K27" s="204">
        <f t="shared" si="7"/>
        <v>13.912581515380312</v>
      </c>
      <c r="L27" s="95"/>
      <c r="M27" s="83"/>
    </row>
    <row r="28" spans="1:13" ht="29.25" customHeight="1">
      <c r="A28" s="76" t="s">
        <v>198</v>
      </c>
      <c r="B28" s="76"/>
      <c r="C28" s="205">
        <f>C29+C30+C31+C32+C33+C34+C35+C36+C37+C41+C38+C39+C40</f>
        <v>984034.01875000005</v>
      </c>
      <c r="D28" s="205">
        <f>SUM(D29:D41)</f>
        <v>192443.34844999999</v>
      </c>
      <c r="E28" s="205">
        <f t="shared" si="8"/>
        <v>19.556574750785259</v>
      </c>
      <c r="F28" s="205">
        <f>SUM(F29+F30+F31+F32+F33+F34+F35+F36+F37+F38+F39+F40+F41)</f>
        <v>962856.37109000003</v>
      </c>
      <c r="G28" s="205">
        <f>SUM(G29:G41)</f>
        <v>196282.16684000002</v>
      </c>
      <c r="H28" s="205">
        <f t="shared" si="3"/>
        <v>20.385404587165905</v>
      </c>
      <c r="I28" s="205">
        <f>I29+I30+I31+I32+I33+I34+I35+I36+I37+I38+I39+I40+I41</f>
        <v>180769.0172</v>
      </c>
      <c r="J28" s="205">
        <f>J29+J30+J31+J32+J33+J34+J35+J36+J37+J38+J39+J40+J41</f>
        <v>18616.397609999996</v>
      </c>
      <c r="K28" s="204">
        <f t="shared" si="7"/>
        <v>10.298444887490374</v>
      </c>
      <c r="L28" s="95"/>
    </row>
    <row r="29" spans="1:13" ht="30.75" customHeight="1">
      <c r="A29" s="81" t="s">
        <v>199</v>
      </c>
      <c r="B29" s="82" t="s">
        <v>27</v>
      </c>
      <c r="C29" s="264">
        <f>F29+I29</f>
        <v>72461.274620000011</v>
      </c>
      <c r="D29" s="264">
        <f>G29+J29</f>
        <v>14457.528630000001</v>
      </c>
      <c r="E29" s="207">
        <f t="shared" si="8"/>
        <v>19.952076065205709</v>
      </c>
      <c r="F29" s="199">
        <f>район!C77</f>
        <v>45894.368390000003</v>
      </c>
      <c r="G29" s="207">
        <f>район!D77</f>
        <v>9353.5315399999999</v>
      </c>
      <c r="H29" s="208">
        <f t="shared" si="3"/>
        <v>20.380564910526271</v>
      </c>
      <c r="I29" s="208">
        <f>Справка!DJ31</f>
        <v>26566.906230000004</v>
      </c>
      <c r="J29" s="208">
        <f>Справка!DK31</f>
        <v>5103.9970899999998</v>
      </c>
      <c r="K29" s="208">
        <f t="shared" si="7"/>
        <v>19.211860973997947</v>
      </c>
    </row>
    <row r="30" spans="1:13" ht="30.75" customHeight="1">
      <c r="A30" s="81" t="s">
        <v>200</v>
      </c>
      <c r="B30" s="82" t="s">
        <v>43</v>
      </c>
      <c r="C30" s="203">
        <f>I30</f>
        <v>2384.6</v>
      </c>
      <c r="D30" s="203">
        <f>J30</f>
        <v>406.38513999999998</v>
      </c>
      <c r="E30" s="207">
        <f t="shared" si="8"/>
        <v>17.042067432693113</v>
      </c>
      <c r="F30" s="199">
        <f>район!C85</f>
        <v>2384.6</v>
      </c>
      <c r="G30" s="207">
        <f>район!D85</f>
        <v>620.4</v>
      </c>
      <c r="H30" s="208">
        <f t="shared" si="3"/>
        <v>26.016942044787385</v>
      </c>
      <c r="I30" s="208">
        <f>Справка!DY31</f>
        <v>2384.6</v>
      </c>
      <c r="J30" s="208">
        <f>Справка!DZ31</f>
        <v>406.38513999999998</v>
      </c>
      <c r="K30" s="208">
        <f t="shared" si="7"/>
        <v>17.042067432693113</v>
      </c>
    </row>
    <row r="31" spans="1:13" ht="33" customHeight="1">
      <c r="A31" s="81" t="s">
        <v>201</v>
      </c>
      <c r="B31" s="82" t="s">
        <v>47</v>
      </c>
      <c r="C31" s="264">
        <f>F31+I31</f>
        <v>6790.8</v>
      </c>
      <c r="D31" s="264">
        <f>G31+J31</f>
        <v>846.04367000000002</v>
      </c>
      <c r="E31" s="207">
        <f t="shared" si="8"/>
        <v>12.458674530246805</v>
      </c>
      <c r="F31" s="199">
        <f>район!C87</f>
        <v>5953.8</v>
      </c>
      <c r="G31" s="207">
        <f>район!D87</f>
        <v>823.39367000000004</v>
      </c>
      <c r="H31" s="208">
        <f t="shared" si="3"/>
        <v>13.829716651550269</v>
      </c>
      <c r="I31" s="208">
        <f>Справка!EB31</f>
        <v>837</v>
      </c>
      <c r="J31" s="208">
        <f>Справка!EC31</f>
        <v>22.65</v>
      </c>
      <c r="K31" s="208">
        <f t="shared" si="7"/>
        <v>2.7060931899641578</v>
      </c>
    </row>
    <row r="32" spans="1:13" ht="30" customHeight="1">
      <c r="A32" s="81" t="s">
        <v>202</v>
      </c>
      <c r="B32" s="82" t="s">
        <v>55</v>
      </c>
      <c r="C32" s="206">
        <v>101843.98942</v>
      </c>
      <c r="D32" s="206">
        <v>9611.8524300000008</v>
      </c>
      <c r="E32" s="207">
        <f t="shared" si="8"/>
        <v>9.4378200272194324</v>
      </c>
      <c r="F32" s="199">
        <f>район!C93</f>
        <v>83243.97</v>
      </c>
      <c r="G32" s="207">
        <f>район!D93</f>
        <v>8849.6539100000009</v>
      </c>
      <c r="H32" s="208">
        <f t="shared" si="3"/>
        <v>10.630984935004903</v>
      </c>
      <c r="I32" s="208">
        <f>Справка!EE31</f>
        <v>43767.793419999995</v>
      </c>
      <c r="J32" s="208">
        <f>Справка!EF31</f>
        <v>2733.7215200000001</v>
      </c>
      <c r="K32" s="208">
        <f t="shared" si="7"/>
        <v>6.2459660549183802</v>
      </c>
    </row>
    <row r="33" spans="1:12" ht="30" customHeight="1">
      <c r="A33" s="81" t="s">
        <v>203</v>
      </c>
      <c r="B33" s="82" t="s">
        <v>65</v>
      </c>
      <c r="C33" s="206">
        <v>85774.538480000003</v>
      </c>
      <c r="D33" s="206">
        <v>3361.56151</v>
      </c>
      <c r="E33" s="207">
        <f t="shared" si="8"/>
        <v>3.9190668577993146</v>
      </c>
      <c r="F33" s="199">
        <f>район!C100</f>
        <v>50590.684540000002</v>
      </c>
      <c r="G33" s="207">
        <f>район!D100</f>
        <v>228.72935999999999</v>
      </c>
      <c r="H33" s="208">
        <f t="shared" si="3"/>
        <v>0.45211754314008729</v>
      </c>
      <c r="I33" s="208">
        <f>Справка!EH31</f>
        <v>77498.179480000006</v>
      </c>
      <c r="J33" s="208">
        <f>Справка!EI31</f>
        <v>3832.8321499999993</v>
      </c>
      <c r="K33" s="208">
        <f t="shared" si="7"/>
        <v>4.945706048474519</v>
      </c>
    </row>
    <row r="34" spans="1:12" ht="30" customHeight="1">
      <c r="A34" s="81" t="s">
        <v>204</v>
      </c>
      <c r="B34" s="82" t="s">
        <v>73</v>
      </c>
      <c r="C34" s="203">
        <f>F34</f>
        <v>50</v>
      </c>
      <c r="D34" s="203">
        <f>G34</f>
        <v>0</v>
      </c>
      <c r="E34" s="207">
        <f t="shared" si="8"/>
        <v>0</v>
      </c>
      <c r="F34" s="199">
        <f>район!C104</f>
        <v>50</v>
      </c>
      <c r="G34" s="207">
        <f>район!D104</f>
        <v>0</v>
      </c>
      <c r="H34" s="208">
        <f t="shared" si="3"/>
        <v>0</v>
      </c>
      <c r="I34" s="207"/>
      <c r="J34" s="207"/>
      <c r="K34" s="208">
        <v>0</v>
      </c>
    </row>
    <row r="35" spans="1:12" ht="30" customHeight="1">
      <c r="A35" s="81" t="s">
        <v>205</v>
      </c>
      <c r="B35" s="82" t="s">
        <v>77</v>
      </c>
      <c r="C35" s="203">
        <f>F35</f>
        <v>618278.30980000005</v>
      </c>
      <c r="D35" s="203">
        <f>G35</f>
        <v>136881.24562</v>
      </c>
      <c r="E35" s="207">
        <f t="shared" si="8"/>
        <v>22.139098760278067</v>
      </c>
      <c r="F35" s="199">
        <f>район!C106</f>
        <v>618278.30980000005</v>
      </c>
      <c r="G35" s="207">
        <f>район!D106</f>
        <v>136881.24562</v>
      </c>
      <c r="H35" s="208">
        <f t="shared" si="3"/>
        <v>22.139098760278067</v>
      </c>
      <c r="I35" s="207"/>
      <c r="J35" s="207"/>
      <c r="K35" s="208">
        <v>0</v>
      </c>
    </row>
    <row r="36" spans="1:12" ht="30" customHeight="1">
      <c r="A36" s="81" t="s">
        <v>206</v>
      </c>
      <c r="B36" s="82" t="s">
        <v>83</v>
      </c>
      <c r="C36" s="206">
        <v>48495.50707</v>
      </c>
      <c r="D36" s="206">
        <v>9264.1379099999995</v>
      </c>
      <c r="E36" s="207">
        <f t="shared" si="8"/>
        <v>19.103084944813219</v>
      </c>
      <c r="F36" s="199">
        <f>район!C112</f>
        <v>45368.169000000002</v>
      </c>
      <c r="G36" s="207">
        <f>район!D112</f>
        <v>8615.5802000000003</v>
      </c>
      <c r="H36" s="208">
        <f t="shared" si="3"/>
        <v>18.990363485905721</v>
      </c>
      <c r="I36" s="208">
        <f>Справка!EK31</f>
        <v>29197.538070000002</v>
      </c>
      <c r="J36" s="208">
        <f>Справка!EL31</f>
        <v>6427.9027099999994</v>
      </c>
      <c r="K36" s="208">
        <f t="shared" si="7"/>
        <v>22.015221607346973</v>
      </c>
      <c r="L36" s="83"/>
    </row>
    <row r="37" spans="1:12" ht="30" customHeight="1">
      <c r="A37" s="81" t="s">
        <v>207</v>
      </c>
      <c r="B37" s="82" t="s">
        <v>208</v>
      </c>
      <c r="C37" s="206">
        <v>41635.59936</v>
      </c>
      <c r="D37" s="206">
        <v>16312.625539999999</v>
      </c>
      <c r="E37" s="207">
        <f t="shared" si="8"/>
        <v>39.179514143542761</v>
      </c>
      <c r="F37" s="199">
        <f>район!C115</f>
        <v>41635.59936</v>
      </c>
      <c r="G37" s="207">
        <f>район!D115</f>
        <v>16312.625539999999</v>
      </c>
      <c r="H37" s="208">
        <f t="shared" si="3"/>
        <v>39.179514143542761</v>
      </c>
      <c r="I37" s="208">
        <f>Справка!EN31</f>
        <v>0</v>
      </c>
      <c r="J37" s="208">
        <f>Справка!EO31</f>
        <v>0</v>
      </c>
      <c r="K37" s="208"/>
    </row>
    <row r="38" spans="1:12" ht="30" customHeight="1">
      <c r="A38" s="81" t="s">
        <v>209</v>
      </c>
      <c r="B38" s="82" t="s">
        <v>92</v>
      </c>
      <c r="C38" s="206">
        <v>6274.4</v>
      </c>
      <c r="D38" s="206">
        <v>1301.9680000000001</v>
      </c>
      <c r="E38" s="207">
        <f t="shared" si="8"/>
        <v>20.750478133367338</v>
      </c>
      <c r="F38" s="199">
        <f>район!C120</f>
        <v>5757.4</v>
      </c>
      <c r="G38" s="207">
        <f>район!D120</f>
        <v>1213.059</v>
      </c>
      <c r="H38" s="208">
        <f t="shared" si="3"/>
        <v>21.069562649807207</v>
      </c>
      <c r="I38" s="208">
        <f>Справка!EQ31</f>
        <v>517</v>
      </c>
      <c r="J38" s="208">
        <f>Справка!ER31</f>
        <v>88.90900000000002</v>
      </c>
      <c r="K38" s="208">
        <f t="shared" si="7"/>
        <v>17.197098646034821</v>
      </c>
    </row>
    <row r="39" spans="1:12" ht="30" customHeight="1">
      <c r="A39" s="81" t="s">
        <v>210</v>
      </c>
      <c r="B39" s="82" t="s">
        <v>104</v>
      </c>
      <c r="C39" s="199">
        <f>F39</f>
        <v>45</v>
      </c>
      <c r="D39" s="209">
        <f>G39</f>
        <v>0</v>
      </c>
      <c r="E39" s="207">
        <f t="shared" si="8"/>
        <v>0</v>
      </c>
      <c r="F39" s="199">
        <f>район!C126</f>
        <v>45</v>
      </c>
      <c r="G39" s="207">
        <f>район!D126</f>
        <v>0</v>
      </c>
      <c r="H39" s="208">
        <f t="shared" si="3"/>
        <v>0</v>
      </c>
      <c r="I39" s="208"/>
      <c r="J39" s="208"/>
      <c r="K39" s="208">
        <v>0</v>
      </c>
    </row>
    <row r="40" spans="1:12" ht="34.5" customHeight="1">
      <c r="A40" s="81" t="s">
        <v>211</v>
      </c>
      <c r="B40" s="82" t="s">
        <v>108</v>
      </c>
      <c r="C40" s="199">
        <f>F40</f>
        <v>0</v>
      </c>
      <c r="D40" s="209">
        <f>G40</f>
        <v>0</v>
      </c>
      <c r="E40" s="207"/>
      <c r="F40" s="199">
        <f>район!C128</f>
        <v>0</v>
      </c>
      <c r="G40" s="207">
        <f>район!D128</f>
        <v>0</v>
      </c>
      <c r="H40" s="208">
        <v>0</v>
      </c>
      <c r="I40" s="208"/>
      <c r="J40" s="210"/>
      <c r="K40" s="208">
        <v>0</v>
      </c>
    </row>
    <row r="41" spans="1:12" ht="30" customHeight="1">
      <c r="A41" s="81" t="s">
        <v>212</v>
      </c>
      <c r="B41" s="82" t="s">
        <v>213</v>
      </c>
      <c r="C41" s="199">
        <v>0</v>
      </c>
      <c r="D41" s="209"/>
      <c r="E41" s="207">
        <v>0</v>
      </c>
      <c r="F41" s="199">
        <f>район!C130</f>
        <v>63654.47</v>
      </c>
      <c r="G41" s="207">
        <f>район!D130</f>
        <v>13383.948</v>
      </c>
      <c r="H41" s="208">
        <f t="shared" si="3"/>
        <v>21.02593580623639</v>
      </c>
      <c r="I41" s="208">
        <f>Справка!ET31</f>
        <v>0</v>
      </c>
      <c r="J41" s="210">
        <f>Справка!EU31</f>
        <v>0</v>
      </c>
      <c r="K41" s="208"/>
    </row>
    <row r="42" spans="1:12">
      <c r="A42" s="139"/>
      <c r="B42" s="140"/>
      <c r="C42" s="138"/>
      <c r="D42" s="138"/>
      <c r="E42" s="138"/>
      <c r="F42" s="138"/>
      <c r="G42" s="138"/>
      <c r="H42" s="138"/>
      <c r="I42" s="138"/>
      <c r="J42" s="138"/>
      <c r="K42" s="138"/>
    </row>
    <row r="43" spans="1:12" hidden="1">
      <c r="A43" s="139"/>
      <c r="B43" s="140"/>
      <c r="C43" s="138">
        <f>C27-C28</f>
        <v>-25397.827820000006</v>
      </c>
      <c r="D43" s="138">
        <f>D27-D28</f>
        <v>-5806.8747000000149</v>
      </c>
      <c r="E43" s="138"/>
      <c r="F43" s="138">
        <f>F27-F28</f>
        <v>-22695.554830000037</v>
      </c>
      <c r="G43" s="138">
        <f>G27-G28</f>
        <v>-11964.158030000021</v>
      </c>
      <c r="H43" s="138"/>
      <c r="I43" s="138">
        <f>I27-I28</f>
        <v>-2702.2729900000268</v>
      </c>
      <c r="J43" s="138">
        <f>J27-J28</f>
        <v>6157.283330000002</v>
      </c>
      <c r="K43" s="138"/>
    </row>
    <row r="44" spans="1:12" hidden="1">
      <c r="A44" s="139"/>
      <c r="B44" s="140"/>
      <c r="C44" s="138">
        <f>C43-F44</f>
        <v>5.8207660913467407E-11</v>
      </c>
      <c r="D44" s="138">
        <f>D43-G44</f>
        <v>0</v>
      </c>
      <c r="E44" s="138"/>
      <c r="F44" s="138">
        <f>F43+I43</f>
        <v>-25397.827820000064</v>
      </c>
      <c r="G44" s="138">
        <f>G43+J43</f>
        <v>-5806.8747000000185</v>
      </c>
      <c r="H44" s="138"/>
      <c r="I44" s="138"/>
      <c r="J44" s="138"/>
      <c r="K44" s="138"/>
    </row>
    <row r="45" spans="1:12" ht="20.25" hidden="1" customHeight="1">
      <c r="A45" s="139"/>
      <c r="B45" s="140"/>
      <c r="C45" s="141"/>
      <c r="D45" s="141"/>
      <c r="E45" s="142"/>
      <c r="F45" s="142">
        <f>C28+F44-C23-C26</f>
        <v>764386.82402000006</v>
      </c>
      <c r="G45" s="142">
        <f>D28+G44-D23-D26</f>
        <v>160632.08474999998</v>
      </c>
      <c r="H45" s="136"/>
      <c r="I45" s="136"/>
      <c r="J45" s="136"/>
      <c r="K45" s="138"/>
    </row>
    <row r="46" spans="1:12">
      <c r="A46" s="139"/>
      <c r="B46" s="140"/>
      <c r="C46" s="213"/>
      <c r="D46" s="138"/>
      <c r="E46" s="138"/>
      <c r="F46" s="138"/>
      <c r="G46" s="138"/>
      <c r="H46" s="138"/>
      <c r="I46" s="138"/>
      <c r="J46" s="138"/>
      <c r="K46" s="138"/>
    </row>
    <row r="47" spans="1:12">
      <c r="A47" s="139"/>
      <c r="B47" s="140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2">
      <c r="A48" s="139"/>
      <c r="B48" s="140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1">
      <c r="A49" s="139" t="s">
        <v>413</v>
      </c>
      <c r="B49" s="140"/>
      <c r="C49" s="141"/>
      <c r="D49" s="141"/>
      <c r="E49" s="142"/>
      <c r="F49" s="142"/>
      <c r="G49" s="142"/>
      <c r="H49" s="136"/>
      <c r="I49" s="136"/>
      <c r="J49" s="136"/>
      <c r="K49" s="136"/>
    </row>
    <row r="50" spans="1:11" ht="32.25" customHeight="1">
      <c r="A50" s="139" t="s">
        <v>414</v>
      </c>
      <c r="B50" s="140"/>
      <c r="C50" s="476"/>
      <c r="D50" s="481" t="s">
        <v>254</v>
      </c>
      <c r="E50" s="481"/>
      <c r="F50" s="143"/>
      <c r="G50" s="142"/>
      <c r="H50" s="136"/>
      <c r="I50" s="136"/>
      <c r="J50" s="136"/>
      <c r="K50" s="136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61528DAC-5C4C-48F4-ADE2-8A724B05A086}" scale="80" showPageBreaks="1" printArea="1" hiddenRows="1" view="pageBreakPreview">
      <selection activeCell="E26" sqref="E26"/>
      <rowBreaks count="1" manualBreakCount="1">
        <brk id="27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B30CE22D-C12F-4E12-8BB9-3AAE0A6991CC}" scale="80" showPageBreaks="1" printArea="1" hiddenRows="1" view="pageBreakPreview">
      <selection activeCell="E24" sqref="E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4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5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7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8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25" zoomScale="70" zoomScaleNormal="100" zoomScaleSheetLayoutView="70" workbookViewId="0">
      <selection activeCell="C99" sqref="C99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428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6.75" customHeight="1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2450.12</v>
      </c>
      <c r="D4" s="5">
        <f>D5+D12+D14+D17+D7</f>
        <v>289.58920000000001</v>
      </c>
      <c r="E4" s="5">
        <f>SUM(D4/C4*100)</f>
        <v>11.819388438117318</v>
      </c>
      <c r="F4" s="5">
        <f>SUM(D4-C4)</f>
        <v>-2160.5308</v>
      </c>
    </row>
    <row r="5" spans="1:6" s="6" customFormat="1">
      <c r="A5" s="68">
        <v>1010000000</v>
      </c>
      <c r="B5" s="67" t="s">
        <v>5</v>
      </c>
      <c r="C5" s="5">
        <f>C6</f>
        <v>227.4</v>
      </c>
      <c r="D5" s="5">
        <f>D6</f>
        <v>61.892749999999999</v>
      </c>
      <c r="E5" s="5">
        <f t="shared" ref="E5:E51" si="0">SUM(D5/C5*100)</f>
        <v>27.217568161829377</v>
      </c>
      <c r="F5" s="5">
        <f t="shared" ref="F5:F51" si="1">SUM(D5-C5)</f>
        <v>-165.50725</v>
      </c>
    </row>
    <row r="6" spans="1:6">
      <c r="A6" s="7">
        <v>1010200001</v>
      </c>
      <c r="B6" s="8" t="s">
        <v>224</v>
      </c>
      <c r="C6" s="9">
        <v>227.4</v>
      </c>
      <c r="D6" s="10">
        <v>61.892749999999999</v>
      </c>
      <c r="E6" s="9">
        <f t="shared" ref="E6:E11" si="2">SUM(D6/C6*100)</f>
        <v>27.217568161829377</v>
      </c>
      <c r="F6" s="9">
        <f t="shared" si="1"/>
        <v>-165.50725</v>
      </c>
    </row>
    <row r="7" spans="1:6" ht="31.5">
      <c r="A7" s="3">
        <v>1030000000</v>
      </c>
      <c r="B7" s="13" t="s">
        <v>266</v>
      </c>
      <c r="C7" s="5">
        <f>C8+C10+C9</f>
        <v>479.72</v>
      </c>
      <c r="D7" s="5">
        <f>D8+D9+D10+D11</f>
        <v>118.55476999999999</v>
      </c>
      <c r="E7" s="9">
        <f t="shared" si="2"/>
        <v>24.713326523805552</v>
      </c>
      <c r="F7" s="9">
        <f t="shared" si="1"/>
        <v>-361.16523000000007</v>
      </c>
    </row>
    <row r="8" spans="1:6">
      <c r="A8" s="7">
        <v>1030223001</v>
      </c>
      <c r="B8" s="8" t="s">
        <v>268</v>
      </c>
      <c r="C8" s="9">
        <v>178.94</v>
      </c>
      <c r="D8" s="10">
        <v>53.205260000000003</v>
      </c>
      <c r="E8" s="9">
        <f t="shared" si="2"/>
        <v>29.733575500167657</v>
      </c>
      <c r="F8" s="9">
        <f t="shared" si="1"/>
        <v>-125.73473999999999</v>
      </c>
    </row>
    <row r="9" spans="1:6">
      <c r="A9" s="7">
        <v>1030224001</v>
      </c>
      <c r="B9" s="8" t="s">
        <v>274</v>
      </c>
      <c r="C9" s="9">
        <v>1.92</v>
      </c>
      <c r="D9" s="10">
        <v>0.37315999999999999</v>
      </c>
      <c r="E9" s="9">
        <f t="shared" si="2"/>
        <v>19.435416666666665</v>
      </c>
      <c r="F9" s="9">
        <f t="shared" si="1"/>
        <v>-1.54684</v>
      </c>
    </row>
    <row r="10" spans="1:6">
      <c r="A10" s="7">
        <v>1030225001</v>
      </c>
      <c r="B10" s="8" t="s">
        <v>267</v>
      </c>
      <c r="C10" s="9">
        <v>298.86</v>
      </c>
      <c r="D10" s="10">
        <v>74.478430000000003</v>
      </c>
      <c r="E10" s="9">
        <f t="shared" si="2"/>
        <v>24.920842534966205</v>
      </c>
      <c r="F10" s="9">
        <f t="shared" si="1"/>
        <v>-224.38157000000001</v>
      </c>
    </row>
    <row r="11" spans="1:6">
      <c r="A11" s="7">
        <v>1030265001</v>
      </c>
      <c r="B11" s="8" t="s">
        <v>276</v>
      </c>
      <c r="C11" s="9">
        <v>0</v>
      </c>
      <c r="D11" s="10">
        <v>-9.5020799999999994</v>
      </c>
      <c r="E11" s="9" t="e">
        <f t="shared" si="2"/>
        <v>#DIV/0!</v>
      </c>
      <c r="F11" s="9">
        <f t="shared" si="1"/>
        <v>-9.5020799999999994</v>
      </c>
    </row>
    <row r="12" spans="1:6" s="6" customFormat="1">
      <c r="A12" s="68">
        <v>1050000000</v>
      </c>
      <c r="B12" s="67" t="s">
        <v>6</v>
      </c>
      <c r="C12" s="5">
        <f>SUM(C13:C13)</f>
        <v>15</v>
      </c>
      <c r="D12" s="5">
        <f>SUM(D13:D13)</f>
        <v>5.8292999999999999</v>
      </c>
      <c r="E12" s="5">
        <f t="shared" si="0"/>
        <v>38.862000000000002</v>
      </c>
      <c r="F12" s="5">
        <f t="shared" si="1"/>
        <v>-9.1707000000000001</v>
      </c>
    </row>
    <row r="13" spans="1:6" ht="15.75" customHeight="1">
      <c r="A13" s="7">
        <v>1050300000</v>
      </c>
      <c r="B13" s="11" t="s">
        <v>225</v>
      </c>
      <c r="C13" s="12">
        <v>15</v>
      </c>
      <c r="D13" s="10">
        <v>5.8292999999999999</v>
      </c>
      <c r="E13" s="9">
        <f t="shared" si="0"/>
        <v>38.862000000000002</v>
      </c>
      <c r="F13" s="9">
        <f t="shared" si="1"/>
        <v>-9.1707000000000001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1720</v>
      </c>
      <c r="D14" s="5">
        <f>D15+D16</f>
        <v>102.91238000000001</v>
      </c>
      <c r="E14" s="5">
        <f t="shared" si="0"/>
        <v>5.9832779069767454</v>
      </c>
      <c r="F14" s="5">
        <f t="shared" si="1"/>
        <v>-1617.08762</v>
      </c>
    </row>
    <row r="15" spans="1:6" s="6" customFormat="1" ht="15.75" customHeight="1">
      <c r="A15" s="7">
        <v>1060100000</v>
      </c>
      <c r="B15" s="11" t="s">
        <v>8</v>
      </c>
      <c r="C15" s="9">
        <v>350</v>
      </c>
      <c r="D15" s="10">
        <v>8.0302399999999992</v>
      </c>
      <c r="E15" s="9">
        <f t="shared" si="0"/>
        <v>2.2943542857142853</v>
      </c>
      <c r="F15" s="9">
        <f>SUM(D15-C15)</f>
        <v>-341.96976000000001</v>
      </c>
    </row>
    <row r="16" spans="1:6" ht="15.75" customHeight="1">
      <c r="A16" s="7">
        <v>1060600000</v>
      </c>
      <c r="B16" s="11" t="s">
        <v>7</v>
      </c>
      <c r="C16" s="9">
        <v>1370</v>
      </c>
      <c r="D16" s="10">
        <v>94.882140000000007</v>
      </c>
      <c r="E16" s="9">
        <f t="shared" si="0"/>
        <v>6.9257036496350368</v>
      </c>
      <c r="F16" s="9">
        <f t="shared" si="1"/>
        <v>-1275.1178600000001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0.4</v>
      </c>
      <c r="E17" s="5">
        <f t="shared" si="0"/>
        <v>5</v>
      </c>
      <c r="F17" s="5">
        <f t="shared" si="1"/>
        <v>-7.6</v>
      </c>
    </row>
    <row r="18" spans="1:6" ht="18" customHeight="1">
      <c r="A18" s="7">
        <v>1080400001</v>
      </c>
      <c r="B18" s="8" t="s">
        <v>223</v>
      </c>
      <c r="C18" s="9">
        <v>8</v>
      </c>
      <c r="D18" s="9">
        <v>0.4</v>
      </c>
      <c r="E18" s="9">
        <f t="shared" si="0"/>
        <v>5</v>
      </c>
      <c r="F18" s="9">
        <f t="shared" si="1"/>
        <v>-7.6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324</v>
      </c>
      <c r="D25" s="5">
        <f>D26+D29+D31+D36+D34</f>
        <v>10.145599999999998</v>
      </c>
      <c r="E25" s="5">
        <f t="shared" si="0"/>
        <v>3.1313580246913575</v>
      </c>
      <c r="F25" s="5">
        <f t="shared" si="1"/>
        <v>-313.8544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324</v>
      </c>
      <c r="D26" s="5">
        <f>D27+D28</f>
        <v>9</v>
      </c>
      <c r="E26" s="5">
        <f t="shared" si="0"/>
        <v>2.7777777777777777</v>
      </c>
      <c r="F26" s="5">
        <f t="shared" si="1"/>
        <v>-315</v>
      </c>
    </row>
    <row r="27" spans="1:6" ht="15.75" customHeight="1">
      <c r="A27" s="16">
        <v>1110502510</v>
      </c>
      <c r="B27" s="17" t="s">
        <v>221</v>
      </c>
      <c r="C27" s="12">
        <v>270</v>
      </c>
      <c r="D27" s="12"/>
      <c r="E27" s="9">
        <f t="shared" si="0"/>
        <v>0</v>
      </c>
      <c r="F27" s="9">
        <f t="shared" si="1"/>
        <v>-270</v>
      </c>
    </row>
    <row r="28" spans="1:6" ht="17.25" customHeight="1">
      <c r="A28" s="7">
        <v>1110503510</v>
      </c>
      <c r="B28" s="11" t="s">
        <v>220</v>
      </c>
      <c r="C28" s="12">
        <v>54</v>
      </c>
      <c r="D28" s="10">
        <v>9</v>
      </c>
      <c r="E28" s="9">
        <f t="shared" si="0"/>
        <v>16.666666666666664</v>
      </c>
      <c r="F28" s="9">
        <f t="shared" si="1"/>
        <v>-45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0</v>
      </c>
      <c r="D29" s="5">
        <f>D30</f>
        <v>5.3297999999999996</v>
      </c>
      <c r="E29" s="5" t="e">
        <f t="shared" si="0"/>
        <v>#DIV/0!</v>
      </c>
      <c r="F29" s="5">
        <f t="shared" si="1"/>
        <v>5.3297999999999996</v>
      </c>
    </row>
    <row r="30" spans="1:6" ht="15.75" customHeight="1">
      <c r="A30" s="7">
        <v>1130206005</v>
      </c>
      <c r="B30" s="8" t="s">
        <v>219</v>
      </c>
      <c r="C30" s="9">
        <v>0</v>
      </c>
      <c r="D30" s="10">
        <v>5.3297999999999996</v>
      </c>
      <c r="E30" s="9" t="e">
        <f t="shared" si="0"/>
        <v>#DIV/0!</v>
      </c>
      <c r="F30" s="9">
        <f t="shared" si="1"/>
        <v>5.3297999999999996</v>
      </c>
    </row>
    <row r="31" spans="1:6" ht="15.7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323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324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5">
        <f>D37+D38</f>
        <v>-4.1841999999999997</v>
      </c>
      <c r="E36" s="5" t="e">
        <f t="shared" si="0"/>
        <v>#DIV/0!</v>
      </c>
      <c r="F36" s="5">
        <f t="shared" si="1"/>
        <v>-4.1841999999999997</v>
      </c>
    </row>
    <row r="37" spans="1:7" ht="15.75" customHeight="1">
      <c r="A37" s="7">
        <v>1170105005</v>
      </c>
      <c r="B37" s="8" t="s">
        <v>15</v>
      </c>
      <c r="C37" s="9">
        <v>0</v>
      </c>
      <c r="D37" s="9">
        <v>-4.1841999999999997</v>
      </c>
      <c r="E37" s="9" t="e">
        <f t="shared" si="0"/>
        <v>#DIV/0!</v>
      </c>
      <c r="F37" s="9">
        <f t="shared" si="1"/>
        <v>-4.1841999999999997</v>
      </c>
    </row>
    <row r="38" spans="1:7" ht="18.7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259">
        <f>SUM(C4,C25)</f>
        <v>2774.12</v>
      </c>
      <c r="D39" s="259">
        <f>SUM(D4,D25)</f>
        <v>299.73480000000001</v>
      </c>
      <c r="E39" s="5">
        <f t="shared" si="0"/>
        <v>10.804680403154874</v>
      </c>
      <c r="F39" s="5">
        <f t="shared" si="1"/>
        <v>-2474.3851999999997</v>
      </c>
    </row>
    <row r="40" spans="1:7" s="6" customFormat="1">
      <c r="A40" s="3">
        <v>2000000000</v>
      </c>
      <c r="B40" s="4" t="s">
        <v>17</v>
      </c>
      <c r="C40" s="5">
        <f>C41+C43+C45+C46+C48+C49+C47+C42+C44</f>
        <v>13791.810500000001</v>
      </c>
      <c r="D40" s="254">
        <f>D41+D43+D45+D46+D48+D49+D42+D47</f>
        <v>1328.38328</v>
      </c>
      <c r="E40" s="5">
        <f t="shared" si="0"/>
        <v>9.6316816417974991</v>
      </c>
      <c r="F40" s="5">
        <f t="shared" si="1"/>
        <v>-12463.427220000001</v>
      </c>
      <c r="G40" s="19"/>
    </row>
    <row r="41" spans="1:7">
      <c r="A41" s="16">
        <v>2021000000</v>
      </c>
      <c r="B41" s="17" t="s">
        <v>18</v>
      </c>
      <c r="C41" s="99">
        <v>3226.8</v>
      </c>
      <c r="D41" s="20">
        <v>806.70600000000002</v>
      </c>
      <c r="E41" s="9">
        <f t="shared" si="0"/>
        <v>25.000185942729637</v>
      </c>
      <c r="F41" s="9">
        <f t="shared" si="1"/>
        <v>-2420.0940000000001</v>
      </c>
    </row>
    <row r="42" spans="1:7" ht="17.25" customHeight="1">
      <c r="A42" s="16">
        <v>2021500200</v>
      </c>
      <c r="B42" s="17" t="s">
        <v>227</v>
      </c>
      <c r="C42" s="12"/>
      <c r="D42" s="20">
        <v>0</v>
      </c>
      <c r="E42" s="9" t="e">
        <f>SUM(D42/C42*100)</f>
        <v>#DIV/0!</v>
      </c>
      <c r="F42" s="9">
        <f>SUM(D42-C42)</f>
        <v>0</v>
      </c>
    </row>
    <row r="43" spans="1:7" ht="19.5" customHeight="1">
      <c r="A43" s="16">
        <v>2022000000</v>
      </c>
      <c r="B43" s="17" t="s">
        <v>19</v>
      </c>
      <c r="C43" s="12">
        <v>9804.6694000000007</v>
      </c>
      <c r="D43" s="10">
        <v>155.679</v>
      </c>
      <c r="E43" s="9">
        <f t="shared" si="0"/>
        <v>1.5878046841640576</v>
      </c>
      <c r="F43" s="9">
        <f t="shared" si="1"/>
        <v>-9648.9904000000006</v>
      </c>
    </row>
    <row r="44" spans="1:7" hidden="1">
      <c r="A44" s="16">
        <v>2022999910</v>
      </c>
      <c r="B44" s="18" t="s">
        <v>331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206.767</v>
      </c>
      <c r="D45" s="184">
        <v>52.39828</v>
      </c>
      <c r="E45" s="9">
        <f t="shared" si="0"/>
        <v>25.341703463318616</v>
      </c>
      <c r="F45" s="9">
        <f t="shared" si="1"/>
        <v>-154.36872</v>
      </c>
    </row>
    <row r="46" spans="1:7" ht="19.5" customHeight="1">
      <c r="A46" s="16">
        <v>2020400000</v>
      </c>
      <c r="B46" s="17" t="s">
        <v>21</v>
      </c>
      <c r="C46" s="12">
        <v>162.905</v>
      </c>
      <c r="D46" s="185"/>
      <c r="E46" s="9">
        <f t="shared" si="0"/>
        <v>0</v>
      </c>
      <c r="F46" s="9">
        <f t="shared" si="1"/>
        <v>-162.905</v>
      </c>
    </row>
    <row r="47" spans="1:7" ht="20.25" customHeight="1">
      <c r="A47" s="7">
        <v>2070500010</v>
      </c>
      <c r="B47" s="18" t="s">
        <v>283</v>
      </c>
      <c r="C47" s="12">
        <v>390.66910000000001</v>
      </c>
      <c r="D47" s="185">
        <v>313.60000000000002</v>
      </c>
      <c r="E47" s="9">
        <f t="shared" si="0"/>
        <v>80.272537551600578</v>
      </c>
      <c r="F47" s="9">
        <f t="shared" si="1"/>
        <v>-77.069099999999992</v>
      </c>
    </row>
    <row r="48" spans="1:7" ht="19.5" hidden="1" customHeight="1">
      <c r="A48" s="16">
        <v>2020900000</v>
      </c>
      <c r="B48" s="18" t="s">
        <v>22</v>
      </c>
      <c r="C48" s="12"/>
      <c r="D48" s="185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2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247">
        <f>C39+C40</f>
        <v>16565.930500000002</v>
      </c>
      <c r="D51" s="248">
        <f>D39+D40</f>
        <v>1628.11808</v>
      </c>
      <c r="E51" s="5">
        <f t="shared" si="0"/>
        <v>9.8281112552053731</v>
      </c>
      <c r="F51" s="5">
        <f t="shared" si="1"/>
        <v>-14937.812420000002</v>
      </c>
      <c r="G51" s="197"/>
    </row>
    <row r="52" spans="1:7" s="6" customFormat="1">
      <c r="A52" s="3"/>
      <c r="B52" s="21" t="s">
        <v>306</v>
      </c>
      <c r="C52" s="93">
        <f>C51-C99</f>
        <v>-401.21609999999782</v>
      </c>
      <c r="D52" s="93">
        <f>D51-D99</f>
        <v>472.44146999999998</v>
      </c>
      <c r="E52" s="22"/>
      <c r="F52" s="22"/>
    </row>
    <row r="53" spans="1:7" ht="23.25" customHeight="1">
      <c r="A53" s="23"/>
      <c r="B53" s="24"/>
      <c r="C53" s="176"/>
      <c r="D53" s="176"/>
      <c r="E53" s="131"/>
      <c r="F53" s="92"/>
    </row>
    <row r="54" spans="1:7" ht="65.25" customHeight="1">
      <c r="A54" s="28" t="s">
        <v>0</v>
      </c>
      <c r="B54" s="28" t="s">
        <v>26</v>
      </c>
      <c r="C54" s="72" t="s">
        <v>407</v>
      </c>
      <c r="D54" s="73" t="s">
        <v>421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1690.89</v>
      </c>
      <c r="D56" s="33">
        <f>D57+D58+D59+D60+D61+D63+D62</f>
        <v>316.68158</v>
      </c>
      <c r="E56" s="34">
        <f>SUM(D56/C56*100)</f>
        <v>18.728691990608496</v>
      </c>
      <c r="F56" s="34">
        <f>SUM(D56-C56)</f>
        <v>-1374.2084200000002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1564.7</v>
      </c>
      <c r="D58" s="37">
        <v>294.48158000000001</v>
      </c>
      <c r="E58" s="38">
        <f t="shared" ref="E58:E99" si="3">SUM(D58/C58*100)</f>
        <v>18.820322106474087</v>
      </c>
      <c r="F58" s="38">
        <f t="shared" ref="F58:F99" si="4">SUM(D58-C58)</f>
        <v>-1270.2184200000002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7" ht="18" customHeight="1">
      <c r="A63" s="35" t="s">
        <v>41</v>
      </c>
      <c r="B63" s="39" t="s">
        <v>42</v>
      </c>
      <c r="C63" s="37">
        <v>26.19</v>
      </c>
      <c r="D63" s="37">
        <v>22.2</v>
      </c>
      <c r="E63" s="38">
        <f t="shared" si="3"/>
        <v>84.765177548682701</v>
      </c>
      <c r="F63" s="38">
        <f t="shared" si="4"/>
        <v>-3.990000000000002</v>
      </c>
    </row>
    <row r="64" spans="1:7" s="6" customFormat="1">
      <c r="A64" s="41" t="s">
        <v>43</v>
      </c>
      <c r="B64" s="42" t="s">
        <v>44</v>
      </c>
      <c r="C64" s="32">
        <f>C65</f>
        <v>206.767</v>
      </c>
      <c r="D64" s="32">
        <f>D65</f>
        <v>37.314</v>
      </c>
      <c r="E64" s="34">
        <f t="shared" si="3"/>
        <v>18.046400054167254</v>
      </c>
      <c r="F64" s="34">
        <f t="shared" si="4"/>
        <v>-169.453</v>
      </c>
    </row>
    <row r="65" spans="1:7">
      <c r="A65" s="43" t="s">
        <v>45</v>
      </c>
      <c r="B65" s="44" t="s">
        <v>46</v>
      </c>
      <c r="C65" s="37">
        <v>206.767</v>
      </c>
      <c r="D65" s="37">
        <v>37.314</v>
      </c>
      <c r="E65" s="38">
        <f t="shared" si="3"/>
        <v>18.046400054167254</v>
      </c>
      <c r="F65" s="38">
        <f t="shared" si="4"/>
        <v>-169.453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15</v>
      </c>
      <c r="D66" s="32">
        <f>SUM(D69+D70+D71)</f>
        <v>3.5</v>
      </c>
      <c r="E66" s="34">
        <f t="shared" si="3"/>
        <v>23.333333333333332</v>
      </c>
      <c r="F66" s="34">
        <f t="shared" si="4"/>
        <v>-11.5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3</v>
      </c>
      <c r="D69" s="37">
        <v>0</v>
      </c>
      <c r="E69" s="38">
        <f t="shared" si="3"/>
        <v>0</v>
      </c>
      <c r="F69" s="38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1.5</v>
      </c>
      <c r="E70" s="38">
        <f>SUM(D70/C70*100)</f>
        <v>15</v>
      </c>
      <c r="F70" s="38">
        <f>SUM(D70-C70)</f>
        <v>-8.5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>
        <v>2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3061.4881</v>
      </c>
      <c r="D72" s="48">
        <f>SUM(D73:D76)</f>
        <v>232.02500000000001</v>
      </c>
      <c r="E72" s="34">
        <f t="shared" si="3"/>
        <v>7.5788307000115402</v>
      </c>
      <c r="F72" s="34">
        <f t="shared" si="4"/>
        <v>-2829.4630999999999</v>
      </c>
    </row>
    <row r="73" spans="1:7" ht="17.2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2805.4881</v>
      </c>
      <c r="D75" s="37">
        <v>182.42500000000001</v>
      </c>
      <c r="E75" s="38">
        <f t="shared" si="3"/>
        <v>6.5024335694027728</v>
      </c>
      <c r="F75" s="38">
        <f t="shared" si="4"/>
        <v>-2623.0630999999998</v>
      </c>
    </row>
    <row r="76" spans="1:7">
      <c r="A76" s="35" t="s">
        <v>63</v>
      </c>
      <c r="B76" s="39" t="s">
        <v>64</v>
      </c>
      <c r="C76" s="49">
        <v>256</v>
      </c>
      <c r="D76" s="37">
        <v>49.6</v>
      </c>
      <c r="E76" s="38">
        <f t="shared" si="3"/>
        <v>19.375</v>
      </c>
      <c r="F76" s="38">
        <f t="shared" si="4"/>
        <v>-206.4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9939.2415000000001</v>
      </c>
      <c r="D77" s="32">
        <f>SUM(D78:D81)</f>
        <v>143.12702999999999</v>
      </c>
      <c r="E77" s="34">
        <f t="shared" si="3"/>
        <v>1.4400196433500483</v>
      </c>
      <c r="F77" s="34">
        <f t="shared" si="4"/>
        <v>-9796.1144700000004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customHeight="1">
      <c r="A79" s="35" t="s">
        <v>69</v>
      </c>
      <c r="B79" s="51" t="s">
        <v>70</v>
      </c>
      <c r="C79" s="37">
        <v>1510.0219999999999</v>
      </c>
      <c r="D79" s="37">
        <v>72</v>
      </c>
      <c r="E79" s="38">
        <f t="shared" si="3"/>
        <v>4.7681424509046888</v>
      </c>
      <c r="F79" s="38">
        <f t="shared" si="4"/>
        <v>-1438.0219999999999</v>
      </c>
    </row>
    <row r="80" spans="1:7" ht="16.5" customHeight="1">
      <c r="A80" s="35" t="s">
        <v>71</v>
      </c>
      <c r="B80" s="39" t="s">
        <v>72</v>
      </c>
      <c r="C80" s="37">
        <v>8429.2194999999992</v>
      </c>
      <c r="D80" s="37">
        <v>71.127030000000005</v>
      </c>
      <c r="E80" s="38">
        <f t="shared" si="3"/>
        <v>0.84381513614635395</v>
      </c>
      <c r="F80" s="38">
        <f t="shared" si="4"/>
        <v>-8358.0924699999996</v>
      </c>
    </row>
    <row r="81" spans="1:6" ht="31.5" hidden="1">
      <c r="A81" s="35" t="s">
        <v>251</v>
      </c>
      <c r="B81" s="39" t="s">
        <v>263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2003.76</v>
      </c>
      <c r="D82" s="32">
        <f>SUM(D83)</f>
        <v>415.28899999999999</v>
      </c>
      <c r="E82" s="34">
        <f t="shared" si="3"/>
        <v>20.725486086158025</v>
      </c>
      <c r="F82" s="34">
        <f t="shared" si="4"/>
        <v>-1588.471</v>
      </c>
    </row>
    <row r="83" spans="1:6" ht="16.5" customHeight="1">
      <c r="A83" s="35" t="s">
        <v>85</v>
      </c>
      <c r="B83" s="39" t="s">
        <v>229</v>
      </c>
      <c r="C83" s="37">
        <v>2003.76</v>
      </c>
      <c r="D83" s="37">
        <v>415.28899999999999</v>
      </c>
      <c r="E83" s="38">
        <f t="shared" si="3"/>
        <v>20.725486086158025</v>
      </c>
      <c r="F83" s="38">
        <f t="shared" si="4"/>
        <v>-1588.471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50</v>
      </c>
      <c r="D89" s="32">
        <f>D90+D91+D92+D93+D94</f>
        <v>7.74</v>
      </c>
      <c r="E89" s="38">
        <f t="shared" si="3"/>
        <v>15.479999999999999</v>
      </c>
      <c r="F89" s="22">
        <f>F90+F91+F92+F93+F94</f>
        <v>-42.26</v>
      </c>
    </row>
    <row r="90" spans="1:6" ht="19.5" customHeight="1">
      <c r="A90" s="35" t="s">
        <v>94</v>
      </c>
      <c r="B90" s="39" t="s">
        <v>95</v>
      </c>
      <c r="C90" s="37">
        <v>50</v>
      </c>
      <c r="D90" s="37">
        <v>7.74</v>
      </c>
      <c r="E90" s="38">
        <f t="shared" si="3"/>
        <v>15.479999999999999</v>
      </c>
      <c r="F90" s="38">
        <f>SUM(D90-C90)</f>
        <v>-42.26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250">
        <f>C56+C64+C66+C72+C77+C82+C84+C89+C95</f>
        <v>16967.1466</v>
      </c>
      <c r="D99" s="250">
        <f>D56+D64+D66+D72+D77+D82+D84+D89+D95</f>
        <v>1155.67661</v>
      </c>
      <c r="E99" s="34">
        <f t="shared" si="3"/>
        <v>6.8112608280286802</v>
      </c>
      <c r="F99" s="34">
        <f t="shared" si="4"/>
        <v>-15811.46999</v>
      </c>
    </row>
    <row r="100" spans="1:6" ht="20.25" customHeight="1">
      <c r="C100" s="232"/>
      <c r="D100" s="233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3" t="s">
        <v>119</v>
      </c>
      <c r="D102" s="133"/>
    </row>
    <row r="103" spans="1:6" ht="5.25" customHeight="1"/>
    <row r="142" hidden="1"/>
  </sheetData>
  <customSheetViews>
    <customSheetView guid="{61528DAC-5C4C-48F4-ADE2-8A724B05A086}" scale="70" showPageBreaks="1" hiddenRows="1" view="pageBreakPreview" topLeftCell="A25">
      <selection activeCell="C99" sqref="C9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3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4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5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6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7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4" zoomScale="70" zoomScaleNormal="100" zoomScaleSheetLayoutView="70" workbookViewId="0">
      <selection activeCell="D98" sqref="D98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429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1911.65</v>
      </c>
      <c r="D4" s="5">
        <f>D5+D12+D14+D17+D7+D20</f>
        <v>233.15413000000001</v>
      </c>
      <c r="E4" s="5">
        <f>SUM(D4/C4*100)</f>
        <v>12.196486281484582</v>
      </c>
      <c r="F4" s="5">
        <f>SUM(D4-C4)</f>
        <v>-1678.4958700000002</v>
      </c>
    </row>
    <row r="5" spans="1:6" s="6" customFormat="1">
      <c r="A5" s="68">
        <v>1010000000</v>
      </c>
      <c r="B5" s="67" t="s">
        <v>5</v>
      </c>
      <c r="C5" s="5">
        <f>C6</f>
        <v>127.65</v>
      </c>
      <c r="D5" s="5">
        <f>D6</f>
        <v>29.63505</v>
      </c>
      <c r="E5" s="5">
        <f t="shared" ref="E5:E51" si="0">SUM(D5/C5*100)</f>
        <v>23.215863689776732</v>
      </c>
      <c r="F5" s="5">
        <f t="shared" ref="F5:F48" si="1">SUM(D5-C5)</f>
        <v>-98.014949999999999</v>
      </c>
    </row>
    <row r="6" spans="1:6">
      <c r="A6" s="7">
        <v>1010200001</v>
      </c>
      <c r="B6" s="8" t="s">
        <v>224</v>
      </c>
      <c r="C6" s="9">
        <v>127.65</v>
      </c>
      <c r="D6" s="10">
        <v>29.63505</v>
      </c>
      <c r="E6" s="9">
        <f t="shared" ref="E6:E11" si="2">SUM(D6/C6*100)</f>
        <v>23.215863689776732</v>
      </c>
      <c r="F6" s="9">
        <f t="shared" si="1"/>
        <v>-98.014949999999999</v>
      </c>
    </row>
    <row r="7" spans="1:6" ht="31.5">
      <c r="A7" s="3">
        <v>1030000000</v>
      </c>
      <c r="B7" s="13" t="s">
        <v>266</v>
      </c>
      <c r="C7" s="5">
        <f>C8+C10+C9</f>
        <v>591</v>
      </c>
      <c r="D7" s="5">
        <f>D8+D10+D9+D11</f>
        <v>146.05459000000002</v>
      </c>
      <c r="E7" s="9">
        <f t="shared" si="2"/>
        <v>24.713128595600679</v>
      </c>
      <c r="F7" s="9">
        <f t="shared" si="1"/>
        <v>-444.94540999999998</v>
      </c>
    </row>
    <row r="8" spans="1:6">
      <c r="A8" s="7">
        <v>1030223001</v>
      </c>
      <c r="B8" s="8" t="s">
        <v>268</v>
      </c>
      <c r="C8" s="9">
        <v>220.44</v>
      </c>
      <c r="D8" s="10">
        <v>65.546700000000001</v>
      </c>
      <c r="E8" s="9">
        <f t="shared" si="2"/>
        <v>29.734485574305936</v>
      </c>
      <c r="F8" s="9">
        <f t="shared" si="1"/>
        <v>-154.89330000000001</v>
      </c>
    </row>
    <row r="9" spans="1:6">
      <c r="A9" s="7">
        <v>1030224001</v>
      </c>
      <c r="B9" s="8" t="s">
        <v>274</v>
      </c>
      <c r="C9" s="9">
        <v>2.36</v>
      </c>
      <c r="D9" s="10">
        <v>0.45973000000000003</v>
      </c>
      <c r="E9" s="9">
        <f t="shared" si="2"/>
        <v>19.480084745762714</v>
      </c>
      <c r="F9" s="9">
        <f t="shared" si="1"/>
        <v>-1.9002699999999999</v>
      </c>
    </row>
    <row r="10" spans="1:6">
      <c r="A10" s="7">
        <v>1030225001</v>
      </c>
      <c r="B10" s="8" t="s">
        <v>267</v>
      </c>
      <c r="C10" s="9">
        <v>368.2</v>
      </c>
      <c r="D10" s="10">
        <v>91.754350000000002</v>
      </c>
      <c r="E10" s="9">
        <f t="shared" si="2"/>
        <v>24.919703965236288</v>
      </c>
      <c r="F10" s="9">
        <f t="shared" si="1"/>
        <v>-276.44565</v>
      </c>
    </row>
    <row r="11" spans="1:6">
      <c r="A11" s="7">
        <v>1030226001</v>
      </c>
      <c r="B11" s="8" t="s">
        <v>276</v>
      </c>
      <c r="C11" s="9">
        <v>0</v>
      </c>
      <c r="D11" s="10">
        <v>-11.706189999999999</v>
      </c>
      <c r="E11" s="9" t="e">
        <f t="shared" si="2"/>
        <v>#DIV/0!</v>
      </c>
      <c r="F11" s="9">
        <f t="shared" si="1"/>
        <v>-11.706189999999999</v>
      </c>
    </row>
    <row r="12" spans="1:6" s="6" customFormat="1">
      <c r="A12" s="68">
        <v>1050000000</v>
      </c>
      <c r="B12" s="67" t="s">
        <v>6</v>
      </c>
      <c r="C12" s="5">
        <f>SUM(C13:C13)</f>
        <v>90</v>
      </c>
      <c r="D12" s="5">
        <f>D13</f>
        <v>18.354299999999999</v>
      </c>
      <c r="E12" s="5">
        <f t="shared" si="0"/>
        <v>20.393666666666665</v>
      </c>
      <c r="F12" s="5">
        <f t="shared" si="1"/>
        <v>-71.645700000000005</v>
      </c>
    </row>
    <row r="13" spans="1:6" ht="15.75" customHeight="1">
      <c r="A13" s="7">
        <v>1050300000</v>
      </c>
      <c r="B13" s="11" t="s">
        <v>225</v>
      </c>
      <c r="C13" s="12">
        <v>90</v>
      </c>
      <c r="D13" s="10">
        <v>18.354299999999999</v>
      </c>
      <c r="E13" s="9">
        <f t="shared" si="0"/>
        <v>20.393666666666665</v>
      </c>
      <c r="F13" s="9">
        <f t="shared" si="1"/>
        <v>-71.645700000000005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1099</v>
      </c>
      <c r="D14" s="5">
        <f>D15+D16</f>
        <v>38.060190000000006</v>
      </c>
      <c r="E14" s="5">
        <f t="shared" si="0"/>
        <v>3.4631656050955417</v>
      </c>
      <c r="F14" s="5">
        <f t="shared" si="1"/>
        <v>-1060.9398100000001</v>
      </c>
    </row>
    <row r="15" spans="1:6" s="6" customFormat="1" ht="15.75" customHeight="1">
      <c r="A15" s="7">
        <v>1060100000</v>
      </c>
      <c r="B15" s="11" t="s">
        <v>8</v>
      </c>
      <c r="C15" s="9">
        <v>180</v>
      </c>
      <c r="D15" s="10">
        <v>5.6287700000000003</v>
      </c>
      <c r="E15" s="9">
        <f t="shared" si="0"/>
        <v>3.1270944444444448</v>
      </c>
      <c r="F15" s="9">
        <f>SUM(D15-C15)</f>
        <v>-174.37123</v>
      </c>
    </row>
    <row r="16" spans="1:6" ht="15.75" customHeight="1">
      <c r="A16" s="7">
        <v>1060600000</v>
      </c>
      <c r="B16" s="11" t="s">
        <v>7</v>
      </c>
      <c r="C16" s="9">
        <v>919</v>
      </c>
      <c r="D16" s="10">
        <v>32.431420000000003</v>
      </c>
      <c r="E16" s="9">
        <f t="shared" si="0"/>
        <v>3.5289902067464638</v>
      </c>
      <c r="F16" s="9">
        <f t="shared" si="1"/>
        <v>-886.56858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1.05</v>
      </c>
      <c r="E17" s="5">
        <f t="shared" si="0"/>
        <v>26.25</v>
      </c>
      <c r="F17" s="5">
        <f t="shared" si="1"/>
        <v>-2.95</v>
      </c>
    </row>
    <row r="18" spans="1:6" ht="18" customHeight="1">
      <c r="A18" s="7">
        <v>1080400001</v>
      </c>
      <c r="B18" s="8" t="s">
        <v>223</v>
      </c>
      <c r="C18" s="9">
        <v>4</v>
      </c>
      <c r="D18" s="10">
        <v>1.05</v>
      </c>
      <c r="E18" s="9">
        <f t="shared" si="0"/>
        <v>26.25</v>
      </c>
      <c r="F18" s="9">
        <f t="shared" si="1"/>
        <v>-2.95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249.5</v>
      </c>
      <c r="D25" s="5">
        <f>D26+D29+D31+D36+D34</f>
        <v>1.6934400000000001</v>
      </c>
      <c r="E25" s="5">
        <f t="shared" si="0"/>
        <v>0.67873346693386771</v>
      </c>
      <c r="F25" s="5">
        <f t="shared" si="1"/>
        <v>-247.80655999999999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249.5</v>
      </c>
      <c r="D26" s="249">
        <f>D27+D28</f>
        <v>1.6934400000000001</v>
      </c>
      <c r="E26" s="5">
        <f t="shared" si="0"/>
        <v>0.67873346693386771</v>
      </c>
      <c r="F26" s="5">
        <f t="shared" si="1"/>
        <v>-247.80655999999999</v>
      </c>
    </row>
    <row r="27" spans="1:6">
      <c r="A27" s="16">
        <v>1110502510</v>
      </c>
      <c r="B27" s="17" t="s">
        <v>221</v>
      </c>
      <c r="C27" s="12">
        <v>242.8</v>
      </c>
      <c r="D27" s="10">
        <v>0</v>
      </c>
      <c r="E27" s="9">
        <f t="shared" si="0"/>
        <v>0</v>
      </c>
      <c r="F27" s="9">
        <f t="shared" si="1"/>
        <v>-242.8</v>
      </c>
    </row>
    <row r="28" spans="1:6" ht="18" customHeight="1">
      <c r="A28" s="7">
        <v>1110503510</v>
      </c>
      <c r="B28" s="11" t="s">
        <v>220</v>
      </c>
      <c r="C28" s="12">
        <v>6.7</v>
      </c>
      <c r="D28" s="10">
        <v>1.6934400000000001</v>
      </c>
      <c r="E28" s="9">
        <f t="shared" si="0"/>
        <v>25.275223880597014</v>
      </c>
      <c r="F28" s="9">
        <f t="shared" si="1"/>
        <v>-5.0065600000000003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6">
        <f>SUM(C4,C25)</f>
        <v>2161.15</v>
      </c>
      <c r="D39" s="126">
        <f>SUM(D4,D25)</f>
        <v>234.84757000000002</v>
      </c>
      <c r="E39" s="5">
        <f t="shared" si="0"/>
        <v>10.866787127223933</v>
      </c>
      <c r="F39" s="5">
        <f t="shared" si="1"/>
        <v>-1926.3024300000002</v>
      </c>
    </row>
    <row r="40" spans="1:7" s="6" customFormat="1">
      <c r="A40" s="3">
        <v>2000000000</v>
      </c>
      <c r="B40" s="4" t="s">
        <v>17</v>
      </c>
      <c r="C40" s="231">
        <f>C41+C42+C43+C44+C48+C49</f>
        <v>10707.930199999999</v>
      </c>
      <c r="D40" s="231">
        <f>D41+D42+D43+D44+D48+D49+D50</f>
        <v>1574.9522799999997</v>
      </c>
      <c r="E40" s="5">
        <f t="shared" si="0"/>
        <v>14.708279290053646</v>
      </c>
      <c r="F40" s="5">
        <f t="shared" si="1"/>
        <v>-9132.9779199999994</v>
      </c>
      <c r="G40" s="19"/>
    </row>
    <row r="41" spans="1:7">
      <c r="A41" s="16">
        <v>2021000000</v>
      </c>
      <c r="B41" s="17" t="s">
        <v>18</v>
      </c>
      <c r="C41" s="12">
        <v>4637.7</v>
      </c>
      <c r="D41" s="20">
        <v>1159.434</v>
      </c>
      <c r="E41" s="9">
        <f t="shared" si="0"/>
        <v>25.000194061711621</v>
      </c>
      <c r="F41" s="9">
        <f t="shared" si="1"/>
        <v>-3478.2659999999996</v>
      </c>
    </row>
    <row r="42" spans="1:7" ht="17.25" customHeight="1">
      <c r="A42" s="16">
        <v>2021500200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4622.1232</v>
      </c>
      <c r="D43" s="10">
        <v>157.63</v>
      </c>
      <c r="E43" s="9">
        <f t="shared" si="0"/>
        <v>3.4103374829991546</v>
      </c>
      <c r="F43" s="9">
        <f t="shared" si="1"/>
        <v>-4464.4931999999999</v>
      </c>
    </row>
    <row r="44" spans="1:7" ht="18" customHeight="1">
      <c r="A44" s="16">
        <v>2023000000</v>
      </c>
      <c r="B44" s="17" t="s">
        <v>20</v>
      </c>
      <c r="C44" s="12">
        <v>206.767</v>
      </c>
      <c r="D44" s="184">
        <v>52.39828</v>
      </c>
      <c r="E44" s="9">
        <f t="shared" si="0"/>
        <v>25.341703463318616</v>
      </c>
      <c r="F44" s="9">
        <f t="shared" si="1"/>
        <v>-154.36872</v>
      </c>
    </row>
    <row r="45" spans="1:7" ht="0.75" hidden="1" customHeight="1">
      <c r="A45" s="16">
        <v>2020400000</v>
      </c>
      <c r="B45" s="17" t="s">
        <v>21</v>
      </c>
      <c r="C45" s="12"/>
      <c r="D45" s="185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5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2020400000</v>
      </c>
      <c r="B48" s="8" t="s">
        <v>21</v>
      </c>
      <c r="C48" s="12">
        <v>1035.8499999999999</v>
      </c>
      <c r="D48" s="10"/>
      <c r="E48" s="9">
        <f t="shared" si="0"/>
        <v>0</v>
      </c>
      <c r="F48" s="9">
        <f t="shared" si="1"/>
        <v>-1035.8499999999999</v>
      </c>
    </row>
    <row r="49" spans="1:7" s="6" customFormat="1" ht="18.75" customHeight="1">
      <c r="A49" s="7">
        <v>2070500010</v>
      </c>
      <c r="B49" s="8" t="s">
        <v>334</v>
      </c>
      <c r="C49" s="12">
        <v>205.49</v>
      </c>
      <c r="D49" s="10">
        <v>205.49</v>
      </c>
      <c r="E49" s="9">
        <f>SUM(D49/C49*100)</f>
        <v>100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7">
        <f>C39+C40</f>
        <v>12869.080199999999</v>
      </c>
      <c r="D51" s="247">
        <f>SUM(D39,D40,)</f>
        <v>1809.7998499999999</v>
      </c>
      <c r="E51" s="5">
        <f t="shared" si="0"/>
        <v>14.063163970335657</v>
      </c>
      <c r="F51" s="5">
        <f>SUM(D51-C51)</f>
        <v>-11059.280349999999</v>
      </c>
      <c r="G51" s="197"/>
    </row>
    <row r="52" spans="1:7" s="6" customFormat="1">
      <c r="A52" s="3"/>
      <c r="B52" s="21" t="s">
        <v>306</v>
      </c>
      <c r="C52" s="247">
        <f>C51-C98</f>
        <v>258.90868999999839</v>
      </c>
      <c r="D52" s="247">
        <f>D51-D98</f>
        <v>257.61092999999983</v>
      </c>
      <c r="E52" s="22"/>
      <c r="F52" s="22"/>
    </row>
    <row r="53" spans="1:7">
      <c r="A53" s="23"/>
      <c r="B53" s="24"/>
      <c r="C53" s="183"/>
      <c r="D53" s="183"/>
      <c r="E53" s="26"/>
      <c r="F53" s="92"/>
    </row>
    <row r="54" spans="1:7" ht="60" customHeight="1">
      <c r="A54" s="28" t="s">
        <v>0</v>
      </c>
      <c r="B54" s="28" t="s">
        <v>26</v>
      </c>
      <c r="C54" s="72" t="s">
        <v>407</v>
      </c>
      <c r="D54" s="73" t="s">
        <v>421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1626.8869999999999</v>
      </c>
      <c r="D56" s="180">
        <f>D57+D58+D59+D60+D61+D63+D62</f>
        <v>320.63781999999998</v>
      </c>
      <c r="E56" s="34">
        <f>SUM(D56/C56*100)</f>
        <v>19.708671837687557</v>
      </c>
      <c r="F56" s="34">
        <f>SUM(D56-C56)</f>
        <v>-1306.24918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1506.5</v>
      </c>
      <c r="D58" s="37">
        <v>318.63781999999998</v>
      </c>
      <c r="E58" s="38">
        <f t="shared" ref="E58:E98" si="3">SUM(D58/C58*100)</f>
        <v>21.150867573846664</v>
      </c>
      <c r="F58" s="38">
        <f t="shared" ref="F58:F98" si="4">SUM(D58-C58)</f>
        <v>-1187.8621800000001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7" ht="18.75" customHeight="1">
      <c r="A63" s="35" t="s">
        <v>41</v>
      </c>
      <c r="B63" s="39" t="s">
        <v>42</v>
      </c>
      <c r="C63" s="37">
        <v>20.387</v>
      </c>
      <c r="D63" s="37">
        <v>2</v>
      </c>
      <c r="E63" s="38">
        <f t="shared" si="3"/>
        <v>9.8101731495560891</v>
      </c>
      <c r="F63" s="38">
        <f t="shared" si="4"/>
        <v>-18.387</v>
      </c>
    </row>
    <row r="64" spans="1:7" s="6" customFormat="1">
      <c r="A64" s="41" t="s">
        <v>43</v>
      </c>
      <c r="B64" s="42" t="s">
        <v>44</v>
      </c>
      <c r="C64" s="32">
        <f>C65</f>
        <v>206.767</v>
      </c>
      <c r="D64" s="32">
        <f>D65</f>
        <v>35.693150000000003</v>
      </c>
      <c r="E64" s="34">
        <f>SUM(D64/C64*100)</f>
        <v>17.262498367727925</v>
      </c>
      <c r="F64" s="34">
        <f t="shared" si="4"/>
        <v>-171.07384999999999</v>
      </c>
    </row>
    <row r="65" spans="1:7">
      <c r="A65" s="43" t="s">
        <v>45</v>
      </c>
      <c r="B65" s="44" t="s">
        <v>46</v>
      </c>
      <c r="C65" s="37">
        <v>206.767</v>
      </c>
      <c r="D65" s="37">
        <v>35.693150000000003</v>
      </c>
      <c r="E65" s="265">
        <f>SUM(D65/C65*100)</f>
        <v>17.262498367727925</v>
      </c>
      <c r="F65" s="38">
        <f t="shared" si="4"/>
        <v>-171.07384999999999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115</v>
      </c>
      <c r="D66" s="32">
        <f>D69+D70+D71</f>
        <v>2</v>
      </c>
      <c r="E66" s="34">
        <f t="shared" si="3"/>
        <v>1.7391304347826086</v>
      </c>
      <c r="F66" s="34">
        <f t="shared" si="4"/>
        <v>-113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110</v>
      </c>
      <c r="D70" s="37">
        <v>0</v>
      </c>
      <c r="E70" s="34">
        <f t="shared" si="3"/>
        <v>0</v>
      </c>
      <c r="F70" s="34">
        <f t="shared" si="4"/>
        <v>-110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3657.8643099999999</v>
      </c>
      <c r="D72" s="48">
        <f>SUM(D73:D76)</f>
        <v>190.339</v>
      </c>
      <c r="E72" s="34">
        <f t="shared" si="3"/>
        <v>5.2035555140644352</v>
      </c>
      <c r="F72" s="34">
        <f t="shared" si="4"/>
        <v>-3467.52531</v>
      </c>
    </row>
    <row r="73" spans="1:7" ht="1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3357.8643099999999</v>
      </c>
      <c r="D75" s="37">
        <v>182.339</v>
      </c>
      <c r="E75" s="38">
        <f t="shared" si="3"/>
        <v>5.4302075118693525</v>
      </c>
      <c r="F75" s="38">
        <f t="shared" si="4"/>
        <v>-3175.52531</v>
      </c>
    </row>
    <row r="76" spans="1:7">
      <c r="A76" s="35" t="s">
        <v>63</v>
      </c>
      <c r="B76" s="39" t="s">
        <v>64</v>
      </c>
      <c r="C76" s="49">
        <v>300</v>
      </c>
      <c r="D76" s="37">
        <v>8</v>
      </c>
      <c r="E76" s="38">
        <f t="shared" si="3"/>
        <v>2.666666666666667</v>
      </c>
      <c r="F76" s="38">
        <f t="shared" si="4"/>
        <v>-292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4406.0802000000003</v>
      </c>
      <c r="D77" s="32">
        <f>SUM(D78:D80)</f>
        <v>344.77168</v>
      </c>
      <c r="E77" s="34">
        <f t="shared" si="3"/>
        <v>7.8249070454959035</v>
      </c>
      <c r="F77" s="34">
        <f t="shared" si="4"/>
        <v>-4061.3085200000005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440.73500000000001</v>
      </c>
      <c r="D79" s="37">
        <v>252</v>
      </c>
      <c r="E79" s="34">
        <f t="shared" si="3"/>
        <v>57.177215333477029</v>
      </c>
      <c r="F79" s="34">
        <f t="shared" si="4"/>
        <v>-188.73500000000001</v>
      </c>
    </row>
    <row r="80" spans="1:7">
      <c r="A80" s="35" t="s">
        <v>71</v>
      </c>
      <c r="B80" s="39" t="s">
        <v>72</v>
      </c>
      <c r="C80" s="37">
        <v>3965.3452000000002</v>
      </c>
      <c r="D80" s="37">
        <v>92.771680000000003</v>
      </c>
      <c r="E80" s="38">
        <f t="shared" si="3"/>
        <v>2.3395612568610673</v>
      </c>
      <c r="F80" s="38">
        <f t="shared" si="4"/>
        <v>-3872.5735200000004</v>
      </c>
    </row>
    <row r="81" spans="1:6" s="6" customFormat="1">
      <c r="A81" s="30" t="s">
        <v>83</v>
      </c>
      <c r="B81" s="31" t="s">
        <v>84</v>
      </c>
      <c r="C81" s="32">
        <f>C82</f>
        <v>2547.5729999999999</v>
      </c>
      <c r="D81" s="32">
        <f>D82</f>
        <v>642.20227</v>
      </c>
      <c r="E81" s="34">
        <f>SUM(D81/C81*100)</f>
        <v>25.208395205946992</v>
      </c>
      <c r="F81" s="34">
        <f t="shared" si="4"/>
        <v>-1905.3707299999999</v>
      </c>
    </row>
    <row r="82" spans="1:6" ht="15.75" customHeight="1">
      <c r="A82" s="35" t="s">
        <v>85</v>
      </c>
      <c r="B82" s="39" t="s">
        <v>229</v>
      </c>
      <c r="C82" s="37">
        <v>2547.5729999999999</v>
      </c>
      <c r="D82" s="37">
        <v>642.20227</v>
      </c>
      <c r="E82" s="38">
        <f>SUM(D82/C82*100)</f>
        <v>25.208395205946992</v>
      </c>
      <c r="F82" s="38">
        <f t="shared" si="4"/>
        <v>-1905.3707299999999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50</v>
      </c>
      <c r="D88" s="32">
        <f>D89+D90+D91+D92+D93</f>
        <v>16.545000000000002</v>
      </c>
      <c r="E88" s="38">
        <f t="shared" si="3"/>
        <v>33.090000000000003</v>
      </c>
      <c r="F88" s="22">
        <f>F89+F90+F91+F92+F93</f>
        <v>-33.454999999999998</v>
      </c>
    </row>
    <row r="89" spans="1:6" ht="18.75" customHeight="1">
      <c r="A89" s="35" t="s">
        <v>94</v>
      </c>
      <c r="B89" s="39" t="s">
        <v>95</v>
      </c>
      <c r="C89" s="37">
        <v>50</v>
      </c>
      <c r="D89" s="37">
        <v>16.545000000000002</v>
      </c>
      <c r="E89" s="38">
        <f t="shared" si="3"/>
        <v>33.090000000000003</v>
      </c>
      <c r="F89" s="38">
        <f>SUM(D89-C89)</f>
        <v>-33.454999999999998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250">
        <f>C56+C64+C66+C72+C77+C81+C83+C88+C94</f>
        <v>12610.17151</v>
      </c>
      <c r="D98" s="250">
        <f>D56+D64+D66+D72+D77+D81+D83+D88+D94</f>
        <v>1552.1889200000001</v>
      </c>
      <c r="E98" s="34">
        <f t="shared" si="3"/>
        <v>12.309023067363499</v>
      </c>
      <c r="F98" s="34">
        <f t="shared" si="4"/>
        <v>-11057.98259</v>
      </c>
      <c r="G98" s="197"/>
    </row>
    <row r="99" spans="1:7" ht="0.75" customHeight="1">
      <c r="C99" s="125"/>
      <c r="D99" s="101"/>
    </row>
    <row r="100" spans="1:7" s="65" customFormat="1" ht="16.5" customHeight="1">
      <c r="A100" s="63" t="s">
        <v>117</v>
      </c>
      <c r="B100" s="63"/>
      <c r="C100" s="182"/>
      <c r="D100" s="182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19"/>
    </row>
    <row r="103" spans="1:7" ht="5.25" customHeight="1"/>
    <row r="143" hidden="1"/>
  </sheetData>
  <customSheetViews>
    <customSheetView guid="{61528DAC-5C4C-48F4-ADE2-8A724B05A086}" scale="70" showPageBreaks="1" hiddenRows="1" view="pageBreakPreview" topLeftCell="A34">
      <selection activeCell="D98" sqref="D98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2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3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4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6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7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1" zoomScale="70" zoomScaleNormal="100" zoomScaleSheetLayoutView="70" workbookViewId="0">
      <selection activeCell="D62" sqref="D62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430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1516.44</v>
      </c>
      <c r="D4" s="5">
        <f>D5+D12+D14+D17+D20+D7</f>
        <v>350.66316</v>
      </c>
      <c r="E4" s="5">
        <f>SUM(D4/C4*100)</f>
        <v>23.124103822109674</v>
      </c>
      <c r="F4" s="5">
        <f>SUM(D4-C4)</f>
        <v>-1165.77684</v>
      </c>
    </row>
    <row r="5" spans="1:6" s="6" customFormat="1">
      <c r="A5" s="68">
        <v>1010000000</v>
      </c>
      <c r="B5" s="67" t="s">
        <v>5</v>
      </c>
      <c r="C5" s="5">
        <f>C6</f>
        <v>112.95</v>
      </c>
      <c r="D5" s="5">
        <f>D6</f>
        <v>36.816450000000003</v>
      </c>
      <c r="E5" s="5">
        <f t="shared" ref="E5:E51" si="0">SUM(D5/C5*100)</f>
        <v>32.595351925630808</v>
      </c>
      <c r="F5" s="5">
        <f t="shared" ref="F5:F51" si="1">SUM(D5-C5)</f>
        <v>-76.13355</v>
      </c>
    </row>
    <row r="6" spans="1:6">
      <c r="A6" s="7">
        <v>1010200001</v>
      </c>
      <c r="B6" s="8" t="s">
        <v>224</v>
      </c>
      <c r="C6" s="9">
        <v>112.95</v>
      </c>
      <c r="D6" s="10">
        <v>36.816450000000003</v>
      </c>
      <c r="E6" s="9">
        <f t="shared" ref="E6:E11" si="2">SUM(D6/C6*100)</f>
        <v>32.595351925630808</v>
      </c>
      <c r="F6" s="9">
        <f t="shared" si="1"/>
        <v>-76.13355</v>
      </c>
    </row>
    <row r="7" spans="1:6" ht="31.5">
      <c r="A7" s="3">
        <v>1030000000</v>
      </c>
      <c r="B7" s="13" t="s">
        <v>266</v>
      </c>
      <c r="C7" s="5">
        <f>C8+C10+C9</f>
        <v>818.49</v>
      </c>
      <c r="D7" s="5">
        <f>D8+D10+D9+D11</f>
        <v>202.27641</v>
      </c>
      <c r="E7" s="5">
        <f t="shared" si="2"/>
        <v>24.713363633031555</v>
      </c>
      <c r="F7" s="5">
        <f t="shared" si="1"/>
        <v>-616.21359000000007</v>
      </c>
    </row>
    <row r="8" spans="1:6">
      <c r="A8" s="7">
        <v>1030223001</v>
      </c>
      <c r="B8" s="8" t="s">
        <v>268</v>
      </c>
      <c r="C8" s="9">
        <v>305.3</v>
      </c>
      <c r="D8" s="10">
        <v>90.778040000000004</v>
      </c>
      <c r="E8" s="9">
        <f t="shared" si="2"/>
        <v>29.734045201441205</v>
      </c>
      <c r="F8" s="9">
        <f t="shared" si="1"/>
        <v>-214.52196000000001</v>
      </c>
    </row>
    <row r="9" spans="1:6">
      <c r="A9" s="7">
        <v>1030224001</v>
      </c>
      <c r="B9" s="8" t="s">
        <v>274</v>
      </c>
      <c r="C9" s="9">
        <v>3.27</v>
      </c>
      <c r="D9" s="10">
        <v>0.63668999999999998</v>
      </c>
      <c r="E9" s="9">
        <f>SUM(D9/C9*100)</f>
        <v>19.470642201834863</v>
      </c>
      <c r="F9" s="9">
        <f t="shared" si="1"/>
        <v>-2.6333099999999998</v>
      </c>
    </row>
    <row r="10" spans="1:6">
      <c r="A10" s="7">
        <v>1030225001</v>
      </c>
      <c r="B10" s="8" t="s">
        <v>267</v>
      </c>
      <c r="C10" s="9">
        <v>509.92</v>
      </c>
      <c r="D10" s="10">
        <v>127.07401</v>
      </c>
      <c r="E10" s="9">
        <f t="shared" si="2"/>
        <v>24.920381628490741</v>
      </c>
      <c r="F10" s="9">
        <f t="shared" si="1"/>
        <v>-382.84599000000003</v>
      </c>
    </row>
    <row r="11" spans="1:6">
      <c r="A11" s="7">
        <v>1030226001</v>
      </c>
      <c r="B11" s="8" t="s">
        <v>276</v>
      </c>
      <c r="C11" s="9">
        <v>0</v>
      </c>
      <c r="D11" s="10">
        <v>-16.212330000000001</v>
      </c>
      <c r="E11" s="9" t="e">
        <f t="shared" si="2"/>
        <v>#DIV/0!</v>
      </c>
      <c r="F11" s="9">
        <f t="shared" si="1"/>
        <v>-16.212330000000001</v>
      </c>
    </row>
    <row r="12" spans="1:6" s="6" customFormat="1">
      <c r="A12" s="68">
        <v>1050000000</v>
      </c>
      <c r="B12" s="67" t="s">
        <v>6</v>
      </c>
      <c r="C12" s="5">
        <f>SUM(C13:C13)</f>
        <v>35</v>
      </c>
      <c r="D12" s="5">
        <f>SUM(D13:D13)</f>
        <v>7.4999999999999997E-2</v>
      </c>
      <c r="E12" s="5">
        <f t="shared" si="0"/>
        <v>0.2142857142857143</v>
      </c>
      <c r="F12" s="5">
        <f t="shared" si="1"/>
        <v>-34.924999999999997</v>
      </c>
    </row>
    <row r="13" spans="1:6" ht="15.75" customHeight="1">
      <c r="A13" s="7">
        <v>1050300000</v>
      </c>
      <c r="B13" s="11" t="s">
        <v>225</v>
      </c>
      <c r="C13" s="12">
        <v>35</v>
      </c>
      <c r="D13" s="10">
        <v>7.4999999999999997E-2</v>
      </c>
      <c r="E13" s="9">
        <f t="shared" si="0"/>
        <v>0.2142857142857143</v>
      </c>
      <c r="F13" s="9">
        <f t="shared" si="1"/>
        <v>-34.924999999999997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542</v>
      </c>
      <c r="D14" s="5">
        <f>D15+D16</f>
        <v>110.4953</v>
      </c>
      <c r="E14" s="5">
        <f t="shared" si="0"/>
        <v>20.386586715867157</v>
      </c>
      <c r="F14" s="5">
        <f t="shared" si="1"/>
        <v>-431.50470000000001</v>
      </c>
    </row>
    <row r="15" spans="1:6" s="6" customFormat="1" ht="15.75" customHeight="1">
      <c r="A15" s="7">
        <v>1060100000</v>
      </c>
      <c r="B15" s="11" t="s">
        <v>8</v>
      </c>
      <c r="C15" s="9">
        <v>160</v>
      </c>
      <c r="D15" s="10">
        <v>85.550989999999999</v>
      </c>
      <c r="E15" s="9">
        <f t="shared" si="0"/>
        <v>53.469368750000001</v>
      </c>
      <c r="F15" s="9">
        <f>SUM(D15-C15)</f>
        <v>-74.449010000000001</v>
      </c>
    </row>
    <row r="16" spans="1:6" ht="15.75" customHeight="1">
      <c r="A16" s="7">
        <v>1060600000</v>
      </c>
      <c r="B16" s="11" t="s">
        <v>7</v>
      </c>
      <c r="C16" s="9">
        <v>382</v>
      </c>
      <c r="D16" s="10">
        <v>24.944310000000002</v>
      </c>
      <c r="E16" s="9">
        <f t="shared" si="0"/>
        <v>6.5299240837696342</v>
      </c>
      <c r="F16" s="9">
        <f t="shared" si="1"/>
        <v>-357.05569000000003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1</v>
      </c>
      <c r="E17" s="5">
        <f t="shared" si="0"/>
        <v>12.5</v>
      </c>
      <c r="F17" s="5">
        <f t="shared" si="1"/>
        <v>-7</v>
      </c>
    </row>
    <row r="18" spans="1:6" ht="17.25" customHeight="1">
      <c r="A18" s="7">
        <v>1080400001</v>
      </c>
      <c r="B18" s="8" t="s">
        <v>223</v>
      </c>
      <c r="C18" s="9">
        <v>8</v>
      </c>
      <c r="D18" s="10">
        <v>1</v>
      </c>
      <c r="E18" s="9">
        <f t="shared" si="0"/>
        <v>12.5</v>
      </c>
      <c r="F18" s="9">
        <f t="shared" si="1"/>
        <v>-7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587</v>
      </c>
      <c r="D25" s="5">
        <f>D26+D29+D32+D37+D35</f>
        <v>299.26290999999998</v>
      </c>
      <c r="E25" s="5">
        <f t="shared" si="0"/>
        <v>50.981756388415668</v>
      </c>
      <c r="F25" s="5">
        <f t="shared" si="1"/>
        <v>-287.73709000000002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527</v>
      </c>
      <c r="D26" s="5">
        <f>D27+D28</f>
        <v>278.93755999999996</v>
      </c>
      <c r="E26" s="5">
        <f t="shared" si="0"/>
        <v>52.929328273244778</v>
      </c>
      <c r="F26" s="5">
        <f t="shared" si="1"/>
        <v>-248.06244000000004</v>
      </c>
    </row>
    <row r="27" spans="1:6">
      <c r="A27" s="16">
        <v>1110502510</v>
      </c>
      <c r="B27" s="17" t="s">
        <v>221</v>
      </c>
      <c r="C27" s="12">
        <v>450</v>
      </c>
      <c r="D27" s="10">
        <v>259.67779999999999</v>
      </c>
      <c r="E27" s="9">
        <f t="shared" si="0"/>
        <v>57.706177777777782</v>
      </c>
      <c r="F27" s="9">
        <f t="shared" si="1"/>
        <v>-190.32220000000001</v>
      </c>
    </row>
    <row r="28" spans="1:6" ht="18" customHeight="1">
      <c r="A28" s="7">
        <v>1110503505</v>
      </c>
      <c r="B28" s="11" t="s">
        <v>220</v>
      </c>
      <c r="C28" s="12">
        <v>77</v>
      </c>
      <c r="D28" s="10">
        <v>19.25976</v>
      </c>
      <c r="E28" s="9">
        <f t="shared" si="0"/>
        <v>25.012675324675328</v>
      </c>
      <c r="F28" s="9">
        <f t="shared" si="1"/>
        <v>-57.74024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60</v>
      </c>
      <c r="D29" s="5">
        <f>D30+D31</f>
        <v>20.32535</v>
      </c>
      <c r="E29" s="5">
        <f t="shared" si="0"/>
        <v>33.875583333333331</v>
      </c>
      <c r="F29" s="5">
        <f t="shared" si="1"/>
        <v>-39.67465</v>
      </c>
    </row>
    <row r="30" spans="1:6" ht="15.75" customHeight="1">
      <c r="A30" s="7">
        <v>1130206510</v>
      </c>
      <c r="B30" s="8" t="s">
        <v>321</v>
      </c>
      <c r="C30" s="9"/>
      <c r="D30" s="211"/>
      <c r="E30" s="9" t="e">
        <f t="shared" si="0"/>
        <v>#DIV/0!</v>
      </c>
      <c r="F30" s="9">
        <f t="shared" si="1"/>
        <v>0</v>
      </c>
    </row>
    <row r="31" spans="1:6" ht="17.25" customHeight="1">
      <c r="A31" s="7">
        <v>1130299510</v>
      </c>
      <c r="B31" s="8" t="s">
        <v>336</v>
      </c>
      <c r="C31" s="9">
        <v>60</v>
      </c>
      <c r="D31" s="211">
        <v>20.32535</v>
      </c>
      <c r="E31" s="9">
        <f>SUM(D31/C31*100)</f>
        <v>33.875583333333331</v>
      </c>
      <c r="F31" s="9">
        <f>SUM(D31-C31)</f>
        <v>-39.67465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240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17.25" customHeight="1">
      <c r="A36" s="7">
        <v>1163305010</v>
      </c>
      <c r="B36" s="8" t="s">
        <v>255</v>
      </c>
      <c r="C36" s="9"/>
      <c r="D36" s="10"/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6">
        <f>SUM(C4,C25)</f>
        <v>2103.44</v>
      </c>
      <c r="D40" s="126">
        <f>D4+D25</f>
        <v>649.92606999999998</v>
      </c>
      <c r="E40" s="5">
        <f t="shared" si="0"/>
        <v>30.89824620621458</v>
      </c>
      <c r="F40" s="5">
        <f t="shared" si="1"/>
        <v>-1453.5139300000001</v>
      </c>
    </row>
    <row r="41" spans="1:7" s="6" customFormat="1">
      <c r="A41" s="3">
        <v>2000000000</v>
      </c>
      <c r="B41" s="4" t="s">
        <v>17</v>
      </c>
      <c r="C41" s="231">
        <f>C42+C43+C44+C45+C46+C48</f>
        <v>5607.3674999999994</v>
      </c>
      <c r="D41" s="231">
        <f>D42+D43+D44+D45+D46+D48+D49</f>
        <v>896.02374000000009</v>
      </c>
      <c r="E41" s="5">
        <f t="shared" si="0"/>
        <v>15.979401029092532</v>
      </c>
      <c r="F41" s="5">
        <f t="shared" si="1"/>
        <v>-4711.3437599999997</v>
      </c>
      <c r="G41" s="19"/>
    </row>
    <row r="42" spans="1:7">
      <c r="A42" s="16">
        <v>2021000000</v>
      </c>
      <c r="B42" s="17" t="s">
        <v>18</v>
      </c>
      <c r="C42" s="99">
        <v>2494.1999999999998</v>
      </c>
      <c r="D42" s="99">
        <v>623.553</v>
      </c>
      <c r="E42" s="9">
        <f t="shared" si="0"/>
        <v>25.000120279047394</v>
      </c>
      <c r="F42" s="9">
        <f t="shared" si="1"/>
        <v>-1870.6469999999999</v>
      </c>
    </row>
    <row r="43" spans="1:7" ht="15.75" customHeight="1">
      <c r="A43" s="16">
        <v>2021500200</v>
      </c>
      <c r="B43" s="17" t="s">
        <v>227</v>
      </c>
      <c r="C43" s="99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9">
        <v>2598.317</v>
      </c>
      <c r="D44" s="10"/>
      <c r="E44" s="9">
        <f t="shared" si="0"/>
        <v>0</v>
      </c>
      <c r="F44" s="9">
        <f t="shared" si="1"/>
        <v>-2598.317</v>
      </c>
    </row>
    <row r="45" spans="1:7" ht="18" customHeight="1">
      <c r="A45" s="16">
        <v>2023000000</v>
      </c>
      <c r="B45" s="17" t="s">
        <v>20</v>
      </c>
      <c r="C45" s="12">
        <v>110.166</v>
      </c>
      <c r="D45" s="184">
        <v>44.020740000000004</v>
      </c>
      <c r="E45" s="9">
        <f t="shared" si="0"/>
        <v>39.958553455694137</v>
      </c>
      <c r="F45" s="9">
        <f t="shared" si="1"/>
        <v>-66.145259999999993</v>
      </c>
    </row>
    <row r="46" spans="1:7" ht="22.5" customHeight="1">
      <c r="A46" s="16">
        <v>2020400000</v>
      </c>
      <c r="B46" s="17" t="s">
        <v>21</v>
      </c>
      <c r="C46" s="12">
        <v>176.19499999999999</v>
      </c>
      <c r="D46" s="185"/>
      <c r="E46" s="9">
        <f t="shared" si="0"/>
        <v>0</v>
      </c>
      <c r="F46" s="9">
        <f t="shared" si="1"/>
        <v>-176.19499999999999</v>
      </c>
    </row>
    <row r="47" spans="1:7" ht="32.25" customHeight="1">
      <c r="A47" s="16">
        <v>2020900000</v>
      </c>
      <c r="B47" s="18" t="s">
        <v>22</v>
      </c>
      <c r="C47" s="12">
        <v>0</v>
      </c>
      <c r="D47" s="185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334</v>
      </c>
      <c r="C48" s="12">
        <v>228.48949999999999</v>
      </c>
      <c r="D48" s="185">
        <v>228.45</v>
      </c>
      <c r="E48" s="9">
        <f t="shared" si="0"/>
        <v>99.982712553530902</v>
      </c>
      <c r="F48" s="9">
        <f t="shared" si="1"/>
        <v>-3.9500000000003865E-2</v>
      </c>
    </row>
    <row r="49" spans="1:8" ht="19.5" customHeight="1">
      <c r="A49" s="7">
        <v>2190500005</v>
      </c>
      <c r="B49" s="11" t="s">
        <v>23</v>
      </c>
      <c r="C49" s="12">
        <v>0</v>
      </c>
      <c r="D49" s="185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24</v>
      </c>
      <c r="C50" s="188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7">
        <f>C40+C41</f>
        <v>7710.807499999999</v>
      </c>
      <c r="D51" s="247">
        <f>D40+D41</f>
        <v>1545.9498100000001</v>
      </c>
      <c r="E51" s="93">
        <f t="shared" si="0"/>
        <v>20.049129873881565</v>
      </c>
      <c r="F51" s="93">
        <f t="shared" si="1"/>
        <v>-6164.8576899999989</v>
      </c>
      <c r="G51" s="197">
        <f>7662.29943-C51</f>
        <v>-48.508069999998952</v>
      </c>
      <c r="H51" s="197">
        <f>1130.4405-D51</f>
        <v>-415.50931000000014</v>
      </c>
    </row>
    <row r="52" spans="1:8" s="6" customFormat="1">
      <c r="A52" s="3"/>
      <c r="B52" s="21" t="s">
        <v>306</v>
      </c>
      <c r="C52" s="93">
        <f>C51-C98</f>
        <v>-321.37962000000152</v>
      </c>
      <c r="D52" s="93">
        <f>D51-D98</f>
        <v>991.27837000000011</v>
      </c>
      <c r="E52" s="192"/>
      <c r="F52" s="192"/>
    </row>
    <row r="53" spans="1:8">
      <c r="A53" s="23"/>
      <c r="B53" s="24"/>
      <c r="C53" s="183"/>
      <c r="D53" s="183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407</v>
      </c>
      <c r="D54" s="73" t="s">
        <v>421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1327.3610000000001</v>
      </c>
      <c r="D56" s="33">
        <f>D57+D58+D59+D60+D61+D63+D62</f>
        <v>221.20829000000001</v>
      </c>
      <c r="E56" s="34">
        <f>SUM(D56/C56*100)</f>
        <v>16.665269659120614</v>
      </c>
      <c r="F56" s="34">
        <f>SUM(D56-C56)</f>
        <v>-1106.1527100000001</v>
      </c>
    </row>
    <row r="57" spans="1:8" s="6" customFormat="1" ht="20.2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1205.7</v>
      </c>
      <c r="D58" s="37">
        <v>221.20829000000001</v>
      </c>
      <c r="E58" s="38">
        <f t="shared" ref="E58:E98" si="3">SUM(D58/C58*100)</f>
        <v>18.346876503276103</v>
      </c>
      <c r="F58" s="38">
        <f t="shared" ref="F58:F98" si="4">SUM(D58-C58)</f>
        <v>-984.49171000000001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21" customHeight="1">
      <c r="A61" s="35" t="s">
        <v>37</v>
      </c>
      <c r="B61" s="39" t="s">
        <v>38</v>
      </c>
      <c r="C61" s="37">
        <v>8.9</v>
      </c>
      <c r="D61" s="37">
        <v>0</v>
      </c>
      <c r="E61" s="38">
        <f t="shared" si="3"/>
        <v>0</v>
      </c>
      <c r="F61" s="38">
        <f t="shared" si="4"/>
        <v>-8.9</v>
      </c>
    </row>
    <row r="62" spans="1:8" ht="18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8" ht="15.75" customHeight="1">
      <c r="A63" s="35" t="s">
        <v>41</v>
      </c>
      <c r="B63" s="39" t="s">
        <v>42</v>
      </c>
      <c r="C63" s="37">
        <v>12.760999999999999</v>
      </c>
      <c r="D63" s="37">
        <v>0</v>
      </c>
      <c r="E63" s="38">
        <f t="shared" si="3"/>
        <v>0</v>
      </c>
      <c r="F63" s="38">
        <f t="shared" si="4"/>
        <v>-12.760999999999999</v>
      </c>
    </row>
    <row r="64" spans="1:8" s="6" customFormat="1">
      <c r="A64" s="41" t="s">
        <v>43</v>
      </c>
      <c r="B64" s="42" t="s">
        <v>44</v>
      </c>
      <c r="C64" s="32">
        <f>C65</f>
        <v>110.166</v>
      </c>
      <c r="D64" s="32">
        <f>D65</f>
        <v>27.482780000000002</v>
      </c>
      <c r="E64" s="34">
        <f t="shared" si="3"/>
        <v>24.946698618448526</v>
      </c>
      <c r="F64" s="34">
        <f t="shared" si="4"/>
        <v>-82.683219999999992</v>
      </c>
    </row>
    <row r="65" spans="1:7">
      <c r="A65" s="43" t="s">
        <v>45</v>
      </c>
      <c r="B65" s="44" t="s">
        <v>46</v>
      </c>
      <c r="C65" s="37">
        <v>110.166</v>
      </c>
      <c r="D65" s="37">
        <v>27.482780000000002</v>
      </c>
      <c r="E65" s="38">
        <f t="shared" si="3"/>
        <v>24.946698618448526</v>
      </c>
      <c r="F65" s="38">
        <f t="shared" si="4"/>
        <v>-82.683219999999992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20</v>
      </c>
      <c r="D66" s="258">
        <f>D69+D70</f>
        <v>0</v>
      </c>
      <c r="E66" s="34">
        <f t="shared" si="3"/>
        <v>0</v>
      </c>
      <c r="F66" s="34">
        <f t="shared" si="4"/>
        <v>-20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15</v>
      </c>
      <c r="D70" s="37">
        <v>0</v>
      </c>
      <c r="E70" s="34">
        <f t="shared" si="3"/>
        <v>0</v>
      </c>
      <c r="F70" s="34">
        <f t="shared" si="4"/>
        <v>-15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4387.0414000000001</v>
      </c>
      <c r="D72" s="48">
        <f>SUM(D73:D77)</f>
        <v>7.5</v>
      </c>
      <c r="E72" s="34">
        <f t="shared" si="3"/>
        <v>0.17095804019538088</v>
      </c>
      <c r="F72" s="34">
        <f t="shared" si="4"/>
        <v>-4379.5414000000001</v>
      </c>
    </row>
    <row r="73" spans="1:7" ht="1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4157.0414000000001</v>
      </c>
      <c r="D76" s="37">
        <v>0</v>
      </c>
      <c r="E76" s="38">
        <f t="shared" si="3"/>
        <v>0</v>
      </c>
      <c r="F76" s="38">
        <f t="shared" si="4"/>
        <v>-4157.0414000000001</v>
      </c>
    </row>
    <row r="77" spans="1:7">
      <c r="A77" s="35" t="s">
        <v>63</v>
      </c>
      <c r="B77" s="39" t="s">
        <v>64</v>
      </c>
      <c r="C77" s="49">
        <v>230</v>
      </c>
      <c r="D77" s="37">
        <v>7.5</v>
      </c>
      <c r="E77" s="38">
        <f t="shared" si="3"/>
        <v>3.2608695652173911</v>
      </c>
      <c r="F77" s="38">
        <f t="shared" si="4"/>
        <v>-222.5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839.51872000000003</v>
      </c>
      <c r="D78" s="32">
        <f>SUM(D79:D81)</f>
        <v>113.63037</v>
      </c>
      <c r="E78" s="34">
        <f t="shared" si="3"/>
        <v>13.535180013615419</v>
      </c>
      <c r="F78" s="34">
        <f t="shared" si="4"/>
        <v>-725.88835000000006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422.99171999999999</v>
      </c>
      <c r="D80" s="37">
        <v>40.485930000000003</v>
      </c>
      <c r="E80" s="38">
        <f t="shared" si="3"/>
        <v>9.5713291976495434</v>
      </c>
      <c r="F80" s="38">
        <f t="shared" si="4"/>
        <v>-382.50578999999999</v>
      </c>
    </row>
    <row r="81" spans="1:6">
      <c r="A81" s="35" t="s">
        <v>71</v>
      </c>
      <c r="B81" s="39" t="s">
        <v>72</v>
      </c>
      <c r="C81" s="37">
        <v>416.52699999999999</v>
      </c>
      <c r="D81" s="37">
        <v>73.144440000000003</v>
      </c>
      <c r="E81" s="38">
        <f t="shared" si="3"/>
        <v>17.560551896995875</v>
      </c>
      <c r="F81" s="38">
        <f t="shared" si="4"/>
        <v>-343.38256000000001</v>
      </c>
    </row>
    <row r="82" spans="1:6" s="6" customFormat="1" ht="32.25" customHeight="1">
      <c r="A82" s="30" t="s">
        <v>83</v>
      </c>
      <c r="B82" s="31" t="s">
        <v>84</v>
      </c>
      <c r="C82" s="32">
        <f>C83</f>
        <v>1328.1</v>
      </c>
      <c r="D82" s="32">
        <f>D83</f>
        <v>184.85</v>
      </c>
      <c r="E82" s="34">
        <f t="shared" si="3"/>
        <v>13.918379640087345</v>
      </c>
      <c r="F82" s="34">
        <f t="shared" si="4"/>
        <v>-1143.25</v>
      </c>
    </row>
    <row r="83" spans="1:6" ht="14.25" customHeight="1">
      <c r="A83" s="35" t="s">
        <v>85</v>
      </c>
      <c r="B83" s="39" t="s">
        <v>229</v>
      </c>
      <c r="C83" s="37">
        <v>1328.1</v>
      </c>
      <c r="D83" s="37">
        <v>184.85</v>
      </c>
      <c r="E83" s="38">
        <f t="shared" si="3"/>
        <v>13.918379640087345</v>
      </c>
      <c r="F83" s="38">
        <f t="shared" si="4"/>
        <v>-1143.25</v>
      </c>
    </row>
    <row r="84" spans="1:6" s="6" customFormat="1" ht="18.75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.5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20</v>
      </c>
      <c r="D96" s="32">
        <f>D97</f>
        <v>0</v>
      </c>
      <c r="E96" s="34">
        <f t="shared" si="3"/>
        <v>0</v>
      </c>
      <c r="F96" s="34">
        <f t="shared" si="4"/>
        <v>-20</v>
      </c>
    </row>
    <row r="97" spans="1:8" ht="18" customHeight="1">
      <c r="A97" s="35" t="s">
        <v>94</v>
      </c>
      <c r="B97" s="39" t="s">
        <v>95</v>
      </c>
      <c r="C97" s="49">
        <v>20</v>
      </c>
      <c r="D97" s="37">
        <v>0</v>
      </c>
      <c r="E97" s="38">
        <f t="shared" si="3"/>
        <v>0</v>
      </c>
      <c r="F97" s="38">
        <f t="shared" si="4"/>
        <v>-20</v>
      </c>
    </row>
    <row r="98" spans="1:8" s="6" customFormat="1">
      <c r="A98" s="52"/>
      <c r="B98" s="57" t="s">
        <v>116</v>
      </c>
      <c r="C98" s="250">
        <f>C56+C64+C66+C72+C78+C82+C96+C84</f>
        <v>8032.1871200000005</v>
      </c>
      <c r="D98" s="250">
        <f>D56+D64+D66+D72+D78+D82+D96+D84</f>
        <v>554.67143999999996</v>
      </c>
      <c r="E98" s="34">
        <f t="shared" si="3"/>
        <v>6.9056090416379643</v>
      </c>
      <c r="F98" s="34">
        <f t="shared" si="4"/>
        <v>-7477.5156800000004</v>
      </c>
      <c r="G98" s="197">
        <f>8096.52307-C98</f>
        <v>64.335949999999684</v>
      </c>
      <c r="H98" s="197">
        <f>899.25122-D98</f>
        <v>344.57978000000003</v>
      </c>
    </row>
    <row r="99" spans="1:8" ht="16.5" customHeight="1">
      <c r="C99" s="125"/>
      <c r="D99" s="101"/>
    </row>
    <row r="100" spans="1:8" s="65" customFormat="1" ht="20.25" customHeight="1">
      <c r="A100" s="63" t="s">
        <v>117</v>
      </c>
      <c r="B100" s="63"/>
      <c r="C100" s="115"/>
      <c r="D100" s="64" t="s">
        <v>260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31">
      <selection activeCell="D62" sqref="D62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2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3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4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6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7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view="pageBreakPreview" topLeftCell="A16" zoomScale="70" zoomScaleNormal="100" zoomScaleSheetLayoutView="70" workbookViewId="0">
      <selection activeCell="D96" sqref="D96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431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1066.3600000000001</v>
      </c>
      <c r="D4" s="5">
        <f>D5+D12+D14+D17+D7</f>
        <v>125.08879999999999</v>
      </c>
      <c r="E4" s="5">
        <f>SUM(D4/C4*100)</f>
        <v>11.730447503657301</v>
      </c>
      <c r="F4" s="5">
        <f>SUM(D4-C4)</f>
        <v>-941.27120000000014</v>
      </c>
    </row>
    <row r="5" spans="1:6" s="6" customFormat="1">
      <c r="A5" s="68">
        <v>1010000000</v>
      </c>
      <c r="B5" s="67" t="s">
        <v>5</v>
      </c>
      <c r="C5" s="5">
        <f>C6</f>
        <v>55.5</v>
      </c>
      <c r="D5" s="5">
        <f>D6</f>
        <v>15.540369999999999</v>
      </c>
      <c r="E5" s="5">
        <f t="shared" ref="E5:E49" si="0">SUM(D5/C5*100)</f>
        <v>28.000666666666667</v>
      </c>
      <c r="F5" s="5">
        <f t="shared" ref="F5:F49" si="1">SUM(D5-C5)</f>
        <v>-39.959630000000004</v>
      </c>
    </row>
    <row r="6" spans="1:6">
      <c r="A6" s="7">
        <v>1010200001</v>
      </c>
      <c r="B6" s="8" t="s">
        <v>224</v>
      </c>
      <c r="C6" s="9">
        <v>55.5</v>
      </c>
      <c r="D6" s="10">
        <v>15.540369999999999</v>
      </c>
      <c r="E6" s="9">
        <f t="shared" ref="E6:E11" si="2">SUM(D6/C6*100)</f>
        <v>28.000666666666667</v>
      </c>
      <c r="F6" s="9">
        <f t="shared" si="1"/>
        <v>-39.959630000000004</v>
      </c>
    </row>
    <row r="7" spans="1:6" ht="31.5">
      <c r="A7" s="3">
        <v>1030000000</v>
      </c>
      <c r="B7" s="13" t="s">
        <v>266</v>
      </c>
      <c r="C7" s="5">
        <f>C8+C10+C9</f>
        <v>375.86</v>
      </c>
      <c r="D7" s="5">
        <f>D8+D10+D9+D11</f>
        <v>92.888249999999999</v>
      </c>
      <c r="E7" s="5">
        <f t="shared" si="2"/>
        <v>24.713523652423774</v>
      </c>
      <c r="F7" s="5">
        <f t="shared" si="1"/>
        <v>-282.97175000000004</v>
      </c>
    </row>
    <row r="8" spans="1:6">
      <c r="A8" s="7">
        <v>1030223001</v>
      </c>
      <c r="B8" s="8" t="s">
        <v>268</v>
      </c>
      <c r="C8" s="9">
        <v>140.19999999999999</v>
      </c>
      <c r="D8" s="10">
        <v>41.686590000000002</v>
      </c>
      <c r="E8" s="9">
        <f t="shared" si="2"/>
        <v>29.733659058487877</v>
      </c>
      <c r="F8" s="9">
        <f t="shared" si="1"/>
        <v>-98.513409999999993</v>
      </c>
    </row>
    <row r="9" spans="1:6">
      <c r="A9" s="7">
        <v>1030224001</v>
      </c>
      <c r="B9" s="8" t="s">
        <v>274</v>
      </c>
      <c r="C9" s="9">
        <v>1.5</v>
      </c>
      <c r="D9" s="10">
        <v>0.29237000000000002</v>
      </c>
      <c r="E9" s="9">
        <f t="shared" si="2"/>
        <v>19.491333333333337</v>
      </c>
      <c r="F9" s="9">
        <f t="shared" si="1"/>
        <v>-1.20763</v>
      </c>
    </row>
    <row r="10" spans="1:6">
      <c r="A10" s="7">
        <v>1030225001</v>
      </c>
      <c r="B10" s="8" t="s">
        <v>267</v>
      </c>
      <c r="C10" s="9">
        <v>234.16</v>
      </c>
      <c r="D10" s="10">
        <v>58.354230000000001</v>
      </c>
      <c r="E10" s="9">
        <f t="shared" si="2"/>
        <v>24.920665357020841</v>
      </c>
      <c r="F10" s="9">
        <f t="shared" si="1"/>
        <v>-175.80577</v>
      </c>
    </row>
    <row r="11" spans="1:6">
      <c r="A11" s="7">
        <v>1030226001</v>
      </c>
      <c r="B11" s="8" t="s">
        <v>276</v>
      </c>
      <c r="C11" s="9">
        <v>0</v>
      </c>
      <c r="D11" s="10">
        <v>-7.4449399999999999</v>
      </c>
      <c r="E11" s="9" t="e">
        <f t="shared" si="2"/>
        <v>#DIV/0!</v>
      </c>
      <c r="F11" s="9">
        <f t="shared" si="1"/>
        <v>-7.4449399999999999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1.8162</v>
      </c>
      <c r="E12" s="5">
        <f t="shared" si="0"/>
        <v>18.161999999999999</v>
      </c>
      <c r="F12" s="5">
        <f t="shared" si="1"/>
        <v>-8.1837999999999997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1.8162</v>
      </c>
      <c r="E13" s="9">
        <f t="shared" si="0"/>
        <v>18.161999999999999</v>
      </c>
      <c r="F13" s="9">
        <f t="shared" si="1"/>
        <v>-8.1837999999999997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620</v>
      </c>
      <c r="D14" s="5">
        <f>D15+D16</f>
        <v>14.243980000000001</v>
      </c>
      <c r="E14" s="5">
        <f t="shared" si="0"/>
        <v>2.2974161290322583</v>
      </c>
      <c r="F14" s="5">
        <f t="shared" si="1"/>
        <v>-605.75602000000003</v>
      </c>
    </row>
    <row r="15" spans="1:6" s="6" customFormat="1" ht="15.75" customHeight="1">
      <c r="A15" s="7">
        <v>1060100000</v>
      </c>
      <c r="B15" s="11" t="s">
        <v>8</v>
      </c>
      <c r="C15" s="9">
        <v>230</v>
      </c>
      <c r="D15" s="10">
        <v>1.49925</v>
      </c>
      <c r="E15" s="9">
        <f t="shared" si="0"/>
        <v>0.65184782608695646</v>
      </c>
      <c r="F15" s="9">
        <f>SUM(D15-C15)</f>
        <v>-228.50075000000001</v>
      </c>
    </row>
    <row r="16" spans="1:6" ht="15.75" customHeight="1">
      <c r="A16" s="7">
        <v>1060600000</v>
      </c>
      <c r="B16" s="11" t="s">
        <v>7</v>
      </c>
      <c r="C16" s="9">
        <v>390</v>
      </c>
      <c r="D16" s="10">
        <v>12.744730000000001</v>
      </c>
      <c r="E16" s="9">
        <f t="shared" si="0"/>
        <v>3.2678794871794876</v>
      </c>
      <c r="F16" s="9">
        <f t="shared" si="1"/>
        <v>-377.25527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0.6</v>
      </c>
      <c r="E17" s="5">
        <f t="shared" si="0"/>
        <v>12</v>
      </c>
      <c r="F17" s="5">
        <f t="shared" si="1"/>
        <v>-4.4000000000000004</v>
      </c>
    </row>
    <row r="18" spans="1:6" ht="18" customHeight="1">
      <c r="A18" s="7">
        <v>1080400001</v>
      </c>
      <c r="B18" s="8" t="s">
        <v>223</v>
      </c>
      <c r="C18" s="9">
        <v>5</v>
      </c>
      <c r="D18" s="10">
        <v>0.6</v>
      </c>
      <c r="E18" s="9">
        <f t="shared" si="0"/>
        <v>12</v>
      </c>
      <c r="F18" s="9">
        <f t="shared" si="1"/>
        <v>-4.4000000000000004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51.5</v>
      </c>
      <c r="D25" s="5">
        <f>D27+D29+D34</f>
        <v>2.2000000000000002</v>
      </c>
      <c r="E25" s="5">
        <f t="shared" si="0"/>
        <v>4.2718446601941755</v>
      </c>
      <c r="F25" s="5">
        <f t="shared" si="1"/>
        <v>-49.3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51.5</v>
      </c>
      <c r="D26" s="5">
        <f>D27</f>
        <v>2.2000000000000002</v>
      </c>
      <c r="E26" s="5">
        <f t="shared" si="0"/>
        <v>4.2718446601941755</v>
      </c>
      <c r="F26" s="5">
        <f t="shared" si="1"/>
        <v>-49.3</v>
      </c>
    </row>
    <row r="27" spans="1:6" ht="17.25" customHeight="1">
      <c r="A27" s="16">
        <v>1110502510</v>
      </c>
      <c r="B27" s="17" t="s">
        <v>221</v>
      </c>
      <c r="C27" s="12">
        <v>51.5</v>
      </c>
      <c r="D27" s="10">
        <v>2.2000000000000002</v>
      </c>
      <c r="E27" s="9">
        <f t="shared" si="0"/>
        <v>4.2718446601941755</v>
      </c>
      <c r="F27" s="9">
        <f t="shared" si="1"/>
        <v>-49.3</v>
      </c>
    </row>
    <row r="28" spans="1:6" ht="0.75" hidden="1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129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.5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16</v>
      </c>
      <c r="C37" s="126">
        <f>SUM(C4,C25)</f>
        <v>1117.8600000000001</v>
      </c>
      <c r="D37" s="126">
        <f>D4+D25</f>
        <v>127.28879999999999</v>
      </c>
      <c r="E37" s="5">
        <f t="shared" si="0"/>
        <v>11.386828404272448</v>
      </c>
      <c r="F37" s="5">
        <f t="shared" si="1"/>
        <v>-990.57120000000009</v>
      </c>
    </row>
    <row r="38" spans="1:7" s="6" customFormat="1">
      <c r="A38" s="3">
        <v>2000000000</v>
      </c>
      <c r="B38" s="4" t="s">
        <v>17</v>
      </c>
      <c r="C38" s="5">
        <f>C39+C41+C42+C43+C44+C45</f>
        <v>4635.9589999999998</v>
      </c>
      <c r="D38" s="5">
        <f>D39+D41+D42+D43+D45+D44</f>
        <v>918.0779</v>
      </c>
      <c r="E38" s="5">
        <f t="shared" si="0"/>
        <v>19.803408528850234</v>
      </c>
      <c r="F38" s="5">
        <f t="shared" si="1"/>
        <v>-3717.8810999999996</v>
      </c>
      <c r="G38" s="19"/>
    </row>
    <row r="39" spans="1:7" ht="14.25" customHeight="1">
      <c r="A39" s="16">
        <v>2021000000</v>
      </c>
      <c r="B39" s="17" t="s">
        <v>18</v>
      </c>
      <c r="C39" s="99">
        <v>2155.1</v>
      </c>
      <c r="D39" s="99">
        <v>538.779</v>
      </c>
      <c r="E39" s="9">
        <f t="shared" si="0"/>
        <v>25.000185606236368</v>
      </c>
      <c r="F39" s="9">
        <f t="shared" si="1"/>
        <v>-1616.3209999999999</v>
      </c>
    </row>
    <row r="40" spans="1:7" ht="15.75" hidden="1" customHeight="1">
      <c r="A40" s="16">
        <v>2020100310</v>
      </c>
      <c r="B40" s="17" t="s">
        <v>227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227</v>
      </c>
      <c r="C41" s="99"/>
      <c r="D41" s="20">
        <v>0</v>
      </c>
      <c r="E41" s="9" t="e">
        <f t="shared" si="0"/>
        <v>#DIV/0!</v>
      </c>
      <c r="F41" s="9">
        <f t="shared" si="1"/>
        <v>0</v>
      </c>
    </row>
    <row r="42" spans="1:7">
      <c r="A42" s="16">
        <v>2022000000</v>
      </c>
      <c r="B42" s="17" t="s">
        <v>19</v>
      </c>
      <c r="C42" s="99">
        <v>2029.7380000000001</v>
      </c>
      <c r="D42" s="10">
        <v>103.6</v>
      </c>
      <c r="E42" s="9">
        <f t="shared" si="0"/>
        <v>5.1041070325332623</v>
      </c>
      <c r="F42" s="9">
        <f t="shared" si="1"/>
        <v>-1926.1380000000001</v>
      </c>
    </row>
    <row r="43" spans="1:7" ht="17.25" customHeight="1">
      <c r="A43" s="16">
        <v>2023000000</v>
      </c>
      <c r="B43" s="17" t="s">
        <v>20</v>
      </c>
      <c r="C43" s="12">
        <v>103.383</v>
      </c>
      <c r="D43" s="184">
        <v>26.198899999999998</v>
      </c>
      <c r="E43" s="9">
        <f t="shared" si="0"/>
        <v>25.341593879071027</v>
      </c>
      <c r="F43" s="9">
        <f t="shared" si="1"/>
        <v>-77.184100000000001</v>
      </c>
    </row>
    <row r="44" spans="1:7" ht="13.5" customHeight="1">
      <c r="A44" s="16">
        <v>2020400000</v>
      </c>
      <c r="B44" s="17" t="s">
        <v>21</v>
      </c>
      <c r="C44" s="12">
        <v>98.238</v>
      </c>
      <c r="D44" s="185"/>
      <c r="E44" s="9">
        <f t="shared" si="0"/>
        <v>0</v>
      </c>
      <c r="F44" s="9">
        <f t="shared" si="1"/>
        <v>-98.238</v>
      </c>
    </row>
    <row r="45" spans="1:7" ht="14.25" customHeight="1">
      <c r="A45" s="16">
        <v>2070500010</v>
      </c>
      <c r="B45" s="8" t="s">
        <v>334</v>
      </c>
      <c r="C45" s="12">
        <v>249.5</v>
      </c>
      <c r="D45" s="185">
        <v>249.5</v>
      </c>
      <c r="E45" s="9">
        <f t="shared" si="0"/>
        <v>100</v>
      </c>
      <c r="F45" s="9">
        <f t="shared" si="1"/>
        <v>0</v>
      </c>
    </row>
    <row r="46" spans="1:7" ht="14.2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24</v>
      </c>
      <c r="C47" s="188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311</v>
      </c>
      <c r="C48" s="188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25</v>
      </c>
      <c r="C49" s="251">
        <f>C37+C38</f>
        <v>5753.8189999999995</v>
      </c>
      <c r="D49" s="251">
        <f>D37+D38</f>
        <v>1045.3667</v>
      </c>
      <c r="E49" s="5">
        <f t="shared" si="0"/>
        <v>18.168223574637995</v>
      </c>
      <c r="F49" s="5">
        <f t="shared" si="1"/>
        <v>-4708.452299999999</v>
      </c>
      <c r="G49" s="197"/>
      <c r="H49" s="246"/>
    </row>
    <row r="50" spans="1:8" s="6" customFormat="1" ht="15.75" customHeight="1">
      <c r="A50" s="3"/>
      <c r="B50" s="21" t="s">
        <v>306</v>
      </c>
      <c r="C50" s="191">
        <f>C49-C96</f>
        <v>-152.30891000000065</v>
      </c>
      <c r="D50" s="191">
        <f>D49-D96</f>
        <v>434.31706999999994</v>
      </c>
      <c r="E50" s="22"/>
      <c r="F50" s="22"/>
    </row>
    <row r="51" spans="1:8">
      <c r="A51" s="23"/>
      <c r="B51" s="24"/>
      <c r="C51" s="114"/>
      <c r="D51" s="25"/>
      <c r="E51" s="26"/>
      <c r="F51" s="27"/>
    </row>
    <row r="52" spans="1:8" ht="32.25" customHeight="1">
      <c r="A52" s="28" t="s">
        <v>0</v>
      </c>
      <c r="B52" s="28" t="s">
        <v>26</v>
      </c>
      <c r="C52" s="72" t="s">
        <v>407</v>
      </c>
      <c r="D52" s="73" t="s">
        <v>421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27</v>
      </c>
      <c r="B54" s="31" t="s">
        <v>28</v>
      </c>
      <c r="C54" s="32">
        <f>C55+C56+C57+C58+C59+C61+C60</f>
        <v>1202.1310000000001</v>
      </c>
      <c r="D54" s="33">
        <f>D56+D61</f>
        <v>216.50975</v>
      </c>
      <c r="E54" s="34">
        <f>SUM(D54/C54*100)</f>
        <v>18.010495528357556</v>
      </c>
      <c r="F54" s="34">
        <f>SUM(D54-C54)</f>
        <v>-985.62125000000015</v>
      </c>
    </row>
    <row r="55" spans="1:8" s="6" customFormat="1" ht="17.25" hidden="1" customHeight="1">
      <c r="A55" s="35" t="s">
        <v>29</v>
      </c>
      <c r="B55" s="36" t="s">
        <v>30</v>
      </c>
      <c r="C55" s="37"/>
      <c r="D55" s="37"/>
      <c r="E55" s="38"/>
      <c r="F55" s="38"/>
    </row>
    <row r="56" spans="1:8" ht="19.5" customHeight="1">
      <c r="A56" s="35" t="s">
        <v>31</v>
      </c>
      <c r="B56" s="39" t="s">
        <v>32</v>
      </c>
      <c r="C56" s="37">
        <v>1150</v>
      </c>
      <c r="D56" s="37">
        <v>216.50975</v>
      </c>
      <c r="E56" s="38">
        <f>SUM(D56/C56*100)</f>
        <v>18.826934782608696</v>
      </c>
      <c r="F56" s="38">
        <f t="shared" ref="F56:F96" si="3">SUM(D56-C56)</f>
        <v>-933.49025000000006</v>
      </c>
    </row>
    <row r="57" spans="1:8" ht="0.7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35</v>
      </c>
      <c r="B58" s="39" t="s">
        <v>36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17.25" hidden="1" customHeight="1">
      <c r="A59" s="35" t="s">
        <v>37</v>
      </c>
      <c r="B59" s="39" t="s">
        <v>38</v>
      </c>
      <c r="C59" s="37"/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39</v>
      </c>
      <c r="B60" s="39" t="s">
        <v>40</v>
      </c>
      <c r="C60" s="40">
        <v>48.5</v>
      </c>
      <c r="D60" s="40">
        <v>0</v>
      </c>
      <c r="E60" s="38">
        <f t="shared" si="4"/>
        <v>0</v>
      </c>
      <c r="F60" s="38">
        <f t="shared" si="3"/>
        <v>-48.5</v>
      </c>
    </row>
    <row r="61" spans="1:8" ht="17.25" customHeight="1">
      <c r="A61" s="35" t="s">
        <v>41</v>
      </c>
      <c r="B61" s="39" t="s">
        <v>42</v>
      </c>
      <c r="C61" s="37">
        <v>3.6309999999999998</v>
      </c>
      <c r="D61" s="37">
        <v>0</v>
      </c>
      <c r="E61" s="38">
        <f t="shared" si="4"/>
        <v>0</v>
      </c>
      <c r="F61" s="38">
        <f t="shared" si="3"/>
        <v>-3.6309999999999998</v>
      </c>
    </row>
    <row r="62" spans="1:8" s="6" customFormat="1" ht="17.850000000000001" customHeight="1">
      <c r="A62" s="41" t="s">
        <v>43</v>
      </c>
      <c r="B62" s="42" t="s">
        <v>44</v>
      </c>
      <c r="C62" s="32">
        <f>C63</f>
        <v>103.383</v>
      </c>
      <c r="D62" s="32">
        <f>D63</f>
        <v>18.18216</v>
      </c>
      <c r="E62" s="34">
        <f t="shared" si="4"/>
        <v>17.587185514059371</v>
      </c>
      <c r="F62" s="34">
        <f t="shared" si="3"/>
        <v>-85.200839999999999</v>
      </c>
    </row>
    <row r="63" spans="1:8" ht="17.850000000000001" customHeight="1">
      <c r="A63" s="43" t="s">
        <v>45</v>
      </c>
      <c r="B63" s="44" t="s">
        <v>46</v>
      </c>
      <c r="C63" s="37">
        <v>103.383</v>
      </c>
      <c r="D63" s="37">
        <v>18.18216</v>
      </c>
      <c r="E63" s="38">
        <f t="shared" si="4"/>
        <v>17.587185514059371</v>
      </c>
      <c r="F63" s="38">
        <f t="shared" si="3"/>
        <v>-85.200839999999999</v>
      </c>
    </row>
    <row r="64" spans="1:8" s="6" customFormat="1" ht="17.25" customHeight="1">
      <c r="A64" s="30" t="s">
        <v>47</v>
      </c>
      <c r="B64" s="31" t="s">
        <v>48</v>
      </c>
      <c r="C64" s="32">
        <f>C67+C68+C69</f>
        <v>15</v>
      </c>
      <c r="D64" s="32">
        <f>SUM(D67+D68+D69)</f>
        <v>0</v>
      </c>
      <c r="E64" s="34">
        <f t="shared" si="4"/>
        <v>0</v>
      </c>
      <c r="F64" s="34">
        <f t="shared" si="3"/>
        <v>-15</v>
      </c>
    </row>
    <row r="65" spans="1:7" ht="17.25" hidden="1" customHeight="1">
      <c r="A65" s="35" t="s">
        <v>49</v>
      </c>
      <c r="B65" s="39" t="s">
        <v>50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53</v>
      </c>
      <c r="B67" s="47" t="s">
        <v>54</v>
      </c>
      <c r="C67" s="37">
        <v>3</v>
      </c>
      <c r="D67" s="37">
        <v>0</v>
      </c>
      <c r="E67" s="34">
        <f t="shared" si="4"/>
        <v>0</v>
      </c>
      <c r="F67" s="34">
        <f t="shared" si="3"/>
        <v>-3</v>
      </c>
    </row>
    <row r="68" spans="1:7" ht="18" customHeight="1">
      <c r="A68" s="46" t="s">
        <v>214</v>
      </c>
      <c r="B68" s="47" t="s">
        <v>215</v>
      </c>
      <c r="C68" s="37">
        <v>10</v>
      </c>
      <c r="D68" s="37">
        <v>0</v>
      </c>
      <c r="E68" s="38">
        <f t="shared" si="4"/>
        <v>0</v>
      </c>
      <c r="F68" s="38">
        <f t="shared" si="3"/>
        <v>-10</v>
      </c>
    </row>
    <row r="69" spans="1:7" ht="18" customHeight="1">
      <c r="A69" s="46" t="s">
        <v>339</v>
      </c>
      <c r="B69" s="47" t="s">
        <v>342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55</v>
      </c>
      <c r="B70" s="31" t="s">
        <v>56</v>
      </c>
      <c r="C70" s="48">
        <f>SUM(C71:C74)</f>
        <v>2308.6820699999998</v>
      </c>
      <c r="D70" s="48">
        <f>D71+D72+D73+D74</f>
        <v>131.22900000000001</v>
      </c>
      <c r="E70" s="34">
        <f t="shared" si="4"/>
        <v>5.684152084223534</v>
      </c>
      <c r="F70" s="34">
        <f t="shared" si="3"/>
        <v>-2177.45307</v>
      </c>
    </row>
    <row r="71" spans="1:7" ht="16.5" customHeight="1">
      <c r="A71" s="35" t="s">
        <v>57</v>
      </c>
      <c r="B71" s="39" t="s">
        <v>58</v>
      </c>
      <c r="C71" s="49"/>
      <c r="D71" s="37">
        <v>0</v>
      </c>
      <c r="E71" s="38" t="e">
        <f t="shared" si="4"/>
        <v>#DIV/0!</v>
      </c>
      <c r="F71" s="38">
        <f t="shared" si="3"/>
        <v>0</v>
      </c>
    </row>
    <row r="72" spans="1:7" s="6" customFormat="1" ht="19.5" customHeight="1">
      <c r="A72" s="35" t="s">
        <v>59</v>
      </c>
      <c r="B72" s="39" t="s">
        <v>60</v>
      </c>
      <c r="C72" s="49">
        <v>25</v>
      </c>
      <c r="D72" s="37">
        <v>0</v>
      </c>
      <c r="E72" s="38">
        <f t="shared" si="4"/>
        <v>0</v>
      </c>
      <c r="F72" s="38">
        <f t="shared" si="3"/>
        <v>-25</v>
      </c>
      <c r="G72" s="50"/>
    </row>
    <row r="73" spans="1:7" ht="17.25" customHeight="1">
      <c r="A73" s="35" t="s">
        <v>61</v>
      </c>
      <c r="B73" s="39" t="s">
        <v>62</v>
      </c>
      <c r="C73" s="49">
        <v>2133.6820699999998</v>
      </c>
      <c r="D73" s="37">
        <v>123.129</v>
      </c>
      <c r="E73" s="38">
        <f t="shared" si="4"/>
        <v>5.7707285322034885</v>
      </c>
      <c r="F73" s="38">
        <f t="shared" si="3"/>
        <v>-2010.5530699999999</v>
      </c>
    </row>
    <row r="74" spans="1:7" ht="15.75" customHeight="1">
      <c r="A74" s="35" t="s">
        <v>63</v>
      </c>
      <c r="B74" s="39" t="s">
        <v>64</v>
      </c>
      <c r="C74" s="49">
        <v>150</v>
      </c>
      <c r="D74" s="37">
        <v>8.1</v>
      </c>
      <c r="E74" s="38">
        <f t="shared" si="4"/>
        <v>5.4</v>
      </c>
      <c r="F74" s="38">
        <f t="shared" si="3"/>
        <v>-141.9</v>
      </c>
    </row>
    <row r="75" spans="1:7" s="6" customFormat="1" ht="18" customHeight="1">
      <c r="A75" s="30" t="s">
        <v>65</v>
      </c>
      <c r="B75" s="31" t="s">
        <v>66</v>
      </c>
      <c r="C75" s="32">
        <f>SUM(C76:C78)</f>
        <v>1384.13184</v>
      </c>
      <c r="D75" s="32">
        <f>D78</f>
        <v>13.956379999999999</v>
      </c>
      <c r="E75" s="34">
        <f t="shared" si="4"/>
        <v>1.0083129075334325</v>
      </c>
      <c r="F75" s="34">
        <f t="shared" si="3"/>
        <v>-1370.1754599999999</v>
      </c>
    </row>
    <row r="76" spans="1:7" ht="15.75" hidden="1" customHeight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customHeight="1">
      <c r="A77" s="35" t="s">
        <v>69</v>
      </c>
      <c r="B77" s="51" t="s">
        <v>70</v>
      </c>
      <c r="C77" s="37">
        <v>1146.0528400000001</v>
      </c>
      <c r="D77" s="37"/>
      <c r="E77" s="38">
        <f t="shared" si="4"/>
        <v>0</v>
      </c>
      <c r="F77" s="38">
        <f t="shared" si="3"/>
        <v>-1146.0528400000001</v>
      </c>
    </row>
    <row r="78" spans="1:7" ht="17.850000000000001" customHeight="1">
      <c r="A78" s="35" t="s">
        <v>71</v>
      </c>
      <c r="B78" s="39" t="s">
        <v>72</v>
      </c>
      <c r="C78" s="37">
        <v>238.07900000000001</v>
      </c>
      <c r="D78" s="37">
        <v>13.956379999999999</v>
      </c>
      <c r="E78" s="38">
        <f t="shared" si="4"/>
        <v>5.8620793938146578</v>
      </c>
      <c r="F78" s="38">
        <f t="shared" si="3"/>
        <v>-224.12262000000001</v>
      </c>
    </row>
    <row r="79" spans="1:7" s="6" customFormat="1" ht="17.850000000000001" customHeight="1">
      <c r="A79" s="30" t="s">
        <v>83</v>
      </c>
      <c r="B79" s="31" t="s">
        <v>84</v>
      </c>
      <c r="C79" s="32">
        <f>C80</f>
        <v>862.8</v>
      </c>
      <c r="D79" s="32">
        <f>D80</f>
        <v>223.32234</v>
      </c>
      <c r="E79" s="34">
        <f t="shared" si="4"/>
        <v>25.883442280945758</v>
      </c>
      <c r="F79" s="34">
        <f t="shared" si="3"/>
        <v>-639.47766000000001</v>
      </c>
    </row>
    <row r="80" spans="1:7" ht="15" customHeight="1">
      <c r="A80" s="35" t="s">
        <v>85</v>
      </c>
      <c r="B80" s="39" t="s">
        <v>229</v>
      </c>
      <c r="C80" s="37">
        <v>862.8</v>
      </c>
      <c r="D80" s="37">
        <v>223.32234</v>
      </c>
      <c r="E80" s="38">
        <f t="shared" si="4"/>
        <v>25.883442280945758</v>
      </c>
      <c r="F80" s="38">
        <f t="shared" si="3"/>
        <v>-639.47766000000001</v>
      </c>
    </row>
    <row r="81" spans="1:8" s="6" customFormat="1" ht="0.75" hidden="1" customHeight="1">
      <c r="A81" s="52">
        <v>1000</v>
      </c>
      <c r="B81" s="31" t="s">
        <v>86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87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88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89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90</v>
      </c>
      <c r="B85" s="39" t="s">
        <v>91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92</v>
      </c>
      <c r="B86" s="31" t="s">
        <v>93</v>
      </c>
      <c r="C86" s="32">
        <f>C87+C88+C89+C90+C91</f>
        <v>30</v>
      </c>
      <c r="D86" s="32">
        <f>D87+D88+D89+D90+D91</f>
        <v>7.85</v>
      </c>
      <c r="E86" s="38">
        <f t="shared" si="4"/>
        <v>26.166666666666664</v>
      </c>
      <c r="F86" s="22">
        <f>F87+F88+F89+F90+F91</f>
        <v>-22.15</v>
      </c>
    </row>
    <row r="87" spans="1:8" ht="17.25" customHeight="1">
      <c r="A87" s="35" t="s">
        <v>94</v>
      </c>
      <c r="B87" s="39" t="s">
        <v>95</v>
      </c>
      <c r="C87" s="37">
        <v>30</v>
      </c>
      <c r="D87" s="37">
        <v>7.85</v>
      </c>
      <c r="E87" s="38">
        <f t="shared" si="4"/>
        <v>26.166666666666664</v>
      </c>
      <c r="F87" s="38">
        <f>SUM(D87-C87)</f>
        <v>-22.15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112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113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114</v>
      </c>
      <c r="C94" s="173"/>
      <c r="D94" s="174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115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116</v>
      </c>
      <c r="C96" s="273">
        <f>C54+C62+C64+C70+C75+C79+C81+C86+C92</f>
        <v>5906.1279100000002</v>
      </c>
      <c r="D96" s="253">
        <f>D54+D62+D64+D70+D75+D79+D86</f>
        <v>611.04963000000009</v>
      </c>
      <c r="E96" s="34">
        <f t="shared" si="4"/>
        <v>10.346027707347776</v>
      </c>
      <c r="F96" s="34">
        <f t="shared" si="3"/>
        <v>-5295.0782799999997</v>
      </c>
      <c r="G96" s="246"/>
      <c r="H96" s="246"/>
    </row>
    <row r="97" spans="1:4" ht="20.25" customHeight="1">
      <c r="C97" s="125"/>
      <c r="D97" s="101"/>
    </row>
    <row r="98" spans="1:4" s="65" customFormat="1" ht="13.5" customHeight="1">
      <c r="A98" s="63" t="s">
        <v>117</v>
      </c>
      <c r="B98" s="63"/>
      <c r="C98" s="115"/>
      <c r="D98" s="64"/>
    </row>
    <row r="99" spans="1:4" s="65" customFormat="1" ht="12.75">
      <c r="A99" s="66" t="s">
        <v>118</v>
      </c>
      <c r="B99" s="66"/>
      <c r="C99" s="133" t="s">
        <v>119</v>
      </c>
      <c r="D99" s="133"/>
    </row>
    <row r="100" spans="1:4" ht="5.25" customHeight="1">
      <c r="C100" s="119"/>
    </row>
    <row r="142" hidden="1"/>
  </sheetData>
  <customSheetViews>
    <customSheetView guid="{61528DAC-5C4C-48F4-ADE2-8A724B05A086}" scale="70" showPageBreaks="1" hiddenRows="1" view="pageBreakPreview" topLeftCell="A16">
      <selection activeCell="D96" sqref="D9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3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4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6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7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37" zoomScale="70" zoomScaleNormal="100" zoomScaleSheetLayoutView="70" workbookViewId="0">
      <selection activeCell="D61" sqref="D61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432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1054.08</v>
      </c>
      <c r="D4" s="5">
        <f>D5+D12+D14+D17+D20+D7</f>
        <v>202.7671</v>
      </c>
      <c r="E4" s="5">
        <f>SUM(D4/C4*100)</f>
        <v>19.236405206435943</v>
      </c>
      <c r="F4" s="5">
        <f>SUM(D4-C4)</f>
        <v>-851.3128999999999</v>
      </c>
    </row>
    <row r="5" spans="1:6" s="6" customFormat="1">
      <c r="A5" s="68">
        <v>1010000000</v>
      </c>
      <c r="B5" s="67" t="s">
        <v>5</v>
      </c>
      <c r="C5" s="5">
        <f>C6</f>
        <v>102</v>
      </c>
      <c r="D5" s="5">
        <f>D6</f>
        <v>12.47851</v>
      </c>
      <c r="E5" s="5">
        <f t="shared" ref="E5:E51" si="0">SUM(D5/C5*100)</f>
        <v>12.233833333333333</v>
      </c>
      <c r="F5" s="5">
        <f t="shared" ref="F5:F51" si="1">SUM(D5-C5)</f>
        <v>-89.52149</v>
      </c>
    </row>
    <row r="6" spans="1:6">
      <c r="A6" s="7">
        <v>1010200001</v>
      </c>
      <c r="B6" s="8" t="s">
        <v>224</v>
      </c>
      <c r="C6" s="9">
        <v>102</v>
      </c>
      <c r="D6" s="10">
        <v>12.47851</v>
      </c>
      <c r="E6" s="9">
        <f t="shared" ref="E6:E11" si="2">SUM(D6/C6*100)</f>
        <v>12.233833333333333</v>
      </c>
      <c r="F6" s="9">
        <f t="shared" si="1"/>
        <v>-89.52149</v>
      </c>
    </row>
    <row r="7" spans="1:6" ht="31.5">
      <c r="A7" s="3">
        <v>1030000000</v>
      </c>
      <c r="B7" s="13" t="s">
        <v>266</v>
      </c>
      <c r="C7" s="5">
        <f>C8+C10+C9</f>
        <v>356.08</v>
      </c>
      <c r="D7" s="5">
        <f>D8+D10+D9+D11</f>
        <v>87.999399999999994</v>
      </c>
      <c r="E7" s="9">
        <f t="shared" si="2"/>
        <v>24.713379015951471</v>
      </c>
      <c r="F7" s="9">
        <f t="shared" si="1"/>
        <v>-268.0806</v>
      </c>
    </row>
    <row r="8" spans="1:6">
      <c r="A8" s="7">
        <v>1030223001</v>
      </c>
      <c r="B8" s="8" t="s">
        <v>268</v>
      </c>
      <c r="C8" s="9">
        <v>132.82</v>
      </c>
      <c r="D8" s="10">
        <v>39.492559999999997</v>
      </c>
      <c r="E8" s="9">
        <f t="shared" si="2"/>
        <v>29.733895497666012</v>
      </c>
      <c r="F8" s="9">
        <f t="shared" si="1"/>
        <v>-93.327439999999996</v>
      </c>
    </row>
    <row r="9" spans="1:6">
      <c r="A9" s="7">
        <v>1030224001</v>
      </c>
      <c r="B9" s="8" t="s">
        <v>274</v>
      </c>
      <c r="C9" s="9">
        <v>1.42</v>
      </c>
      <c r="D9" s="10">
        <v>0.27698</v>
      </c>
      <c r="E9" s="9">
        <f t="shared" si="2"/>
        <v>19.505633802816902</v>
      </c>
      <c r="F9" s="9">
        <f t="shared" si="1"/>
        <v>-1.1430199999999999</v>
      </c>
    </row>
    <row r="10" spans="1:6">
      <c r="A10" s="7">
        <v>1030225001</v>
      </c>
      <c r="B10" s="8" t="s">
        <v>267</v>
      </c>
      <c r="C10" s="9">
        <v>221.84</v>
      </c>
      <c r="D10" s="10">
        <v>55.282960000000003</v>
      </c>
      <c r="E10" s="9">
        <f t="shared" si="2"/>
        <v>24.920194734944104</v>
      </c>
      <c r="F10" s="9">
        <f t="shared" si="1"/>
        <v>-166.55704</v>
      </c>
    </row>
    <row r="11" spans="1:6">
      <c r="A11" s="7">
        <v>1030226001</v>
      </c>
      <c r="B11" s="8" t="s">
        <v>276</v>
      </c>
      <c r="C11" s="9">
        <v>0</v>
      </c>
      <c r="D11" s="10">
        <v>-7.0530999999999997</v>
      </c>
      <c r="E11" s="9" t="e">
        <f t="shared" si="2"/>
        <v>#DIV/0!</v>
      </c>
      <c r="F11" s="9">
        <f t="shared" si="1"/>
        <v>-7.0530999999999997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75.701999999999998</v>
      </c>
      <c r="E12" s="5">
        <f t="shared" si="0"/>
        <v>189.255</v>
      </c>
      <c r="F12" s="5">
        <f t="shared" si="1"/>
        <v>35.701999999999998</v>
      </c>
    </row>
    <row r="13" spans="1:6" ht="15.75" customHeight="1">
      <c r="A13" s="7">
        <v>1050300000</v>
      </c>
      <c r="B13" s="11" t="s">
        <v>225</v>
      </c>
      <c r="C13" s="12">
        <v>40</v>
      </c>
      <c r="D13" s="10">
        <v>75.701999999999998</v>
      </c>
      <c r="E13" s="9">
        <f t="shared" si="0"/>
        <v>189.255</v>
      </c>
      <c r="F13" s="9">
        <f t="shared" si="1"/>
        <v>35.701999999999998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551</v>
      </c>
      <c r="D14" s="5">
        <f>D15+D16</f>
        <v>25.187190000000001</v>
      </c>
      <c r="E14" s="9">
        <f t="shared" si="0"/>
        <v>4.5711778584392011</v>
      </c>
      <c r="F14" s="9">
        <f t="shared" si="1"/>
        <v>-525.81281000000001</v>
      </c>
    </row>
    <row r="15" spans="1:6" s="6" customFormat="1" ht="15.75" customHeight="1">
      <c r="A15" s="7">
        <v>1060100000</v>
      </c>
      <c r="B15" s="11" t="s">
        <v>8</v>
      </c>
      <c r="C15" s="189">
        <v>91</v>
      </c>
      <c r="D15" s="10">
        <v>4.0358499999999999</v>
      </c>
      <c r="E15" s="9">
        <f>SUM(D15/C15*100)</f>
        <v>4.4350000000000005</v>
      </c>
      <c r="F15" s="9">
        <f>SUM(D15-C14)</f>
        <v>-546.96415000000002</v>
      </c>
    </row>
    <row r="16" spans="1:6" ht="15.75" customHeight="1">
      <c r="A16" s="7">
        <v>1060600000</v>
      </c>
      <c r="B16" s="11" t="s">
        <v>7</v>
      </c>
      <c r="C16" s="9">
        <v>460</v>
      </c>
      <c r="D16" s="10">
        <v>21.151340000000001</v>
      </c>
      <c r="E16" s="9">
        <f t="shared" si="0"/>
        <v>4.5981173913043483</v>
      </c>
      <c r="F16" s="9">
        <f t="shared" si="1"/>
        <v>-438.84866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1.4</v>
      </c>
      <c r="E17" s="5">
        <f t="shared" si="0"/>
        <v>27.999999999999996</v>
      </c>
      <c r="F17" s="5">
        <f t="shared" si="1"/>
        <v>-3.6</v>
      </c>
    </row>
    <row r="18" spans="1:6" ht="18.75" customHeight="1">
      <c r="A18" s="7">
        <v>1080400001</v>
      </c>
      <c r="B18" s="8" t="s">
        <v>223</v>
      </c>
      <c r="C18" s="9">
        <v>5</v>
      </c>
      <c r="D18" s="10">
        <v>1.4</v>
      </c>
      <c r="E18" s="9">
        <f t="shared" si="0"/>
        <v>27.999999999999996</v>
      </c>
      <c r="F18" s="9">
        <f t="shared" si="1"/>
        <v>-3.6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226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135.69999999999999</v>
      </c>
      <c r="D25" s="5">
        <f>D26+D29+D31+D37-D34</f>
        <v>0</v>
      </c>
      <c r="E25" s="5">
        <f t="shared" si="0"/>
        <v>0</v>
      </c>
      <c r="F25" s="5">
        <f t="shared" si="1"/>
        <v>-135.69999999999999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85.7</v>
      </c>
      <c r="D26" s="5">
        <f>D27+D28</f>
        <v>0</v>
      </c>
      <c r="E26" s="5">
        <f t="shared" si="0"/>
        <v>0</v>
      </c>
      <c r="F26" s="5">
        <f t="shared" si="1"/>
        <v>-85.7</v>
      </c>
    </row>
    <row r="27" spans="1:6" ht="15.75" customHeight="1">
      <c r="A27" s="16">
        <v>1110502510</v>
      </c>
      <c r="B27" s="17" t="s">
        <v>221</v>
      </c>
      <c r="C27" s="12">
        <v>85.7</v>
      </c>
      <c r="D27" s="10">
        <v>0</v>
      </c>
      <c r="E27" s="9">
        <f t="shared" si="0"/>
        <v>0</v>
      </c>
      <c r="F27" s="9">
        <f t="shared" si="1"/>
        <v>-85.7</v>
      </c>
    </row>
    <row r="28" spans="1:6" ht="17.25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50</v>
      </c>
      <c r="D29" s="5">
        <f>D30</f>
        <v>0</v>
      </c>
      <c r="E29" s="5">
        <f t="shared" si="0"/>
        <v>0</v>
      </c>
      <c r="F29" s="5">
        <f t="shared" si="1"/>
        <v>-50</v>
      </c>
    </row>
    <row r="30" spans="1:6" ht="17.25" customHeight="1">
      <c r="A30" s="7">
        <v>1130206005</v>
      </c>
      <c r="B30" s="8" t="s">
        <v>219</v>
      </c>
      <c r="C30" s="9">
        <v>50</v>
      </c>
      <c r="D30" s="10">
        <v>0</v>
      </c>
      <c r="E30" s="9">
        <f t="shared" si="0"/>
        <v>0</v>
      </c>
      <c r="F30" s="9">
        <f t="shared" si="1"/>
        <v>-50</v>
      </c>
    </row>
    <row r="31" spans="1:6" ht="22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240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255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325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6">
        <f>SUM(C4,C25)</f>
        <v>1189.78</v>
      </c>
      <c r="D40" s="126">
        <f>D4+D25</f>
        <v>202.7671</v>
      </c>
      <c r="E40" s="5">
        <f t="shared" si="0"/>
        <v>17.042402797155777</v>
      </c>
      <c r="F40" s="5">
        <f t="shared" si="1"/>
        <v>-987.01289999999995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4703.75569</v>
      </c>
      <c r="D41" s="5">
        <f>D42+D44+D45+D46+D47+D48+D43+D50</f>
        <v>947.38990000000001</v>
      </c>
      <c r="E41" s="5">
        <f t="shared" si="0"/>
        <v>20.141137474765404</v>
      </c>
      <c r="F41" s="5">
        <f t="shared" si="1"/>
        <v>-3756.3657899999998</v>
      </c>
      <c r="G41" s="19"/>
    </row>
    <row r="42" spans="1:7" ht="16.5" customHeight="1">
      <c r="A42" s="16">
        <v>2021000000</v>
      </c>
      <c r="B42" s="17" t="s">
        <v>18</v>
      </c>
      <c r="C42" s="12">
        <v>3247.3</v>
      </c>
      <c r="D42" s="12">
        <v>811.83299999999997</v>
      </c>
      <c r="E42" s="9">
        <f t="shared" si="0"/>
        <v>25.000246358513223</v>
      </c>
      <c r="F42" s="9">
        <f t="shared" si="1"/>
        <v>-2435.4670000000001</v>
      </c>
    </row>
    <row r="43" spans="1:7" ht="17.25" customHeight="1">
      <c r="A43" s="16">
        <v>2021500200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681.78800000000001</v>
      </c>
      <c r="D44" s="10">
        <v>109.358</v>
      </c>
      <c r="E44" s="9">
        <f>SUM(D44/C44*100)</f>
        <v>16.039883365503645</v>
      </c>
      <c r="F44" s="9">
        <f t="shared" si="1"/>
        <v>-572.43000000000006</v>
      </c>
    </row>
    <row r="45" spans="1:7" ht="17.25" customHeight="1">
      <c r="A45" s="16">
        <v>2023000000</v>
      </c>
      <c r="B45" s="17" t="s">
        <v>20</v>
      </c>
      <c r="C45" s="12">
        <v>103.383</v>
      </c>
      <c r="D45" s="184">
        <v>26.198899999999998</v>
      </c>
      <c r="E45" s="9">
        <f t="shared" si="0"/>
        <v>25.341593879071027</v>
      </c>
      <c r="F45" s="9">
        <f t="shared" si="1"/>
        <v>-77.184100000000001</v>
      </c>
    </row>
    <row r="46" spans="1:7" ht="21.75" customHeight="1">
      <c r="A46" s="16">
        <v>2020400000</v>
      </c>
      <c r="B46" s="17" t="s">
        <v>21</v>
      </c>
      <c r="C46" s="12">
        <v>619.70000000000005</v>
      </c>
      <c r="D46" s="185">
        <v>0</v>
      </c>
      <c r="E46" s="9">
        <f t="shared" si="0"/>
        <v>0</v>
      </c>
      <c r="F46" s="9">
        <f t="shared" si="1"/>
        <v>-619.70000000000005</v>
      </c>
    </row>
    <row r="47" spans="1:7" ht="32.25" customHeight="1">
      <c r="A47" s="16">
        <v>2020900000</v>
      </c>
      <c r="B47" s="18" t="s">
        <v>22</v>
      </c>
      <c r="C47" s="12"/>
      <c r="D47" s="185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334</v>
      </c>
      <c r="C50" s="12">
        <v>51.584690000000002</v>
      </c>
      <c r="D50" s="10">
        <v>0</v>
      </c>
      <c r="E50" s="9">
        <f t="shared" si="0"/>
        <v>0</v>
      </c>
      <c r="F50" s="9">
        <f t="shared" si="1"/>
        <v>-51.584690000000002</v>
      </c>
    </row>
    <row r="51" spans="1:8" s="6" customFormat="1" ht="19.5" customHeight="1">
      <c r="A51" s="3"/>
      <c r="B51" s="4" t="s">
        <v>25</v>
      </c>
      <c r="C51" s="247">
        <f>C40+C41</f>
        <v>5893.5356899999997</v>
      </c>
      <c r="D51" s="248">
        <f>D40+D41</f>
        <v>1150.1569999999999</v>
      </c>
      <c r="E51" s="93">
        <f t="shared" si="0"/>
        <v>19.51556859071129</v>
      </c>
      <c r="F51" s="93">
        <f t="shared" si="1"/>
        <v>-4743.3786899999996</v>
      </c>
      <c r="G51" s="197"/>
      <c r="H51" s="197"/>
    </row>
    <row r="52" spans="1:8" s="6" customFormat="1">
      <c r="A52" s="3"/>
      <c r="B52" s="21" t="s">
        <v>306</v>
      </c>
      <c r="C52" s="93">
        <f>C51-C98</f>
        <v>21.674140000000079</v>
      </c>
      <c r="D52" s="93">
        <f>D51-D98</f>
        <v>203.89209999999991</v>
      </c>
      <c r="E52" s="22"/>
      <c r="F52" s="22"/>
    </row>
    <row r="53" spans="1:8">
      <c r="A53" s="23"/>
      <c r="B53" s="24"/>
      <c r="C53" s="183"/>
      <c r="D53" s="183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407</v>
      </c>
      <c r="D54" s="73" t="s">
        <v>421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27</v>
      </c>
      <c r="B56" s="31" t="s">
        <v>28</v>
      </c>
      <c r="C56" s="180">
        <f>C57+C58+C59+C60+C61+C63+C62</f>
        <v>1542.7459999999999</v>
      </c>
      <c r="D56" s="33">
        <f>D57+D58+D59+D60+D61+D63+D62</f>
        <v>322.89558</v>
      </c>
      <c r="E56" s="34">
        <f>SUM(D56/C56*100)</f>
        <v>20.929924952001173</v>
      </c>
      <c r="F56" s="34">
        <f>SUM(D56-C56)</f>
        <v>-1219.8504199999998</v>
      </c>
    </row>
    <row r="57" spans="1:8" s="6" customFormat="1" ht="31.5" hidden="1">
      <c r="A57" s="35" t="s">
        <v>29</v>
      </c>
      <c r="B57" s="36" t="s">
        <v>30</v>
      </c>
      <c r="C57" s="37"/>
      <c r="D57" s="135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1423.8</v>
      </c>
      <c r="D58" s="37">
        <v>322.89558</v>
      </c>
      <c r="E58" s="38">
        <f t="shared" ref="E58:E98" si="3">SUM(D58/C58*100)</f>
        <v>22.678436578171091</v>
      </c>
      <c r="F58" s="38">
        <f t="shared" ref="F58:F98" si="4">SUM(D58-C58)</f>
        <v>-1100.9044199999998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5.75" customHeight="1">
      <c r="A61" s="35" t="s">
        <v>37</v>
      </c>
      <c r="B61" s="39" t="s">
        <v>38</v>
      </c>
      <c r="C61" s="37">
        <v>10.26</v>
      </c>
      <c r="D61" s="37">
        <v>0</v>
      </c>
      <c r="E61" s="38">
        <f t="shared" si="3"/>
        <v>0</v>
      </c>
      <c r="F61" s="38">
        <f t="shared" si="4"/>
        <v>-10.26</v>
      </c>
    </row>
    <row r="62" spans="1:8" ht="15.7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8" ht="18" customHeight="1">
      <c r="A63" s="35" t="s">
        <v>41</v>
      </c>
      <c r="B63" s="39" t="s">
        <v>42</v>
      </c>
      <c r="C63" s="37">
        <v>8.6859999999999999</v>
      </c>
      <c r="D63" s="37">
        <v>0</v>
      </c>
      <c r="E63" s="38">
        <f t="shared" si="3"/>
        <v>0</v>
      </c>
      <c r="F63" s="38">
        <f t="shared" si="4"/>
        <v>-8.6859999999999999</v>
      </c>
    </row>
    <row r="64" spans="1:8" s="6" customFormat="1">
      <c r="A64" s="41" t="s">
        <v>43</v>
      </c>
      <c r="B64" s="42" t="s">
        <v>44</v>
      </c>
      <c r="C64" s="32">
        <f>C65</f>
        <v>103.383</v>
      </c>
      <c r="D64" s="32">
        <f>D65</f>
        <v>19.723790000000001</v>
      </c>
      <c r="E64" s="34">
        <f t="shared" si="3"/>
        <v>19.078368784036062</v>
      </c>
      <c r="F64" s="34">
        <f t="shared" si="4"/>
        <v>-83.659210000000002</v>
      </c>
    </row>
    <row r="65" spans="1:7">
      <c r="A65" s="43" t="s">
        <v>45</v>
      </c>
      <c r="B65" s="44" t="s">
        <v>46</v>
      </c>
      <c r="C65" s="37">
        <v>103.383</v>
      </c>
      <c r="D65" s="37">
        <v>19.723790000000001</v>
      </c>
      <c r="E65" s="38">
        <f t="shared" si="3"/>
        <v>19.078368784036062</v>
      </c>
      <c r="F65" s="38">
        <f t="shared" si="4"/>
        <v>-83.659210000000002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15</v>
      </c>
      <c r="D66" s="32">
        <f>SUM(D69+D70+D71)</f>
        <v>0.6</v>
      </c>
      <c r="E66" s="34">
        <f t="shared" si="3"/>
        <v>4</v>
      </c>
      <c r="F66" s="34">
        <f t="shared" si="4"/>
        <v>-14.4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7">
        <v>3</v>
      </c>
      <c r="D69" s="37">
        <v>0</v>
      </c>
      <c r="E69" s="38">
        <f t="shared" si="3"/>
        <v>0</v>
      </c>
      <c r="F69" s="38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0.6</v>
      </c>
      <c r="E70" s="38">
        <f t="shared" si="3"/>
        <v>6</v>
      </c>
      <c r="F70" s="38">
        <f t="shared" si="4"/>
        <v>-9.4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1213.47855</v>
      </c>
      <c r="D72" s="48">
        <f>SUM(D73:D76)</f>
        <v>129.50900000000001</v>
      </c>
      <c r="E72" s="34">
        <f t="shared" si="3"/>
        <v>10.672541348176283</v>
      </c>
      <c r="F72" s="34">
        <f t="shared" si="4"/>
        <v>-1083.96955</v>
      </c>
    </row>
    <row r="73" spans="1:7" ht="15.7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1153.47855</v>
      </c>
      <c r="D75" s="37">
        <v>121.509</v>
      </c>
      <c r="E75" s="38">
        <f t="shared" si="3"/>
        <v>10.534136070410671</v>
      </c>
      <c r="F75" s="38">
        <f t="shared" si="4"/>
        <v>-1031.96955</v>
      </c>
    </row>
    <row r="76" spans="1:7" ht="16.5" customHeight="1">
      <c r="A76" s="35" t="s">
        <v>63</v>
      </c>
      <c r="B76" s="39" t="s">
        <v>64</v>
      </c>
      <c r="C76" s="49">
        <v>60</v>
      </c>
      <c r="D76" s="37">
        <v>8</v>
      </c>
      <c r="E76" s="38">
        <f t="shared" si="3"/>
        <v>13.333333333333334</v>
      </c>
      <c r="F76" s="38">
        <f t="shared" si="4"/>
        <v>-52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1940.3539999999998</v>
      </c>
      <c r="D77" s="32">
        <f>SUM(D78:D80)</f>
        <v>207.44653</v>
      </c>
      <c r="E77" s="34">
        <f t="shared" si="3"/>
        <v>10.691169240252037</v>
      </c>
      <c r="F77" s="34">
        <f t="shared" si="4"/>
        <v>-1732.9074699999999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1332.184</v>
      </c>
      <c r="D79" s="37">
        <v>128.54581999999999</v>
      </c>
      <c r="E79" s="38">
        <f t="shared" si="3"/>
        <v>9.6492541570834067</v>
      </c>
      <c r="F79" s="38">
        <f t="shared" si="4"/>
        <v>-1203.6381799999999</v>
      </c>
    </row>
    <row r="80" spans="1:7">
      <c r="A80" s="35" t="s">
        <v>71</v>
      </c>
      <c r="B80" s="39" t="s">
        <v>72</v>
      </c>
      <c r="C80" s="37">
        <v>608.16999999999996</v>
      </c>
      <c r="D80" s="37">
        <v>78.900710000000004</v>
      </c>
      <c r="E80" s="38">
        <f t="shared" si="3"/>
        <v>12.973463011986782</v>
      </c>
      <c r="F80" s="38">
        <f t="shared" si="4"/>
        <v>-529.26928999999996</v>
      </c>
    </row>
    <row r="81" spans="1:7" s="6" customFormat="1">
      <c r="A81" s="30" t="s">
        <v>83</v>
      </c>
      <c r="B81" s="31" t="s">
        <v>84</v>
      </c>
      <c r="C81" s="32">
        <f>C82</f>
        <v>1026.9000000000001</v>
      </c>
      <c r="D81" s="32">
        <f>SUM(D82)</f>
        <v>256.72500000000002</v>
      </c>
      <c r="E81" s="34">
        <f t="shared" si="3"/>
        <v>25</v>
      </c>
      <c r="F81" s="34">
        <f t="shared" si="4"/>
        <v>-770.17500000000007</v>
      </c>
    </row>
    <row r="82" spans="1:7" ht="17.25" customHeight="1">
      <c r="A82" s="35" t="s">
        <v>85</v>
      </c>
      <c r="B82" s="39" t="s">
        <v>229</v>
      </c>
      <c r="C82" s="37">
        <v>1026.9000000000001</v>
      </c>
      <c r="D82" s="37">
        <v>256.72500000000002</v>
      </c>
      <c r="E82" s="38">
        <f t="shared" si="3"/>
        <v>25</v>
      </c>
      <c r="F82" s="38">
        <f t="shared" si="4"/>
        <v>-770.17500000000007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30</v>
      </c>
      <c r="D88" s="32">
        <f>D89</f>
        <v>9.3650000000000002</v>
      </c>
      <c r="E88" s="38">
        <f t="shared" si="3"/>
        <v>31.216666666666665</v>
      </c>
      <c r="F88" s="22">
        <f>F89+F90+F91+F92+F93</f>
        <v>-20.634999999999998</v>
      </c>
    </row>
    <row r="89" spans="1:7" ht="19.5" customHeight="1">
      <c r="A89" s="35" t="s">
        <v>94</v>
      </c>
      <c r="B89" s="39" t="s">
        <v>95</v>
      </c>
      <c r="C89" s="37">
        <v>30</v>
      </c>
      <c r="D89" s="37">
        <v>9.3650000000000002</v>
      </c>
      <c r="E89" s="38">
        <f t="shared" si="3"/>
        <v>31.216666666666665</v>
      </c>
      <c r="F89" s="38">
        <f>SUM(D89-C89)</f>
        <v>-20.634999999999998</v>
      </c>
      <c r="G89" s="244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322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273">
        <f>C56+C64+C66+C72+C77+C81+C83+C88+C94</f>
        <v>5871.8615499999996</v>
      </c>
      <c r="D98" s="250">
        <f>D56+D64+D66+D72+D77+D81+D83+D88+D94</f>
        <v>946.26490000000001</v>
      </c>
      <c r="E98" s="34">
        <f t="shared" si="3"/>
        <v>16.115245428428061</v>
      </c>
      <c r="F98" s="34">
        <f t="shared" si="4"/>
        <v>-4925.5966499999995</v>
      </c>
      <c r="G98" s="197"/>
      <c r="H98" s="197"/>
    </row>
    <row r="99" spans="1:8">
      <c r="C99" s="125"/>
      <c r="D99" s="101"/>
    </row>
    <row r="100" spans="1:8" s="65" customFormat="1" ht="16.5" customHeight="1">
      <c r="A100" s="63" t="s">
        <v>117</v>
      </c>
      <c r="B100" s="63"/>
      <c r="C100" s="182"/>
      <c r="D100" s="182"/>
      <c r="E100" s="245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19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37">
      <selection activeCell="D61" sqref="D61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3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4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6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30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5" t="s">
        <v>433</v>
      </c>
      <c r="B1" s="525"/>
      <c r="C1" s="525"/>
      <c r="D1" s="525"/>
      <c r="E1" s="525"/>
      <c r="F1" s="525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786.06999999999994</v>
      </c>
      <c r="D4" s="5">
        <f>D5+D12+D14+D17+D7</f>
        <v>128.50396000000001</v>
      </c>
      <c r="E4" s="5">
        <f>SUM(D4/C4*100)</f>
        <v>16.347648428257028</v>
      </c>
      <c r="F4" s="5">
        <f>SUM(D4-C4)</f>
        <v>-657.56603999999993</v>
      </c>
    </row>
    <row r="5" spans="1:6" s="6" customFormat="1">
      <c r="A5" s="68">
        <v>1010000000</v>
      </c>
      <c r="B5" s="67" t="s">
        <v>5</v>
      </c>
      <c r="C5" s="5">
        <f>C6</f>
        <v>59.1</v>
      </c>
      <c r="D5" s="5">
        <f>D6</f>
        <v>9.6952800000000003</v>
      </c>
      <c r="E5" s="5">
        <f t="shared" ref="E5:E51" si="0">SUM(D5/C5*100)</f>
        <v>16.4048730964467</v>
      </c>
      <c r="F5" s="5">
        <f t="shared" ref="F5:F51" si="1">SUM(D5-C5)</f>
        <v>-49.404719999999998</v>
      </c>
    </row>
    <row r="6" spans="1:6">
      <c r="A6" s="7">
        <v>1010200001</v>
      </c>
      <c r="B6" s="8" t="s">
        <v>224</v>
      </c>
      <c r="C6" s="9">
        <v>59.1</v>
      </c>
      <c r="D6" s="10">
        <v>9.6952800000000003</v>
      </c>
      <c r="E6" s="9">
        <f t="shared" ref="E6:E11" si="2">SUM(D6/C6*100)</f>
        <v>16.4048730964467</v>
      </c>
      <c r="F6" s="9">
        <f t="shared" si="1"/>
        <v>-49.404719999999998</v>
      </c>
    </row>
    <row r="7" spans="1:6" ht="31.5">
      <c r="A7" s="3">
        <v>1030000000</v>
      </c>
      <c r="B7" s="13" t="s">
        <v>266</v>
      </c>
      <c r="C7" s="5">
        <f>C8+C10+C9</f>
        <v>365.96999999999997</v>
      </c>
      <c r="D7" s="5">
        <f>D8+D10+D9+D11</f>
        <v>90.44380000000001</v>
      </c>
      <c r="E7" s="5">
        <f t="shared" si="2"/>
        <v>24.713446457359897</v>
      </c>
      <c r="F7" s="5">
        <f t="shared" si="1"/>
        <v>-275.52619999999996</v>
      </c>
    </row>
    <row r="8" spans="1:6">
      <c r="A8" s="7">
        <v>1030223001</v>
      </c>
      <c r="B8" s="8" t="s">
        <v>268</v>
      </c>
      <c r="C8" s="9">
        <v>136.51</v>
      </c>
      <c r="D8" s="10">
        <v>40.589570000000002</v>
      </c>
      <c r="E8" s="9">
        <f t="shared" si="2"/>
        <v>29.733770419749472</v>
      </c>
      <c r="F8" s="9">
        <f t="shared" si="1"/>
        <v>-95.920429999999982</v>
      </c>
    </row>
    <row r="9" spans="1:6">
      <c r="A9" s="7">
        <v>1030224001</v>
      </c>
      <c r="B9" s="8" t="s">
        <v>274</v>
      </c>
      <c r="C9" s="9">
        <v>1.46</v>
      </c>
      <c r="D9" s="10">
        <v>0.28465000000000001</v>
      </c>
      <c r="E9" s="9">
        <f t="shared" si="2"/>
        <v>19.496575342465754</v>
      </c>
      <c r="F9" s="9">
        <f t="shared" si="1"/>
        <v>-1.1753499999999999</v>
      </c>
    </row>
    <row r="10" spans="1:6">
      <c r="A10" s="7">
        <v>1030225001</v>
      </c>
      <c r="B10" s="8" t="s">
        <v>267</v>
      </c>
      <c r="C10" s="9">
        <v>228</v>
      </c>
      <c r="D10" s="10">
        <v>56.818600000000004</v>
      </c>
      <c r="E10" s="9">
        <f t="shared" si="2"/>
        <v>24.92043859649123</v>
      </c>
      <c r="F10" s="9">
        <f t="shared" si="1"/>
        <v>-171.1814</v>
      </c>
    </row>
    <row r="11" spans="1:6">
      <c r="A11" s="7">
        <v>1030226001</v>
      </c>
      <c r="B11" s="8" t="s">
        <v>276</v>
      </c>
      <c r="C11" s="9">
        <v>0</v>
      </c>
      <c r="D11" s="10">
        <v>-7.2490199999999998</v>
      </c>
      <c r="E11" s="9" t="e">
        <f t="shared" si="2"/>
        <v>#DIV/0!</v>
      </c>
      <c r="F11" s="9">
        <f t="shared" si="1"/>
        <v>-7.2490199999999998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348</v>
      </c>
      <c r="D14" s="5">
        <f>D15+D16</f>
        <v>27.964880000000001</v>
      </c>
      <c r="E14" s="5">
        <f t="shared" si="0"/>
        <v>8.0358850574712655</v>
      </c>
      <c r="F14" s="5">
        <f t="shared" si="1"/>
        <v>-320.03512000000001</v>
      </c>
    </row>
    <row r="15" spans="1:6" s="6" customFormat="1" ht="15.75" customHeight="1">
      <c r="A15" s="7">
        <v>1060100000</v>
      </c>
      <c r="B15" s="11" t="s">
        <v>8</v>
      </c>
      <c r="C15" s="9">
        <v>75</v>
      </c>
      <c r="D15" s="10">
        <v>4.5795399999999997</v>
      </c>
      <c r="E15" s="9">
        <f t="shared" si="0"/>
        <v>6.1060533333333327</v>
      </c>
      <c r="F15" s="9">
        <f>SUM(D15-C15)</f>
        <v>-70.420460000000006</v>
      </c>
    </row>
    <row r="16" spans="1:6" ht="15.75" customHeight="1">
      <c r="A16" s="7">
        <v>1060600000</v>
      </c>
      <c r="B16" s="11" t="s">
        <v>7</v>
      </c>
      <c r="C16" s="9">
        <v>273</v>
      </c>
      <c r="D16" s="10">
        <v>23.385339999999999</v>
      </c>
      <c r="E16" s="9">
        <f t="shared" si="0"/>
        <v>8.5660586080586079</v>
      </c>
      <c r="F16" s="9">
        <f t="shared" si="1"/>
        <v>-249.61466000000001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0.4</v>
      </c>
      <c r="E17" s="5">
        <f t="shared" si="0"/>
        <v>13.333333333333334</v>
      </c>
      <c r="F17" s="5">
        <f t="shared" si="1"/>
        <v>-2.6</v>
      </c>
    </row>
    <row r="18" spans="1:6" ht="16.5" customHeight="1">
      <c r="A18" s="7">
        <v>1080400001</v>
      </c>
      <c r="B18" s="8" t="s">
        <v>223</v>
      </c>
      <c r="C18" s="9">
        <v>3</v>
      </c>
      <c r="D18" s="10">
        <v>0.4</v>
      </c>
      <c r="E18" s="9">
        <f t="shared" si="0"/>
        <v>13.333333333333334</v>
      </c>
      <c r="F18" s="9">
        <f t="shared" si="1"/>
        <v>-2.6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166</v>
      </c>
      <c r="D25" s="5">
        <f>D26+D29+D31+D37+D34</f>
        <v>108.39412999999999</v>
      </c>
      <c r="E25" s="5">
        <f t="shared" si="0"/>
        <v>65.297668674698798</v>
      </c>
      <c r="F25" s="5">
        <f t="shared" si="1"/>
        <v>-57.60587000000001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166</v>
      </c>
      <c r="D26" s="5">
        <f>D27+D28</f>
        <v>101.29559999999999</v>
      </c>
      <c r="E26" s="5">
        <f t="shared" si="0"/>
        <v>61.021445783132521</v>
      </c>
      <c r="F26" s="5">
        <f t="shared" si="1"/>
        <v>-64.704400000000007</v>
      </c>
    </row>
    <row r="27" spans="1:6">
      <c r="A27" s="16">
        <v>1110502510</v>
      </c>
      <c r="B27" s="17" t="s">
        <v>221</v>
      </c>
      <c r="C27" s="12">
        <v>140</v>
      </c>
      <c r="D27" s="10">
        <v>94.7928</v>
      </c>
      <c r="E27" s="9">
        <f t="shared" si="0"/>
        <v>67.709142857142851</v>
      </c>
      <c r="F27" s="9">
        <f t="shared" si="1"/>
        <v>-45.2072</v>
      </c>
    </row>
    <row r="28" spans="1:6" ht="18.75" customHeight="1">
      <c r="A28" s="7">
        <v>1110503505</v>
      </c>
      <c r="B28" s="11" t="s">
        <v>220</v>
      </c>
      <c r="C28" s="12">
        <v>26</v>
      </c>
      <c r="D28" s="10">
        <v>6.5027999999999997</v>
      </c>
      <c r="E28" s="9">
        <f t="shared" si="0"/>
        <v>25.010769230769231</v>
      </c>
      <c r="F28" s="9">
        <f t="shared" si="1"/>
        <v>-19.497199999999999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0</v>
      </c>
      <c r="D29" s="5">
        <f>D30</f>
        <v>7.0985300000000002</v>
      </c>
      <c r="E29" s="5" t="e">
        <f t="shared" si="0"/>
        <v>#DIV/0!</v>
      </c>
      <c r="F29" s="5">
        <f t="shared" si="1"/>
        <v>7.0985300000000002</v>
      </c>
    </row>
    <row r="30" spans="1:6">
      <c r="A30" s="7">
        <v>1130206005</v>
      </c>
      <c r="B30" s="8" t="s">
        <v>219</v>
      </c>
      <c r="C30" s="9"/>
      <c r="D30" s="10">
        <v>7.0985300000000002</v>
      </c>
      <c r="E30" s="9" t="e">
        <f t="shared" si="0"/>
        <v>#DIV/0!</v>
      </c>
      <c r="F30" s="9">
        <f t="shared" si="1"/>
        <v>7.0985300000000002</v>
      </c>
    </row>
    <row r="31" spans="1:6" ht="27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240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326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6">
        <f>SUM(C4,C25)</f>
        <v>952.06999999999994</v>
      </c>
      <c r="D40" s="126">
        <f>D4+D25</f>
        <v>236.89809</v>
      </c>
      <c r="E40" s="5">
        <f t="shared" si="0"/>
        <v>24.882423561292764</v>
      </c>
      <c r="F40" s="5">
        <f t="shared" si="1"/>
        <v>-715.17190999999991</v>
      </c>
    </row>
    <row r="41" spans="1:7" s="6" customFormat="1">
      <c r="A41" s="3">
        <v>2000000000</v>
      </c>
      <c r="B41" s="4" t="s">
        <v>17</v>
      </c>
      <c r="C41" s="473">
        <f>C42+C43+C44+C45+C46+C47+C50</f>
        <v>4872.7097999999996</v>
      </c>
      <c r="D41" s="5">
        <f>D42+D43+D44+D45+D46+D47+D50</f>
        <v>884.80769999999995</v>
      </c>
      <c r="E41" s="5">
        <f t="shared" si="0"/>
        <v>18.158432090497161</v>
      </c>
      <c r="F41" s="5">
        <f t="shared" si="1"/>
        <v>-3987.9020999999998</v>
      </c>
      <c r="G41" s="19"/>
    </row>
    <row r="42" spans="1:7" ht="15" customHeight="1">
      <c r="A42" s="16">
        <v>2021000000</v>
      </c>
      <c r="B42" s="17" t="s">
        <v>18</v>
      </c>
      <c r="C42" s="12">
        <v>2122.1999999999998</v>
      </c>
      <c r="D42" s="12">
        <v>530.553</v>
      </c>
      <c r="E42" s="9">
        <f t="shared" si="0"/>
        <v>25.000141362736784</v>
      </c>
      <c r="F42" s="9">
        <f t="shared" si="1"/>
        <v>-1591.6469999999999</v>
      </c>
    </row>
    <row r="43" spans="1:7" ht="15.75" hidden="1" customHeight="1">
      <c r="A43" s="16">
        <v>2021500200</v>
      </c>
      <c r="B43" s="17" t="s">
        <v>227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1615.279</v>
      </c>
      <c r="D44" s="10">
        <v>139.55699999999999</v>
      </c>
      <c r="E44" s="9">
        <f t="shared" si="0"/>
        <v>8.6398077360010248</v>
      </c>
      <c r="F44" s="9">
        <f t="shared" si="1"/>
        <v>-1475.722</v>
      </c>
    </row>
    <row r="45" spans="1:7" ht="15.75" customHeight="1">
      <c r="A45" s="16">
        <v>2023000000</v>
      </c>
      <c r="B45" s="17" t="s">
        <v>20</v>
      </c>
      <c r="C45" s="12">
        <v>103.383</v>
      </c>
      <c r="D45" s="184">
        <v>26.198899999999998</v>
      </c>
      <c r="E45" s="9">
        <f t="shared" si="0"/>
        <v>25.341593879071027</v>
      </c>
      <c r="F45" s="9">
        <f t="shared" si="1"/>
        <v>-77.184100000000001</v>
      </c>
    </row>
    <row r="46" spans="1:7" ht="15" customHeight="1">
      <c r="A46" s="16">
        <v>2024000000</v>
      </c>
      <c r="B46" s="17" t="s">
        <v>21</v>
      </c>
      <c r="C46" s="12">
        <v>843.34900000000005</v>
      </c>
      <c r="D46" s="185"/>
      <c r="E46" s="9">
        <f t="shared" si="0"/>
        <v>0</v>
      </c>
      <c r="F46" s="9">
        <f t="shared" si="1"/>
        <v>-843.34900000000005</v>
      </c>
    </row>
    <row r="47" spans="1:7" ht="30.75" hidden="1" customHeight="1">
      <c r="A47" s="16">
        <v>2020900000</v>
      </c>
      <c r="B47" s="18" t="s">
        <v>22</v>
      </c>
      <c r="C47" s="12"/>
      <c r="D47" s="185"/>
      <c r="E47" s="9" t="e">
        <f t="shared" si="0"/>
        <v>#DIV/0!</v>
      </c>
      <c r="F47" s="9">
        <f t="shared" si="1"/>
        <v>0</v>
      </c>
    </row>
    <row r="48" spans="1:7" ht="1.5" hidden="1" customHeight="1">
      <c r="A48" s="16">
        <v>2080500010</v>
      </c>
      <c r="B48" s="18" t="s">
        <v>244</v>
      </c>
      <c r="C48" s="12"/>
      <c r="D48" s="185"/>
      <c r="E48" s="9"/>
      <c r="F48" s="9"/>
    </row>
    <row r="49" spans="1:8" s="6" customFormat="1" ht="21.75" hidden="1" customHeight="1">
      <c r="A49" s="3">
        <v>3000000000</v>
      </c>
      <c r="B49" s="13" t="s">
        <v>24</v>
      </c>
      <c r="C49" s="18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334</v>
      </c>
      <c r="C50" s="12">
        <v>188.49879999999999</v>
      </c>
      <c r="D50" s="10">
        <v>188.49879999999999</v>
      </c>
      <c r="E50" s="9">
        <f t="shared" si="0"/>
        <v>100</v>
      </c>
      <c r="F50" s="9">
        <f t="shared" si="1"/>
        <v>0</v>
      </c>
    </row>
    <row r="51" spans="1:8" s="6" customFormat="1" ht="17.25" customHeight="1">
      <c r="A51" s="7">
        <v>2070500010</v>
      </c>
      <c r="B51" s="4" t="s">
        <v>25</v>
      </c>
      <c r="C51" s="251">
        <f>C40+C41</f>
        <v>5824.7797999999993</v>
      </c>
      <c r="D51" s="252">
        <f>D40+D41</f>
        <v>1121.70579</v>
      </c>
      <c r="E51" s="93">
        <f t="shared" si="0"/>
        <v>19.25747974198098</v>
      </c>
      <c r="F51" s="93">
        <f t="shared" si="1"/>
        <v>-4703.0740099999994</v>
      </c>
      <c r="G51" s="94"/>
      <c r="H51" s="246"/>
    </row>
    <row r="52" spans="1:8" s="6" customFormat="1" ht="16.5" customHeight="1">
      <c r="A52" s="7"/>
      <c r="B52" s="21" t="s">
        <v>307</v>
      </c>
      <c r="C52" s="251">
        <f>C51-C98</f>
        <v>-54.170110000000932</v>
      </c>
      <c r="D52" s="251">
        <f>D51-D98</f>
        <v>449.81150000000002</v>
      </c>
      <c r="E52" s="192"/>
      <c r="F52" s="192"/>
    </row>
    <row r="53" spans="1:8">
      <c r="A53" s="3"/>
      <c r="B53" s="24"/>
      <c r="C53" s="215"/>
      <c r="D53" s="215"/>
      <c r="E53" s="26"/>
      <c r="F53" s="27"/>
    </row>
    <row r="54" spans="1:8" ht="32.25" customHeight="1">
      <c r="A54" s="23"/>
      <c r="B54" s="28" t="s">
        <v>26</v>
      </c>
      <c r="C54" s="72" t="s">
        <v>407</v>
      </c>
      <c r="D54" s="73" t="s">
        <v>421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28</v>
      </c>
      <c r="C56" s="462">
        <f>C57+C58+C59+C60+C61+C63+C62</f>
        <v>1337.432</v>
      </c>
      <c r="D56" s="33">
        <f>D57+D58+D59+D60+D61+D63+D62</f>
        <v>241.34128000000001</v>
      </c>
      <c r="E56" s="34">
        <f>SUM(D56/C56*100)</f>
        <v>18.045125284874295</v>
      </c>
      <c r="F56" s="34">
        <f>SUM(D56-C56)</f>
        <v>-1096.0907199999999</v>
      </c>
    </row>
    <row r="57" spans="1:8" s="6" customFormat="1" ht="15.75" hidden="1" customHeight="1">
      <c r="A57" s="30" t="s">
        <v>27</v>
      </c>
      <c r="B57" s="36" t="s">
        <v>30</v>
      </c>
      <c r="C57" s="193"/>
      <c r="D57" s="193"/>
      <c r="E57" s="38"/>
      <c r="F57" s="38"/>
    </row>
    <row r="58" spans="1:8" ht="17.25" customHeight="1">
      <c r="A58" s="35" t="s">
        <v>31</v>
      </c>
      <c r="B58" s="39" t="s">
        <v>32</v>
      </c>
      <c r="C58" s="193">
        <v>1253.9000000000001</v>
      </c>
      <c r="D58" s="193">
        <v>240.34128000000001</v>
      </c>
      <c r="E58" s="38">
        <f t="shared" ref="E58:E98" si="3">SUM(D58/C58*100)</f>
        <v>19.16749980062206</v>
      </c>
      <c r="F58" s="38">
        <f t="shared" ref="F58:F98" si="4">SUM(D58-C58)</f>
        <v>-1013.5587200000001</v>
      </c>
    </row>
    <row r="59" spans="1:8" ht="17.25" hidden="1" customHeight="1">
      <c r="A59" s="35" t="s">
        <v>31</v>
      </c>
      <c r="B59" s="39" t="s">
        <v>34</v>
      </c>
      <c r="C59" s="193"/>
      <c r="D59" s="193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93"/>
      <c r="D60" s="193"/>
      <c r="E60" s="38" t="e">
        <f t="shared" si="3"/>
        <v>#DIV/0!</v>
      </c>
      <c r="F60" s="38">
        <f t="shared" si="4"/>
        <v>0</v>
      </c>
    </row>
    <row r="61" spans="1:8" ht="0.75" customHeight="1">
      <c r="A61" s="35" t="s">
        <v>37</v>
      </c>
      <c r="B61" s="39" t="s">
        <v>38</v>
      </c>
      <c r="C61" s="193"/>
      <c r="D61" s="193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4">
        <v>50</v>
      </c>
      <c r="D62" s="194">
        <v>0</v>
      </c>
      <c r="E62" s="38">
        <f t="shared" si="3"/>
        <v>0</v>
      </c>
      <c r="F62" s="38">
        <f t="shared" si="4"/>
        <v>-50</v>
      </c>
    </row>
    <row r="63" spans="1:8" ht="19.5" customHeight="1">
      <c r="A63" s="35" t="s">
        <v>41</v>
      </c>
      <c r="B63" s="39" t="s">
        <v>42</v>
      </c>
      <c r="C63" s="193">
        <v>33.531999999999996</v>
      </c>
      <c r="D63" s="193">
        <v>1</v>
      </c>
      <c r="E63" s="38">
        <f t="shared" si="3"/>
        <v>2.9822259334367174</v>
      </c>
      <c r="F63" s="38">
        <f t="shared" si="4"/>
        <v>-32.531999999999996</v>
      </c>
    </row>
    <row r="64" spans="1:8" s="6" customFormat="1">
      <c r="A64" s="30" t="s">
        <v>43</v>
      </c>
      <c r="B64" s="42" t="s">
        <v>44</v>
      </c>
      <c r="C64" s="33">
        <f>C65</f>
        <v>103.383</v>
      </c>
      <c r="D64" s="33">
        <f>D65</f>
        <v>18.661010000000001</v>
      </c>
      <c r="E64" s="34">
        <f t="shared" si="3"/>
        <v>18.05036611435149</v>
      </c>
      <c r="F64" s="34">
        <f t="shared" si="4"/>
        <v>-84.721989999999991</v>
      </c>
    </row>
    <row r="65" spans="1:9">
      <c r="A65" s="438" t="s">
        <v>45</v>
      </c>
      <c r="B65" s="44" t="s">
        <v>46</v>
      </c>
      <c r="C65" s="193">
        <v>103.383</v>
      </c>
      <c r="D65" s="193">
        <v>18.661010000000001</v>
      </c>
      <c r="E65" s="38">
        <f t="shared" si="3"/>
        <v>18.05036611435149</v>
      </c>
      <c r="F65" s="38">
        <f t="shared" si="4"/>
        <v>-84.721989999999991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15</v>
      </c>
      <c r="D66" s="33">
        <f>D69+D70+D71</f>
        <v>0</v>
      </c>
      <c r="E66" s="34">
        <f t="shared" si="3"/>
        <v>0</v>
      </c>
      <c r="F66" s="34">
        <f t="shared" si="4"/>
        <v>-15</v>
      </c>
    </row>
    <row r="67" spans="1:9" ht="1.5" hidden="1" customHeight="1">
      <c r="A67" s="30" t="s">
        <v>47</v>
      </c>
      <c r="B67" s="39" t="s">
        <v>50</v>
      </c>
      <c r="C67" s="193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93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5">
        <v>3</v>
      </c>
      <c r="D69" s="193">
        <v>0</v>
      </c>
      <c r="E69" s="34">
        <f t="shared" si="3"/>
        <v>0</v>
      </c>
      <c r="F69" s="34">
        <f t="shared" si="4"/>
        <v>-3</v>
      </c>
    </row>
    <row r="70" spans="1:9">
      <c r="A70" s="46" t="s">
        <v>214</v>
      </c>
      <c r="B70" s="47" t="s">
        <v>215</v>
      </c>
      <c r="C70" s="193">
        <v>10</v>
      </c>
      <c r="D70" s="193">
        <v>0</v>
      </c>
      <c r="E70" s="34">
        <f t="shared" si="3"/>
        <v>0</v>
      </c>
      <c r="F70" s="34">
        <f t="shared" si="4"/>
        <v>-10</v>
      </c>
    </row>
    <row r="71" spans="1:9">
      <c r="A71" s="46" t="s">
        <v>339</v>
      </c>
      <c r="B71" s="47" t="s">
        <v>394</v>
      </c>
      <c r="C71" s="193">
        <v>2</v>
      </c>
      <c r="D71" s="193">
        <v>0</v>
      </c>
      <c r="E71" s="34">
        <f>SUM(D71/C71*100)</f>
        <v>0</v>
      </c>
      <c r="F71" s="34">
        <f>SUM(D71-C71)</f>
        <v>-2</v>
      </c>
    </row>
    <row r="72" spans="1:9" s="6" customFormat="1" ht="17.25" customHeight="1">
      <c r="A72" s="439" t="s">
        <v>55</v>
      </c>
      <c r="B72" s="31" t="s">
        <v>56</v>
      </c>
      <c r="C72" s="33">
        <f>SUM(C73:C76)</f>
        <v>3140.7719099999999</v>
      </c>
      <c r="D72" s="33">
        <f>SUM(D73:D76)</f>
        <v>163.06399999999999</v>
      </c>
      <c r="E72" s="34">
        <f t="shared" si="3"/>
        <v>5.1918447016421512</v>
      </c>
      <c r="F72" s="34">
        <f t="shared" si="4"/>
        <v>-2977.7079100000001</v>
      </c>
      <c r="I72" s="107"/>
    </row>
    <row r="73" spans="1:9" ht="15" customHeight="1">
      <c r="A73" s="35" t="s">
        <v>57</v>
      </c>
      <c r="B73" s="39" t="s">
        <v>58</v>
      </c>
      <c r="C73" s="193"/>
      <c r="D73" s="193">
        <v>0</v>
      </c>
      <c r="E73" s="38" t="e">
        <f t="shared" si="3"/>
        <v>#DIV/0!</v>
      </c>
      <c r="F73" s="38">
        <f t="shared" si="4"/>
        <v>0</v>
      </c>
    </row>
    <row r="74" spans="1:9" s="6" customFormat="1" ht="19.5" hidden="1" customHeight="1">
      <c r="A74" s="35" t="s">
        <v>59</v>
      </c>
      <c r="B74" s="39" t="s">
        <v>60</v>
      </c>
      <c r="C74" s="193">
        <v>0</v>
      </c>
      <c r="D74" s="193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93">
        <v>3060.7719099999999</v>
      </c>
      <c r="D75" s="193">
        <v>155.06399999999999</v>
      </c>
      <c r="E75" s="38">
        <f t="shared" si="3"/>
        <v>5.0661729968633962</v>
      </c>
      <c r="F75" s="38">
        <f t="shared" si="4"/>
        <v>-2905.7079100000001</v>
      </c>
    </row>
    <row r="76" spans="1:9">
      <c r="A76" s="35" t="s">
        <v>63</v>
      </c>
      <c r="B76" s="39" t="s">
        <v>64</v>
      </c>
      <c r="C76" s="193">
        <v>80</v>
      </c>
      <c r="D76" s="193">
        <v>8</v>
      </c>
      <c r="E76" s="38">
        <f t="shared" si="3"/>
        <v>10</v>
      </c>
      <c r="F76" s="38">
        <f t="shared" si="4"/>
        <v>-72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435.363</v>
      </c>
      <c r="D77" s="33">
        <f>SUM(D78:D80)</f>
        <v>31.821000000000002</v>
      </c>
      <c r="E77" s="34">
        <f t="shared" si="3"/>
        <v>7.3090731182943891</v>
      </c>
      <c r="F77" s="34">
        <f t="shared" si="4"/>
        <v>-403.54199999999997</v>
      </c>
    </row>
    <row r="78" spans="1:9" ht="15.75" hidden="1" customHeight="1">
      <c r="A78" s="30" t="s">
        <v>65</v>
      </c>
      <c r="B78" s="51" t="s">
        <v>68</v>
      </c>
      <c r="C78" s="193"/>
      <c r="D78" s="193"/>
      <c r="E78" s="38" t="e">
        <f t="shared" si="3"/>
        <v>#DIV/0!</v>
      </c>
      <c r="F78" s="38">
        <f t="shared" si="4"/>
        <v>0</v>
      </c>
    </row>
    <row r="79" spans="1:9" ht="15" customHeight="1">
      <c r="A79" s="35" t="s">
        <v>69</v>
      </c>
      <c r="B79" s="51" t="s">
        <v>70</v>
      </c>
      <c r="C79" s="193">
        <v>129.86799999999999</v>
      </c>
      <c r="D79" s="193"/>
      <c r="E79" s="38">
        <f t="shared" si="3"/>
        <v>0</v>
      </c>
      <c r="F79" s="38">
        <f t="shared" si="4"/>
        <v>-129.86799999999999</v>
      </c>
    </row>
    <row r="80" spans="1:9">
      <c r="A80" s="35" t="s">
        <v>71</v>
      </c>
      <c r="B80" s="39" t="s">
        <v>72</v>
      </c>
      <c r="C80" s="193">
        <v>305.495</v>
      </c>
      <c r="D80" s="193">
        <v>31.821000000000002</v>
      </c>
      <c r="E80" s="38">
        <f t="shared" si="3"/>
        <v>10.416209757933844</v>
      </c>
      <c r="F80" s="38">
        <f t="shared" si="4"/>
        <v>-273.67399999999998</v>
      </c>
    </row>
    <row r="81" spans="1:12" s="6" customFormat="1">
      <c r="A81" s="30" t="s">
        <v>83</v>
      </c>
      <c r="B81" s="31" t="s">
        <v>84</v>
      </c>
      <c r="C81" s="33">
        <f>C82</f>
        <v>837</v>
      </c>
      <c r="D81" s="33">
        <f>SUM(D82)</f>
        <v>210</v>
      </c>
      <c r="E81" s="34">
        <f t="shared" si="3"/>
        <v>25.089605734767023</v>
      </c>
      <c r="F81" s="34">
        <f t="shared" si="4"/>
        <v>-627</v>
      </c>
    </row>
    <row r="82" spans="1:12" ht="15.75" customHeight="1">
      <c r="A82" s="35" t="s">
        <v>85</v>
      </c>
      <c r="B82" s="39" t="s">
        <v>229</v>
      </c>
      <c r="C82" s="193">
        <v>837</v>
      </c>
      <c r="D82" s="193">
        <v>210</v>
      </c>
      <c r="E82" s="38">
        <f t="shared" si="3"/>
        <v>25.089605734767023</v>
      </c>
      <c r="F82" s="38">
        <f t="shared" si="4"/>
        <v>-627</v>
      </c>
      <c r="L82" s="106"/>
    </row>
    <row r="83" spans="1:12" s="6" customFormat="1">
      <c r="A83" s="35" t="s">
        <v>208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93"/>
      <c r="D84" s="193"/>
      <c r="E84" s="241" t="e">
        <f>SUM(D84/C84*100)</f>
        <v>#DIV/0!</v>
      </c>
      <c r="F84" s="241">
        <f>SUM(D84-C84)</f>
        <v>0</v>
      </c>
    </row>
    <row r="85" spans="1:12" hidden="1">
      <c r="A85" s="53">
        <v>1001</v>
      </c>
      <c r="B85" s="54" t="s">
        <v>88</v>
      </c>
      <c r="C85" s="193"/>
      <c r="D85" s="193"/>
      <c r="E85" s="241" t="e">
        <f>SUM(D85/C85*100)</f>
        <v>#DIV/0!</v>
      </c>
      <c r="F85" s="241">
        <f>SUM(D85-C85)</f>
        <v>0</v>
      </c>
    </row>
    <row r="86" spans="1:12" hidden="1">
      <c r="A86" s="53">
        <v>1003</v>
      </c>
      <c r="B86" s="54" t="s">
        <v>89</v>
      </c>
      <c r="C86" s="193"/>
      <c r="D86" s="196"/>
      <c r="E86" s="241" t="e">
        <f>SUM(D86/C86*100)</f>
        <v>#DIV/0!</v>
      </c>
      <c r="F86" s="241">
        <f>SUM(D86-C86)</f>
        <v>0</v>
      </c>
    </row>
    <row r="87" spans="1:12" ht="15" customHeight="1">
      <c r="A87" s="53">
        <v>1004</v>
      </c>
      <c r="B87" s="39" t="s">
        <v>91</v>
      </c>
      <c r="C87" s="193">
        <v>0</v>
      </c>
      <c r="D87" s="193">
        <v>0</v>
      </c>
      <c r="E87" s="241" t="e">
        <f>SUM(D87/C87*100)</f>
        <v>#DIV/0!</v>
      </c>
      <c r="F87" s="241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10</v>
      </c>
      <c r="D88" s="33">
        <f>D89+D90+D91+D92+D93</f>
        <v>7.0069999999999997</v>
      </c>
      <c r="E88" s="38">
        <f t="shared" si="3"/>
        <v>70.069999999999993</v>
      </c>
      <c r="F88" s="22">
        <f>F89+F90+F91+F92+F93</f>
        <v>-2.9930000000000003</v>
      </c>
    </row>
    <row r="89" spans="1:12" ht="15.75" customHeight="1">
      <c r="A89" s="35" t="s">
        <v>94</v>
      </c>
      <c r="B89" s="39" t="s">
        <v>95</v>
      </c>
      <c r="C89" s="193">
        <v>10</v>
      </c>
      <c r="D89" s="193">
        <v>7.0069999999999997</v>
      </c>
      <c r="E89" s="38">
        <f t="shared" si="3"/>
        <v>70.069999999999993</v>
      </c>
      <c r="F89" s="38">
        <f>SUM(D89-C89)</f>
        <v>-2.9930000000000003</v>
      </c>
    </row>
    <row r="90" spans="1:12" ht="0.75" hidden="1" customHeight="1">
      <c r="A90" s="35" t="s">
        <v>94</v>
      </c>
      <c r="B90" s="39" t="s">
        <v>97</v>
      </c>
      <c r="C90" s="193"/>
      <c r="D90" s="193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93"/>
      <c r="D91" s="193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93"/>
      <c r="D92" s="193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93"/>
      <c r="D93" s="193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93"/>
      <c r="D95" s="193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93"/>
      <c r="D96" s="193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93"/>
      <c r="D97" s="193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253">
        <f>C56+C64+C66+C72+C77+C81+C88+C83</f>
        <v>5878.9499100000003</v>
      </c>
      <c r="D98" s="253">
        <f>D56+D64+D66+D72+D77+D81+D88+D83</f>
        <v>671.89428999999996</v>
      </c>
      <c r="E98" s="34">
        <f t="shared" si="3"/>
        <v>11.428814674149859</v>
      </c>
      <c r="F98" s="34">
        <f t="shared" si="4"/>
        <v>-5207.0556200000001</v>
      </c>
      <c r="G98" s="149"/>
      <c r="H98" s="267"/>
    </row>
    <row r="99" spans="1:8" ht="20.25" customHeight="1">
      <c r="A99" s="52"/>
      <c r="C99" s="125"/>
      <c r="D99" s="101"/>
    </row>
    <row r="100" spans="1:8" s="65" customFormat="1" ht="13.5" customHeight="1">
      <c r="A100" s="58"/>
      <c r="B100" s="63"/>
      <c r="C100" s="115"/>
      <c r="D100" s="64"/>
      <c r="E100" s="64"/>
    </row>
    <row r="101" spans="1:8" s="65" customFormat="1" ht="12.75">
      <c r="A101" s="63" t="s">
        <v>117</v>
      </c>
      <c r="B101" s="66"/>
      <c r="C101" s="133" t="s">
        <v>119</v>
      </c>
      <c r="D101" s="133"/>
    </row>
    <row r="102" spans="1:8">
      <c r="A102" s="66" t="s">
        <v>118</v>
      </c>
      <c r="C102" s="119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30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2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3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4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5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6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8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28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434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43.5" customHeight="1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2867.9</v>
      </c>
      <c r="D4" s="5">
        <f>D5+D12+D14+D17+D7</f>
        <v>342.70807000000002</v>
      </c>
      <c r="E4" s="5">
        <f>SUM(D4/C4*100)</f>
        <v>11.949791485058753</v>
      </c>
      <c r="F4" s="5">
        <f>SUM(D4-C4)</f>
        <v>-2525.19193</v>
      </c>
    </row>
    <row r="5" spans="1:6" s="6" customFormat="1">
      <c r="A5" s="68">
        <v>1010000000</v>
      </c>
      <c r="B5" s="67" t="s">
        <v>5</v>
      </c>
      <c r="C5" s="5">
        <f>C6</f>
        <v>126.9</v>
      </c>
      <c r="D5" s="5">
        <f>D6</f>
        <v>21.117039999999999</v>
      </c>
      <c r="E5" s="5">
        <f t="shared" ref="E5:E50" si="0">SUM(D5/C5*100)</f>
        <v>16.640693459416863</v>
      </c>
      <c r="F5" s="5">
        <f t="shared" ref="F5:F50" si="1">SUM(D5-C5)</f>
        <v>-105.78296</v>
      </c>
    </row>
    <row r="6" spans="1:6">
      <c r="A6" s="7">
        <v>1010200001</v>
      </c>
      <c r="B6" s="8" t="s">
        <v>224</v>
      </c>
      <c r="C6" s="9">
        <v>126.9</v>
      </c>
      <c r="D6" s="10">
        <v>21.117039999999999</v>
      </c>
      <c r="E6" s="9">
        <f t="shared" ref="E6:E11" si="2">SUM(D6/C6*100)</f>
        <v>16.640693459416863</v>
      </c>
      <c r="F6" s="9">
        <f t="shared" si="1"/>
        <v>-105.78296</v>
      </c>
    </row>
    <row r="7" spans="1:6" ht="31.5">
      <c r="A7" s="3">
        <v>1030000000</v>
      </c>
      <c r="B7" s="13" t="s">
        <v>266</v>
      </c>
      <c r="C7" s="5">
        <f>C8+C10+C9</f>
        <v>591</v>
      </c>
      <c r="D7" s="5">
        <f>D8+D10+D9+D11</f>
        <v>146.05456000000001</v>
      </c>
      <c r="E7" s="5">
        <f t="shared" si="2"/>
        <v>24.713123519458545</v>
      </c>
      <c r="F7" s="5">
        <f t="shared" si="1"/>
        <v>-444.94543999999996</v>
      </c>
    </row>
    <row r="8" spans="1:6">
      <c r="A8" s="7">
        <v>1030223001</v>
      </c>
      <c r="B8" s="8" t="s">
        <v>268</v>
      </c>
      <c r="C8" s="9">
        <v>220.44</v>
      </c>
      <c r="D8" s="10">
        <v>65.546689999999998</v>
      </c>
      <c r="E8" s="9">
        <f t="shared" si="2"/>
        <v>29.734481037924148</v>
      </c>
      <c r="F8" s="9">
        <f t="shared" si="1"/>
        <v>-154.89330999999999</v>
      </c>
    </row>
    <row r="9" spans="1:6">
      <c r="A9" s="7">
        <v>1030224001</v>
      </c>
      <c r="B9" s="8" t="s">
        <v>274</v>
      </c>
      <c r="C9" s="9">
        <v>2.36</v>
      </c>
      <c r="D9" s="10">
        <v>0.45971000000000001</v>
      </c>
      <c r="E9" s="9">
        <f t="shared" si="2"/>
        <v>19.479237288135597</v>
      </c>
      <c r="F9" s="9">
        <f t="shared" si="1"/>
        <v>-1.9002899999999998</v>
      </c>
    </row>
    <row r="10" spans="1:6">
      <c r="A10" s="7">
        <v>1030225001</v>
      </c>
      <c r="B10" s="8" t="s">
        <v>267</v>
      </c>
      <c r="C10" s="9">
        <v>368.2</v>
      </c>
      <c r="D10" s="10">
        <v>91.754350000000002</v>
      </c>
      <c r="E10" s="9">
        <f t="shared" si="2"/>
        <v>24.919703965236288</v>
      </c>
      <c r="F10" s="9">
        <f t="shared" si="1"/>
        <v>-276.44565</v>
      </c>
    </row>
    <row r="11" spans="1:6">
      <c r="A11" s="7">
        <v>1030226001</v>
      </c>
      <c r="B11" s="8" t="s">
        <v>276</v>
      </c>
      <c r="C11" s="9">
        <v>0</v>
      </c>
      <c r="D11" s="10">
        <v>-11.706189999999999</v>
      </c>
      <c r="E11" s="9" t="e">
        <f t="shared" si="2"/>
        <v>#DIV/0!</v>
      </c>
      <c r="F11" s="9">
        <f t="shared" si="1"/>
        <v>-11.706189999999999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2.1252</v>
      </c>
      <c r="E12" s="5">
        <f t="shared" si="0"/>
        <v>4.2504</v>
      </c>
      <c r="F12" s="5">
        <f t="shared" si="1"/>
        <v>-47.8748</v>
      </c>
    </row>
    <row r="13" spans="1:6" ht="15.75" customHeight="1">
      <c r="A13" s="7">
        <v>1050300000</v>
      </c>
      <c r="B13" s="11" t="s">
        <v>225</v>
      </c>
      <c r="C13" s="12">
        <v>50</v>
      </c>
      <c r="D13" s="10">
        <v>2.1252</v>
      </c>
      <c r="E13" s="9">
        <f t="shared" si="0"/>
        <v>4.2504</v>
      </c>
      <c r="F13" s="9">
        <f t="shared" si="1"/>
        <v>-47.8748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2090</v>
      </c>
      <c r="D14" s="5">
        <f>D15+D16</f>
        <v>172.66127</v>
      </c>
      <c r="E14" s="5">
        <f t="shared" si="0"/>
        <v>8.2613047846889955</v>
      </c>
      <c r="F14" s="5">
        <f t="shared" si="1"/>
        <v>-1917.3387299999999</v>
      </c>
    </row>
    <row r="15" spans="1:6" s="6" customFormat="1" ht="15.75" customHeight="1">
      <c r="A15" s="7">
        <v>1060100000</v>
      </c>
      <c r="B15" s="11" t="s">
        <v>8</v>
      </c>
      <c r="C15" s="9">
        <v>240</v>
      </c>
      <c r="D15" s="10">
        <v>0.72563</v>
      </c>
      <c r="E15" s="9">
        <f t="shared" si="0"/>
        <v>0.30234583333333331</v>
      </c>
      <c r="F15" s="9">
        <f>SUM(D15-C15)</f>
        <v>-239.27437</v>
      </c>
    </row>
    <row r="16" spans="1:6" ht="15.75" customHeight="1">
      <c r="A16" s="7">
        <v>1060600000</v>
      </c>
      <c r="B16" s="11" t="s">
        <v>7</v>
      </c>
      <c r="C16" s="9">
        <v>1850</v>
      </c>
      <c r="D16" s="10">
        <v>171.93564000000001</v>
      </c>
      <c r="E16" s="9">
        <f t="shared" si="0"/>
        <v>9.2938183783783774</v>
      </c>
      <c r="F16" s="9">
        <f t="shared" si="1"/>
        <v>-1678.0643600000001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0.75</v>
      </c>
      <c r="E17" s="5">
        <f t="shared" si="0"/>
        <v>7.5</v>
      </c>
      <c r="F17" s="5">
        <f t="shared" si="1"/>
        <v>-9.25</v>
      </c>
    </row>
    <row r="18" spans="1:6" ht="15" customHeight="1">
      <c r="A18" s="7">
        <v>1080400001</v>
      </c>
      <c r="B18" s="8" t="s">
        <v>223</v>
      </c>
      <c r="C18" s="9">
        <v>10</v>
      </c>
      <c r="D18" s="10">
        <v>0.75</v>
      </c>
      <c r="E18" s="9">
        <f t="shared" si="0"/>
        <v>7.5</v>
      </c>
      <c r="F18" s="9">
        <f t="shared" si="1"/>
        <v>-9.25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499.5</v>
      </c>
      <c r="D25" s="5">
        <f>D26+D29+D31+D34+D36</f>
        <v>29.15053</v>
      </c>
      <c r="E25" s="5">
        <f t="shared" si="0"/>
        <v>5.8359419419419423</v>
      </c>
      <c r="F25" s="5">
        <f t="shared" si="1"/>
        <v>-470.34947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499.5</v>
      </c>
      <c r="D26" s="5">
        <f>D27+D28</f>
        <v>29.041730000000001</v>
      </c>
      <c r="E26" s="5">
        <f t="shared" si="0"/>
        <v>5.81416016016016</v>
      </c>
      <c r="F26" s="5">
        <f t="shared" si="1"/>
        <v>-470.45826999999997</v>
      </c>
    </row>
    <row r="27" spans="1:6">
      <c r="A27" s="16">
        <v>1110502510</v>
      </c>
      <c r="B27" s="17" t="s">
        <v>221</v>
      </c>
      <c r="C27" s="12">
        <v>420</v>
      </c>
      <c r="D27" s="10">
        <v>19.522500000000001</v>
      </c>
      <c r="E27" s="9">
        <f t="shared" si="0"/>
        <v>4.6482142857142863</v>
      </c>
      <c r="F27" s="9">
        <f t="shared" si="1"/>
        <v>-400.47750000000002</v>
      </c>
    </row>
    <row r="28" spans="1:6">
      <c r="A28" s="7">
        <v>1110503510</v>
      </c>
      <c r="B28" s="11" t="s">
        <v>220</v>
      </c>
      <c r="C28" s="12">
        <v>79.5</v>
      </c>
      <c r="D28" s="10">
        <v>9.5192300000000003</v>
      </c>
      <c r="E28" s="9">
        <f t="shared" si="0"/>
        <v>11.97387421383648</v>
      </c>
      <c r="F28" s="9">
        <f t="shared" si="1"/>
        <v>-69.980770000000007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1" customHeight="1">
      <c r="A30" s="7">
        <v>1130206510</v>
      </c>
      <c r="B30" s="8" t="s">
        <v>14</v>
      </c>
      <c r="C30" s="9">
        <v>0</v>
      </c>
      <c r="D30" s="10"/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240</v>
      </c>
      <c r="C34" s="9">
        <f>C35</f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47.25">
      <c r="A35" s="7">
        <v>1163305010</v>
      </c>
      <c r="B35" s="8" t="s">
        <v>255</v>
      </c>
      <c r="C35" s="9"/>
      <c r="D35" s="10"/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0.10879999999999999</v>
      </c>
      <c r="E36" s="9" t="e">
        <f t="shared" si="0"/>
        <v>#DIV/0!</v>
      </c>
      <c r="F36" s="5">
        <f t="shared" si="1"/>
        <v>0.10879999999999999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>
        <v>0.10879999999999999</v>
      </c>
      <c r="E37" s="9" t="e">
        <f t="shared" si="0"/>
        <v>#DIV/0!</v>
      </c>
      <c r="F37" s="9">
        <f t="shared" si="1"/>
        <v>0.10879999999999999</v>
      </c>
    </row>
    <row r="38" spans="1:7" ht="1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6">
        <f>SUM(C4,C25)</f>
        <v>3367.4</v>
      </c>
      <c r="D39" s="126">
        <f>SUM(D4,D25)</f>
        <v>371.85860000000002</v>
      </c>
      <c r="E39" s="5">
        <f t="shared" si="0"/>
        <v>11.042899566431075</v>
      </c>
      <c r="F39" s="5">
        <f t="shared" si="1"/>
        <v>-2995.5414000000001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5249.7340000000004</v>
      </c>
      <c r="D40" s="5">
        <f>SUM(D41:D48)</f>
        <v>450.4769</v>
      </c>
      <c r="E40" s="5">
        <f t="shared" si="0"/>
        <v>8.5809471489412612</v>
      </c>
      <c r="F40" s="5">
        <f t="shared" si="1"/>
        <v>-4799.2571000000007</v>
      </c>
      <c r="G40" s="19"/>
    </row>
    <row r="41" spans="1:7" ht="15" customHeight="1">
      <c r="A41" s="16">
        <v>2021000000</v>
      </c>
      <c r="B41" s="17" t="s">
        <v>18</v>
      </c>
      <c r="C41" s="12">
        <v>1697.1</v>
      </c>
      <c r="D41" s="260">
        <v>424.27800000000002</v>
      </c>
      <c r="E41" s="9">
        <f t="shared" si="0"/>
        <v>25.000176772140716</v>
      </c>
      <c r="F41" s="9">
        <f t="shared" si="1"/>
        <v>-1272.8219999999999</v>
      </c>
    </row>
    <row r="42" spans="1:7" ht="15" hidden="1" customHeight="1">
      <c r="A42" s="16">
        <v>2021500200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1951.951</v>
      </c>
      <c r="D43" s="10">
        <v>0</v>
      </c>
      <c r="E43" s="9">
        <f t="shared" si="0"/>
        <v>0</v>
      </c>
      <c r="F43" s="9">
        <f t="shared" si="1"/>
        <v>-1951.951</v>
      </c>
    </row>
    <row r="44" spans="1:7" ht="18.75" customHeight="1">
      <c r="A44" s="16">
        <v>2023000000</v>
      </c>
      <c r="B44" s="17" t="s">
        <v>20</v>
      </c>
      <c r="C44" s="12">
        <v>103.383</v>
      </c>
      <c r="D44" s="184">
        <v>26.198899999999998</v>
      </c>
      <c r="E44" s="9">
        <f t="shared" si="0"/>
        <v>25.341593879071027</v>
      </c>
      <c r="F44" s="9">
        <f t="shared" si="1"/>
        <v>-77.184100000000001</v>
      </c>
    </row>
    <row r="45" spans="1:7" ht="17.25" customHeight="1">
      <c r="A45" s="16">
        <v>2024000000</v>
      </c>
      <c r="B45" s="17" t="s">
        <v>21</v>
      </c>
      <c r="C45" s="12">
        <v>1304.7</v>
      </c>
      <c r="D45" s="185"/>
      <c r="E45" s="9">
        <f t="shared" si="0"/>
        <v>0</v>
      </c>
      <c r="F45" s="9">
        <f t="shared" si="1"/>
        <v>-1304.7</v>
      </c>
    </row>
    <row r="46" spans="1:7" ht="16.5" hidden="1" customHeight="1">
      <c r="A46" s="16">
        <v>2020900000</v>
      </c>
      <c r="B46" s="18" t="s">
        <v>22</v>
      </c>
      <c r="C46" s="12"/>
      <c r="D46" s="185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62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288</v>
      </c>
      <c r="C48" s="10">
        <v>192.6</v>
      </c>
      <c r="D48" s="10"/>
      <c r="E48" s="9">
        <f>SUM(D48/C48*100)</f>
        <v>0</v>
      </c>
      <c r="F48" s="9">
        <f>SUM(D48-C48)</f>
        <v>-192.6</v>
      </c>
    </row>
    <row r="49" spans="1:8" s="6" customFormat="1" ht="16.5" customHeight="1">
      <c r="A49" s="242">
        <v>2190000010</v>
      </c>
      <c r="B49" s="243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7">
        <f>C39+C40</f>
        <v>8617.134</v>
      </c>
      <c r="D50" s="248">
        <f>D39+D40</f>
        <v>822.33550000000002</v>
      </c>
      <c r="E50" s="5">
        <f t="shared" si="0"/>
        <v>9.543027879106905</v>
      </c>
      <c r="F50" s="5">
        <f t="shared" si="1"/>
        <v>-7794.7984999999999</v>
      </c>
      <c r="G50" s="94"/>
      <c r="H50" s="266"/>
    </row>
    <row r="51" spans="1:8" s="6" customFormat="1">
      <c r="A51" s="3"/>
      <c r="B51" s="21" t="s">
        <v>306</v>
      </c>
      <c r="C51" s="93">
        <f>C50-C97</f>
        <v>-183.15905999999995</v>
      </c>
      <c r="D51" s="93">
        <f>D50-D97</f>
        <v>96.217579999999998</v>
      </c>
      <c r="E51" s="22"/>
      <c r="F51" s="22"/>
    </row>
    <row r="52" spans="1:8">
      <c r="A52" s="23"/>
      <c r="B52" s="24"/>
      <c r="C52" s="239"/>
      <c r="D52" s="239" t="s">
        <v>320</v>
      </c>
      <c r="E52" s="26"/>
      <c r="F52" s="92"/>
    </row>
    <row r="53" spans="1:8" ht="42.75" customHeight="1">
      <c r="A53" s="28" t="s">
        <v>0</v>
      </c>
      <c r="B53" s="28" t="s">
        <v>26</v>
      </c>
      <c r="C53" s="72" t="s">
        <v>407</v>
      </c>
      <c r="D53" s="73" t="s">
        <v>421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27</v>
      </c>
      <c r="B55" s="31" t="s">
        <v>28</v>
      </c>
      <c r="C55" s="180">
        <f>C56+C57+C58+C59+C60+C62+C61</f>
        <v>1551.8000000000002</v>
      </c>
      <c r="D55" s="32">
        <f>D56+D57+D58+D59+D60+D62+D61</f>
        <v>261.30504000000002</v>
      </c>
      <c r="E55" s="34">
        <f>SUM(D55/C55*100)</f>
        <v>16.83883490140482</v>
      </c>
      <c r="F55" s="34">
        <f>SUM(D55-C55)</f>
        <v>-1290.4949600000002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4.25" customHeight="1">
      <c r="A57" s="35" t="s">
        <v>31</v>
      </c>
      <c r="B57" s="39" t="s">
        <v>32</v>
      </c>
      <c r="C57" s="37">
        <v>1476.4</v>
      </c>
      <c r="D57" s="37">
        <v>257.30504000000002</v>
      </c>
      <c r="E57" s="34">
        <f>SUM(D57/C57*100)</f>
        <v>17.427867786507722</v>
      </c>
      <c r="F57" s="38">
        <f t="shared" ref="F57:F97" si="3">SUM(D57-C57)</f>
        <v>-1219.0949600000001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7.25" customHeight="1">
      <c r="A60" s="35" t="s">
        <v>37</v>
      </c>
      <c r="B60" s="39" t="s">
        <v>38</v>
      </c>
      <c r="C60" s="37">
        <v>18.399999999999999</v>
      </c>
      <c r="D60" s="37">
        <v>0</v>
      </c>
      <c r="E60" s="38">
        <f t="shared" ref="E60:E97" si="4">SUM(D60/C60*100)</f>
        <v>0</v>
      </c>
      <c r="F60" s="38">
        <f t="shared" si="3"/>
        <v>-18.399999999999999</v>
      </c>
    </row>
    <row r="61" spans="1:8">
      <c r="A61" s="35" t="s">
        <v>39</v>
      </c>
      <c r="B61" s="39" t="s">
        <v>40</v>
      </c>
      <c r="C61" s="40">
        <v>39.476999999999997</v>
      </c>
      <c r="D61" s="40">
        <v>0</v>
      </c>
      <c r="E61" s="38">
        <f t="shared" si="4"/>
        <v>0</v>
      </c>
      <c r="F61" s="38">
        <f t="shared" si="3"/>
        <v>-39.476999999999997</v>
      </c>
    </row>
    <row r="62" spans="1:8" ht="19.5" customHeight="1">
      <c r="A62" s="35" t="s">
        <v>41</v>
      </c>
      <c r="B62" s="39" t="s">
        <v>42</v>
      </c>
      <c r="C62" s="37">
        <v>17.523</v>
      </c>
      <c r="D62" s="37">
        <v>4</v>
      </c>
      <c r="E62" s="38">
        <f t="shared" si="4"/>
        <v>22.827141471209266</v>
      </c>
      <c r="F62" s="38">
        <f t="shared" si="3"/>
        <v>-13.523</v>
      </c>
    </row>
    <row r="63" spans="1:8" s="6" customFormat="1">
      <c r="A63" s="41" t="s">
        <v>43</v>
      </c>
      <c r="B63" s="42" t="s">
        <v>44</v>
      </c>
      <c r="C63" s="32">
        <f>C64</f>
        <v>103.383</v>
      </c>
      <c r="D63" s="32">
        <f>D64</f>
        <v>13.842560000000001</v>
      </c>
      <c r="E63" s="34">
        <f t="shared" si="4"/>
        <v>13.389590164727277</v>
      </c>
      <c r="F63" s="34">
        <f t="shared" si="3"/>
        <v>-89.54043999999999</v>
      </c>
    </row>
    <row r="64" spans="1:8">
      <c r="A64" s="43" t="s">
        <v>45</v>
      </c>
      <c r="B64" s="44" t="s">
        <v>46</v>
      </c>
      <c r="C64" s="37">
        <v>103.383</v>
      </c>
      <c r="D64" s="37">
        <v>13.842560000000001</v>
      </c>
      <c r="E64" s="38">
        <f t="shared" si="4"/>
        <v>13.389590164727277</v>
      </c>
      <c r="F64" s="38">
        <f t="shared" si="3"/>
        <v>-89.54043999999999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15</v>
      </c>
      <c r="D65" s="32">
        <f>SUM(D68+D69+D70)</f>
        <v>2.9</v>
      </c>
      <c r="E65" s="34">
        <f t="shared" si="4"/>
        <v>19.333333333333332</v>
      </c>
      <c r="F65" s="34">
        <f t="shared" si="3"/>
        <v>-12.1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</v>
      </c>
      <c r="D68" s="37">
        <v>0</v>
      </c>
      <c r="E68" s="34">
        <f t="shared" si="4"/>
        <v>0</v>
      </c>
      <c r="F68" s="34">
        <f t="shared" si="3"/>
        <v>-3</v>
      </c>
    </row>
    <row r="69" spans="1:7">
      <c r="A69" s="46" t="s">
        <v>214</v>
      </c>
      <c r="B69" s="47" t="s">
        <v>215</v>
      </c>
      <c r="C69" s="37">
        <v>10</v>
      </c>
      <c r="D69" s="37">
        <v>0.9</v>
      </c>
      <c r="E69" s="34">
        <f t="shared" si="4"/>
        <v>9</v>
      </c>
      <c r="F69" s="34">
        <f t="shared" si="3"/>
        <v>-9.1</v>
      </c>
    </row>
    <row r="70" spans="1:7">
      <c r="A70" s="46" t="s">
        <v>339</v>
      </c>
      <c r="B70" s="47" t="s">
        <v>394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3311.8540600000001</v>
      </c>
      <c r="D71" s="48">
        <f>SUM(D72:D75)</f>
        <v>0</v>
      </c>
      <c r="E71" s="34">
        <f t="shared" si="4"/>
        <v>0</v>
      </c>
      <c r="F71" s="34">
        <f t="shared" si="3"/>
        <v>-3311.8540600000001</v>
      </c>
    </row>
    <row r="72" spans="1:7">
      <c r="A72" s="35" t="s">
        <v>57</v>
      </c>
      <c r="B72" s="39" t="s">
        <v>58</v>
      </c>
      <c r="C72" s="49"/>
      <c r="D72" s="37">
        <v>0</v>
      </c>
      <c r="E72" s="38" t="e">
        <f t="shared" si="4"/>
        <v>#DIV/0!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3190.8540600000001</v>
      </c>
      <c r="D74" s="37"/>
      <c r="E74" s="38">
        <f t="shared" si="4"/>
        <v>0</v>
      </c>
      <c r="F74" s="38">
        <f t="shared" si="3"/>
        <v>-3190.8540600000001</v>
      </c>
    </row>
    <row r="75" spans="1:7">
      <c r="A75" s="35" t="s">
        <v>63</v>
      </c>
      <c r="B75" s="39" t="s">
        <v>64</v>
      </c>
      <c r="C75" s="49">
        <v>121</v>
      </c>
      <c r="D75" s="37"/>
      <c r="E75" s="38">
        <f t="shared" si="4"/>
        <v>0</v>
      </c>
      <c r="F75" s="38">
        <f t="shared" si="3"/>
        <v>-121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2532.7560000000003</v>
      </c>
      <c r="D76" s="32">
        <f>SUM(D77:D79)</f>
        <v>148.07032000000001</v>
      </c>
      <c r="E76" s="34">
        <f t="shared" si="4"/>
        <v>5.8462133738899444</v>
      </c>
      <c r="F76" s="34">
        <f t="shared" si="3"/>
        <v>-2384.6856800000005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.75" customHeight="1">
      <c r="A78" s="35" t="s">
        <v>69</v>
      </c>
      <c r="B78" s="51" t="s">
        <v>70</v>
      </c>
      <c r="C78" s="37">
        <v>2085.4560000000001</v>
      </c>
      <c r="D78" s="37">
        <v>94.756</v>
      </c>
      <c r="E78" s="38">
        <f t="shared" si="4"/>
        <v>4.5436585571692705</v>
      </c>
      <c r="F78" s="38">
        <f t="shared" si="3"/>
        <v>-1990.7</v>
      </c>
    </row>
    <row r="79" spans="1:7">
      <c r="A79" s="35" t="s">
        <v>71</v>
      </c>
      <c r="B79" s="39" t="s">
        <v>72</v>
      </c>
      <c r="C79" s="37">
        <v>447.3</v>
      </c>
      <c r="D79" s="37">
        <v>53.314320000000002</v>
      </c>
      <c r="E79" s="38">
        <f t="shared" si="4"/>
        <v>11.919141515761234</v>
      </c>
      <c r="F79" s="38">
        <f t="shared" si="3"/>
        <v>-393.98568</v>
      </c>
    </row>
    <row r="80" spans="1:7" s="6" customFormat="1">
      <c r="A80" s="30" t="s">
        <v>83</v>
      </c>
      <c r="B80" s="31" t="s">
        <v>84</v>
      </c>
      <c r="C80" s="32">
        <f>C81</f>
        <v>1275.5</v>
      </c>
      <c r="D80" s="32">
        <f>SUM(D81)</f>
        <v>300</v>
      </c>
      <c r="E80" s="34">
        <f t="shared" si="4"/>
        <v>23.520188161505292</v>
      </c>
      <c r="F80" s="34">
        <f t="shared" si="3"/>
        <v>-975.5</v>
      </c>
    </row>
    <row r="81" spans="1:6" ht="15.75" customHeight="1">
      <c r="A81" s="35" t="s">
        <v>85</v>
      </c>
      <c r="B81" s="39" t="s">
        <v>229</v>
      </c>
      <c r="C81" s="37">
        <v>1275.5</v>
      </c>
      <c r="D81" s="37">
        <v>300</v>
      </c>
      <c r="E81" s="38">
        <f t="shared" si="4"/>
        <v>23.520188161505292</v>
      </c>
      <c r="F81" s="38">
        <f t="shared" si="3"/>
        <v>-975.5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10</v>
      </c>
      <c r="D87" s="32">
        <f>D88+D89+D90+D91+D92</f>
        <v>0</v>
      </c>
      <c r="E87" s="38">
        <f t="shared" si="4"/>
        <v>0</v>
      </c>
      <c r="F87" s="22">
        <f>F88+F89+F90+F91+F92</f>
        <v>-10</v>
      </c>
    </row>
    <row r="88" spans="1:6" ht="17.25" customHeight="1">
      <c r="A88" s="35" t="s">
        <v>94</v>
      </c>
      <c r="B88" s="39" t="s">
        <v>95</v>
      </c>
      <c r="C88" s="37">
        <v>10</v>
      </c>
      <c r="D88" s="37">
        <v>0</v>
      </c>
      <c r="E88" s="38">
        <f t="shared" si="4"/>
        <v>0</v>
      </c>
      <c r="F88" s="38">
        <f>SUM(D88-C88)</f>
        <v>-10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250">
        <f>C55+C63+C71+C76+C80+C82+C87+C65+C93</f>
        <v>8800.29306</v>
      </c>
      <c r="D97" s="250">
        <f>D55+D63+D71+D76+D80+D82+D87+D65+D93</f>
        <v>726.11792000000003</v>
      </c>
      <c r="E97" s="34">
        <f t="shared" si="4"/>
        <v>8.2510652207757271</v>
      </c>
      <c r="F97" s="34">
        <f t="shared" si="3"/>
        <v>-8074.1751400000003</v>
      </c>
      <c r="G97" s="197"/>
      <c r="H97" s="197"/>
    </row>
    <row r="98" spans="1:8">
      <c r="C98" s="125"/>
      <c r="D98" s="101"/>
    </row>
    <row r="99" spans="1:8" s="65" customFormat="1" ht="16.5" customHeight="1">
      <c r="A99" s="63" t="s">
        <v>117</v>
      </c>
      <c r="B99" s="63"/>
      <c r="C99" s="182"/>
      <c r="D99" s="182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19"/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28">
      <selection activeCell="C88" sqref="C88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2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3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4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6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7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1"/>
  <sheetViews>
    <sheetView view="pageBreakPreview" topLeftCell="A28" zoomScale="70" zoomScaleNormal="100" zoomScaleSheetLayoutView="70" workbookViewId="0">
      <selection activeCell="C89" sqref="C89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1.855468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435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1141.69</v>
      </c>
      <c r="D4" s="5">
        <f>D5+D12+D14+D17+D7</f>
        <v>194.65181000000001</v>
      </c>
      <c r="E4" s="5">
        <f>SUM(D4/C4*100)</f>
        <v>17.049445120829649</v>
      </c>
      <c r="F4" s="5">
        <f>SUM(D4-C4)</f>
        <v>-947.03818999999999</v>
      </c>
    </row>
    <row r="5" spans="1:6" s="6" customFormat="1">
      <c r="A5" s="68">
        <v>1010000000</v>
      </c>
      <c r="B5" s="67" t="s">
        <v>5</v>
      </c>
      <c r="C5" s="5">
        <f>C6</f>
        <v>155.1</v>
      </c>
      <c r="D5" s="5">
        <f>D6</f>
        <v>38.774070000000002</v>
      </c>
      <c r="E5" s="5">
        <f t="shared" ref="E5:E51" si="0">SUM(D5/C5*100)</f>
        <v>24.999400386847199</v>
      </c>
      <c r="F5" s="5">
        <f t="shared" ref="F5:F51" si="1">SUM(D5-C5)</f>
        <v>-116.32593</v>
      </c>
    </row>
    <row r="6" spans="1:6">
      <c r="A6" s="7">
        <v>1010200001</v>
      </c>
      <c r="B6" s="8" t="s">
        <v>224</v>
      </c>
      <c r="C6" s="9">
        <v>155.1</v>
      </c>
      <c r="D6" s="10">
        <v>38.774070000000002</v>
      </c>
      <c r="E6" s="9">
        <f t="shared" ref="E6:E11" si="2">SUM(D6/C6*100)</f>
        <v>24.999400386847199</v>
      </c>
      <c r="F6" s="9">
        <f t="shared" si="1"/>
        <v>-116.32593</v>
      </c>
    </row>
    <row r="7" spans="1:6" ht="31.5">
      <c r="A7" s="3">
        <v>1030000000</v>
      </c>
      <c r="B7" s="13" t="s">
        <v>266</v>
      </c>
      <c r="C7" s="5">
        <f>C8+C10+C9</f>
        <v>536.59</v>
      </c>
      <c r="D7" s="231">
        <f>D8+D10+D9+D11</f>
        <v>132.61022</v>
      </c>
      <c r="E7" s="5">
        <f t="shared" si="2"/>
        <v>24.713509383328049</v>
      </c>
      <c r="F7" s="5">
        <f t="shared" si="1"/>
        <v>-403.97978000000001</v>
      </c>
    </row>
    <row r="8" spans="1:6">
      <c r="A8" s="7">
        <v>1030223001</v>
      </c>
      <c r="B8" s="8" t="s">
        <v>268</v>
      </c>
      <c r="C8" s="9">
        <v>200.15</v>
      </c>
      <c r="D8" s="10">
        <v>59.513100000000001</v>
      </c>
      <c r="E8" s="9">
        <f t="shared" si="2"/>
        <v>29.734249313015237</v>
      </c>
      <c r="F8" s="9">
        <f t="shared" si="1"/>
        <v>-140.6369</v>
      </c>
    </row>
    <row r="9" spans="1:6">
      <c r="A9" s="7">
        <v>1030224001</v>
      </c>
      <c r="B9" s="8" t="s">
        <v>274</v>
      </c>
      <c r="C9" s="9">
        <v>2.15</v>
      </c>
      <c r="D9" s="10">
        <v>0.41739999999999999</v>
      </c>
      <c r="E9" s="9">
        <f t="shared" si="2"/>
        <v>19.413953488372094</v>
      </c>
      <c r="F9" s="9">
        <f t="shared" si="1"/>
        <v>-1.7325999999999999</v>
      </c>
    </row>
    <row r="10" spans="1:6">
      <c r="A10" s="7">
        <v>1030225001</v>
      </c>
      <c r="B10" s="8" t="s">
        <v>267</v>
      </c>
      <c r="C10" s="9">
        <v>334.29</v>
      </c>
      <c r="D10" s="10">
        <v>83.308350000000004</v>
      </c>
      <c r="E10" s="9">
        <f t="shared" si="2"/>
        <v>24.920981782284844</v>
      </c>
      <c r="F10" s="9">
        <f t="shared" si="1"/>
        <v>-250.98165</v>
      </c>
    </row>
    <row r="11" spans="1:6">
      <c r="A11" s="7">
        <v>1030226001</v>
      </c>
      <c r="B11" s="8" t="s">
        <v>276</v>
      </c>
      <c r="C11" s="9">
        <v>0</v>
      </c>
      <c r="D11" s="10">
        <v>-10.628629999999999</v>
      </c>
      <c r="E11" s="9" t="e">
        <f t="shared" si="2"/>
        <v>#DIV/0!</v>
      </c>
      <c r="F11" s="9">
        <f t="shared" si="1"/>
        <v>-10.628629999999999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430</v>
      </c>
      <c r="D14" s="5">
        <f>D15+D16</f>
        <v>22.41752</v>
      </c>
      <c r="E14" s="5">
        <f t="shared" si="0"/>
        <v>5.2133767441860464</v>
      </c>
      <c r="F14" s="5">
        <f t="shared" si="1"/>
        <v>-407.58247999999998</v>
      </c>
    </row>
    <row r="15" spans="1:6" s="6" customFormat="1" ht="15.75" customHeight="1">
      <c r="A15" s="7">
        <v>1060100000</v>
      </c>
      <c r="B15" s="11" t="s">
        <v>8</v>
      </c>
      <c r="C15" s="9">
        <v>117</v>
      </c>
      <c r="D15" s="10">
        <v>6.9128499999999997</v>
      </c>
      <c r="E15" s="9">
        <f t="shared" si="0"/>
        <v>5.9084188034188028</v>
      </c>
      <c r="F15" s="9">
        <f>SUM(D15-C15)</f>
        <v>-110.08714999999999</v>
      </c>
    </row>
    <row r="16" spans="1:6" ht="15.75" customHeight="1">
      <c r="A16" s="7">
        <v>1060600000</v>
      </c>
      <c r="B16" s="11" t="s">
        <v>7</v>
      </c>
      <c r="C16" s="9">
        <v>313</v>
      </c>
      <c r="D16" s="10">
        <v>15.504670000000001</v>
      </c>
      <c r="E16" s="9">
        <f t="shared" si="0"/>
        <v>4.9535686900958469</v>
      </c>
      <c r="F16" s="9">
        <f t="shared" si="1"/>
        <v>-297.49533000000002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0.85</v>
      </c>
      <c r="E17" s="5">
        <f t="shared" si="0"/>
        <v>8.5</v>
      </c>
      <c r="F17" s="5">
        <f t="shared" si="1"/>
        <v>-9.15</v>
      </c>
    </row>
    <row r="18" spans="1:6" ht="17.25" customHeight="1">
      <c r="A18" s="7">
        <v>1080400001</v>
      </c>
      <c r="B18" s="8" t="s">
        <v>257</v>
      </c>
      <c r="C18" s="9">
        <v>10</v>
      </c>
      <c r="D18" s="10">
        <v>0.85</v>
      </c>
      <c r="E18" s="9">
        <f t="shared" si="0"/>
        <v>8.5</v>
      </c>
      <c r="F18" s="9">
        <f t="shared" si="1"/>
        <v>-9.15</v>
      </c>
    </row>
    <row r="19" spans="1:6" ht="49.5" hidden="1" customHeight="1">
      <c r="A19" s="7">
        <v>1080714001</v>
      </c>
      <c r="B19" s="8" t="s">
        <v>222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55</v>
      </c>
      <c r="D25" s="5">
        <f>D26+D29+D31+D34</f>
        <v>42.929850000000002</v>
      </c>
      <c r="E25" s="5">
        <f t="shared" si="0"/>
        <v>78.054272727272732</v>
      </c>
      <c r="F25" s="5">
        <f t="shared" si="1"/>
        <v>-12.070149999999998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55</v>
      </c>
      <c r="D26" s="5">
        <f>D27+D28</f>
        <v>13.5</v>
      </c>
      <c r="E26" s="5">
        <f t="shared" si="0"/>
        <v>24.545454545454547</v>
      </c>
      <c r="F26" s="5">
        <f t="shared" si="1"/>
        <v>-41.5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55</v>
      </c>
      <c r="D28" s="10">
        <v>13.5</v>
      </c>
      <c r="E28" s="9">
        <f t="shared" si="0"/>
        <v>24.545454545454547</v>
      </c>
      <c r="F28" s="9">
        <f t="shared" si="1"/>
        <v>-41.5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0</v>
      </c>
      <c r="D29" s="5">
        <f>D30</f>
        <v>29.429849999999998</v>
      </c>
      <c r="E29" s="5" t="e">
        <f t="shared" si="0"/>
        <v>#DIV/0!</v>
      </c>
      <c r="F29" s="5">
        <f t="shared" si="1"/>
        <v>29.429849999999998</v>
      </c>
    </row>
    <row r="30" spans="1:6" ht="15.75" customHeight="1">
      <c r="A30" s="7">
        <v>1130206005</v>
      </c>
      <c r="B30" s="8" t="s">
        <v>14</v>
      </c>
      <c r="C30" s="9">
        <v>0</v>
      </c>
      <c r="D30" s="10">
        <v>29.429849999999998</v>
      </c>
      <c r="E30" s="9" t="e">
        <f t="shared" si="0"/>
        <v>#DIV/0!</v>
      </c>
      <c r="F30" s="9">
        <f t="shared" si="1"/>
        <v>29.429849999999998</v>
      </c>
    </row>
    <row r="31" spans="1:6" ht="14.2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15</v>
      </c>
      <c r="C35" s="9">
        <v>0</v>
      </c>
      <c r="D35" s="9"/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16</v>
      </c>
      <c r="C37" s="126">
        <f>SUM(C4,C25)</f>
        <v>1196.69</v>
      </c>
      <c r="D37" s="126">
        <f>D4+D25</f>
        <v>237.58166</v>
      </c>
      <c r="E37" s="5">
        <f t="shared" si="0"/>
        <v>19.853233502410816</v>
      </c>
      <c r="F37" s="5">
        <f t="shared" si="1"/>
        <v>-959.10834</v>
      </c>
    </row>
    <row r="38" spans="1:7" s="6" customFormat="1">
      <c r="A38" s="3">
        <v>2000000000</v>
      </c>
      <c r="B38" s="4" t="s">
        <v>17</v>
      </c>
      <c r="C38" s="231">
        <f>C39+C40+C41+C42+C49+C50</f>
        <v>10613.3747</v>
      </c>
      <c r="D38" s="5">
        <f>D39+D40+D41+D42+D49+D50</f>
        <v>1659.6012799999999</v>
      </c>
      <c r="E38" s="5">
        <f t="shared" si="0"/>
        <v>15.636885787137993</v>
      </c>
      <c r="F38" s="5">
        <f t="shared" si="1"/>
        <v>-8953.7734200000014</v>
      </c>
      <c r="G38" s="19"/>
    </row>
    <row r="39" spans="1:7" ht="16.5" customHeight="1">
      <c r="A39" s="16">
        <v>2021000000</v>
      </c>
      <c r="B39" s="17" t="s">
        <v>18</v>
      </c>
      <c r="C39" s="12">
        <v>5087.2</v>
      </c>
      <c r="D39" s="20">
        <v>1271.808</v>
      </c>
      <c r="E39" s="9">
        <v>0</v>
      </c>
      <c r="F39" s="9">
        <f t="shared" si="1"/>
        <v>-3815.3919999999998</v>
      </c>
    </row>
    <row r="40" spans="1:7" ht="17.25" customHeight="1">
      <c r="A40" s="16">
        <v>2021500200</v>
      </c>
      <c r="B40" s="17" t="s">
        <v>227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>
      <c r="A41" s="16">
        <v>2022000000</v>
      </c>
      <c r="B41" s="17" t="s">
        <v>19</v>
      </c>
      <c r="C41" s="12">
        <v>2121.471</v>
      </c>
      <c r="D41" s="10">
        <v>110.295</v>
      </c>
      <c r="E41" s="9">
        <f t="shared" si="0"/>
        <v>5.1989869293523219</v>
      </c>
      <c r="F41" s="9">
        <f t="shared" si="1"/>
        <v>-2011.1759999999999</v>
      </c>
    </row>
    <row r="42" spans="1:7" ht="17.25" customHeight="1">
      <c r="A42" s="16">
        <v>2023000000</v>
      </c>
      <c r="B42" s="17" t="s">
        <v>20</v>
      </c>
      <c r="C42" s="12">
        <v>3036.2287000000001</v>
      </c>
      <c r="D42" s="184">
        <v>52.39828</v>
      </c>
      <c r="E42" s="9">
        <f t="shared" si="0"/>
        <v>1.7257685496484505</v>
      </c>
      <c r="F42" s="9">
        <f t="shared" si="1"/>
        <v>-2983.8304200000002</v>
      </c>
    </row>
    <row r="43" spans="1:7" ht="18" hidden="1" customHeight="1">
      <c r="A43" s="16">
        <v>2020400000</v>
      </c>
      <c r="B43" s="17" t="s">
        <v>21</v>
      </c>
      <c r="C43" s="12"/>
      <c r="D43" s="185"/>
      <c r="E43" s="9" t="e">
        <f t="shared" si="0"/>
        <v>#DIV/0!</v>
      </c>
      <c r="F43" s="9">
        <f t="shared" si="1"/>
        <v>0</v>
      </c>
    </row>
    <row r="44" spans="1:7" ht="14.25" hidden="1" customHeight="1">
      <c r="A44" s="16">
        <v>2020900000</v>
      </c>
      <c r="B44" s="18" t="s">
        <v>22</v>
      </c>
      <c r="C44" s="12"/>
      <c r="D44" s="185"/>
      <c r="E44" s="9" t="e">
        <f t="shared" si="0"/>
        <v>#DIV/0!</v>
      </c>
      <c r="F44" s="9">
        <f t="shared" si="1"/>
        <v>0</v>
      </c>
    </row>
    <row r="45" spans="1:7" ht="16.5" hidden="1" customHeight="1">
      <c r="A45" s="123">
        <v>2180000000</v>
      </c>
      <c r="B45" s="124" t="s">
        <v>287</v>
      </c>
      <c r="C45" s="188">
        <f>C46</f>
        <v>0</v>
      </c>
      <c r="D45" s="240">
        <f>D46</f>
        <v>0</v>
      </c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2180501010</v>
      </c>
      <c r="B46" s="18" t="s">
        <v>286</v>
      </c>
      <c r="C46" s="12">
        <v>0</v>
      </c>
      <c r="D46" s="185">
        <v>0</v>
      </c>
      <c r="E46" s="9" t="e">
        <f t="shared" si="0"/>
        <v>#DIV/0!</v>
      </c>
      <c r="F46" s="9">
        <f t="shared" si="1"/>
        <v>0</v>
      </c>
    </row>
    <row r="47" spans="1:7" ht="19.5" hidden="1" customHeight="1">
      <c r="A47" s="7">
        <v>2190500005</v>
      </c>
      <c r="B47" s="11" t="s">
        <v>23</v>
      </c>
      <c r="C47" s="14"/>
      <c r="D47" s="14"/>
      <c r="E47" s="9" t="e">
        <f t="shared" si="0"/>
        <v>#DIV/0!</v>
      </c>
      <c r="F47" s="9">
        <f t="shared" si="1"/>
        <v>0</v>
      </c>
    </row>
    <row r="48" spans="1:7" s="6" customFormat="1" ht="35.25" hidden="1" customHeight="1">
      <c r="A48" s="3">
        <v>3000000000</v>
      </c>
      <c r="B48" s="13" t="s">
        <v>24</v>
      </c>
      <c r="C48" s="121">
        <v>0</v>
      </c>
      <c r="D48" s="14">
        <v>0</v>
      </c>
      <c r="E48" s="9" t="e">
        <f t="shared" si="0"/>
        <v>#DIV/0!</v>
      </c>
      <c r="F48" s="9">
        <f t="shared" si="1"/>
        <v>0</v>
      </c>
    </row>
    <row r="49" spans="1:8" s="6" customFormat="1" ht="19.5" customHeight="1">
      <c r="A49" s="7">
        <v>2020400000</v>
      </c>
      <c r="B49" s="8" t="s">
        <v>21</v>
      </c>
      <c r="C49" s="12">
        <v>143.375</v>
      </c>
      <c r="D49" s="10"/>
      <c r="E49" s="9">
        <f t="shared" si="0"/>
        <v>0</v>
      </c>
      <c r="F49" s="9">
        <f t="shared" si="1"/>
        <v>-143.375</v>
      </c>
    </row>
    <row r="50" spans="1:8" s="6" customFormat="1" ht="15" customHeight="1">
      <c r="A50" s="7">
        <v>2070500010</v>
      </c>
      <c r="B50" s="11" t="s">
        <v>288</v>
      </c>
      <c r="C50" s="12">
        <v>225.1</v>
      </c>
      <c r="D50" s="10">
        <v>225.1</v>
      </c>
      <c r="E50" s="9">
        <v>0</v>
      </c>
      <c r="F50" s="9">
        <f>SUM(D50-C50)</f>
        <v>0</v>
      </c>
    </row>
    <row r="51" spans="1:8" s="6" customFormat="1" ht="18" customHeight="1">
      <c r="A51" s="3"/>
      <c r="B51" s="4" t="s">
        <v>25</v>
      </c>
      <c r="C51" s="247">
        <f>C37+C38</f>
        <v>11810.064700000001</v>
      </c>
      <c r="D51" s="247">
        <f>D37+D38</f>
        <v>1897.1829399999999</v>
      </c>
      <c r="E51" s="5">
        <f t="shared" si="0"/>
        <v>16.06411978420406</v>
      </c>
      <c r="F51" s="5">
        <f t="shared" si="1"/>
        <v>-9912.8817600000002</v>
      </c>
      <c r="G51" s="94"/>
      <c r="H51" s="197"/>
    </row>
    <row r="52" spans="1:8" s="6" customFormat="1">
      <c r="A52" s="3"/>
      <c r="B52" s="21" t="s">
        <v>306</v>
      </c>
      <c r="C52" s="93">
        <f>C51-C98</f>
        <v>-193.78599999999824</v>
      </c>
      <c r="D52" s="93">
        <f>D51-D98</f>
        <v>364.42323999999985</v>
      </c>
      <c r="E52" s="22"/>
      <c r="F52" s="22"/>
    </row>
    <row r="53" spans="1:8">
      <c r="A53" s="23"/>
      <c r="B53" s="24"/>
      <c r="C53" s="114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407</v>
      </c>
      <c r="D54" s="73" t="s">
        <v>421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5" customHeight="1">
      <c r="A56" s="30" t="s">
        <v>27</v>
      </c>
      <c r="B56" s="31" t="s">
        <v>28</v>
      </c>
      <c r="C56" s="32">
        <f>C57+C58+C59+C60+C61+C63+C62</f>
        <v>1570.6990000000001</v>
      </c>
      <c r="D56" s="33">
        <f>D57+D58+D59+D60+D61+D63+D62</f>
        <v>303.39476999999999</v>
      </c>
      <c r="E56" s="34">
        <f>SUM(D56/C56*100)</f>
        <v>19.315907758265585</v>
      </c>
      <c r="F56" s="34">
        <f>SUM(D56-C56)</f>
        <v>-1267.3042300000002</v>
      </c>
    </row>
    <row r="57" spans="1:8" s="6" customFormat="1" ht="16.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14.25" customHeight="1">
      <c r="A58" s="35" t="s">
        <v>31</v>
      </c>
      <c r="B58" s="39" t="s">
        <v>32</v>
      </c>
      <c r="C58" s="37">
        <v>1462.068</v>
      </c>
      <c r="D58" s="37">
        <v>302.39476999999999</v>
      </c>
      <c r="E58" s="38">
        <f t="shared" ref="E58:E98" si="3">SUM(D58/C58*100)</f>
        <v>20.682674814030538</v>
      </c>
      <c r="F58" s="38">
        <f t="shared" ref="F58:F98" si="4">SUM(D58-C58)</f>
        <v>-1159.6732299999999</v>
      </c>
    </row>
    <row r="59" spans="1:8" ht="15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18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hidden="1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6.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8" ht="18" customHeight="1">
      <c r="A63" s="35" t="s">
        <v>41</v>
      </c>
      <c r="B63" s="39" t="s">
        <v>42</v>
      </c>
      <c r="C63" s="37">
        <v>8.6310000000000002</v>
      </c>
      <c r="D63" s="37">
        <v>1</v>
      </c>
      <c r="E63" s="38">
        <f t="shared" si="3"/>
        <v>11.586142973004286</v>
      </c>
      <c r="F63" s="38">
        <f t="shared" si="4"/>
        <v>-7.6310000000000002</v>
      </c>
    </row>
    <row r="64" spans="1:8" s="6" customFormat="1" ht="15" customHeight="1">
      <c r="A64" s="41" t="s">
        <v>43</v>
      </c>
      <c r="B64" s="42" t="s">
        <v>44</v>
      </c>
      <c r="C64" s="32">
        <f>C65</f>
        <v>206.767</v>
      </c>
      <c r="D64" s="32">
        <f>D65</f>
        <v>35.314</v>
      </c>
      <c r="E64" s="34">
        <f t="shared" si="3"/>
        <v>17.079127713803459</v>
      </c>
      <c r="F64" s="34">
        <f t="shared" si="4"/>
        <v>-171.453</v>
      </c>
    </row>
    <row r="65" spans="1:7">
      <c r="A65" s="43" t="s">
        <v>45</v>
      </c>
      <c r="B65" s="44" t="s">
        <v>46</v>
      </c>
      <c r="C65" s="37">
        <v>206.767</v>
      </c>
      <c r="D65" s="37">
        <v>35.314</v>
      </c>
      <c r="E65" s="38">
        <f t="shared" si="3"/>
        <v>17.079127713803459</v>
      </c>
      <c r="F65" s="38">
        <f t="shared" si="4"/>
        <v>-171.453</v>
      </c>
    </row>
    <row r="66" spans="1:7" s="6" customFormat="1" ht="16.5" customHeight="1">
      <c r="A66" s="30" t="s">
        <v>47</v>
      </c>
      <c r="B66" s="31" t="s">
        <v>48</v>
      </c>
      <c r="C66" s="32">
        <f>C69+C70+C71</f>
        <v>15</v>
      </c>
      <c r="D66" s="32">
        <f>SUM(D69+D70+D71)</f>
        <v>1.5</v>
      </c>
      <c r="E66" s="34">
        <f t="shared" si="3"/>
        <v>10</v>
      </c>
      <c r="F66" s="34">
        <f t="shared" si="4"/>
        <v>-13.5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5.7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1.5</v>
      </c>
      <c r="E70" s="34">
        <f t="shared" si="3"/>
        <v>15</v>
      </c>
      <c r="F70" s="34">
        <f t="shared" si="4"/>
        <v>-8.5</v>
      </c>
    </row>
    <row r="71" spans="1:7" ht="15.75" customHeight="1">
      <c r="A71" s="46" t="s">
        <v>339</v>
      </c>
      <c r="B71" s="47" t="s">
        <v>342</v>
      </c>
      <c r="C71" s="37">
        <v>2</v>
      </c>
      <c r="D71" s="37">
        <v>0</v>
      </c>
      <c r="E71" s="34"/>
      <c r="F71" s="34"/>
    </row>
    <row r="72" spans="1:7" s="6" customFormat="1" ht="15" customHeight="1">
      <c r="A72" s="30" t="s">
        <v>55</v>
      </c>
      <c r="B72" s="31" t="s">
        <v>56</v>
      </c>
      <c r="C72" s="48">
        <f>SUM(C73:C76)</f>
        <v>2214.5639999999999</v>
      </c>
      <c r="D72" s="48">
        <f>SUM(D73:D76)</f>
        <v>233.57526999999999</v>
      </c>
      <c r="E72" s="34">
        <f t="shared" si="3"/>
        <v>10.547235031365091</v>
      </c>
      <c r="F72" s="34">
        <f t="shared" si="4"/>
        <v>-1980.9887299999998</v>
      </c>
    </row>
    <row r="73" spans="1:7" ht="17.2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2114.5639999999999</v>
      </c>
      <c r="D75" s="37">
        <v>233.57526999999999</v>
      </c>
      <c r="E75" s="38">
        <f t="shared" si="3"/>
        <v>11.046025090751568</v>
      </c>
      <c r="F75" s="38">
        <f t="shared" si="4"/>
        <v>-1880.9887299999998</v>
      </c>
    </row>
    <row r="76" spans="1:7">
      <c r="A76" s="35" t="s">
        <v>63</v>
      </c>
      <c r="B76" s="39" t="s">
        <v>64</v>
      </c>
      <c r="C76" s="49">
        <v>100</v>
      </c>
      <c r="D76" s="37">
        <v>0</v>
      </c>
      <c r="E76" s="38">
        <f t="shared" si="3"/>
        <v>0</v>
      </c>
      <c r="F76" s="38">
        <f t="shared" si="4"/>
        <v>-100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5465.9746999999998</v>
      </c>
      <c r="D77" s="32">
        <f>SUM(D78:D80)</f>
        <v>487.95148999999998</v>
      </c>
      <c r="E77" s="34">
        <f t="shared" si="3"/>
        <v>8.9270718724695168</v>
      </c>
      <c r="F77" s="34">
        <f t="shared" si="4"/>
        <v>-4978.0232099999994</v>
      </c>
    </row>
    <row r="78" spans="1:7" ht="14.25" customHeight="1">
      <c r="A78" s="35" t="s">
        <v>67</v>
      </c>
      <c r="B78" s="51" t="s">
        <v>68</v>
      </c>
      <c r="C78" s="37">
        <v>2829.4616999999998</v>
      </c>
      <c r="D78" s="37"/>
      <c r="E78" s="38">
        <f t="shared" si="3"/>
        <v>0</v>
      </c>
      <c r="F78" s="38">
        <f t="shared" si="4"/>
        <v>-2829.4616999999998</v>
      </c>
    </row>
    <row r="79" spans="1:7" ht="14.25" customHeight="1">
      <c r="A79" s="35" t="s">
        <v>69</v>
      </c>
      <c r="B79" s="51" t="s">
        <v>70</v>
      </c>
      <c r="C79" s="37">
        <v>840</v>
      </c>
      <c r="D79" s="37">
        <v>458.71958999999998</v>
      </c>
      <c r="E79" s="38">
        <f t="shared" si="3"/>
        <v>54.609474999999996</v>
      </c>
      <c r="F79" s="38">
        <f t="shared" si="4"/>
        <v>-381.28041000000002</v>
      </c>
    </row>
    <row r="80" spans="1:7">
      <c r="A80" s="35" t="s">
        <v>71</v>
      </c>
      <c r="B80" s="39" t="s">
        <v>72</v>
      </c>
      <c r="C80" s="37">
        <v>1796.5129999999999</v>
      </c>
      <c r="D80" s="37">
        <v>29.2319</v>
      </c>
      <c r="E80" s="38">
        <f t="shared" si="3"/>
        <v>1.6271465889754206</v>
      </c>
      <c r="F80" s="38">
        <f t="shared" si="4"/>
        <v>-1767.2810999999999</v>
      </c>
    </row>
    <row r="81" spans="1:6" s="6" customFormat="1">
      <c r="A81" s="30" t="s">
        <v>83</v>
      </c>
      <c r="B81" s="31" t="s">
        <v>84</v>
      </c>
      <c r="C81" s="32">
        <f>C82</f>
        <v>2480.846</v>
      </c>
      <c r="D81" s="32">
        <f>SUM(D82)</f>
        <v>471.02417000000003</v>
      </c>
      <c r="E81" s="34">
        <f t="shared" si="3"/>
        <v>18.986433257042155</v>
      </c>
      <c r="F81" s="34">
        <f t="shared" si="4"/>
        <v>-2009.8218299999999</v>
      </c>
    </row>
    <row r="82" spans="1:6" ht="15" customHeight="1">
      <c r="A82" s="35" t="s">
        <v>85</v>
      </c>
      <c r="B82" s="39" t="s">
        <v>229</v>
      </c>
      <c r="C82" s="37">
        <v>2480.846</v>
      </c>
      <c r="D82" s="37">
        <v>471.02417000000003</v>
      </c>
      <c r="E82" s="38">
        <f t="shared" si="3"/>
        <v>18.986433257042155</v>
      </c>
      <c r="F82" s="38">
        <f t="shared" si="4"/>
        <v>-2009.8218299999999</v>
      </c>
    </row>
    <row r="83" spans="1:6" s="6" customFormat="1" ht="15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96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92</v>
      </c>
      <c r="B88" s="31" t="s">
        <v>93</v>
      </c>
      <c r="C88" s="32">
        <f>C89</f>
        <v>50</v>
      </c>
      <c r="D88" s="32">
        <f>D89+D90+D91+D92+D93</f>
        <v>0</v>
      </c>
      <c r="E88" s="38"/>
      <c r="F88" s="22">
        <f>F89+F90+F91+F92+F93</f>
        <v>-50</v>
      </c>
    </row>
    <row r="89" spans="1:6" ht="16.5" customHeight="1">
      <c r="A89" s="35" t="s">
        <v>94</v>
      </c>
      <c r="B89" s="39" t="s">
        <v>95</v>
      </c>
      <c r="C89" s="37">
        <v>50</v>
      </c>
      <c r="D89" s="37">
        <v>0</v>
      </c>
      <c r="E89" s="38"/>
      <c r="F89" s="38">
        <f>SUM(D89-C89)</f>
        <v>-50</v>
      </c>
    </row>
    <row r="90" spans="1:6" ht="1.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9.5" hidden="1" customHeight="1">
      <c r="A94" s="52">
        <v>1400</v>
      </c>
      <c r="B94" s="56" t="s">
        <v>112</v>
      </c>
      <c r="C94" s="48">
        <f>C95+C96+C97</f>
        <v>0</v>
      </c>
      <c r="D94" s="175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116</v>
      </c>
      <c r="C98" s="250">
        <f>C56+C64+C66+C72+C77+C81+C88+C83</f>
        <v>12003.850699999999</v>
      </c>
      <c r="D98" s="250">
        <f>D56+D64+D66+D72+D77+D81+D88+D83</f>
        <v>1532.7597000000001</v>
      </c>
      <c r="E98" s="34">
        <f t="shared" si="3"/>
        <v>12.768900066376201</v>
      </c>
      <c r="F98" s="34">
        <f t="shared" si="4"/>
        <v>-10471.090999999999</v>
      </c>
    </row>
    <row r="99" spans="1:6">
      <c r="D99" s="179"/>
    </row>
    <row r="100" spans="1:6" s="65" customFormat="1" ht="18" customHeight="1">
      <c r="A100" s="63" t="s">
        <v>117</v>
      </c>
      <c r="B100" s="63"/>
      <c r="C100" s="130"/>
      <c r="D100" s="64"/>
      <c r="E100" s="64"/>
    </row>
    <row r="101" spans="1:6" s="65" customFormat="1" ht="12.75">
      <c r="A101" s="66" t="s">
        <v>118</v>
      </c>
      <c r="B101" s="66"/>
      <c r="C101" s="65" t="s">
        <v>119</v>
      </c>
    </row>
    <row r="102" spans="1:6">
      <c r="C102" s="119"/>
    </row>
    <row r="141" hidden="1"/>
  </sheetData>
  <customSheetViews>
    <customSheetView guid="{61528DAC-5C4C-48F4-ADE2-8A724B05A086}" scale="70" showPageBreaks="1" hiddenRows="1" view="pageBreakPreview" topLeftCell="A28">
      <selection activeCell="C89" sqref="C8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3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4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6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7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18" zoomScale="70" zoomScaleNormal="100" zoomScaleSheetLayoutView="70" workbookViewId="0">
      <selection activeCell="C73" sqref="C73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24" t="s">
        <v>436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54.75" customHeight="1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2577.0500000000002</v>
      </c>
      <c r="D4" s="5">
        <f>D5+D12+D14+D17+D7</f>
        <v>328.75533000000001</v>
      </c>
      <c r="E4" s="5">
        <f>SUM(D4/C4*100)</f>
        <v>12.757041190508527</v>
      </c>
      <c r="F4" s="5">
        <f>SUM(D4-C4)</f>
        <v>-2248.2946700000002</v>
      </c>
    </row>
    <row r="5" spans="1:6" s="6" customFormat="1">
      <c r="A5" s="68">
        <v>1010000000</v>
      </c>
      <c r="B5" s="67" t="s">
        <v>5</v>
      </c>
      <c r="C5" s="5">
        <f>C6</f>
        <v>211.2</v>
      </c>
      <c r="D5" s="5">
        <f>D6</f>
        <v>44.999949999999998</v>
      </c>
      <c r="E5" s="5">
        <f t="shared" ref="E5:E52" si="0">SUM(D5/C5*100)</f>
        <v>21.306794507575759</v>
      </c>
      <c r="F5" s="5">
        <f t="shared" ref="F5:F52" si="1">SUM(D5-C5)</f>
        <v>-166.20004999999998</v>
      </c>
    </row>
    <row r="6" spans="1:6">
      <c r="A6" s="7">
        <v>1010200001</v>
      </c>
      <c r="B6" s="8" t="s">
        <v>224</v>
      </c>
      <c r="C6" s="9">
        <v>211.2</v>
      </c>
      <c r="D6" s="10">
        <v>44.999949999999998</v>
      </c>
      <c r="E6" s="9">
        <f t="shared" ref="E6:E11" si="2">SUM(D6/C6*100)</f>
        <v>21.306794507575759</v>
      </c>
      <c r="F6" s="9">
        <f t="shared" si="1"/>
        <v>-166.20004999999998</v>
      </c>
    </row>
    <row r="7" spans="1:6" ht="31.5">
      <c r="A7" s="3">
        <v>1030000000</v>
      </c>
      <c r="B7" s="13" t="s">
        <v>266</v>
      </c>
      <c r="C7" s="5">
        <f>C8+C10+C9</f>
        <v>830.85</v>
      </c>
      <c r="D7" s="5">
        <f>D8+D10+D9+D11</f>
        <v>205.33197000000001</v>
      </c>
      <c r="E7" s="5">
        <f t="shared" si="2"/>
        <v>24.713482578082687</v>
      </c>
      <c r="F7" s="5">
        <f t="shared" si="1"/>
        <v>-625.51802999999995</v>
      </c>
    </row>
    <row r="8" spans="1:6">
      <c r="A8" s="7">
        <v>1030223001</v>
      </c>
      <c r="B8" s="8" t="s">
        <v>268</v>
      </c>
      <c r="C8" s="9">
        <v>309.91000000000003</v>
      </c>
      <c r="D8" s="10">
        <v>92.149320000000003</v>
      </c>
      <c r="E8" s="9">
        <f t="shared" si="2"/>
        <v>29.734219612145463</v>
      </c>
      <c r="F8" s="9">
        <f t="shared" si="1"/>
        <v>-217.76068000000004</v>
      </c>
    </row>
    <row r="9" spans="1:6">
      <c r="A9" s="7">
        <v>1030224001</v>
      </c>
      <c r="B9" s="8" t="s">
        <v>274</v>
      </c>
      <c r="C9" s="9">
        <v>3.32</v>
      </c>
      <c r="D9" s="10">
        <v>0.64629999999999999</v>
      </c>
      <c r="E9" s="9">
        <f t="shared" si="2"/>
        <v>19.466867469879517</v>
      </c>
      <c r="F9" s="9">
        <f t="shared" si="1"/>
        <v>-2.6736999999999997</v>
      </c>
    </row>
    <row r="10" spans="1:6">
      <c r="A10" s="7">
        <v>1030225001</v>
      </c>
      <c r="B10" s="8" t="s">
        <v>267</v>
      </c>
      <c r="C10" s="9">
        <v>517.62</v>
      </c>
      <c r="D10" s="10">
        <v>128.99357000000001</v>
      </c>
      <c r="E10" s="9">
        <f t="shared" si="2"/>
        <v>24.920515049650323</v>
      </c>
      <c r="F10" s="9">
        <f>SUM(D10-C10)</f>
        <v>-388.62643000000003</v>
      </c>
    </row>
    <row r="11" spans="1:6">
      <c r="A11" s="7">
        <v>1030226001</v>
      </c>
      <c r="B11" s="8" t="s">
        <v>276</v>
      </c>
      <c r="C11" s="9">
        <v>0</v>
      </c>
      <c r="D11" s="10">
        <v>-16.45722</v>
      </c>
      <c r="E11" s="9" t="e">
        <f t="shared" si="2"/>
        <v>#DIV/0!</v>
      </c>
      <c r="F11" s="9">
        <f>SUM(D11-C11)</f>
        <v>-16.45722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4.2</v>
      </c>
      <c r="E12" s="5">
        <f t="shared" si="0"/>
        <v>21.000000000000004</v>
      </c>
      <c r="F12" s="5">
        <f t="shared" si="1"/>
        <v>-15.8</v>
      </c>
    </row>
    <row r="13" spans="1:6" ht="15.75" customHeight="1">
      <c r="A13" s="7">
        <v>1050300000</v>
      </c>
      <c r="B13" s="11" t="s">
        <v>225</v>
      </c>
      <c r="C13" s="12">
        <v>20</v>
      </c>
      <c r="D13" s="10">
        <v>4.2</v>
      </c>
      <c r="E13" s="9">
        <f t="shared" si="0"/>
        <v>21.000000000000004</v>
      </c>
      <c r="F13" s="9">
        <f t="shared" si="1"/>
        <v>-15.8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1500</v>
      </c>
      <c r="D14" s="5">
        <f>D15+D16</f>
        <v>73.143410000000003</v>
      </c>
      <c r="E14" s="5">
        <f t="shared" si="0"/>
        <v>4.8762273333333335</v>
      </c>
      <c r="F14" s="5">
        <f t="shared" si="1"/>
        <v>-1426.8565900000001</v>
      </c>
    </row>
    <row r="15" spans="1:6" s="6" customFormat="1" ht="15.75" customHeight="1">
      <c r="A15" s="7">
        <v>1060100000</v>
      </c>
      <c r="B15" s="11" t="s">
        <v>8</v>
      </c>
      <c r="C15" s="9">
        <v>300</v>
      </c>
      <c r="D15" s="10">
        <v>12.897309999999999</v>
      </c>
      <c r="E15" s="9">
        <f t="shared" si="0"/>
        <v>4.2991033333333331</v>
      </c>
      <c r="F15" s="9">
        <f>SUM(D15-C15)</f>
        <v>-287.10269</v>
      </c>
    </row>
    <row r="16" spans="1:6" ht="15.75" customHeight="1">
      <c r="A16" s="7">
        <v>1060600000</v>
      </c>
      <c r="B16" s="11" t="s">
        <v>7</v>
      </c>
      <c r="C16" s="9">
        <v>1200</v>
      </c>
      <c r="D16" s="10">
        <v>60.246099999999998</v>
      </c>
      <c r="E16" s="9">
        <f t="shared" si="0"/>
        <v>5.0205083333333329</v>
      </c>
      <c r="F16" s="9">
        <f t="shared" si="1"/>
        <v>-1139.7538999999999</v>
      </c>
    </row>
    <row r="17" spans="1:6" s="6" customFormat="1">
      <c r="A17" s="3">
        <v>1080000000</v>
      </c>
      <c r="B17" s="4" t="s">
        <v>10</v>
      </c>
      <c r="C17" s="5">
        <f>C18</f>
        <v>15</v>
      </c>
      <c r="D17" s="5">
        <f>D18</f>
        <v>1.08</v>
      </c>
      <c r="E17" s="5">
        <f t="shared" si="0"/>
        <v>7.2000000000000011</v>
      </c>
      <c r="F17" s="5">
        <f t="shared" si="1"/>
        <v>-13.92</v>
      </c>
    </row>
    <row r="18" spans="1:6" ht="18" customHeight="1">
      <c r="A18" s="7">
        <v>1080400001</v>
      </c>
      <c r="B18" s="8" t="s">
        <v>223</v>
      </c>
      <c r="C18" s="9">
        <v>15</v>
      </c>
      <c r="D18" s="10">
        <v>1.08</v>
      </c>
      <c r="E18" s="9">
        <f t="shared" si="0"/>
        <v>7.2000000000000011</v>
      </c>
      <c r="F18" s="9">
        <f t="shared" si="1"/>
        <v>-13.92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20.7</v>
      </c>
      <c r="D25" s="5">
        <f>D30+D37+D26+D35</f>
        <v>11.09</v>
      </c>
      <c r="E25" s="5">
        <f t="shared" si="0"/>
        <v>53.574879227053138</v>
      </c>
      <c r="F25" s="5">
        <f t="shared" si="1"/>
        <v>-9.61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20.7</v>
      </c>
      <c r="D26" s="5">
        <f>D27+D28</f>
        <v>1.5720000000000001</v>
      </c>
      <c r="E26" s="5">
        <f t="shared" si="0"/>
        <v>7.5942028985507255</v>
      </c>
      <c r="F26" s="5">
        <f t="shared" si="1"/>
        <v>-19.128</v>
      </c>
    </row>
    <row r="27" spans="1:6" ht="15" customHeight="1">
      <c r="A27" s="16">
        <v>1110502510</v>
      </c>
      <c r="B27" s="17" t="s">
        <v>221</v>
      </c>
      <c r="C27" s="12">
        <v>20.7</v>
      </c>
      <c r="D27" s="10">
        <v>1.5720000000000001</v>
      </c>
      <c r="E27" s="9">
        <f t="shared" si="0"/>
        <v>7.5942028985507255</v>
      </c>
      <c r="F27" s="9">
        <f t="shared" si="1"/>
        <v>-19.128</v>
      </c>
    </row>
    <row r="28" spans="1:6" ht="15.75" hidden="1" customHeight="1">
      <c r="A28" s="7">
        <v>1110503510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341</v>
      </c>
      <c r="C29" s="12">
        <v>0</v>
      </c>
      <c r="D29" s="179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128</v>
      </c>
      <c r="C30" s="5">
        <f>C31</f>
        <v>0</v>
      </c>
      <c r="D30" s="5">
        <f>D31</f>
        <v>9.7799999999999994</v>
      </c>
      <c r="E30" s="5" t="e">
        <f t="shared" si="0"/>
        <v>#DIV/0!</v>
      </c>
      <c r="F30" s="5">
        <f t="shared" si="1"/>
        <v>9.7799999999999994</v>
      </c>
    </row>
    <row r="31" spans="1:6" ht="17.25" customHeight="1">
      <c r="A31" s="7">
        <v>1130206005</v>
      </c>
      <c r="B31" s="8" t="s">
        <v>219</v>
      </c>
      <c r="C31" s="9">
        <v>0</v>
      </c>
      <c r="D31" s="10">
        <v>9.7799999999999994</v>
      </c>
      <c r="E31" s="9" t="e">
        <f t="shared" si="0"/>
        <v>#DIV/0!</v>
      </c>
      <c r="F31" s="9">
        <f t="shared" si="1"/>
        <v>9.7799999999999994</v>
      </c>
    </row>
    <row r="32" spans="1:6" ht="34.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34.5" hidden="1" customHeight="1">
      <c r="A33" s="16">
        <v>1140200000</v>
      </c>
      <c r="B33" s="18" t="s">
        <v>217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240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255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-0.26200000000000001</v>
      </c>
      <c r="E37" s="5" t="e">
        <f t="shared" si="0"/>
        <v>#DIV/0!</v>
      </c>
      <c r="F37" s="5">
        <f t="shared" si="1"/>
        <v>-0.26200000000000001</v>
      </c>
    </row>
    <row r="38" spans="1:7">
      <c r="A38" s="7">
        <v>1170105010</v>
      </c>
      <c r="B38" s="8" t="s">
        <v>15</v>
      </c>
      <c r="C38" s="9">
        <v>0</v>
      </c>
      <c r="D38" s="9">
        <v>-0.26200000000000001</v>
      </c>
      <c r="E38" s="9" t="e">
        <f t="shared" si="0"/>
        <v>#DIV/0!</v>
      </c>
      <c r="F38" s="9">
        <f t="shared" si="1"/>
        <v>-0.26200000000000001</v>
      </c>
    </row>
    <row r="39" spans="1:7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6">
        <f>SUM(C4,C25)</f>
        <v>2597.75</v>
      </c>
      <c r="D40" s="126">
        <f>D4+D25</f>
        <v>339.84532999999999</v>
      </c>
      <c r="E40" s="5">
        <f t="shared" si="0"/>
        <v>13.082295447983833</v>
      </c>
      <c r="F40" s="5">
        <f t="shared" si="1"/>
        <v>-2257.9046699999999</v>
      </c>
    </row>
    <row r="41" spans="1:7" s="6" customFormat="1">
      <c r="A41" s="3">
        <v>2000000000</v>
      </c>
      <c r="B41" s="4" t="s">
        <v>17</v>
      </c>
      <c r="C41" s="5">
        <f>C42+C44+C45+C47+C48+C49+C43+C51</f>
        <v>9514.3534</v>
      </c>
      <c r="D41" s="5">
        <f>D42+D44+D45+D47+D48+D49+D43+D51</f>
        <v>1346.2722800000001</v>
      </c>
      <c r="E41" s="5">
        <f t="shared" si="0"/>
        <v>14.149908284886708</v>
      </c>
      <c r="F41" s="5">
        <f t="shared" si="1"/>
        <v>-8168.0811199999998</v>
      </c>
      <c r="G41" s="19"/>
    </row>
    <row r="42" spans="1:7" ht="17.25" customHeight="1">
      <c r="A42" s="16">
        <v>2021000000</v>
      </c>
      <c r="B42" s="17" t="s">
        <v>18</v>
      </c>
      <c r="C42" s="12">
        <v>3577.8</v>
      </c>
      <c r="D42" s="260">
        <v>894.45600000000002</v>
      </c>
      <c r="E42" s="9">
        <f t="shared" si="0"/>
        <v>25.000167700821734</v>
      </c>
      <c r="F42" s="9">
        <f t="shared" si="1"/>
        <v>-2683.3440000000001</v>
      </c>
    </row>
    <row r="43" spans="1:7" ht="17.25" customHeight="1">
      <c r="A43" s="16">
        <v>2021500200</v>
      </c>
      <c r="B43" s="17" t="s">
        <v>227</v>
      </c>
      <c r="C43" s="261"/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4811.2074000000002</v>
      </c>
      <c r="D44" s="10">
        <v>212.83799999999999</v>
      </c>
      <c r="E44" s="9">
        <f t="shared" si="0"/>
        <v>4.423795989339391</v>
      </c>
      <c r="F44" s="9">
        <f t="shared" si="1"/>
        <v>-4598.3694000000005</v>
      </c>
    </row>
    <row r="45" spans="1:7" ht="15.75" customHeight="1">
      <c r="A45" s="16">
        <v>2023000000</v>
      </c>
      <c r="B45" s="17" t="s">
        <v>20</v>
      </c>
      <c r="C45" s="12">
        <v>206.767</v>
      </c>
      <c r="D45" s="184">
        <v>52.39828</v>
      </c>
      <c r="E45" s="9">
        <f t="shared" si="0"/>
        <v>25.341703463318616</v>
      </c>
      <c r="F45" s="9">
        <f t="shared" si="1"/>
        <v>-154.36872</v>
      </c>
    </row>
    <row r="46" spans="1:7" ht="15" hidden="1" customHeight="1">
      <c r="A46" s="16">
        <v>2070503010</v>
      </c>
      <c r="B46" s="17" t="s">
        <v>256</v>
      </c>
      <c r="C46" s="12">
        <v>0</v>
      </c>
      <c r="D46" s="184">
        <v>0</v>
      </c>
      <c r="E46" s="9" t="e">
        <f t="shared" si="0"/>
        <v>#DIV/0!</v>
      </c>
      <c r="F46" s="9">
        <f t="shared" si="1"/>
        <v>0</v>
      </c>
    </row>
    <row r="47" spans="1:7" ht="23.25" customHeight="1">
      <c r="A47" s="16">
        <v>2020400000</v>
      </c>
      <c r="B47" s="17" t="s">
        <v>21</v>
      </c>
      <c r="C47" s="12">
        <v>918.57899999999995</v>
      </c>
      <c r="D47" s="185"/>
      <c r="E47" s="9">
        <f t="shared" si="0"/>
        <v>0</v>
      </c>
      <c r="F47" s="9">
        <f t="shared" si="1"/>
        <v>-918.57899999999995</v>
      </c>
    </row>
    <row r="48" spans="1:7" ht="27.75" hidden="1" customHeight="1">
      <c r="A48" s="16">
        <v>2020900000</v>
      </c>
      <c r="B48" s="18" t="s">
        <v>22</v>
      </c>
      <c r="C48" s="12"/>
      <c r="D48" s="185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20.25" hidden="1" customHeight="1">
      <c r="A50" s="3">
        <v>3000000000</v>
      </c>
      <c r="B50" s="13" t="s">
        <v>24</v>
      </c>
      <c r="C50" s="121">
        <v>0</v>
      </c>
      <c r="D50" s="120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288</v>
      </c>
      <c r="C51" s="216">
        <v>0</v>
      </c>
      <c r="D51" s="217">
        <v>186.58</v>
      </c>
      <c r="E51" s="9" t="e">
        <f t="shared" si="0"/>
        <v>#DIV/0!</v>
      </c>
      <c r="F51" s="9">
        <f t="shared" si="1"/>
        <v>186.58</v>
      </c>
    </row>
    <row r="52" spans="1:8" s="6" customFormat="1">
      <c r="A52" s="3"/>
      <c r="B52" s="4" t="s">
        <v>25</v>
      </c>
      <c r="C52" s="247">
        <f>SUM(C40,C41,C50)</f>
        <v>12112.1034</v>
      </c>
      <c r="D52" s="248">
        <f>D40+D41</f>
        <v>1686.1176100000002</v>
      </c>
      <c r="E52" s="5">
        <f t="shared" si="0"/>
        <v>13.920931437887166</v>
      </c>
      <c r="F52" s="5">
        <f t="shared" si="1"/>
        <v>-10425.985789999999</v>
      </c>
      <c r="G52" s="94"/>
      <c r="H52" s="197"/>
    </row>
    <row r="53" spans="1:8" s="6" customFormat="1">
      <c r="A53" s="3"/>
      <c r="B53" s="21" t="s">
        <v>306</v>
      </c>
      <c r="C53" s="272">
        <f>C52-C99</f>
        <v>-257.85027999999875</v>
      </c>
      <c r="D53" s="272">
        <f>D52-D99</f>
        <v>480.07713000000012</v>
      </c>
      <c r="E53" s="22"/>
      <c r="F53" s="22"/>
    </row>
    <row r="54" spans="1:8" ht="9" customHeight="1">
      <c r="A54" s="23"/>
      <c r="B54" s="24"/>
      <c r="C54" s="181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407</v>
      </c>
      <c r="D55" s="73" t="s">
        <v>421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1707.0012300000001</v>
      </c>
      <c r="D57" s="33">
        <f>D58+D59+D60+D61+D62+D64+D63</f>
        <v>357.50716</v>
      </c>
      <c r="E57" s="34">
        <f>SUM(D57/C57*100)</f>
        <v>20.943579519271932</v>
      </c>
      <c r="F57" s="34">
        <f>SUM(D57-C57)</f>
        <v>-1349.4940700000002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1601.2</v>
      </c>
      <c r="D59" s="37">
        <v>265.78293000000002</v>
      </c>
      <c r="E59" s="38">
        <f t="shared" ref="E59:E99" si="3">SUM(D59/C59*100)</f>
        <v>16.598983887084685</v>
      </c>
      <c r="F59" s="38">
        <f t="shared" ref="F59:F99" si="4">SUM(D59-C59)</f>
        <v>-1335.41707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.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8" ht="15" customHeight="1">
      <c r="A64" s="35" t="s">
        <v>41</v>
      </c>
      <c r="B64" s="39" t="s">
        <v>42</v>
      </c>
      <c r="C64" s="37">
        <v>95.801230000000004</v>
      </c>
      <c r="D64" s="37">
        <v>91.724230000000006</v>
      </c>
      <c r="E64" s="38">
        <f t="shared" si="3"/>
        <v>95.744313512467428</v>
      </c>
      <c r="F64" s="38">
        <f t="shared" si="4"/>
        <v>-4.0769999999999982</v>
      </c>
    </row>
    <row r="65" spans="1:7" s="6" customFormat="1">
      <c r="A65" s="41" t="s">
        <v>43</v>
      </c>
      <c r="B65" s="42" t="s">
        <v>44</v>
      </c>
      <c r="C65" s="32">
        <f>C66</f>
        <v>206.767</v>
      </c>
      <c r="D65" s="32">
        <f>D66</f>
        <v>38.310369999999999</v>
      </c>
      <c r="E65" s="34">
        <f t="shared" si="3"/>
        <v>18.528280625051387</v>
      </c>
      <c r="F65" s="34">
        <f t="shared" si="4"/>
        <v>-168.45662999999999</v>
      </c>
    </row>
    <row r="66" spans="1:7">
      <c r="A66" s="43" t="s">
        <v>45</v>
      </c>
      <c r="B66" s="44" t="s">
        <v>46</v>
      </c>
      <c r="C66" s="37">
        <v>206.767</v>
      </c>
      <c r="D66" s="37">
        <v>38.310369999999999</v>
      </c>
      <c r="E66" s="38">
        <f t="shared" si="3"/>
        <v>18.528280625051387</v>
      </c>
      <c r="F66" s="38">
        <f t="shared" si="4"/>
        <v>-168.45662999999999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115</v>
      </c>
      <c r="D67" s="32">
        <f>D71+D70+D72</f>
        <v>2.5</v>
      </c>
      <c r="E67" s="34">
        <f t="shared" si="3"/>
        <v>2.1739130434782608</v>
      </c>
      <c r="F67" s="34">
        <f t="shared" si="4"/>
        <v>-112.5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>
        <v>3</v>
      </c>
      <c r="D70" s="37">
        <v>0</v>
      </c>
      <c r="E70" s="34">
        <f t="shared" si="3"/>
        <v>0</v>
      </c>
      <c r="F70" s="34">
        <f t="shared" si="4"/>
        <v>-3</v>
      </c>
    </row>
    <row r="71" spans="1:7" ht="15.75" customHeight="1">
      <c r="A71" s="46" t="s">
        <v>214</v>
      </c>
      <c r="B71" s="47" t="s">
        <v>215</v>
      </c>
      <c r="C71" s="37">
        <v>110</v>
      </c>
      <c r="D71" s="37">
        <v>2.5</v>
      </c>
      <c r="E71" s="34">
        <f t="shared" si="3"/>
        <v>2.2727272727272729</v>
      </c>
      <c r="F71" s="34">
        <f t="shared" si="4"/>
        <v>-107.5</v>
      </c>
    </row>
    <row r="72" spans="1:7" ht="15.75" customHeight="1">
      <c r="A72" s="46" t="s">
        <v>339</v>
      </c>
      <c r="B72" s="47" t="s">
        <v>342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55</v>
      </c>
      <c r="B73" s="31" t="s">
        <v>56</v>
      </c>
      <c r="C73" s="48">
        <f>C74+C75+C76+C77</f>
        <v>3954.5940499999997</v>
      </c>
      <c r="D73" s="48">
        <f>SUM(D74:D77)</f>
        <v>264.37540000000001</v>
      </c>
      <c r="E73" s="34">
        <f t="shared" si="3"/>
        <v>6.6852727905156302</v>
      </c>
      <c r="F73" s="34">
        <f t="shared" si="4"/>
        <v>-3690.2186499999998</v>
      </c>
    </row>
    <row r="74" spans="1:7" ht="16.5" customHeight="1">
      <c r="A74" s="35" t="s">
        <v>57</v>
      </c>
      <c r="B74" s="39" t="s">
        <v>58</v>
      </c>
      <c r="C74" s="49"/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7.25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3544.0342799999999</v>
      </c>
      <c r="D76" s="37">
        <v>264.37540000000001</v>
      </c>
      <c r="E76" s="38">
        <f t="shared" si="3"/>
        <v>7.459730327439158</v>
      </c>
      <c r="F76" s="38">
        <f t="shared" si="4"/>
        <v>-3279.65888</v>
      </c>
    </row>
    <row r="77" spans="1:7">
      <c r="A77" s="35" t="s">
        <v>63</v>
      </c>
      <c r="B77" s="39" t="s">
        <v>64</v>
      </c>
      <c r="C77" s="49">
        <v>410.55977000000001</v>
      </c>
      <c r="D77" s="37">
        <v>0</v>
      </c>
      <c r="E77" s="38">
        <f t="shared" si="3"/>
        <v>0</v>
      </c>
      <c r="F77" s="38">
        <f t="shared" si="4"/>
        <v>-410.55977000000001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4423.7683999999999</v>
      </c>
      <c r="D78" s="32">
        <f>SUM(D79:D81)</f>
        <v>203.26098999999999</v>
      </c>
      <c r="E78" s="34">
        <f t="shared" si="3"/>
        <v>4.5947475460062508</v>
      </c>
      <c r="F78" s="34">
        <f t="shared" si="4"/>
        <v>-4220.5074100000002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4.25" customHeight="1">
      <c r="A80" s="35" t="s">
        <v>69</v>
      </c>
      <c r="B80" s="51" t="s">
        <v>70</v>
      </c>
      <c r="C80" s="37">
        <v>10</v>
      </c>
      <c r="D80" s="37">
        <v>0</v>
      </c>
      <c r="E80" s="38">
        <f t="shared" si="3"/>
        <v>0</v>
      </c>
      <c r="F80" s="38">
        <f t="shared" si="4"/>
        <v>-10</v>
      </c>
    </row>
    <row r="81" spans="1:6">
      <c r="A81" s="35" t="s">
        <v>71</v>
      </c>
      <c r="B81" s="39" t="s">
        <v>72</v>
      </c>
      <c r="C81" s="37">
        <v>4413.7683999999999</v>
      </c>
      <c r="D81" s="37">
        <v>203.26098999999999</v>
      </c>
      <c r="E81" s="38">
        <f>SUM(D81/C81*100)</f>
        <v>4.605157579178826</v>
      </c>
      <c r="F81" s="38">
        <f t="shared" si="4"/>
        <v>-4210.5074100000002</v>
      </c>
    </row>
    <row r="82" spans="1:6" s="6" customFormat="1">
      <c r="A82" s="30" t="s">
        <v>83</v>
      </c>
      <c r="B82" s="31" t="s">
        <v>84</v>
      </c>
      <c r="C82" s="32">
        <f>C83</f>
        <v>1950.8230000000001</v>
      </c>
      <c r="D82" s="32">
        <f>SUM(D83)</f>
        <v>330.18655999999999</v>
      </c>
      <c r="E82" s="34">
        <f t="shared" si="3"/>
        <v>16.925500673305571</v>
      </c>
      <c r="F82" s="34">
        <f t="shared" si="4"/>
        <v>-1620.6364400000002</v>
      </c>
    </row>
    <row r="83" spans="1:6" ht="18.75" customHeight="1">
      <c r="A83" s="35" t="s">
        <v>85</v>
      </c>
      <c r="B83" s="39" t="s">
        <v>229</v>
      </c>
      <c r="C83" s="37">
        <v>1950.8230000000001</v>
      </c>
      <c r="D83" s="37">
        <v>330.18655999999999</v>
      </c>
      <c r="E83" s="38">
        <f t="shared" si="3"/>
        <v>16.925500673305571</v>
      </c>
      <c r="F83" s="38">
        <f t="shared" si="4"/>
        <v>-1620.6364400000002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12</v>
      </c>
      <c r="D89" s="32">
        <f>D90+D91+D92+D93+D94</f>
        <v>9.9</v>
      </c>
      <c r="E89" s="38">
        <f t="shared" si="3"/>
        <v>82.5</v>
      </c>
      <c r="F89" s="22">
        <f>F90+F91+F92+F93+F94</f>
        <v>-2.0999999999999996</v>
      </c>
    </row>
    <row r="90" spans="1:6" ht="17.25" customHeight="1">
      <c r="A90" s="35" t="s">
        <v>94</v>
      </c>
      <c r="B90" s="39" t="s">
        <v>95</v>
      </c>
      <c r="C90" s="37">
        <v>12</v>
      </c>
      <c r="D90" s="37">
        <v>9.9</v>
      </c>
      <c r="E90" s="38">
        <f t="shared" si="3"/>
        <v>82.5</v>
      </c>
      <c r="F90" s="38">
        <f>SUM(D90-C90)</f>
        <v>-2.0999999999999996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253">
        <f>C57+C65+C67+C73+C78+C82+C84+C89+C95</f>
        <v>12369.953679999999</v>
      </c>
      <c r="D99" s="253">
        <f>D57+D65+D67+D73+D78+D82+D84+D89+D95</f>
        <v>1206.0404800000001</v>
      </c>
      <c r="E99" s="34">
        <f t="shared" si="3"/>
        <v>9.7497574461410608</v>
      </c>
      <c r="F99" s="34">
        <f t="shared" si="4"/>
        <v>-11163.913199999999</v>
      </c>
      <c r="G99" s="197"/>
      <c r="H99" s="149"/>
    </row>
    <row r="100" spans="1:8" ht="13.5" customHeight="1">
      <c r="C100" s="116"/>
      <c r="D100" s="61"/>
    </row>
    <row r="101" spans="1:8" s="65" customFormat="1" ht="12.75">
      <c r="A101" s="63" t="s">
        <v>117</v>
      </c>
      <c r="B101" s="63"/>
      <c r="C101" s="133"/>
      <c r="D101" s="133"/>
    </row>
    <row r="102" spans="1:8" s="65" customFormat="1" ht="12.75">
      <c r="A102" s="66" t="s">
        <v>118</v>
      </c>
      <c r="B102" s="66"/>
      <c r="C102" s="118" t="s">
        <v>119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 topLeftCell="A18">
      <selection activeCell="C73" sqref="C73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2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3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4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5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6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0" zoomScaleNormal="100" zoomScaleSheetLayoutView="70" workbookViewId="0">
      <selection activeCell="C96" sqref="C96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24" t="s">
        <v>437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47.25" customHeight="1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1909.85</v>
      </c>
      <c r="D4" s="5">
        <f>D5+D12+D14+D17+D7</f>
        <v>241.59460999999999</v>
      </c>
      <c r="E4" s="5">
        <f>SUM(D4/C4*100)</f>
        <v>12.649925910411813</v>
      </c>
      <c r="F4" s="5">
        <f>SUM(D4-C4)</f>
        <v>-1668.2553899999998</v>
      </c>
    </row>
    <row r="5" spans="1:6" s="6" customFormat="1">
      <c r="A5" s="3">
        <v>1010000000</v>
      </c>
      <c r="B5" s="4" t="s">
        <v>5</v>
      </c>
      <c r="C5" s="5">
        <f>C6</f>
        <v>117.6</v>
      </c>
      <c r="D5" s="5">
        <f>D6</f>
        <v>21.56241</v>
      </c>
      <c r="E5" s="5">
        <f t="shared" ref="E5:E49" si="0">SUM(D5/C5*100)</f>
        <v>18.335382653061224</v>
      </c>
      <c r="F5" s="5">
        <f t="shared" ref="F5:F49" si="1">SUM(D5-C5)</f>
        <v>-96.037589999999994</v>
      </c>
    </row>
    <row r="6" spans="1:6">
      <c r="A6" s="7">
        <v>1010200001</v>
      </c>
      <c r="B6" s="8" t="s">
        <v>224</v>
      </c>
      <c r="C6" s="9">
        <v>117.6</v>
      </c>
      <c r="D6" s="10">
        <v>21.56241</v>
      </c>
      <c r="E6" s="9">
        <f t="shared" ref="E6:E11" si="2">SUM(D6/C6*100)</f>
        <v>18.335382653061224</v>
      </c>
      <c r="F6" s="9">
        <f t="shared" si="1"/>
        <v>-96.037589999999994</v>
      </c>
    </row>
    <row r="7" spans="1:6" ht="31.5">
      <c r="A7" s="3">
        <v>1030000000</v>
      </c>
      <c r="B7" s="13" t="s">
        <v>266</v>
      </c>
      <c r="C7" s="5">
        <f>C8+C10+C9</f>
        <v>477.25</v>
      </c>
      <c r="D7" s="5">
        <f>D8+D10+D9+D11</f>
        <v>117.94365000000001</v>
      </c>
      <c r="E7" s="5">
        <f t="shared" si="2"/>
        <v>24.71317967522263</v>
      </c>
      <c r="F7" s="5">
        <f t="shared" si="1"/>
        <v>-359.30635000000001</v>
      </c>
    </row>
    <row r="8" spans="1:6">
      <c r="A8" s="7">
        <v>1030223001</v>
      </c>
      <c r="B8" s="8" t="s">
        <v>268</v>
      </c>
      <c r="C8" s="9">
        <v>178.01</v>
      </c>
      <c r="D8" s="10">
        <v>52.931010000000001</v>
      </c>
      <c r="E8" s="9">
        <f t="shared" si="2"/>
        <v>29.734851974608169</v>
      </c>
      <c r="F8" s="9">
        <f t="shared" si="1"/>
        <v>-125.07898999999999</v>
      </c>
    </row>
    <row r="9" spans="1:6">
      <c r="A9" s="7">
        <v>1030224001</v>
      </c>
      <c r="B9" s="8" t="s">
        <v>274</v>
      </c>
      <c r="C9" s="9">
        <v>1.91</v>
      </c>
      <c r="D9" s="10">
        <v>0.37123</v>
      </c>
      <c r="E9" s="9">
        <f t="shared" si="2"/>
        <v>19.436125654450262</v>
      </c>
      <c r="F9" s="9">
        <f t="shared" si="1"/>
        <v>-1.53877</v>
      </c>
    </row>
    <row r="10" spans="1:6">
      <c r="A10" s="7">
        <v>1030225001</v>
      </c>
      <c r="B10" s="8" t="s">
        <v>267</v>
      </c>
      <c r="C10" s="9">
        <v>297.33</v>
      </c>
      <c r="D10" s="10">
        <v>74.094520000000003</v>
      </c>
      <c r="E10" s="9">
        <f t="shared" si="2"/>
        <v>24.919960986109714</v>
      </c>
      <c r="F10" s="9">
        <f t="shared" si="1"/>
        <v>-223.23548</v>
      </c>
    </row>
    <row r="11" spans="1:6">
      <c r="A11" s="7">
        <v>1030226001</v>
      </c>
      <c r="B11" s="8" t="s">
        <v>276</v>
      </c>
      <c r="C11" s="9">
        <v>0</v>
      </c>
      <c r="D11" s="10">
        <v>-9.4531100000000006</v>
      </c>
      <c r="E11" s="9" t="e">
        <f t="shared" si="2"/>
        <v>#DIV/0!</v>
      </c>
      <c r="F11" s="9">
        <f t="shared" si="1"/>
        <v>-9.4531100000000006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0.26729999999999998</v>
      </c>
      <c r="E12" s="5">
        <f t="shared" si="0"/>
        <v>2.6729999999999996</v>
      </c>
      <c r="F12" s="5">
        <f t="shared" si="1"/>
        <v>-9.7326999999999995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0.26729999999999998</v>
      </c>
      <c r="E13" s="9">
        <f t="shared" si="0"/>
        <v>2.6729999999999996</v>
      </c>
      <c r="F13" s="9">
        <f t="shared" si="1"/>
        <v>-9.7326999999999995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1300</v>
      </c>
      <c r="D14" s="5">
        <f>D15+D16</f>
        <v>100.57124999999999</v>
      </c>
      <c r="E14" s="5">
        <f t="shared" si="0"/>
        <v>7.7362500000000001</v>
      </c>
      <c r="F14" s="5">
        <f t="shared" si="1"/>
        <v>-1199.42875</v>
      </c>
    </row>
    <row r="15" spans="1:6" s="6" customFormat="1" ht="15.75" customHeight="1">
      <c r="A15" s="7">
        <v>1060100000</v>
      </c>
      <c r="B15" s="11" t="s">
        <v>8</v>
      </c>
      <c r="C15" s="9">
        <v>380</v>
      </c>
      <c r="D15" s="10">
        <v>48.56579</v>
      </c>
      <c r="E15" s="9">
        <f t="shared" si="0"/>
        <v>12.780471052631578</v>
      </c>
      <c r="F15" s="9">
        <f>SUM(D15-C15)</f>
        <v>-331.43421000000001</v>
      </c>
    </row>
    <row r="16" spans="1:6" ht="15.75" customHeight="1">
      <c r="A16" s="7">
        <v>1060600000</v>
      </c>
      <c r="B16" s="11" t="s">
        <v>7</v>
      </c>
      <c r="C16" s="9">
        <v>920</v>
      </c>
      <c r="D16" s="10">
        <v>52.005459999999999</v>
      </c>
      <c r="E16" s="9">
        <f t="shared" si="0"/>
        <v>5.6527673913043479</v>
      </c>
      <c r="F16" s="9">
        <f t="shared" si="1"/>
        <v>-867.99454000000003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1.25</v>
      </c>
      <c r="E17" s="5">
        <f t="shared" si="0"/>
        <v>25</v>
      </c>
      <c r="F17" s="5">
        <f t="shared" si="1"/>
        <v>-3.75</v>
      </c>
    </row>
    <row r="18" spans="1:6">
      <c r="A18" s="7">
        <v>1080400001</v>
      </c>
      <c r="B18" s="8" t="s">
        <v>223</v>
      </c>
      <c r="C18" s="9">
        <v>5</v>
      </c>
      <c r="D18" s="10">
        <v>1.25</v>
      </c>
      <c r="E18" s="9">
        <f t="shared" si="0"/>
        <v>25</v>
      </c>
      <c r="F18" s="9">
        <f t="shared" si="1"/>
        <v>-3.75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400</v>
      </c>
      <c r="D25" s="5">
        <f>D26+D29+D31+D34+D36</f>
        <v>102.23718</v>
      </c>
      <c r="E25" s="5">
        <f t="shared" si="0"/>
        <v>25.559294999999999</v>
      </c>
      <c r="F25" s="5">
        <f t="shared" si="1"/>
        <v>-297.76282000000003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400</v>
      </c>
      <c r="D26" s="5">
        <f>D27</f>
        <v>85.12518</v>
      </c>
      <c r="E26" s="5">
        <f t="shared" si="0"/>
        <v>21.281295</v>
      </c>
      <c r="F26" s="5">
        <f t="shared" si="1"/>
        <v>-314.87482</v>
      </c>
    </row>
    <row r="27" spans="1:6" ht="15" customHeight="1">
      <c r="A27" s="16">
        <v>1110502510</v>
      </c>
      <c r="B27" s="17" t="s">
        <v>221</v>
      </c>
      <c r="C27" s="12">
        <v>400</v>
      </c>
      <c r="D27" s="10">
        <v>85.12518</v>
      </c>
      <c r="E27" s="5">
        <f t="shared" si="0"/>
        <v>21.281295</v>
      </c>
      <c r="F27" s="9">
        <f t="shared" si="1"/>
        <v>-314.87482</v>
      </c>
    </row>
    <row r="28" spans="1:6" ht="19.5" hidden="1" customHeight="1">
      <c r="A28" s="7">
        <v>1110503505</v>
      </c>
      <c r="B28" s="11" t="s">
        <v>220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8">
        <v>1140000000</v>
      </c>
      <c r="B31" s="109" t="s">
        <v>129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3.5" customHeight="1">
      <c r="A33" s="7">
        <v>1140600000</v>
      </c>
      <c r="B33" s="8" t="s">
        <v>218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240</v>
      </c>
      <c r="C34" s="5">
        <f>C35+C36</f>
        <v>0</v>
      </c>
      <c r="D34" s="5"/>
      <c r="E34" s="5" t="e">
        <f t="shared" si="0"/>
        <v>#DIV/0!</v>
      </c>
      <c r="F34" s="5">
        <f t="shared" si="1"/>
        <v>0</v>
      </c>
    </row>
    <row r="35" spans="1:8" ht="18.75" customHeight="1">
      <c r="A35" s="7">
        <v>1163305010</v>
      </c>
      <c r="B35" s="8" t="s">
        <v>255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18" customHeight="1">
      <c r="A36" s="3">
        <v>1170000000</v>
      </c>
      <c r="B36" s="477" t="s">
        <v>216</v>
      </c>
      <c r="C36" s="5">
        <v>0</v>
      </c>
      <c r="D36" s="14">
        <f>SUM(D37)</f>
        <v>17.111999999999998</v>
      </c>
      <c r="E36" s="5" t="e">
        <f t="shared" si="0"/>
        <v>#DIV/0!</v>
      </c>
      <c r="F36" s="5">
        <f t="shared" si="1"/>
        <v>17.111999999999998</v>
      </c>
    </row>
    <row r="37" spans="1:8" ht="18" customHeight="1">
      <c r="A37" s="7">
        <v>1170100000</v>
      </c>
      <c r="B37" s="478" t="s">
        <v>438</v>
      </c>
      <c r="C37" s="9"/>
      <c r="D37" s="10">
        <v>17.111999999999998</v>
      </c>
      <c r="E37" s="9"/>
      <c r="F37" s="9"/>
    </row>
    <row r="38" spans="1:8" s="6" customFormat="1" ht="15" customHeight="1">
      <c r="A38" s="3">
        <v>1000000000</v>
      </c>
      <c r="B38" s="4" t="s">
        <v>16</v>
      </c>
      <c r="C38" s="126">
        <f>SUM(C4,C25)</f>
        <v>2309.85</v>
      </c>
      <c r="D38" s="126">
        <f>D4+D25</f>
        <v>343.83178999999996</v>
      </c>
      <c r="E38" s="5">
        <f t="shared" si="0"/>
        <v>14.885459661882805</v>
      </c>
      <c r="F38" s="5">
        <f t="shared" si="1"/>
        <v>-1966.01821</v>
      </c>
    </row>
    <row r="39" spans="1:8" s="6" customFormat="1">
      <c r="A39" s="3">
        <v>2000000000</v>
      </c>
      <c r="B39" s="4" t="s">
        <v>17</v>
      </c>
      <c r="C39" s="5">
        <f>C40+C42+C43+C45+C46+C47+C41</f>
        <v>2509.9079999999994</v>
      </c>
      <c r="D39" s="5">
        <f>D40+D42+D43+D45+D46+D47+D41</f>
        <v>624.98270000000002</v>
      </c>
      <c r="E39" s="5">
        <f t="shared" si="0"/>
        <v>24.900621855462436</v>
      </c>
      <c r="F39" s="5">
        <f t="shared" si="1"/>
        <v>-1884.9252999999994</v>
      </c>
      <c r="G39" s="19"/>
    </row>
    <row r="40" spans="1:8">
      <c r="A40" s="16">
        <v>2021000000</v>
      </c>
      <c r="B40" s="17" t="s">
        <v>18</v>
      </c>
      <c r="C40" s="12">
        <v>1658.6</v>
      </c>
      <c r="D40" s="260">
        <v>414.654</v>
      </c>
      <c r="E40" s="9">
        <f t="shared" si="0"/>
        <v>25.000241167249488</v>
      </c>
      <c r="F40" s="9">
        <f t="shared" si="1"/>
        <v>-1243.9459999999999</v>
      </c>
    </row>
    <row r="41" spans="1:8" ht="15.75" customHeight="1">
      <c r="A41" s="16">
        <v>2021500200</v>
      </c>
      <c r="B41" s="17" t="s">
        <v>227</v>
      </c>
      <c r="C41" s="12"/>
      <c r="D41" s="20">
        <v>0</v>
      </c>
      <c r="E41" s="9" t="e">
        <f t="shared" si="0"/>
        <v>#DIV/0!</v>
      </c>
      <c r="F41" s="9">
        <f t="shared" si="1"/>
        <v>0</v>
      </c>
    </row>
    <row r="42" spans="1:8">
      <c r="A42" s="16">
        <v>2022000000</v>
      </c>
      <c r="B42" s="17" t="s">
        <v>19</v>
      </c>
      <c r="C42" s="12">
        <v>637.37</v>
      </c>
      <c r="D42" s="10">
        <v>184.13</v>
      </c>
      <c r="E42" s="9">
        <f t="shared" si="0"/>
        <v>28.889028350879393</v>
      </c>
      <c r="F42" s="9">
        <f t="shared" si="1"/>
        <v>-453.24</v>
      </c>
    </row>
    <row r="43" spans="1:8" ht="13.5" customHeight="1">
      <c r="A43" s="16">
        <v>2023000000</v>
      </c>
      <c r="B43" s="17" t="s">
        <v>20</v>
      </c>
      <c r="C43" s="12">
        <v>103.383</v>
      </c>
      <c r="D43" s="184">
        <v>26.198699999999999</v>
      </c>
      <c r="E43" s="9">
        <f t="shared" si="0"/>
        <v>25.341400423667331</v>
      </c>
      <c r="F43" s="9">
        <f t="shared" si="1"/>
        <v>-77.184299999999993</v>
      </c>
    </row>
    <row r="44" spans="1:8" hidden="1">
      <c r="A44" s="16">
        <v>2070503010</v>
      </c>
      <c r="B44" s="17" t="s">
        <v>256</v>
      </c>
      <c r="C44" s="12">
        <v>0</v>
      </c>
      <c r="D44" s="184">
        <v>0</v>
      </c>
      <c r="E44" s="9" t="e">
        <f t="shared" si="0"/>
        <v>#DIV/0!</v>
      </c>
      <c r="F44" s="9">
        <f t="shared" si="1"/>
        <v>0</v>
      </c>
    </row>
    <row r="45" spans="1:8" ht="27.75" customHeight="1">
      <c r="A45" s="16">
        <v>2020400000</v>
      </c>
      <c r="B45" s="17" t="s">
        <v>21</v>
      </c>
      <c r="C45" s="12">
        <v>110.55500000000001</v>
      </c>
      <c r="D45" s="185">
        <v>0</v>
      </c>
      <c r="E45" s="9">
        <f t="shared" si="0"/>
        <v>0</v>
      </c>
      <c r="F45" s="9">
        <f t="shared" si="1"/>
        <v>-110.55500000000001</v>
      </c>
    </row>
    <row r="46" spans="1:8" ht="18" customHeight="1">
      <c r="A46" s="16">
        <v>2070000000</v>
      </c>
      <c r="B46" s="18" t="s">
        <v>283</v>
      </c>
      <c r="C46" s="12">
        <v>0</v>
      </c>
      <c r="D46" s="185">
        <v>0</v>
      </c>
      <c r="E46" s="9" t="e">
        <f>SUM(D46/C46*100)</f>
        <v>#DIV/0!</v>
      </c>
      <c r="F46" s="9">
        <f t="shared" si="1"/>
        <v>0</v>
      </c>
      <c r="G46" s="244"/>
      <c r="H46" s="244"/>
    </row>
    <row r="47" spans="1:8" ht="15.75" hidden="1" customHeight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8" s="6" customFormat="1" ht="31.5" hidden="1">
      <c r="A48" s="3">
        <v>3000000000</v>
      </c>
      <c r="B48" s="13" t="s">
        <v>24</v>
      </c>
      <c r="C48" s="188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8" s="6" customFormat="1" ht="15" customHeight="1">
      <c r="A49" s="3"/>
      <c r="B49" s="4" t="s">
        <v>25</v>
      </c>
      <c r="C49" s="440">
        <f>SUM(C38,C39,C48)</f>
        <v>4819.7579999999998</v>
      </c>
      <c r="D49" s="441">
        <f>D38+D39</f>
        <v>968.81448999999998</v>
      </c>
      <c r="E49" s="5">
        <f t="shared" si="0"/>
        <v>20.100894899702435</v>
      </c>
      <c r="F49" s="5">
        <f t="shared" si="1"/>
        <v>-3850.9435100000001</v>
      </c>
      <c r="G49" s="197"/>
      <c r="H49" s="197"/>
    </row>
    <row r="50" spans="1:8" s="6" customFormat="1">
      <c r="A50" s="3"/>
      <c r="B50" s="21" t="s">
        <v>306</v>
      </c>
      <c r="C50" s="247">
        <f>C49-C96</f>
        <v>-68.900000000000546</v>
      </c>
      <c r="D50" s="247">
        <f>D49-D96</f>
        <v>119.31456999999989</v>
      </c>
      <c r="E50" s="22"/>
      <c r="F50" s="22"/>
    </row>
    <row r="51" spans="1:8" ht="8.25" customHeight="1">
      <c r="A51" s="23"/>
      <c r="B51" s="24"/>
      <c r="C51" s="215"/>
      <c r="D51" s="215"/>
      <c r="E51" s="26"/>
      <c r="F51" s="27"/>
    </row>
    <row r="52" spans="1:8" ht="50.25" customHeight="1">
      <c r="A52" s="28" t="s">
        <v>0</v>
      </c>
      <c r="B52" s="28" t="s">
        <v>26</v>
      </c>
      <c r="C52" s="72" t="s">
        <v>407</v>
      </c>
      <c r="D52" s="73" t="s">
        <v>421</v>
      </c>
      <c r="E52" s="72" t="s">
        <v>2</v>
      </c>
      <c r="F52" s="74" t="s">
        <v>3</v>
      </c>
    </row>
    <row r="53" spans="1:8" ht="18" customHeight="1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>
      <c r="A54" s="30" t="s">
        <v>27</v>
      </c>
      <c r="B54" s="31" t="s">
        <v>28</v>
      </c>
      <c r="C54" s="32">
        <f>C55+C56+C57+C58+C59+C61+C60</f>
        <v>1447.3770000000002</v>
      </c>
      <c r="D54" s="32">
        <f>D55+D56+D57+D58+D59+D61+D60</f>
        <v>278.02012000000002</v>
      </c>
      <c r="E54" s="34">
        <f>SUM(D54/C54*100)</f>
        <v>19.208548982055124</v>
      </c>
      <c r="F54" s="34">
        <f>SUM(D54-C54)</f>
        <v>-1169.3568800000003</v>
      </c>
    </row>
    <row r="55" spans="1:8" s="6" customFormat="1" ht="31.5" hidden="1">
      <c r="A55" s="35" t="s">
        <v>29</v>
      </c>
      <c r="B55" s="36" t="s">
        <v>30</v>
      </c>
      <c r="C55" s="37"/>
      <c r="D55" s="37"/>
      <c r="E55" s="38"/>
      <c r="F55" s="38"/>
    </row>
    <row r="56" spans="1:8" ht="17.25" customHeight="1">
      <c r="A56" s="35" t="s">
        <v>31</v>
      </c>
      <c r="B56" s="39" t="s">
        <v>32</v>
      </c>
      <c r="C56" s="37">
        <v>1365.5</v>
      </c>
      <c r="D56" s="37">
        <v>277.02012000000002</v>
      </c>
      <c r="E56" s="38">
        <f t="shared" ref="E56:E96" si="3">SUM(D56/C56*100)</f>
        <v>20.287083119736362</v>
      </c>
      <c r="F56" s="38">
        <f t="shared" ref="F56:F96" si="4">SUM(D56-C56)</f>
        <v>-1088.4798799999999</v>
      </c>
    </row>
    <row r="57" spans="1:8" ht="16.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4"/>
        <v>0</v>
      </c>
    </row>
    <row r="58" spans="1:8" ht="31.5" hidden="1" customHeight="1">
      <c r="A58" s="35" t="s">
        <v>35</v>
      </c>
      <c r="B58" s="39" t="s">
        <v>36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8" ht="15" customHeight="1">
      <c r="A59" s="35" t="s">
        <v>37</v>
      </c>
      <c r="B59" s="39" t="s">
        <v>38</v>
      </c>
      <c r="C59" s="37">
        <v>8.9</v>
      </c>
      <c r="D59" s="37">
        <v>0</v>
      </c>
      <c r="E59" s="38">
        <f t="shared" si="3"/>
        <v>0</v>
      </c>
      <c r="F59" s="38">
        <f t="shared" si="4"/>
        <v>-8.9</v>
      </c>
    </row>
    <row r="60" spans="1:8" ht="13.5" customHeight="1">
      <c r="A60" s="35" t="s">
        <v>39</v>
      </c>
      <c r="B60" s="39" t="s">
        <v>40</v>
      </c>
      <c r="C60" s="40">
        <v>50</v>
      </c>
      <c r="D60" s="40">
        <v>0</v>
      </c>
      <c r="E60" s="38">
        <f t="shared" si="3"/>
        <v>0</v>
      </c>
      <c r="F60" s="38">
        <f t="shared" si="4"/>
        <v>-50</v>
      </c>
    </row>
    <row r="61" spans="1:8" ht="15.75" customHeight="1">
      <c r="A61" s="35" t="s">
        <v>41</v>
      </c>
      <c r="B61" s="39" t="s">
        <v>42</v>
      </c>
      <c r="C61" s="37">
        <v>22.977</v>
      </c>
      <c r="D61" s="37">
        <v>1</v>
      </c>
      <c r="E61" s="38">
        <f t="shared" si="3"/>
        <v>4.3521782652217436</v>
      </c>
      <c r="F61" s="38">
        <f t="shared" si="4"/>
        <v>-21.977</v>
      </c>
    </row>
    <row r="62" spans="1:8" s="6" customFormat="1">
      <c r="A62" s="41" t="s">
        <v>43</v>
      </c>
      <c r="B62" s="42" t="s">
        <v>44</v>
      </c>
      <c r="C62" s="32">
        <f>C63</f>
        <v>103.383</v>
      </c>
      <c r="D62" s="32">
        <f>D63</f>
        <v>0</v>
      </c>
      <c r="E62" s="34">
        <f t="shared" si="3"/>
        <v>0</v>
      </c>
      <c r="F62" s="34">
        <f t="shared" si="4"/>
        <v>-103.383</v>
      </c>
    </row>
    <row r="63" spans="1:8">
      <c r="A63" s="43" t="s">
        <v>45</v>
      </c>
      <c r="B63" s="44" t="s">
        <v>46</v>
      </c>
      <c r="C63" s="37">
        <v>103.383</v>
      </c>
      <c r="D63" s="37"/>
      <c r="E63" s="38">
        <f t="shared" si="3"/>
        <v>0</v>
      </c>
      <c r="F63" s="38">
        <f t="shared" si="4"/>
        <v>-103.383</v>
      </c>
    </row>
    <row r="64" spans="1:8" s="6" customFormat="1" ht="16.5" customHeight="1">
      <c r="A64" s="30" t="s">
        <v>47</v>
      </c>
      <c r="B64" s="31" t="s">
        <v>48</v>
      </c>
      <c r="C64" s="32">
        <f>C68+C67+C69</f>
        <v>25</v>
      </c>
      <c r="D64" s="32">
        <f>D68+D67+D69</f>
        <v>1.5</v>
      </c>
      <c r="E64" s="34">
        <f t="shared" si="3"/>
        <v>6</v>
      </c>
      <c r="F64" s="34">
        <f t="shared" si="4"/>
        <v>-23.5</v>
      </c>
    </row>
    <row r="65" spans="1:7" hidden="1">
      <c r="A65" s="35" t="s">
        <v>49</v>
      </c>
      <c r="B65" s="39" t="s">
        <v>50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9.5" hidden="1" customHeight="1">
      <c r="A66" s="4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t="18" customHeight="1">
      <c r="A67" s="46" t="s">
        <v>53</v>
      </c>
      <c r="B67" s="47" t="s">
        <v>54</v>
      </c>
      <c r="C67" s="96">
        <v>13</v>
      </c>
      <c r="D67" s="37">
        <v>0</v>
      </c>
      <c r="E67" s="34">
        <f t="shared" si="3"/>
        <v>0</v>
      </c>
      <c r="F67" s="34">
        <f t="shared" si="4"/>
        <v>-13</v>
      </c>
    </row>
    <row r="68" spans="1:7" ht="15.75" customHeight="1">
      <c r="A68" s="46" t="s">
        <v>214</v>
      </c>
      <c r="B68" s="47" t="s">
        <v>215</v>
      </c>
      <c r="C68" s="37">
        <v>10</v>
      </c>
      <c r="D68" s="37">
        <v>1.5</v>
      </c>
      <c r="E68" s="34">
        <f t="shared" si="3"/>
        <v>15</v>
      </c>
      <c r="F68" s="34">
        <f t="shared" si="4"/>
        <v>-8.5</v>
      </c>
    </row>
    <row r="69" spans="1:7" ht="15.75" customHeight="1">
      <c r="A69" s="46" t="s">
        <v>339</v>
      </c>
      <c r="B69" s="47" t="s">
        <v>340</v>
      </c>
      <c r="C69" s="37">
        <v>2</v>
      </c>
      <c r="D69" s="37">
        <v>0</v>
      </c>
      <c r="E69" s="34"/>
      <c r="F69" s="34"/>
    </row>
    <row r="70" spans="1:7" s="6" customFormat="1">
      <c r="A70" s="30" t="s">
        <v>55</v>
      </c>
      <c r="B70" s="31" t="s">
        <v>56</v>
      </c>
      <c r="C70" s="48">
        <f>SUM(C71:C74)</f>
        <v>1264.6199999999999</v>
      </c>
      <c r="D70" s="48">
        <f>SUM(D71:D74)</f>
        <v>288.6431</v>
      </c>
      <c r="E70" s="34">
        <f t="shared" si="3"/>
        <v>22.824492732994894</v>
      </c>
      <c r="F70" s="34">
        <f t="shared" si="4"/>
        <v>-975.97689999999989</v>
      </c>
    </row>
    <row r="71" spans="1:7" ht="15" customHeight="1">
      <c r="A71" s="35" t="s">
        <v>57</v>
      </c>
      <c r="B71" s="39" t="s">
        <v>58</v>
      </c>
      <c r="C71" s="49"/>
      <c r="D71" s="37">
        <v>0</v>
      </c>
      <c r="E71" s="38" t="e">
        <f t="shared" si="3"/>
        <v>#DIV/0!</v>
      </c>
      <c r="F71" s="38">
        <f t="shared" si="4"/>
        <v>0</v>
      </c>
    </row>
    <row r="72" spans="1:7" s="6" customFormat="1" ht="18" customHeight="1">
      <c r="A72" s="35" t="s">
        <v>59</v>
      </c>
      <c r="B72" s="39" t="s">
        <v>60</v>
      </c>
      <c r="C72" s="49"/>
      <c r="D72" s="37">
        <v>0</v>
      </c>
      <c r="E72" s="38" t="e">
        <f t="shared" si="3"/>
        <v>#DIV/0!</v>
      </c>
      <c r="F72" s="38">
        <f t="shared" si="4"/>
        <v>0</v>
      </c>
      <c r="G72" s="50"/>
    </row>
    <row r="73" spans="1:7">
      <c r="A73" s="35" t="s">
        <v>61</v>
      </c>
      <c r="B73" s="39" t="s">
        <v>62</v>
      </c>
      <c r="C73" s="49">
        <v>1114.6199999999999</v>
      </c>
      <c r="D73" s="37">
        <v>210.6431</v>
      </c>
      <c r="E73" s="38">
        <f t="shared" si="3"/>
        <v>18.8981984891712</v>
      </c>
      <c r="F73" s="38">
        <f t="shared" si="4"/>
        <v>-903.97689999999989</v>
      </c>
    </row>
    <row r="74" spans="1:7">
      <c r="A74" s="35" t="s">
        <v>63</v>
      </c>
      <c r="B74" s="39" t="s">
        <v>64</v>
      </c>
      <c r="C74" s="49">
        <v>150</v>
      </c>
      <c r="D74" s="37">
        <v>78</v>
      </c>
      <c r="E74" s="38">
        <f t="shared" si="3"/>
        <v>52</v>
      </c>
      <c r="F74" s="38">
        <f t="shared" si="4"/>
        <v>-72</v>
      </c>
    </row>
    <row r="75" spans="1:7" s="6" customFormat="1" ht="16.5" customHeight="1">
      <c r="A75" s="30" t="s">
        <v>65</v>
      </c>
      <c r="B75" s="31" t="s">
        <v>66</v>
      </c>
      <c r="C75" s="32">
        <f>SUM(C76:C78)</f>
        <v>925.97799999999995</v>
      </c>
      <c r="D75" s="32">
        <f>SUM(D77:D78)</f>
        <v>5.0117000000000003</v>
      </c>
      <c r="E75" s="34">
        <f t="shared" si="3"/>
        <v>0.54123316104702279</v>
      </c>
      <c r="F75" s="34">
        <f t="shared" si="4"/>
        <v>-920.96629999999993</v>
      </c>
    </row>
    <row r="76" spans="1:7" hidden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ht="17.25" customHeight="1">
      <c r="A77" s="35" t="s">
        <v>69</v>
      </c>
      <c r="B77" s="51" t="s">
        <v>70</v>
      </c>
      <c r="C77" s="37">
        <v>200</v>
      </c>
      <c r="D77" s="37">
        <v>0</v>
      </c>
      <c r="E77" s="38">
        <f t="shared" si="3"/>
        <v>0</v>
      </c>
      <c r="F77" s="38">
        <f t="shared" si="4"/>
        <v>-200</v>
      </c>
    </row>
    <row r="78" spans="1:7">
      <c r="A78" s="35" t="s">
        <v>71</v>
      </c>
      <c r="B78" s="39" t="s">
        <v>72</v>
      </c>
      <c r="C78" s="37">
        <v>725.97799999999995</v>
      </c>
      <c r="D78" s="37">
        <v>5.0117000000000003</v>
      </c>
      <c r="E78" s="38">
        <f>SUM(D78/C78*100)</f>
        <v>0.69033772373267521</v>
      </c>
      <c r="F78" s="38">
        <f t="shared" si="4"/>
        <v>-720.96629999999993</v>
      </c>
    </row>
    <row r="79" spans="1:7" s="6" customFormat="1">
      <c r="A79" s="30" t="s">
        <v>83</v>
      </c>
      <c r="B79" s="31" t="s">
        <v>84</v>
      </c>
      <c r="C79" s="32">
        <f>C80</f>
        <v>1092.3</v>
      </c>
      <c r="D79" s="32">
        <f>SUM(D80)</f>
        <v>262.875</v>
      </c>
      <c r="E79" s="34">
        <f t="shared" si="3"/>
        <v>24.066190606976107</v>
      </c>
      <c r="F79" s="34">
        <f t="shared" si="4"/>
        <v>-829.42499999999995</v>
      </c>
    </row>
    <row r="80" spans="1:7" ht="20.25" customHeight="1">
      <c r="A80" s="35" t="s">
        <v>85</v>
      </c>
      <c r="B80" s="39" t="s">
        <v>229</v>
      </c>
      <c r="C80" s="37">
        <v>1092.3</v>
      </c>
      <c r="D80" s="37">
        <v>262.875</v>
      </c>
      <c r="E80" s="38">
        <f t="shared" si="3"/>
        <v>24.066190606976107</v>
      </c>
      <c r="F80" s="38">
        <f t="shared" si="4"/>
        <v>-829.42499999999995</v>
      </c>
    </row>
    <row r="81" spans="1:6" s="6" customFormat="1" ht="0.75" customHeight="1">
      <c r="A81" s="52">
        <v>1000</v>
      </c>
      <c r="B81" s="31" t="s">
        <v>86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.5" customHeight="1">
      <c r="A82" s="53">
        <v>1001</v>
      </c>
      <c r="B82" s="54" t="s">
        <v>87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27" hidden="1" customHeight="1">
      <c r="A83" s="53">
        <v>1003</v>
      </c>
      <c r="B83" s="54" t="s">
        <v>88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27.75" hidden="1" customHeight="1">
      <c r="A84" s="53">
        <v>1004</v>
      </c>
      <c r="B84" s="54" t="s">
        <v>89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35" t="s">
        <v>90</v>
      </c>
      <c r="B85" s="39" t="s">
        <v>91</v>
      </c>
      <c r="C85" s="37">
        <v>0</v>
      </c>
      <c r="D85" s="37">
        <v>0</v>
      </c>
      <c r="E85" s="38"/>
      <c r="F85" s="38">
        <f t="shared" si="4"/>
        <v>0</v>
      </c>
    </row>
    <row r="86" spans="1:6" ht="17.25" customHeight="1">
      <c r="A86" s="30" t="s">
        <v>92</v>
      </c>
      <c r="B86" s="31" t="s">
        <v>93</v>
      </c>
      <c r="C86" s="32">
        <f>C87+C88+C89+C90+C91</f>
        <v>30</v>
      </c>
      <c r="D86" s="32">
        <f>D87+D88+D89+D90+D91</f>
        <v>13.45</v>
      </c>
      <c r="E86" s="38">
        <f t="shared" si="3"/>
        <v>44.833333333333329</v>
      </c>
      <c r="F86" s="22">
        <f>F87+F88+F89+F90+F91</f>
        <v>-16.55</v>
      </c>
    </row>
    <row r="87" spans="1:6" ht="15" customHeight="1">
      <c r="A87" s="35" t="s">
        <v>94</v>
      </c>
      <c r="B87" s="39" t="s">
        <v>95</v>
      </c>
      <c r="C87" s="234">
        <v>30</v>
      </c>
      <c r="D87" s="234">
        <v>13.45</v>
      </c>
      <c r="E87" s="38">
        <f t="shared" si="3"/>
        <v>44.833333333333329</v>
      </c>
      <c r="F87" s="38">
        <f>SUM(D87-C87)</f>
        <v>-16.55</v>
      </c>
    </row>
    <row r="88" spans="1:6" ht="15.75" hidden="1" customHeight="1">
      <c r="A88" s="35" t="s">
        <v>96</v>
      </c>
      <c r="B88" s="39" t="s">
        <v>97</v>
      </c>
      <c r="C88" s="234"/>
      <c r="D88" s="234"/>
      <c r="E88" s="38" t="e">
        <f t="shared" si="3"/>
        <v>#DIV/0!</v>
      </c>
      <c r="F88" s="38">
        <f>SUM(D88-C88)</f>
        <v>0</v>
      </c>
    </row>
    <row r="89" spans="1:6" ht="15.75" hidden="1" customHeight="1">
      <c r="A89" s="35" t="s">
        <v>98</v>
      </c>
      <c r="B89" s="39" t="s">
        <v>99</v>
      </c>
      <c r="C89" s="234"/>
      <c r="D89" s="234"/>
      <c r="E89" s="38" t="e">
        <f t="shared" si="3"/>
        <v>#DIV/0!</v>
      </c>
      <c r="F89" s="38"/>
    </row>
    <row r="90" spans="1:6" ht="15.75" hidden="1" customHeight="1">
      <c r="A90" s="35" t="s">
        <v>100</v>
      </c>
      <c r="B90" s="39" t="s">
        <v>101</v>
      </c>
      <c r="C90" s="234"/>
      <c r="D90" s="234"/>
      <c r="E90" s="38" t="e">
        <f t="shared" si="3"/>
        <v>#DIV/0!</v>
      </c>
      <c r="F90" s="38"/>
    </row>
    <row r="91" spans="1:6" ht="15.75" hidden="1" customHeight="1">
      <c r="A91" s="35" t="s">
        <v>102</v>
      </c>
      <c r="B91" s="39" t="s">
        <v>103</v>
      </c>
      <c r="C91" s="234"/>
      <c r="D91" s="234"/>
      <c r="E91" s="38" t="e">
        <f t="shared" si="3"/>
        <v>#DIV/0!</v>
      </c>
      <c r="F91" s="38"/>
    </row>
    <row r="92" spans="1:6" s="6" customFormat="1" ht="16.5" customHeight="1">
      <c r="A92" s="52">
        <v>1400</v>
      </c>
      <c r="B92" s="56" t="s">
        <v>112</v>
      </c>
      <c r="C92" s="235">
        <f>C93+C94+C95</f>
        <v>0</v>
      </c>
      <c r="D92" s="235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23.25" hidden="1" customHeight="1">
      <c r="A93" s="53">
        <v>1401</v>
      </c>
      <c r="B93" s="54" t="s">
        <v>113</v>
      </c>
      <c r="C93" s="236"/>
      <c r="D93" s="234"/>
      <c r="E93" s="38" t="e">
        <f t="shared" si="3"/>
        <v>#DIV/0!</v>
      </c>
      <c r="F93" s="38">
        <f t="shared" si="4"/>
        <v>0</v>
      </c>
    </row>
    <row r="94" spans="1:6" ht="19.5" hidden="1" customHeight="1">
      <c r="A94" s="53">
        <v>1402</v>
      </c>
      <c r="B94" s="54" t="s">
        <v>114</v>
      </c>
      <c r="C94" s="236"/>
      <c r="D94" s="234"/>
      <c r="E94" s="38" t="e">
        <f t="shared" si="3"/>
        <v>#DIV/0!</v>
      </c>
      <c r="F94" s="38">
        <f t="shared" si="4"/>
        <v>0</v>
      </c>
    </row>
    <row r="95" spans="1:6" ht="17.25" hidden="1" customHeight="1">
      <c r="A95" s="53">
        <v>1403</v>
      </c>
      <c r="B95" s="54" t="s">
        <v>115</v>
      </c>
      <c r="C95" s="237">
        <v>0</v>
      </c>
      <c r="D95" s="238">
        <v>0</v>
      </c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116</v>
      </c>
      <c r="C96" s="441">
        <f>C54+C62+C64+C70+C75+C79+C86</f>
        <v>4888.6580000000004</v>
      </c>
      <c r="D96" s="441">
        <f>D54+D62+D64+D70+D75+D79+D86</f>
        <v>849.49992000000009</v>
      </c>
      <c r="E96" s="34">
        <f t="shared" si="3"/>
        <v>17.376955393484266</v>
      </c>
      <c r="F96" s="34">
        <f t="shared" si="4"/>
        <v>-4039.1580800000002</v>
      </c>
    </row>
    <row r="97" spans="1:4" ht="16.5" customHeight="1">
      <c r="C97" s="125"/>
      <c r="D97" s="101"/>
    </row>
    <row r="98" spans="1:4" s="112" customFormat="1" ht="20.25" customHeight="1">
      <c r="A98" s="110" t="s">
        <v>117</v>
      </c>
      <c r="B98" s="110"/>
      <c r="C98" s="128"/>
      <c r="D98" s="111"/>
    </row>
    <row r="99" spans="1:4" s="112" customFormat="1" ht="13.5" customHeight="1">
      <c r="A99" s="113" t="s">
        <v>118</v>
      </c>
      <c r="B99" s="113"/>
      <c r="C99" s="117" t="s">
        <v>119</v>
      </c>
    </row>
    <row r="101" spans="1:4" ht="5.25" customHeight="1"/>
  </sheetData>
  <customSheetViews>
    <customSheetView guid="{61528DAC-5C4C-48F4-ADE2-8A724B05A086}" scale="70" showPageBreaks="1" hiddenRows="1" view="pageBreakPreview">
      <selection activeCell="C96" sqref="C96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2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3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4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6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7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8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N33"/>
  <sheetViews>
    <sheetView view="pageBreakPreview" zoomScale="70" zoomScaleNormal="100" zoomScaleSheetLayoutView="70" workbookViewId="0">
      <selection activeCell="EX32" sqref="EX32"/>
    </sheetView>
  </sheetViews>
  <sheetFormatPr defaultRowHeight="15"/>
  <cols>
    <col min="1" max="1" width="6.140625" style="151" customWidth="1"/>
    <col min="2" max="2" width="26.42578125" style="151" customWidth="1"/>
    <col min="3" max="3" width="17" style="151" customWidth="1"/>
    <col min="4" max="4" width="16.5703125" style="152" customWidth="1"/>
    <col min="5" max="5" width="11.42578125" style="151" customWidth="1"/>
    <col min="6" max="6" width="15.42578125" style="151" customWidth="1"/>
    <col min="7" max="7" width="13.42578125" style="151" customWidth="1"/>
    <col min="8" max="8" width="11" style="151" customWidth="1"/>
    <col min="9" max="9" width="15.5703125" style="151" customWidth="1"/>
    <col min="10" max="10" width="17" style="151" customWidth="1"/>
    <col min="11" max="11" width="13" style="151" bestFit="1" customWidth="1"/>
    <col min="12" max="12" width="15.140625" style="151" customWidth="1"/>
    <col min="13" max="13" width="14.42578125" style="151" customWidth="1"/>
    <col min="14" max="14" width="13" style="151" bestFit="1" customWidth="1"/>
    <col min="15" max="15" width="14.140625" style="151" customWidth="1"/>
    <col min="16" max="16" width="15.7109375" style="151" customWidth="1"/>
    <col min="17" max="17" width="10.140625" style="151" customWidth="1"/>
    <col min="18" max="18" width="16.7109375" style="151" bestFit="1" customWidth="1"/>
    <col min="19" max="19" width="17.28515625" style="151" bestFit="1" customWidth="1"/>
    <col min="20" max="20" width="10" style="151" customWidth="1"/>
    <col min="21" max="21" width="13.5703125" style="151" customWidth="1"/>
    <col min="22" max="22" width="14.7109375" style="151" customWidth="1"/>
    <col min="23" max="23" width="12.28515625" style="151" customWidth="1"/>
    <col min="24" max="24" width="15.140625" style="151" customWidth="1"/>
    <col min="25" max="25" width="13.42578125" style="151" customWidth="1"/>
    <col min="26" max="26" width="12.5703125" style="151" customWidth="1"/>
    <col min="27" max="28" width="14.85546875" style="151" customWidth="1"/>
    <col min="29" max="29" width="10.7109375" style="151" customWidth="1"/>
    <col min="30" max="30" width="17" style="151" customWidth="1"/>
    <col min="31" max="31" width="15.7109375" style="151" customWidth="1"/>
    <col min="32" max="32" width="10" style="151" customWidth="1"/>
    <col min="33" max="33" width="13.85546875" style="151" customWidth="1"/>
    <col min="34" max="34" width="12.28515625" style="151" customWidth="1"/>
    <col min="35" max="35" width="11.85546875" style="151" customWidth="1"/>
    <col min="36" max="36" width="11" style="151" customWidth="1"/>
    <col min="37" max="37" width="14.5703125" style="151" customWidth="1"/>
    <col min="38" max="38" width="13.7109375" style="151" customWidth="1"/>
    <col min="39" max="39" width="15.42578125" style="151" customWidth="1"/>
    <col min="40" max="40" width="16" style="151" customWidth="1"/>
    <col min="41" max="41" width="16.28515625" style="151" customWidth="1"/>
    <col min="42" max="42" width="14.28515625" style="151" customWidth="1"/>
    <col min="43" max="43" width="13.140625" style="151" customWidth="1"/>
    <col min="44" max="44" width="11" style="151" customWidth="1"/>
    <col min="45" max="45" width="14.42578125" style="151" customWidth="1"/>
    <col min="46" max="46" width="14.7109375" style="151" customWidth="1"/>
    <col min="47" max="47" width="12.42578125" style="151" customWidth="1"/>
    <col min="48" max="48" width="9.42578125" style="151" hidden="1" customWidth="1"/>
    <col min="49" max="49" width="9.7109375" style="151" hidden="1" customWidth="1"/>
    <col min="50" max="50" width="11.85546875" style="151" hidden="1" customWidth="1"/>
    <col min="51" max="51" width="13.85546875" style="151" customWidth="1"/>
    <col min="52" max="52" width="12.85546875" style="151" customWidth="1"/>
    <col min="53" max="53" width="11.7109375" style="151" customWidth="1"/>
    <col min="54" max="56" width="9.85546875" style="151" hidden="1" customWidth="1"/>
    <col min="57" max="57" width="11.7109375" style="151" customWidth="1"/>
    <col min="58" max="58" width="11.28515625" style="151" customWidth="1"/>
    <col min="59" max="59" width="16" style="151" customWidth="1"/>
    <col min="60" max="61" width="9.7109375" style="151" hidden="1" customWidth="1"/>
    <col min="62" max="62" width="17.7109375" style="151" hidden="1" customWidth="1"/>
    <col min="63" max="63" width="0.42578125" style="151" customWidth="1"/>
    <col min="64" max="64" width="20.5703125" style="151" hidden="1" customWidth="1"/>
    <col min="65" max="65" width="10.140625" style="151" hidden="1" customWidth="1"/>
    <col min="66" max="66" width="12.7109375" style="151" customWidth="1"/>
    <col min="67" max="67" width="11.5703125" style="151" customWidth="1"/>
    <col min="68" max="68" width="18.5703125" style="151" customWidth="1"/>
    <col min="69" max="69" width="15.28515625" style="151" customWidth="1"/>
    <col min="70" max="70" width="15" style="151" customWidth="1"/>
    <col min="71" max="71" width="12.42578125" style="151" customWidth="1"/>
    <col min="72" max="73" width="9.7109375" style="151" hidden="1" customWidth="1"/>
    <col min="74" max="74" width="9.5703125" style="151" hidden="1" customWidth="1"/>
    <col min="75" max="75" width="9.42578125" style="151" hidden="1" customWidth="1"/>
    <col min="76" max="76" width="9.7109375" style="151" hidden="1" customWidth="1"/>
    <col min="77" max="77" width="10.140625" style="151" hidden="1" customWidth="1"/>
    <col min="78" max="78" width="20" style="151" customWidth="1"/>
    <col min="79" max="79" width="15.28515625" style="151" customWidth="1"/>
    <col min="80" max="80" width="10" style="151" customWidth="1"/>
    <col min="81" max="81" width="16.42578125" style="151" customWidth="1"/>
    <col min="82" max="82" width="15.7109375" style="151" customWidth="1"/>
    <col min="83" max="83" width="12.140625" style="151" customWidth="1"/>
    <col min="84" max="84" width="20.42578125" style="151" customWidth="1"/>
    <col min="85" max="85" width="21.42578125" style="151" customWidth="1"/>
    <col min="86" max="86" width="18.42578125" style="151" customWidth="1"/>
    <col min="87" max="87" width="17.42578125" style="151" customWidth="1"/>
    <col min="88" max="88" width="16.5703125" style="151" customWidth="1"/>
    <col min="89" max="89" width="10" style="151" customWidth="1"/>
    <col min="90" max="90" width="19.85546875" style="151" customWidth="1"/>
    <col min="91" max="91" width="18" style="151" customWidth="1"/>
    <col min="92" max="92" width="13.28515625" style="151" customWidth="1"/>
    <col min="93" max="93" width="19.85546875" style="151" customWidth="1"/>
    <col min="94" max="94" width="22.28515625" style="151" customWidth="1"/>
    <col min="95" max="95" width="14.85546875" style="151" customWidth="1"/>
    <col min="96" max="96" width="16.7109375" style="151" customWidth="1"/>
    <col min="97" max="97" width="16.85546875" style="151" customWidth="1"/>
    <col min="98" max="98" width="14.42578125" style="151" bestFit="1" customWidth="1"/>
    <col min="99" max="99" width="9.85546875" style="151" bestFit="1" customWidth="1"/>
    <col min="100" max="100" width="14.42578125" style="151" customWidth="1"/>
    <col min="101" max="101" width="14.28515625" style="151" customWidth="1"/>
    <col min="102" max="103" width="9.85546875" style="151" hidden="1" customWidth="1"/>
    <col min="104" max="104" width="14.42578125" style="151" hidden="1" customWidth="1"/>
    <col min="105" max="106" width="9.85546875" style="151" hidden="1" customWidth="1"/>
    <col min="107" max="107" width="14.42578125" style="151" hidden="1" customWidth="1"/>
    <col min="108" max="109" width="9.85546875" style="151" hidden="1" customWidth="1"/>
    <col min="110" max="110" width="14.42578125" style="151" hidden="1" customWidth="1"/>
    <col min="111" max="111" width="17.5703125" style="151" customWidth="1"/>
    <col min="112" max="112" width="20.28515625" style="151" customWidth="1"/>
    <col min="113" max="113" width="13" style="151" bestFit="1" customWidth="1"/>
    <col min="114" max="114" width="18" style="151" bestFit="1" customWidth="1"/>
    <col min="115" max="115" width="20.5703125" style="151" customWidth="1"/>
    <col min="116" max="116" width="13.28515625" style="151" customWidth="1"/>
    <col min="117" max="117" width="16.7109375" style="151" customWidth="1"/>
    <col min="118" max="118" width="16.85546875" style="151" customWidth="1"/>
    <col min="119" max="119" width="12.28515625" style="151" customWidth="1"/>
    <col min="120" max="120" width="15.28515625" style="151" customWidth="1"/>
    <col min="121" max="121" width="14.28515625" style="151" customWidth="1"/>
    <col min="122" max="122" width="13.85546875" style="151" customWidth="1"/>
    <col min="123" max="123" width="18.85546875" style="151" customWidth="1"/>
    <col min="124" max="124" width="13.7109375" style="151" customWidth="1"/>
    <col min="125" max="125" width="10.140625" style="151" customWidth="1"/>
    <col min="126" max="126" width="16" style="151" customWidth="1"/>
    <col min="127" max="127" width="14.28515625" style="151" customWidth="1"/>
    <col min="128" max="128" width="10.140625" style="151" customWidth="1"/>
    <col min="129" max="129" width="15.140625" style="151" customWidth="1"/>
    <col min="130" max="130" width="18.5703125" style="151" customWidth="1"/>
    <col min="131" max="131" width="10.140625" style="151" customWidth="1"/>
    <col min="132" max="132" width="15.28515625" style="151" customWidth="1"/>
    <col min="133" max="133" width="12.42578125" style="151" customWidth="1"/>
    <col min="134" max="134" width="10.140625" style="151" customWidth="1"/>
    <col min="135" max="135" width="18" style="151" customWidth="1"/>
    <col min="136" max="136" width="14.85546875" style="151" customWidth="1"/>
    <col min="137" max="137" width="10.5703125" style="151" customWidth="1"/>
    <col min="138" max="138" width="14.42578125" style="151" customWidth="1"/>
    <col min="139" max="139" width="13.5703125" style="151" customWidth="1"/>
    <col min="140" max="140" width="8.7109375" style="151" customWidth="1"/>
    <col min="141" max="141" width="15.5703125" style="151" customWidth="1"/>
    <col min="142" max="142" width="14.7109375" style="151" customWidth="1"/>
    <col min="143" max="144" width="10.140625" style="151" customWidth="1"/>
    <col min="145" max="145" width="10.85546875" style="151" customWidth="1"/>
    <col min="146" max="146" width="11.42578125" style="151" customWidth="1"/>
    <col min="147" max="147" width="12" style="151" customWidth="1"/>
    <col min="148" max="148" width="11.42578125" style="151" customWidth="1"/>
    <col min="149" max="149" width="10" style="151" customWidth="1"/>
    <col min="150" max="150" width="9.85546875" style="151" customWidth="1"/>
    <col min="151" max="151" width="11.42578125" style="151" customWidth="1"/>
    <col min="152" max="152" width="11.28515625" style="151" customWidth="1"/>
    <col min="153" max="153" width="14.85546875" style="151" customWidth="1"/>
    <col min="154" max="154" width="13.85546875" style="151" customWidth="1"/>
    <col min="155" max="155" width="12.7109375" style="151" customWidth="1"/>
    <col min="156" max="156" width="14.85546875" style="151" customWidth="1"/>
    <col min="157" max="16384" width="9.140625" style="151"/>
  </cols>
  <sheetData>
    <row r="1" spans="1:159" ht="18" customHeight="1">
      <c r="X1" s="515" t="s">
        <v>134</v>
      </c>
      <c r="Y1" s="515"/>
      <c r="Z1" s="515"/>
      <c r="AA1" s="154"/>
      <c r="AB1" s="154"/>
      <c r="AC1" s="154"/>
      <c r="AD1" s="510"/>
      <c r="AE1" s="510"/>
      <c r="AF1" s="510"/>
      <c r="AG1" s="155"/>
      <c r="AH1" s="155"/>
      <c r="AI1" s="155"/>
      <c r="AJ1" s="155"/>
      <c r="AK1" s="155"/>
      <c r="AL1" s="155"/>
    </row>
    <row r="2" spans="1:159" ht="19.5" customHeight="1">
      <c r="X2" s="155" t="s">
        <v>135</v>
      </c>
      <c r="Y2" s="155"/>
      <c r="Z2" s="155"/>
      <c r="AA2" s="153"/>
      <c r="AB2" s="153"/>
      <c r="AC2" s="153"/>
      <c r="AD2" s="510"/>
      <c r="AE2" s="510"/>
      <c r="AF2" s="510"/>
      <c r="AG2" s="155"/>
      <c r="AH2" s="155"/>
      <c r="AI2" s="155"/>
      <c r="AJ2" s="155"/>
      <c r="AK2" s="155"/>
      <c r="AL2" s="155"/>
    </row>
    <row r="3" spans="1:159" ht="30.75" customHeight="1">
      <c r="A3" s="156"/>
      <c r="B3" s="354"/>
      <c r="C3" s="354"/>
      <c r="D3" s="355"/>
      <c r="E3" s="354"/>
      <c r="F3" s="354"/>
      <c r="G3" s="354"/>
      <c r="H3" s="354"/>
      <c r="I3" s="354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520" t="s">
        <v>136</v>
      </c>
      <c r="Y3" s="520"/>
      <c r="Z3" s="520"/>
      <c r="AA3" s="156"/>
      <c r="AB3" s="156"/>
      <c r="AC3" s="156"/>
      <c r="AD3" s="514"/>
      <c r="AE3" s="514"/>
      <c r="AF3" s="514"/>
      <c r="AG3" s="157"/>
      <c r="AH3" s="157"/>
      <c r="AI3" s="157"/>
      <c r="AJ3" s="157"/>
      <c r="AK3" s="157"/>
      <c r="AL3" s="157"/>
      <c r="AM3" s="156"/>
      <c r="AN3" s="156"/>
      <c r="AO3" s="156"/>
      <c r="AP3" s="156"/>
      <c r="AQ3" s="156"/>
      <c r="AR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</row>
    <row r="4" spans="1:159" ht="24" customHeight="1">
      <c r="B4" s="518" t="s">
        <v>137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158"/>
      <c r="AB4" s="158"/>
      <c r="AC4" s="158"/>
      <c r="AD4" s="158"/>
      <c r="AE4" s="158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</row>
    <row r="5" spans="1:159" ht="20.25" customHeight="1">
      <c r="B5" s="516" t="s">
        <v>418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159"/>
      <c r="AB5" s="159"/>
      <c r="AC5" s="159"/>
      <c r="AD5" s="159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</row>
    <row r="6" spans="1:159" ht="15" customHeight="1">
      <c r="A6" s="156"/>
      <c r="B6" s="357"/>
      <c r="C6" s="358"/>
      <c r="D6" s="359"/>
      <c r="E6" s="357"/>
      <c r="F6" s="357"/>
      <c r="G6" s="360"/>
      <c r="H6" s="360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357"/>
      <c r="Z6" s="360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W6" s="156"/>
      <c r="EX6" s="156"/>
      <c r="EY6" s="156"/>
    </row>
    <row r="7" spans="1:159" s="160" customFormat="1" ht="15" customHeight="1">
      <c r="A7" s="495" t="s">
        <v>138</v>
      </c>
      <c r="B7" s="495" t="s">
        <v>139</v>
      </c>
      <c r="C7" s="486" t="s">
        <v>140</v>
      </c>
      <c r="D7" s="487"/>
      <c r="E7" s="488"/>
      <c r="F7" s="281" t="s">
        <v>141</v>
      </c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3"/>
      <c r="DD7" s="282"/>
      <c r="DE7" s="282"/>
      <c r="DF7" s="283"/>
      <c r="DG7" s="486" t="s">
        <v>142</v>
      </c>
      <c r="DH7" s="487"/>
      <c r="DI7" s="488"/>
      <c r="DJ7" s="486"/>
      <c r="DK7" s="487"/>
      <c r="DL7" s="487"/>
      <c r="DM7" s="487"/>
      <c r="DN7" s="487"/>
      <c r="DO7" s="487"/>
      <c r="DP7" s="487"/>
      <c r="DQ7" s="487"/>
      <c r="DR7" s="487"/>
      <c r="DS7" s="487"/>
      <c r="DT7" s="487"/>
      <c r="DU7" s="487"/>
      <c r="DV7" s="487"/>
      <c r="DW7" s="487"/>
      <c r="DX7" s="487"/>
      <c r="DY7" s="487"/>
      <c r="DZ7" s="487"/>
      <c r="EA7" s="487"/>
      <c r="EB7" s="487"/>
      <c r="EC7" s="487"/>
      <c r="ED7" s="487"/>
      <c r="EE7" s="487"/>
      <c r="EF7" s="487"/>
      <c r="EG7" s="487"/>
      <c r="EH7" s="487"/>
      <c r="EI7" s="487"/>
      <c r="EJ7" s="487"/>
      <c r="EK7" s="487"/>
      <c r="EL7" s="487"/>
      <c r="EM7" s="487"/>
      <c r="EN7" s="487"/>
      <c r="EO7" s="487"/>
      <c r="EP7" s="487"/>
      <c r="EQ7" s="487"/>
      <c r="ER7" s="487"/>
      <c r="ES7" s="487"/>
      <c r="ET7" s="487"/>
      <c r="EU7" s="487"/>
      <c r="EV7" s="488"/>
      <c r="EW7" s="486" t="s">
        <v>143</v>
      </c>
      <c r="EX7" s="487"/>
      <c r="EY7" s="488"/>
    </row>
    <row r="8" spans="1:159" s="160" customFormat="1" ht="15" customHeight="1">
      <c r="A8" s="495"/>
      <c r="B8" s="495"/>
      <c r="C8" s="489"/>
      <c r="D8" s="490"/>
      <c r="E8" s="491"/>
      <c r="F8" s="489" t="s">
        <v>144</v>
      </c>
      <c r="G8" s="490"/>
      <c r="H8" s="491"/>
      <c r="I8" s="511" t="s">
        <v>145</v>
      </c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3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5"/>
      <c r="BT8" s="286"/>
      <c r="BU8" s="286"/>
      <c r="BV8" s="286"/>
      <c r="BW8" s="287"/>
      <c r="BX8" s="287"/>
      <c r="BY8" s="287"/>
      <c r="BZ8" s="495" t="s">
        <v>146</v>
      </c>
      <c r="CA8" s="495"/>
      <c r="CB8" s="495"/>
      <c r="CC8" s="492" t="s">
        <v>145</v>
      </c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288"/>
      <c r="CP8" s="288"/>
      <c r="CQ8" s="288"/>
      <c r="CR8" s="288"/>
      <c r="CS8" s="288"/>
      <c r="CT8" s="288"/>
      <c r="CU8" s="289"/>
      <c r="CV8" s="289"/>
      <c r="CW8" s="290"/>
      <c r="CX8" s="489" t="s">
        <v>147</v>
      </c>
      <c r="CY8" s="490"/>
      <c r="CZ8" s="491"/>
      <c r="DA8" s="521"/>
      <c r="DB8" s="522"/>
      <c r="DC8" s="523"/>
      <c r="DD8" s="521"/>
      <c r="DE8" s="522"/>
      <c r="DF8" s="523"/>
      <c r="DG8" s="489"/>
      <c r="DH8" s="490"/>
      <c r="DI8" s="491"/>
      <c r="DJ8" s="489" t="s">
        <v>145</v>
      </c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1"/>
      <c r="EW8" s="489"/>
      <c r="EX8" s="490"/>
      <c r="EY8" s="491"/>
    </row>
    <row r="9" spans="1:159" s="160" customFormat="1" ht="15" customHeight="1">
      <c r="A9" s="495"/>
      <c r="B9" s="495"/>
      <c r="C9" s="489"/>
      <c r="D9" s="490"/>
      <c r="E9" s="491"/>
      <c r="F9" s="489"/>
      <c r="G9" s="490"/>
      <c r="H9" s="491"/>
      <c r="I9" s="486" t="s">
        <v>148</v>
      </c>
      <c r="J9" s="487"/>
      <c r="K9" s="488"/>
      <c r="L9" s="486" t="s">
        <v>278</v>
      </c>
      <c r="M9" s="487"/>
      <c r="N9" s="488"/>
      <c r="O9" s="486" t="s">
        <v>281</v>
      </c>
      <c r="P9" s="487"/>
      <c r="Q9" s="488"/>
      <c r="R9" s="486" t="s">
        <v>279</v>
      </c>
      <c r="S9" s="487"/>
      <c r="T9" s="488"/>
      <c r="U9" s="486" t="s">
        <v>280</v>
      </c>
      <c r="V9" s="487"/>
      <c r="W9" s="488"/>
      <c r="X9" s="486" t="s">
        <v>149</v>
      </c>
      <c r="Y9" s="487"/>
      <c r="Z9" s="488"/>
      <c r="AA9" s="486" t="s">
        <v>150</v>
      </c>
      <c r="AB9" s="487"/>
      <c r="AC9" s="488"/>
      <c r="AD9" s="486" t="s">
        <v>151</v>
      </c>
      <c r="AE9" s="487"/>
      <c r="AF9" s="488"/>
      <c r="AG9" s="495" t="s">
        <v>152</v>
      </c>
      <c r="AH9" s="495"/>
      <c r="AI9" s="495"/>
      <c r="AJ9" s="486" t="s">
        <v>243</v>
      </c>
      <c r="AK9" s="487"/>
      <c r="AL9" s="488"/>
      <c r="AM9" s="486" t="s">
        <v>153</v>
      </c>
      <c r="AN9" s="487"/>
      <c r="AO9" s="488"/>
      <c r="AP9" s="486" t="s">
        <v>327</v>
      </c>
      <c r="AQ9" s="487"/>
      <c r="AR9" s="488"/>
      <c r="AS9" s="486" t="s">
        <v>154</v>
      </c>
      <c r="AT9" s="487"/>
      <c r="AU9" s="488"/>
      <c r="AV9" s="486" t="s">
        <v>155</v>
      </c>
      <c r="AW9" s="487"/>
      <c r="AX9" s="488"/>
      <c r="AY9" s="486" t="s">
        <v>245</v>
      </c>
      <c r="AZ9" s="487"/>
      <c r="BA9" s="488"/>
      <c r="BB9" s="486" t="s">
        <v>337</v>
      </c>
      <c r="BC9" s="487"/>
      <c r="BD9" s="488"/>
      <c r="BE9" s="486" t="s">
        <v>401</v>
      </c>
      <c r="BF9" s="487"/>
      <c r="BG9" s="488"/>
      <c r="BH9" s="486" t="s">
        <v>156</v>
      </c>
      <c r="BI9" s="487"/>
      <c r="BJ9" s="488"/>
      <c r="BK9" s="486" t="s">
        <v>271</v>
      </c>
      <c r="BL9" s="487"/>
      <c r="BM9" s="488"/>
      <c r="BN9" s="486" t="s">
        <v>241</v>
      </c>
      <c r="BO9" s="487"/>
      <c r="BP9" s="488"/>
      <c r="BQ9" s="486" t="s">
        <v>157</v>
      </c>
      <c r="BR9" s="487"/>
      <c r="BS9" s="488"/>
      <c r="BT9" s="486" t="s">
        <v>158</v>
      </c>
      <c r="BU9" s="487"/>
      <c r="BV9" s="488"/>
      <c r="BW9" s="489" t="s">
        <v>159</v>
      </c>
      <c r="BX9" s="490"/>
      <c r="BY9" s="490"/>
      <c r="BZ9" s="495"/>
      <c r="CA9" s="495"/>
      <c r="CB9" s="495"/>
      <c r="CC9" s="486" t="s">
        <v>328</v>
      </c>
      <c r="CD9" s="487"/>
      <c r="CE9" s="488"/>
      <c r="CF9" s="486" t="s">
        <v>329</v>
      </c>
      <c r="CG9" s="487"/>
      <c r="CH9" s="488"/>
      <c r="CI9" s="486" t="s">
        <v>160</v>
      </c>
      <c r="CJ9" s="487"/>
      <c r="CK9" s="488"/>
      <c r="CL9" s="486" t="s">
        <v>161</v>
      </c>
      <c r="CM9" s="487"/>
      <c r="CN9" s="488"/>
      <c r="CO9" s="486" t="s">
        <v>21</v>
      </c>
      <c r="CP9" s="487"/>
      <c r="CQ9" s="488"/>
      <c r="CR9" s="486" t="s">
        <v>288</v>
      </c>
      <c r="CS9" s="487"/>
      <c r="CT9" s="488"/>
      <c r="CU9" s="486" t="s">
        <v>330</v>
      </c>
      <c r="CV9" s="487"/>
      <c r="CW9" s="488"/>
      <c r="CX9" s="489"/>
      <c r="CY9" s="490"/>
      <c r="CZ9" s="491"/>
      <c r="DA9" s="486" t="s">
        <v>256</v>
      </c>
      <c r="DB9" s="487"/>
      <c r="DC9" s="488"/>
      <c r="DD9" s="495" t="s">
        <v>162</v>
      </c>
      <c r="DE9" s="495"/>
      <c r="DF9" s="495"/>
      <c r="DG9" s="489"/>
      <c r="DH9" s="490"/>
      <c r="DI9" s="491"/>
      <c r="DJ9" s="496" t="s">
        <v>163</v>
      </c>
      <c r="DK9" s="497"/>
      <c r="DL9" s="498"/>
      <c r="DM9" s="505" t="s">
        <v>141</v>
      </c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7"/>
      <c r="DY9" s="496" t="s">
        <v>164</v>
      </c>
      <c r="DZ9" s="497"/>
      <c r="EA9" s="498"/>
      <c r="EB9" s="496" t="s">
        <v>165</v>
      </c>
      <c r="EC9" s="497"/>
      <c r="ED9" s="498"/>
      <c r="EE9" s="496" t="s">
        <v>166</v>
      </c>
      <c r="EF9" s="497"/>
      <c r="EG9" s="498"/>
      <c r="EH9" s="496" t="s">
        <v>167</v>
      </c>
      <c r="EI9" s="497"/>
      <c r="EJ9" s="498"/>
      <c r="EK9" s="486" t="s">
        <v>282</v>
      </c>
      <c r="EL9" s="487"/>
      <c r="EM9" s="488"/>
      <c r="EN9" s="486" t="s">
        <v>168</v>
      </c>
      <c r="EO9" s="487"/>
      <c r="EP9" s="488"/>
      <c r="EQ9" s="486" t="s">
        <v>314</v>
      </c>
      <c r="ER9" s="487"/>
      <c r="ES9" s="488"/>
      <c r="ET9" s="495" t="s">
        <v>284</v>
      </c>
      <c r="EU9" s="495"/>
      <c r="EV9" s="495"/>
      <c r="EW9" s="489"/>
      <c r="EX9" s="490"/>
      <c r="EY9" s="491"/>
    </row>
    <row r="10" spans="1:159" s="160" customFormat="1" ht="62.25" customHeight="1">
      <c r="A10" s="495"/>
      <c r="B10" s="495"/>
      <c r="C10" s="489"/>
      <c r="D10" s="490"/>
      <c r="E10" s="491"/>
      <c r="F10" s="489"/>
      <c r="G10" s="490"/>
      <c r="H10" s="491"/>
      <c r="I10" s="489"/>
      <c r="J10" s="490"/>
      <c r="K10" s="491"/>
      <c r="L10" s="489"/>
      <c r="M10" s="490"/>
      <c r="N10" s="491"/>
      <c r="O10" s="489"/>
      <c r="P10" s="490"/>
      <c r="Q10" s="491"/>
      <c r="R10" s="489"/>
      <c r="S10" s="490"/>
      <c r="T10" s="491"/>
      <c r="U10" s="489"/>
      <c r="V10" s="490"/>
      <c r="W10" s="491"/>
      <c r="X10" s="489"/>
      <c r="Y10" s="490"/>
      <c r="Z10" s="491"/>
      <c r="AA10" s="489"/>
      <c r="AB10" s="490"/>
      <c r="AC10" s="491"/>
      <c r="AD10" s="489"/>
      <c r="AE10" s="490"/>
      <c r="AF10" s="491"/>
      <c r="AG10" s="495"/>
      <c r="AH10" s="495"/>
      <c r="AI10" s="495"/>
      <c r="AJ10" s="489"/>
      <c r="AK10" s="490"/>
      <c r="AL10" s="491"/>
      <c r="AM10" s="489"/>
      <c r="AN10" s="490"/>
      <c r="AO10" s="491"/>
      <c r="AP10" s="489"/>
      <c r="AQ10" s="490"/>
      <c r="AR10" s="491"/>
      <c r="AS10" s="489"/>
      <c r="AT10" s="490"/>
      <c r="AU10" s="491"/>
      <c r="AV10" s="489"/>
      <c r="AW10" s="490"/>
      <c r="AX10" s="491"/>
      <c r="AY10" s="489"/>
      <c r="AZ10" s="490"/>
      <c r="BA10" s="491"/>
      <c r="BB10" s="489"/>
      <c r="BC10" s="490"/>
      <c r="BD10" s="491"/>
      <c r="BE10" s="489"/>
      <c r="BF10" s="490"/>
      <c r="BG10" s="491"/>
      <c r="BH10" s="489"/>
      <c r="BI10" s="490"/>
      <c r="BJ10" s="491"/>
      <c r="BK10" s="489"/>
      <c r="BL10" s="490"/>
      <c r="BM10" s="491"/>
      <c r="BN10" s="489"/>
      <c r="BO10" s="490"/>
      <c r="BP10" s="491"/>
      <c r="BQ10" s="489"/>
      <c r="BR10" s="490"/>
      <c r="BS10" s="491"/>
      <c r="BT10" s="489"/>
      <c r="BU10" s="490"/>
      <c r="BV10" s="491"/>
      <c r="BW10" s="489"/>
      <c r="BX10" s="490"/>
      <c r="BY10" s="490"/>
      <c r="BZ10" s="495"/>
      <c r="CA10" s="495"/>
      <c r="CB10" s="495"/>
      <c r="CC10" s="489"/>
      <c r="CD10" s="490"/>
      <c r="CE10" s="491"/>
      <c r="CF10" s="489"/>
      <c r="CG10" s="490"/>
      <c r="CH10" s="491"/>
      <c r="CI10" s="489"/>
      <c r="CJ10" s="490"/>
      <c r="CK10" s="491"/>
      <c r="CL10" s="489"/>
      <c r="CM10" s="490"/>
      <c r="CN10" s="491"/>
      <c r="CO10" s="489"/>
      <c r="CP10" s="490"/>
      <c r="CQ10" s="491"/>
      <c r="CR10" s="489"/>
      <c r="CS10" s="490"/>
      <c r="CT10" s="491"/>
      <c r="CU10" s="489"/>
      <c r="CV10" s="490"/>
      <c r="CW10" s="491"/>
      <c r="CX10" s="489"/>
      <c r="CY10" s="490"/>
      <c r="CZ10" s="491"/>
      <c r="DA10" s="489"/>
      <c r="DB10" s="490"/>
      <c r="DC10" s="491"/>
      <c r="DD10" s="495"/>
      <c r="DE10" s="495"/>
      <c r="DF10" s="495"/>
      <c r="DG10" s="489"/>
      <c r="DH10" s="490"/>
      <c r="DI10" s="491"/>
      <c r="DJ10" s="499"/>
      <c r="DK10" s="500"/>
      <c r="DL10" s="501"/>
      <c r="DM10" s="291"/>
      <c r="DN10" s="292"/>
      <c r="DO10" s="292"/>
      <c r="DP10" s="293"/>
      <c r="DQ10" s="293"/>
      <c r="DR10" s="293"/>
      <c r="DS10" s="292"/>
      <c r="DT10" s="292"/>
      <c r="DU10" s="292"/>
      <c r="DV10" s="292"/>
      <c r="DW10" s="292"/>
      <c r="DX10" s="294"/>
      <c r="DY10" s="499"/>
      <c r="DZ10" s="500"/>
      <c r="EA10" s="501"/>
      <c r="EB10" s="499"/>
      <c r="EC10" s="500"/>
      <c r="ED10" s="501"/>
      <c r="EE10" s="499"/>
      <c r="EF10" s="500"/>
      <c r="EG10" s="501"/>
      <c r="EH10" s="499"/>
      <c r="EI10" s="500"/>
      <c r="EJ10" s="501"/>
      <c r="EK10" s="489"/>
      <c r="EL10" s="490"/>
      <c r="EM10" s="491"/>
      <c r="EN10" s="489"/>
      <c r="EO10" s="490"/>
      <c r="EP10" s="491"/>
      <c r="EQ10" s="489"/>
      <c r="ER10" s="490"/>
      <c r="ES10" s="491"/>
      <c r="ET10" s="495"/>
      <c r="EU10" s="495"/>
      <c r="EV10" s="495"/>
      <c r="EW10" s="489"/>
      <c r="EX10" s="490"/>
      <c r="EY10" s="491"/>
    </row>
    <row r="11" spans="1:159" s="160" customFormat="1" ht="109.5" customHeight="1">
      <c r="A11" s="495"/>
      <c r="B11" s="495"/>
      <c r="C11" s="492"/>
      <c r="D11" s="493"/>
      <c r="E11" s="519"/>
      <c r="F11" s="492"/>
      <c r="G11" s="493"/>
      <c r="H11" s="494"/>
      <c r="I11" s="492"/>
      <c r="J11" s="493"/>
      <c r="K11" s="494"/>
      <c r="L11" s="492"/>
      <c r="M11" s="493"/>
      <c r="N11" s="494"/>
      <c r="O11" s="492"/>
      <c r="P11" s="493"/>
      <c r="Q11" s="494"/>
      <c r="R11" s="492"/>
      <c r="S11" s="493"/>
      <c r="T11" s="494"/>
      <c r="U11" s="492"/>
      <c r="V11" s="493"/>
      <c r="W11" s="494"/>
      <c r="X11" s="492"/>
      <c r="Y11" s="493"/>
      <c r="Z11" s="494"/>
      <c r="AA11" s="492"/>
      <c r="AB11" s="493"/>
      <c r="AC11" s="494"/>
      <c r="AD11" s="492"/>
      <c r="AE11" s="493"/>
      <c r="AF11" s="494"/>
      <c r="AG11" s="495"/>
      <c r="AH11" s="495"/>
      <c r="AI11" s="495"/>
      <c r="AJ11" s="492"/>
      <c r="AK11" s="493"/>
      <c r="AL11" s="494"/>
      <c r="AM11" s="492"/>
      <c r="AN11" s="493"/>
      <c r="AO11" s="494"/>
      <c r="AP11" s="492"/>
      <c r="AQ11" s="493"/>
      <c r="AR11" s="494"/>
      <c r="AS11" s="492"/>
      <c r="AT11" s="493"/>
      <c r="AU11" s="494"/>
      <c r="AV11" s="492"/>
      <c r="AW11" s="493"/>
      <c r="AX11" s="494"/>
      <c r="AY11" s="492"/>
      <c r="AZ11" s="493"/>
      <c r="BA11" s="494"/>
      <c r="BB11" s="492"/>
      <c r="BC11" s="493"/>
      <c r="BD11" s="494"/>
      <c r="BE11" s="492"/>
      <c r="BF11" s="493"/>
      <c r="BG11" s="494"/>
      <c r="BH11" s="492"/>
      <c r="BI11" s="493"/>
      <c r="BJ11" s="494"/>
      <c r="BK11" s="492"/>
      <c r="BL11" s="493"/>
      <c r="BM11" s="494"/>
      <c r="BN11" s="492"/>
      <c r="BO11" s="493"/>
      <c r="BP11" s="494"/>
      <c r="BQ11" s="492"/>
      <c r="BR11" s="493"/>
      <c r="BS11" s="494"/>
      <c r="BT11" s="492"/>
      <c r="BU11" s="493"/>
      <c r="BV11" s="494"/>
      <c r="BW11" s="492"/>
      <c r="BX11" s="493"/>
      <c r="BY11" s="493"/>
      <c r="BZ11" s="495"/>
      <c r="CA11" s="495"/>
      <c r="CB11" s="495"/>
      <c r="CC11" s="492"/>
      <c r="CD11" s="493"/>
      <c r="CE11" s="494"/>
      <c r="CF11" s="492"/>
      <c r="CG11" s="493"/>
      <c r="CH11" s="494"/>
      <c r="CI11" s="492"/>
      <c r="CJ11" s="493"/>
      <c r="CK11" s="494"/>
      <c r="CL11" s="492"/>
      <c r="CM11" s="493"/>
      <c r="CN11" s="494"/>
      <c r="CO11" s="492"/>
      <c r="CP11" s="493"/>
      <c r="CQ11" s="494"/>
      <c r="CR11" s="492"/>
      <c r="CS11" s="493"/>
      <c r="CT11" s="494"/>
      <c r="CU11" s="492"/>
      <c r="CV11" s="493"/>
      <c r="CW11" s="494"/>
      <c r="CX11" s="492"/>
      <c r="CY11" s="493"/>
      <c r="CZ11" s="494"/>
      <c r="DA11" s="492"/>
      <c r="DB11" s="493"/>
      <c r="DC11" s="494"/>
      <c r="DD11" s="495"/>
      <c r="DE11" s="495"/>
      <c r="DF11" s="495"/>
      <c r="DG11" s="492"/>
      <c r="DH11" s="493"/>
      <c r="DI11" s="494"/>
      <c r="DJ11" s="502"/>
      <c r="DK11" s="503"/>
      <c r="DL11" s="504"/>
      <c r="DM11" s="502" t="s">
        <v>169</v>
      </c>
      <c r="DN11" s="503"/>
      <c r="DO11" s="504"/>
      <c r="DP11" s="505" t="s">
        <v>170</v>
      </c>
      <c r="DQ11" s="506"/>
      <c r="DR11" s="507"/>
      <c r="DS11" s="502" t="s">
        <v>171</v>
      </c>
      <c r="DT11" s="503"/>
      <c r="DU11" s="504"/>
      <c r="DV11" s="502" t="s">
        <v>238</v>
      </c>
      <c r="DW11" s="503"/>
      <c r="DX11" s="504"/>
      <c r="DY11" s="502"/>
      <c r="DZ11" s="503"/>
      <c r="EA11" s="504"/>
      <c r="EB11" s="502"/>
      <c r="EC11" s="503"/>
      <c r="ED11" s="504"/>
      <c r="EE11" s="502"/>
      <c r="EF11" s="503"/>
      <c r="EG11" s="504"/>
      <c r="EH11" s="502"/>
      <c r="EI11" s="503"/>
      <c r="EJ11" s="504"/>
      <c r="EK11" s="492"/>
      <c r="EL11" s="493"/>
      <c r="EM11" s="494"/>
      <c r="EN11" s="492"/>
      <c r="EO11" s="493"/>
      <c r="EP11" s="494"/>
      <c r="EQ11" s="492"/>
      <c r="ER11" s="493"/>
      <c r="ES11" s="494"/>
      <c r="ET11" s="495"/>
      <c r="EU11" s="495"/>
      <c r="EV11" s="495"/>
      <c r="EW11" s="492"/>
      <c r="EX11" s="493"/>
      <c r="EY11" s="494"/>
      <c r="FA11" s="161"/>
      <c r="FB11" s="161"/>
      <c r="FC11" s="161"/>
    </row>
    <row r="12" spans="1:159" s="160" customFormat="1" ht="42.75" customHeight="1">
      <c r="A12" s="495"/>
      <c r="B12" s="495"/>
      <c r="C12" s="295" t="s">
        <v>172</v>
      </c>
      <c r="D12" s="296" t="s">
        <v>173</v>
      </c>
      <c r="E12" s="295" t="s">
        <v>174</v>
      </c>
      <c r="F12" s="295" t="s">
        <v>172</v>
      </c>
      <c r="G12" s="295" t="s">
        <v>173</v>
      </c>
      <c r="H12" s="295" t="s">
        <v>174</v>
      </c>
      <c r="I12" s="295" t="s">
        <v>172</v>
      </c>
      <c r="J12" s="295" t="s">
        <v>173</v>
      </c>
      <c r="K12" s="295" t="s">
        <v>174</v>
      </c>
      <c r="L12" s="295" t="s">
        <v>172</v>
      </c>
      <c r="M12" s="295" t="s">
        <v>173</v>
      </c>
      <c r="N12" s="295" t="s">
        <v>174</v>
      </c>
      <c r="O12" s="295" t="s">
        <v>172</v>
      </c>
      <c r="P12" s="295" t="s">
        <v>173</v>
      </c>
      <c r="Q12" s="295" t="s">
        <v>174</v>
      </c>
      <c r="R12" s="295" t="s">
        <v>172</v>
      </c>
      <c r="S12" s="295" t="s">
        <v>173</v>
      </c>
      <c r="T12" s="295" t="s">
        <v>174</v>
      </c>
      <c r="U12" s="295" t="s">
        <v>172</v>
      </c>
      <c r="V12" s="295" t="s">
        <v>173</v>
      </c>
      <c r="W12" s="295" t="s">
        <v>174</v>
      </c>
      <c r="X12" s="295" t="s">
        <v>172</v>
      </c>
      <c r="Y12" s="295" t="s">
        <v>173</v>
      </c>
      <c r="Z12" s="295" t="s">
        <v>174</v>
      </c>
      <c r="AA12" s="295" t="s">
        <v>172</v>
      </c>
      <c r="AB12" s="295" t="s">
        <v>173</v>
      </c>
      <c r="AC12" s="295" t="s">
        <v>174</v>
      </c>
      <c r="AD12" s="295" t="s">
        <v>172</v>
      </c>
      <c r="AE12" s="295" t="s">
        <v>173</v>
      </c>
      <c r="AF12" s="295" t="s">
        <v>174</v>
      </c>
      <c r="AG12" s="295" t="s">
        <v>172</v>
      </c>
      <c r="AH12" s="295" t="s">
        <v>173</v>
      </c>
      <c r="AI12" s="295" t="s">
        <v>174</v>
      </c>
      <c r="AJ12" s="295" t="s">
        <v>172</v>
      </c>
      <c r="AK12" s="295" t="s">
        <v>173</v>
      </c>
      <c r="AL12" s="295" t="s">
        <v>174</v>
      </c>
      <c r="AM12" s="295" t="s">
        <v>172</v>
      </c>
      <c r="AN12" s="295" t="s">
        <v>173</v>
      </c>
      <c r="AO12" s="295" t="s">
        <v>174</v>
      </c>
      <c r="AP12" s="295" t="s">
        <v>172</v>
      </c>
      <c r="AQ12" s="295" t="s">
        <v>173</v>
      </c>
      <c r="AR12" s="295" t="s">
        <v>174</v>
      </c>
      <c r="AS12" s="295" t="s">
        <v>172</v>
      </c>
      <c r="AT12" s="295" t="s">
        <v>173</v>
      </c>
      <c r="AU12" s="295" t="s">
        <v>174</v>
      </c>
      <c r="AV12" s="295" t="s">
        <v>172</v>
      </c>
      <c r="AW12" s="295" t="s">
        <v>173</v>
      </c>
      <c r="AX12" s="295" t="s">
        <v>174</v>
      </c>
      <c r="AY12" s="295" t="s">
        <v>172</v>
      </c>
      <c r="AZ12" s="295" t="s">
        <v>173</v>
      </c>
      <c r="BA12" s="295" t="s">
        <v>174</v>
      </c>
      <c r="BB12" s="295"/>
      <c r="BC12" s="295"/>
      <c r="BD12" s="295"/>
      <c r="BE12" s="295" t="s">
        <v>175</v>
      </c>
      <c r="BF12" s="295" t="s">
        <v>173</v>
      </c>
      <c r="BG12" s="295" t="s">
        <v>174</v>
      </c>
      <c r="BH12" s="295" t="s">
        <v>172</v>
      </c>
      <c r="BI12" s="295" t="s">
        <v>173</v>
      </c>
      <c r="BJ12" s="295" t="s">
        <v>174</v>
      </c>
      <c r="BK12" s="295" t="s">
        <v>172</v>
      </c>
      <c r="BL12" s="295" t="s">
        <v>173</v>
      </c>
      <c r="BM12" s="295" t="s">
        <v>174</v>
      </c>
      <c r="BN12" s="295" t="s">
        <v>175</v>
      </c>
      <c r="BO12" s="295" t="s">
        <v>173</v>
      </c>
      <c r="BP12" s="295" t="s">
        <v>174</v>
      </c>
      <c r="BQ12" s="295" t="s">
        <v>175</v>
      </c>
      <c r="BR12" s="295" t="s">
        <v>173</v>
      </c>
      <c r="BS12" s="295" t="s">
        <v>174</v>
      </c>
      <c r="BT12" s="295" t="s">
        <v>175</v>
      </c>
      <c r="BU12" s="295" t="s">
        <v>173</v>
      </c>
      <c r="BV12" s="295" t="s">
        <v>174</v>
      </c>
      <c r="BW12" s="295" t="s">
        <v>175</v>
      </c>
      <c r="BX12" s="295" t="s">
        <v>173</v>
      </c>
      <c r="BY12" s="295" t="s">
        <v>174</v>
      </c>
      <c r="BZ12" s="295" t="s">
        <v>172</v>
      </c>
      <c r="CA12" s="295" t="s">
        <v>173</v>
      </c>
      <c r="CB12" s="295" t="s">
        <v>174</v>
      </c>
      <c r="CC12" s="295" t="s">
        <v>172</v>
      </c>
      <c r="CD12" s="295" t="s">
        <v>173</v>
      </c>
      <c r="CE12" s="295" t="s">
        <v>174</v>
      </c>
      <c r="CF12" s="295" t="s">
        <v>172</v>
      </c>
      <c r="CG12" s="295" t="s">
        <v>173</v>
      </c>
      <c r="CH12" s="295" t="s">
        <v>174</v>
      </c>
      <c r="CI12" s="295" t="s">
        <v>172</v>
      </c>
      <c r="CJ12" s="295" t="s">
        <v>173</v>
      </c>
      <c r="CK12" s="295" t="s">
        <v>174</v>
      </c>
      <c r="CL12" s="295" t="s">
        <v>172</v>
      </c>
      <c r="CM12" s="295" t="s">
        <v>173</v>
      </c>
      <c r="CN12" s="295" t="s">
        <v>174</v>
      </c>
      <c r="CO12" s="295" t="s">
        <v>172</v>
      </c>
      <c r="CP12" s="295" t="s">
        <v>173</v>
      </c>
      <c r="CQ12" s="295" t="s">
        <v>174</v>
      </c>
      <c r="CR12" s="295" t="s">
        <v>172</v>
      </c>
      <c r="CS12" s="295" t="s">
        <v>173</v>
      </c>
      <c r="CT12" s="295" t="s">
        <v>174</v>
      </c>
      <c r="CU12" s="295" t="s">
        <v>172</v>
      </c>
      <c r="CV12" s="295" t="s">
        <v>173</v>
      </c>
      <c r="CW12" s="295" t="s">
        <v>174</v>
      </c>
      <c r="CX12" s="295" t="s">
        <v>172</v>
      </c>
      <c r="CY12" s="295" t="s">
        <v>173</v>
      </c>
      <c r="CZ12" s="295" t="s">
        <v>174</v>
      </c>
      <c r="DA12" s="295" t="s">
        <v>172</v>
      </c>
      <c r="DB12" s="295" t="s">
        <v>173</v>
      </c>
      <c r="DC12" s="295" t="s">
        <v>174</v>
      </c>
      <c r="DD12" s="295" t="s">
        <v>172</v>
      </c>
      <c r="DE12" s="295" t="s">
        <v>173</v>
      </c>
      <c r="DF12" s="295" t="s">
        <v>174</v>
      </c>
      <c r="DG12" s="295" t="s">
        <v>172</v>
      </c>
      <c r="DH12" s="295" t="s">
        <v>173</v>
      </c>
      <c r="DI12" s="295" t="s">
        <v>174</v>
      </c>
      <c r="DJ12" s="295" t="s">
        <v>172</v>
      </c>
      <c r="DK12" s="295" t="s">
        <v>173</v>
      </c>
      <c r="DL12" s="295" t="s">
        <v>174</v>
      </c>
      <c r="DM12" s="295" t="s">
        <v>172</v>
      </c>
      <c r="DN12" s="295" t="s">
        <v>173</v>
      </c>
      <c r="DO12" s="295" t="s">
        <v>174</v>
      </c>
      <c r="DP12" s="295" t="s">
        <v>172</v>
      </c>
      <c r="DQ12" s="295" t="s">
        <v>173</v>
      </c>
      <c r="DR12" s="295" t="s">
        <v>174</v>
      </c>
      <c r="DS12" s="295" t="s">
        <v>172</v>
      </c>
      <c r="DT12" s="295" t="s">
        <v>173</v>
      </c>
      <c r="DU12" s="295" t="s">
        <v>174</v>
      </c>
      <c r="DV12" s="295" t="s">
        <v>172</v>
      </c>
      <c r="DW12" s="295" t="s">
        <v>173</v>
      </c>
      <c r="DX12" s="295" t="s">
        <v>174</v>
      </c>
      <c r="DY12" s="295" t="s">
        <v>172</v>
      </c>
      <c r="DZ12" s="295" t="s">
        <v>173</v>
      </c>
      <c r="EA12" s="295" t="s">
        <v>174</v>
      </c>
      <c r="EB12" s="295" t="s">
        <v>172</v>
      </c>
      <c r="EC12" s="295" t="s">
        <v>173</v>
      </c>
      <c r="ED12" s="295" t="s">
        <v>174</v>
      </c>
      <c r="EE12" s="295" t="s">
        <v>172</v>
      </c>
      <c r="EF12" s="295" t="s">
        <v>173</v>
      </c>
      <c r="EG12" s="295" t="s">
        <v>174</v>
      </c>
      <c r="EH12" s="295" t="s">
        <v>172</v>
      </c>
      <c r="EI12" s="295" t="s">
        <v>173</v>
      </c>
      <c r="EJ12" s="295" t="s">
        <v>174</v>
      </c>
      <c r="EK12" s="295" t="s">
        <v>172</v>
      </c>
      <c r="EL12" s="295" t="s">
        <v>173</v>
      </c>
      <c r="EM12" s="295" t="s">
        <v>174</v>
      </c>
      <c r="EN12" s="295" t="s">
        <v>172</v>
      </c>
      <c r="EO12" s="295" t="s">
        <v>173</v>
      </c>
      <c r="EP12" s="295" t="s">
        <v>174</v>
      </c>
      <c r="EQ12" s="295" t="s">
        <v>172</v>
      </c>
      <c r="ER12" s="295" t="s">
        <v>173</v>
      </c>
      <c r="ES12" s="295" t="s">
        <v>174</v>
      </c>
      <c r="ET12" s="295" t="s">
        <v>172</v>
      </c>
      <c r="EU12" s="295" t="s">
        <v>173</v>
      </c>
      <c r="EV12" s="295" t="s">
        <v>174</v>
      </c>
      <c r="EW12" s="295" t="s">
        <v>172</v>
      </c>
      <c r="EX12" s="295" t="s">
        <v>173</v>
      </c>
      <c r="EY12" s="295" t="s">
        <v>174</v>
      </c>
      <c r="FA12" s="161"/>
      <c r="FB12" s="161"/>
      <c r="FC12" s="161"/>
    </row>
    <row r="13" spans="1:159" s="160" customFormat="1" ht="24" customHeight="1">
      <c r="A13" s="297">
        <v>1</v>
      </c>
      <c r="B13" s="295">
        <v>2</v>
      </c>
      <c r="C13" s="297">
        <v>3</v>
      </c>
      <c r="D13" s="296">
        <v>4</v>
      </c>
      <c r="E13" s="297">
        <v>5</v>
      </c>
      <c r="F13" s="295">
        <v>6</v>
      </c>
      <c r="G13" s="297">
        <v>7</v>
      </c>
      <c r="H13" s="295">
        <v>8</v>
      </c>
      <c r="I13" s="297">
        <v>9</v>
      </c>
      <c r="J13" s="295">
        <v>10</v>
      </c>
      <c r="K13" s="297">
        <v>11</v>
      </c>
      <c r="L13" s="297">
        <v>12</v>
      </c>
      <c r="M13" s="297">
        <v>13</v>
      </c>
      <c r="N13" s="297">
        <v>14</v>
      </c>
      <c r="O13" s="297">
        <v>15</v>
      </c>
      <c r="P13" s="297">
        <v>16</v>
      </c>
      <c r="Q13" s="297">
        <v>17</v>
      </c>
      <c r="R13" s="297">
        <v>18</v>
      </c>
      <c r="S13" s="297">
        <v>19</v>
      </c>
      <c r="T13" s="297">
        <v>20</v>
      </c>
      <c r="U13" s="297">
        <v>21</v>
      </c>
      <c r="V13" s="297">
        <v>22</v>
      </c>
      <c r="W13" s="297">
        <v>23</v>
      </c>
      <c r="X13" s="295">
        <v>24</v>
      </c>
      <c r="Y13" s="297">
        <v>25</v>
      </c>
      <c r="Z13" s="295">
        <v>26</v>
      </c>
      <c r="AA13" s="297">
        <v>27</v>
      </c>
      <c r="AB13" s="295">
        <v>28</v>
      </c>
      <c r="AC13" s="297">
        <v>29</v>
      </c>
      <c r="AD13" s="295">
        <v>30</v>
      </c>
      <c r="AE13" s="297">
        <v>31</v>
      </c>
      <c r="AF13" s="295">
        <v>32</v>
      </c>
      <c r="AG13" s="297">
        <v>33</v>
      </c>
      <c r="AH13" s="295">
        <v>34</v>
      </c>
      <c r="AI13" s="297">
        <v>35</v>
      </c>
      <c r="AJ13" s="297">
        <v>36</v>
      </c>
      <c r="AK13" s="297">
        <v>37</v>
      </c>
      <c r="AL13" s="297">
        <v>38</v>
      </c>
      <c r="AM13" s="295">
        <v>39</v>
      </c>
      <c r="AN13" s="297">
        <v>40</v>
      </c>
      <c r="AO13" s="295">
        <v>41</v>
      </c>
      <c r="AP13" s="297">
        <v>42</v>
      </c>
      <c r="AQ13" s="295">
        <v>43</v>
      </c>
      <c r="AR13" s="297">
        <v>44</v>
      </c>
      <c r="AS13" s="297">
        <v>45</v>
      </c>
      <c r="AT13" s="295">
        <v>46</v>
      </c>
      <c r="AU13" s="297">
        <v>47</v>
      </c>
      <c r="AV13" s="297">
        <v>48</v>
      </c>
      <c r="AW13" s="295">
        <v>49</v>
      </c>
      <c r="AX13" s="297">
        <v>50</v>
      </c>
      <c r="AY13" s="297">
        <v>48</v>
      </c>
      <c r="AZ13" s="295">
        <v>49</v>
      </c>
      <c r="BA13" s="297">
        <v>50</v>
      </c>
      <c r="BB13" s="297">
        <v>51</v>
      </c>
      <c r="BC13" s="297">
        <v>52</v>
      </c>
      <c r="BD13" s="297">
        <v>56</v>
      </c>
      <c r="BE13" s="295">
        <v>51</v>
      </c>
      <c r="BF13" s="297">
        <v>52</v>
      </c>
      <c r="BG13" s="295">
        <v>53</v>
      </c>
      <c r="BH13" s="297">
        <v>60</v>
      </c>
      <c r="BI13" s="298">
        <v>61</v>
      </c>
      <c r="BJ13" s="299">
        <v>62</v>
      </c>
      <c r="BK13" s="297">
        <v>63</v>
      </c>
      <c r="BL13" s="297">
        <v>64</v>
      </c>
      <c r="BM13" s="297">
        <v>65</v>
      </c>
      <c r="BN13" s="297">
        <v>66</v>
      </c>
      <c r="BO13" s="297">
        <v>67</v>
      </c>
      <c r="BP13" s="297">
        <v>68</v>
      </c>
      <c r="BQ13" s="295">
        <v>54</v>
      </c>
      <c r="BR13" s="297">
        <v>55</v>
      </c>
      <c r="BS13" s="295">
        <v>56</v>
      </c>
      <c r="BT13" s="297">
        <v>72</v>
      </c>
      <c r="BU13" s="295">
        <v>73</v>
      </c>
      <c r="BV13" s="297">
        <v>74</v>
      </c>
      <c r="BW13" s="295">
        <v>75</v>
      </c>
      <c r="BX13" s="297">
        <v>76</v>
      </c>
      <c r="BY13" s="295">
        <v>77</v>
      </c>
      <c r="BZ13" s="297">
        <v>57</v>
      </c>
      <c r="CA13" s="295">
        <v>58</v>
      </c>
      <c r="CB13" s="297">
        <v>59</v>
      </c>
      <c r="CC13" s="295">
        <v>60</v>
      </c>
      <c r="CD13" s="297">
        <v>61</v>
      </c>
      <c r="CE13" s="295">
        <v>62</v>
      </c>
      <c r="CF13" s="297">
        <v>63</v>
      </c>
      <c r="CG13" s="295">
        <v>64</v>
      </c>
      <c r="CH13" s="297">
        <v>65</v>
      </c>
      <c r="CI13" s="295">
        <v>66</v>
      </c>
      <c r="CJ13" s="297">
        <v>67</v>
      </c>
      <c r="CK13" s="295">
        <v>68</v>
      </c>
      <c r="CL13" s="297">
        <v>69</v>
      </c>
      <c r="CM13" s="295">
        <v>70</v>
      </c>
      <c r="CN13" s="297">
        <v>71</v>
      </c>
      <c r="CO13" s="297">
        <v>72</v>
      </c>
      <c r="CP13" s="297">
        <v>73</v>
      </c>
      <c r="CQ13" s="297">
        <v>74</v>
      </c>
      <c r="CR13" s="297">
        <v>75</v>
      </c>
      <c r="CS13" s="297">
        <v>76</v>
      </c>
      <c r="CT13" s="297">
        <v>77</v>
      </c>
      <c r="CU13" s="297">
        <v>78</v>
      </c>
      <c r="CV13" s="297">
        <v>79</v>
      </c>
      <c r="CW13" s="297">
        <v>80</v>
      </c>
      <c r="CX13" s="295">
        <v>96</v>
      </c>
      <c r="CY13" s="297">
        <v>97</v>
      </c>
      <c r="CZ13" s="295">
        <v>98</v>
      </c>
      <c r="DA13" s="295">
        <v>99</v>
      </c>
      <c r="DB13" s="295">
        <v>100</v>
      </c>
      <c r="DC13" s="295">
        <v>101</v>
      </c>
      <c r="DD13" s="295">
        <v>102</v>
      </c>
      <c r="DE13" s="295">
        <v>103</v>
      </c>
      <c r="DF13" s="295">
        <v>104</v>
      </c>
      <c r="DG13" s="297">
        <v>81</v>
      </c>
      <c r="DH13" s="295">
        <v>82</v>
      </c>
      <c r="DI13" s="297">
        <v>83</v>
      </c>
      <c r="DJ13" s="295">
        <v>84</v>
      </c>
      <c r="DK13" s="297">
        <v>85</v>
      </c>
      <c r="DL13" s="295">
        <v>86</v>
      </c>
      <c r="DM13" s="297">
        <v>87</v>
      </c>
      <c r="DN13" s="295">
        <v>88</v>
      </c>
      <c r="DO13" s="297">
        <v>89</v>
      </c>
      <c r="DP13" s="295">
        <v>90</v>
      </c>
      <c r="DQ13" s="297">
        <v>91</v>
      </c>
      <c r="DR13" s="295">
        <v>92</v>
      </c>
      <c r="DS13" s="297">
        <v>93</v>
      </c>
      <c r="DT13" s="295">
        <v>94</v>
      </c>
      <c r="DU13" s="297">
        <v>95</v>
      </c>
      <c r="DV13" s="295">
        <v>96</v>
      </c>
      <c r="DW13" s="295">
        <v>97</v>
      </c>
      <c r="DX13" s="295">
        <v>98</v>
      </c>
      <c r="DY13" s="297">
        <v>99</v>
      </c>
      <c r="DZ13" s="295">
        <v>100</v>
      </c>
      <c r="EA13" s="297">
        <v>101</v>
      </c>
      <c r="EB13" s="295">
        <v>102</v>
      </c>
      <c r="EC13" s="297">
        <v>103</v>
      </c>
      <c r="ED13" s="295">
        <v>104</v>
      </c>
      <c r="EE13" s="297">
        <v>105</v>
      </c>
      <c r="EF13" s="295">
        <v>106</v>
      </c>
      <c r="EG13" s="297">
        <v>107</v>
      </c>
      <c r="EH13" s="295">
        <v>108</v>
      </c>
      <c r="EI13" s="297">
        <v>109</v>
      </c>
      <c r="EJ13" s="295">
        <v>110</v>
      </c>
      <c r="EK13" s="297">
        <v>111</v>
      </c>
      <c r="EL13" s="295">
        <v>112</v>
      </c>
      <c r="EM13" s="297">
        <v>113</v>
      </c>
      <c r="EN13" s="295">
        <v>114</v>
      </c>
      <c r="EO13" s="297">
        <v>115</v>
      </c>
      <c r="EP13" s="295">
        <v>116</v>
      </c>
      <c r="EQ13" s="297">
        <v>117</v>
      </c>
      <c r="ER13" s="295">
        <v>118</v>
      </c>
      <c r="ES13" s="297">
        <v>119</v>
      </c>
      <c r="ET13" s="295">
        <v>120</v>
      </c>
      <c r="EU13" s="297">
        <v>121</v>
      </c>
      <c r="EV13" s="295">
        <v>122</v>
      </c>
      <c r="EW13" s="297">
        <v>123</v>
      </c>
      <c r="EX13" s="295">
        <v>124</v>
      </c>
      <c r="EY13" s="297">
        <v>125</v>
      </c>
    </row>
    <row r="14" spans="1:159" s="160" customFormat="1" ht="25.5" customHeight="1">
      <c r="A14" s="345">
        <v>1</v>
      </c>
      <c r="B14" s="346" t="s">
        <v>289</v>
      </c>
      <c r="C14" s="300">
        <f>F14+BZ14</f>
        <v>3273.2879999999996</v>
      </c>
      <c r="D14" s="301">
        <f t="shared" ref="D14:D29" si="0">G14+CA14+CY14</f>
        <v>604.86795999999993</v>
      </c>
      <c r="E14" s="302">
        <f t="shared" ref="E14:E29" si="1">D14/C14*100</f>
        <v>18.478910502222842</v>
      </c>
      <c r="F14" s="303">
        <f t="shared" ref="F14" si="2">I14+X14+AA14+AD14+AG14+AM14+AS14+BE14+BQ14+BN14+AJ14+AY14+L14+R14+O14+U14+AP14</f>
        <v>639.72</v>
      </c>
      <c r="G14" s="303">
        <f t="shared" ref="G14:G29" si="3">J14+Y14+AB14+AE14+AH14+AN14+AT14+BF14+AK14+BR14+BO14+AZ14+M14+S14+P14+V14+AQ14</f>
        <v>103.28926</v>
      </c>
      <c r="H14" s="302">
        <f>G14/F14*100</f>
        <v>16.146010754705184</v>
      </c>
      <c r="I14" s="304">
        <f>Але!C6</f>
        <v>62.67</v>
      </c>
      <c r="J14" s="453">
        <f>Але!D6</f>
        <v>15.633100000000001</v>
      </c>
      <c r="K14" s="302">
        <f>J14/I14*100</f>
        <v>24.945109302696665</v>
      </c>
      <c r="L14" s="302">
        <f>Але!C8</f>
        <v>93.16</v>
      </c>
      <c r="M14" s="302">
        <f>Але!D8</f>
        <v>27.699639999999999</v>
      </c>
      <c r="N14" s="302">
        <f>M14/L14*100</f>
        <v>29.733404894804639</v>
      </c>
      <c r="O14" s="302">
        <f>Але!C9</f>
        <v>1</v>
      </c>
      <c r="P14" s="302">
        <f>Але!D9</f>
        <v>0.19427</v>
      </c>
      <c r="Q14" s="302">
        <f>P14/O14*100</f>
        <v>19.427</v>
      </c>
      <c r="R14" s="302">
        <f>Але!C10</f>
        <v>155.59</v>
      </c>
      <c r="S14" s="302">
        <f>Але!D10</f>
        <v>38.774850000000001</v>
      </c>
      <c r="T14" s="302">
        <f>S14/R14*100</f>
        <v>24.921171026415578</v>
      </c>
      <c r="U14" s="302">
        <f>Але!C11</f>
        <v>0</v>
      </c>
      <c r="V14" s="306">
        <f>Але!D11</f>
        <v>-4.9469599999999998</v>
      </c>
      <c r="W14" s="302" t="e">
        <f>V14/U14*100</f>
        <v>#DIV/0!</v>
      </c>
      <c r="X14" s="307">
        <f>Але!C13</f>
        <v>25</v>
      </c>
      <c r="Y14" s="452">
        <f>Але!D13</f>
        <v>0</v>
      </c>
      <c r="Z14" s="302">
        <f>Y14/X14*100</f>
        <v>0</v>
      </c>
      <c r="AA14" s="307">
        <f>Але!C15</f>
        <v>50</v>
      </c>
      <c r="AB14" s="308">
        <f>Але!D15</f>
        <v>17.115169999999999</v>
      </c>
      <c r="AC14" s="302">
        <f>AB14/AA14*100</f>
        <v>34.230339999999998</v>
      </c>
      <c r="AD14" s="307">
        <f>Але!C16</f>
        <v>195</v>
      </c>
      <c r="AE14" s="307">
        <f>Але!D16</f>
        <v>8.6191899999999997</v>
      </c>
      <c r="AF14" s="302">
        <f t="shared" ref="AF14:AF29" si="4">AE14/AD14*100</f>
        <v>4.4200974358974356</v>
      </c>
      <c r="AG14" s="302">
        <f>Але!C18</f>
        <v>3</v>
      </c>
      <c r="AH14" s="302">
        <f>Але!D18</f>
        <v>0.2</v>
      </c>
      <c r="AI14" s="302">
        <f>AH14/AG14*100</f>
        <v>6.666666666666667</v>
      </c>
      <c r="AJ14" s="302"/>
      <c r="AK14" s="302"/>
      <c r="AL14" s="309" t="e">
        <f t="shared" ref="AL14:AL23" si="5">AK14/AJ14*100</f>
        <v>#DIV/0!</v>
      </c>
      <c r="AM14" s="307">
        <v>0</v>
      </c>
      <c r="AN14" s="307">
        <v>0</v>
      </c>
      <c r="AO14" s="309" t="e">
        <f t="shared" ref="AO14:AO29" si="6">AN14/AM14*100</f>
        <v>#DIV/0!</v>
      </c>
      <c r="AP14" s="307">
        <f>Але!C27</f>
        <v>54.3</v>
      </c>
      <c r="AQ14" s="310">
        <f>Але!D27</f>
        <v>0</v>
      </c>
      <c r="AR14" s="302">
        <f>AQ14/AP14*100</f>
        <v>0</v>
      </c>
      <c r="AS14" s="311">
        <f>Але!C28</f>
        <v>0</v>
      </c>
      <c r="AT14" s="310">
        <f>Але!D28</f>
        <v>0</v>
      </c>
      <c r="AU14" s="302" t="e">
        <f>AT14/AS14*100</f>
        <v>#DIV/0!</v>
      </c>
      <c r="AV14" s="307"/>
      <c r="AW14" s="307"/>
      <c r="AX14" s="302" t="e">
        <f>AW14/AV14*100</f>
        <v>#DIV/0!</v>
      </c>
      <c r="AY14" s="302">
        <f>Але!C29</f>
        <v>0</v>
      </c>
      <c r="AZ14" s="312">
        <f>Але!D29</f>
        <v>0</v>
      </c>
      <c r="BA14" s="302" t="e">
        <f>AZ14/AY14*100</f>
        <v>#DIV/0!</v>
      </c>
      <c r="BB14" s="302">
        <f>Але!C30</f>
        <v>0</v>
      </c>
      <c r="BC14" s="302">
        <f>Але!D30</f>
        <v>0</v>
      </c>
      <c r="BD14" s="302" t="e">
        <f>BC14/BB14*100</f>
        <v>#DIV/0!</v>
      </c>
      <c r="BE14" s="302">
        <f>Але!C32</f>
        <v>0</v>
      </c>
      <c r="BF14" s="302">
        <f>Але!D31</f>
        <v>0</v>
      </c>
      <c r="BG14" s="302" t="e">
        <f>BF14/BE14*100</f>
        <v>#DIV/0!</v>
      </c>
      <c r="BH14" s="302"/>
      <c r="BI14" s="302"/>
      <c r="BJ14" s="302" t="e">
        <f>BI14/BH14*100</f>
        <v>#DIV/0!</v>
      </c>
      <c r="BK14" s="302"/>
      <c r="BL14" s="302"/>
      <c r="BM14" s="302"/>
      <c r="BN14" s="302"/>
      <c r="BO14" s="313"/>
      <c r="BP14" s="302" t="e">
        <f>BO14/BN14*100</f>
        <v>#DIV/0!</v>
      </c>
      <c r="BQ14" s="302">
        <f>Але!C34</f>
        <v>0</v>
      </c>
      <c r="BR14" s="302">
        <f>Але!D35</f>
        <v>0</v>
      </c>
      <c r="BS14" s="302" t="e">
        <f>BR14/BQ14*100</f>
        <v>#DIV/0!</v>
      </c>
      <c r="BT14" s="302"/>
      <c r="BU14" s="302"/>
      <c r="BV14" s="314" t="e">
        <f>BT14/BU14*100</f>
        <v>#DIV/0!</v>
      </c>
      <c r="BW14" s="314"/>
      <c r="BX14" s="314"/>
      <c r="BY14" s="314" t="e">
        <f>BW14/BX14*100</f>
        <v>#DIV/0!</v>
      </c>
      <c r="BZ14" s="307">
        <f>CC14+CF14+CI14+CL14+CR14+CO14</f>
        <v>2633.5679999999998</v>
      </c>
      <c r="CA14" s="307">
        <f>CD14+CG14+CJ14+CM14+CS14+CP14+CV14</f>
        <v>501.57869999999997</v>
      </c>
      <c r="CB14" s="302">
        <f>CA14/BZ14*100</f>
        <v>19.045595177341159</v>
      </c>
      <c r="CC14" s="309">
        <f>Але!C39</f>
        <v>1901.5</v>
      </c>
      <c r="CD14" s="309">
        <f>Але!D39</f>
        <v>475.38</v>
      </c>
      <c r="CE14" s="302">
        <f>CD14/CC14*100</f>
        <v>25.000262950302393</v>
      </c>
      <c r="CF14" s="302">
        <f>Але!C40</f>
        <v>0</v>
      </c>
      <c r="CG14" s="464">
        <f>Але!D40</f>
        <v>0</v>
      </c>
      <c r="CH14" s="302" t="e">
        <f>CG14/CF14*100</f>
        <v>#DIV/0!</v>
      </c>
      <c r="CI14" s="302">
        <f>Але!C41</f>
        <v>366.14</v>
      </c>
      <c r="CJ14" s="302">
        <f>Але!D41</f>
        <v>0</v>
      </c>
      <c r="CK14" s="302">
        <f t="shared" ref="CK14:CK29" si="7">CJ14/CI14*100</f>
        <v>0</v>
      </c>
      <c r="CL14" s="302">
        <f>Але!C42</f>
        <v>103.383</v>
      </c>
      <c r="CM14" s="302">
        <f>Але!D42</f>
        <v>26.198699999999999</v>
      </c>
      <c r="CN14" s="302">
        <f t="shared" ref="CN14:CN31" si="8">CM14/CL14*100</f>
        <v>25.341400423667331</v>
      </c>
      <c r="CO14" s="302">
        <f>Але!C44</f>
        <v>262.54500000000002</v>
      </c>
      <c r="CP14" s="302">
        <f>Але!D44</f>
        <v>0</v>
      </c>
      <c r="CQ14" s="302">
        <f>CP14/CO14*100</f>
        <v>0</v>
      </c>
      <c r="CR14" s="306">
        <f>Але!C43</f>
        <v>0</v>
      </c>
      <c r="CS14" s="302">
        <f>Але!D43</f>
        <v>0</v>
      </c>
      <c r="CT14" s="302" t="e">
        <f t="shared" ref="CT14:CT31" si="9">CS14/CR14*100</f>
        <v>#DIV/0!</v>
      </c>
      <c r="CU14" s="302"/>
      <c r="CV14" s="302">
        <f>Але!D45</f>
        <v>0</v>
      </c>
      <c r="CW14" s="302" t="e">
        <f>CV13:CV14/CU14*100</f>
        <v>#DIV/0!</v>
      </c>
      <c r="CX14" s="307"/>
      <c r="CY14" s="307"/>
      <c r="CZ14" s="302" t="e">
        <f>CY14/CX14*100</f>
        <v>#DIV/0!</v>
      </c>
      <c r="DA14" s="302"/>
      <c r="DB14" s="302"/>
      <c r="DC14" s="302"/>
      <c r="DD14" s="302"/>
      <c r="DE14" s="302"/>
      <c r="DF14" s="302"/>
      <c r="DG14" s="311">
        <f>DJ14+DY14+EB14+EE14+EH14+EK14+EN14+EQ14+ET14</f>
        <v>3260.3522000000007</v>
      </c>
      <c r="DH14" s="311">
        <f>DK14+DZ14+EC14+EF14+EI14+EL14+EO14+ER14+EU14</f>
        <v>365.36459000000002</v>
      </c>
      <c r="DI14" s="302">
        <f>DH14/DG14*100</f>
        <v>11.206292068691228</v>
      </c>
      <c r="DJ14" s="307">
        <f>DM14+DP14+DS14+DV14</f>
        <v>1221.6660000000002</v>
      </c>
      <c r="DK14" s="307">
        <f>DN14+DQ14+DT14+DW14</f>
        <v>221.8511</v>
      </c>
      <c r="DL14" s="302">
        <f>DK14/DJ14*100</f>
        <v>18.159717958918392</v>
      </c>
      <c r="DM14" s="302">
        <f>Але!C54</f>
        <v>1154.4000000000001</v>
      </c>
      <c r="DN14" s="302">
        <f>Але!D54</f>
        <v>221.8511</v>
      </c>
      <c r="DO14" s="302">
        <f>DN14/DM14*100</f>
        <v>19.217870755370754</v>
      </c>
      <c r="DP14" s="302">
        <f>Але!C57</f>
        <v>0</v>
      </c>
      <c r="DQ14" s="302">
        <f>Але!D57</f>
        <v>0</v>
      </c>
      <c r="DR14" s="302" t="e">
        <f>DQ14/DP14*100</f>
        <v>#DIV/0!</v>
      </c>
      <c r="DS14" s="302">
        <f>Але!C58</f>
        <v>50</v>
      </c>
      <c r="DT14" s="302">
        <f>Але!D58</f>
        <v>0</v>
      </c>
      <c r="DU14" s="302">
        <f>DT14/DS14*100</f>
        <v>0</v>
      </c>
      <c r="DV14" s="302">
        <f>Але!C59</f>
        <v>17.265999999999998</v>
      </c>
      <c r="DW14" s="302">
        <f>Але!D59</f>
        <v>0</v>
      </c>
      <c r="DX14" s="302">
        <f>DW14/DV14*100</f>
        <v>0</v>
      </c>
      <c r="DY14" s="302">
        <f>Але!C61</f>
        <v>103.383</v>
      </c>
      <c r="DZ14" s="302">
        <f>Але!D61</f>
        <v>18.655180000000001</v>
      </c>
      <c r="EA14" s="302">
        <f>DZ14/DY14*100</f>
        <v>18.044726889333841</v>
      </c>
      <c r="EB14" s="302">
        <f>Але!C62</f>
        <v>15</v>
      </c>
      <c r="EC14" s="302">
        <f>Але!D62</f>
        <v>0</v>
      </c>
      <c r="ED14" s="302">
        <f>EC14/EB14*100</f>
        <v>0</v>
      </c>
      <c r="EE14" s="307">
        <f>Але!C68</f>
        <v>901.94420000000002</v>
      </c>
      <c r="EF14" s="307">
        <f>Але!D68</f>
        <v>14.474410000000001</v>
      </c>
      <c r="EG14" s="302">
        <f>EF14/EE14*100</f>
        <v>1.6048010508854096</v>
      </c>
      <c r="EH14" s="307">
        <f>Але!C73</f>
        <v>654.15499999999997</v>
      </c>
      <c r="EI14" s="307">
        <f>Але!D73</f>
        <v>38.383899999999997</v>
      </c>
      <c r="EJ14" s="302">
        <f>EI14/EH14*100</f>
        <v>5.8677071947779957</v>
      </c>
      <c r="EK14" s="307">
        <f>Але!C77</f>
        <v>334.20400000000001</v>
      </c>
      <c r="EL14" s="315">
        <f>Але!D77</f>
        <v>72</v>
      </c>
      <c r="EM14" s="302">
        <f t="shared" ref="EM14:EM29" si="10">EL14/EK14*100</f>
        <v>21.543727783030722</v>
      </c>
      <c r="EN14" s="302">
        <f>Але!C79</f>
        <v>0</v>
      </c>
      <c r="EO14" s="302">
        <f>Але!D79</f>
        <v>0</v>
      </c>
      <c r="EP14" s="302" t="e">
        <f t="shared" ref="EP14:EP29" si="11">EO14/EN14*100</f>
        <v>#DIV/0!</v>
      </c>
      <c r="EQ14" s="303">
        <f>Але!C84</f>
        <v>30</v>
      </c>
      <c r="ER14" s="303">
        <f>Але!D84</f>
        <v>0</v>
      </c>
      <c r="ES14" s="302">
        <f>ER14/EQ14*100</f>
        <v>0</v>
      </c>
      <c r="ET14" s="302">
        <f>Але!C90</f>
        <v>0</v>
      </c>
      <c r="EU14" s="302">
        <f>Але!D90</f>
        <v>0</v>
      </c>
      <c r="EV14" s="302" t="e">
        <f>EU14/ET14*100</f>
        <v>#DIV/0!</v>
      </c>
      <c r="EW14" s="316">
        <f t="shared" ref="EW14:EW29" si="12">SUM(C14-DG14)</f>
        <v>12.935799999998835</v>
      </c>
      <c r="EX14" s="316">
        <f t="shared" ref="EX14:EX29" si="13">SUM(D14-DH14)</f>
        <v>239.5033699999999</v>
      </c>
      <c r="EY14" s="302">
        <f>EX14/EW14*100%</f>
        <v>18.514770636529743</v>
      </c>
      <c r="EZ14" s="162"/>
      <c r="FA14" s="163"/>
      <c r="FC14" s="163"/>
    </row>
    <row r="15" spans="1:159" s="164" customFormat="1" ht="22.5" customHeight="1">
      <c r="A15" s="345">
        <v>2</v>
      </c>
      <c r="B15" s="347" t="s">
        <v>290</v>
      </c>
      <c r="C15" s="300">
        <f t="shared" ref="C15:C29" si="14">F15+BZ15</f>
        <v>17027.389709999999</v>
      </c>
      <c r="D15" s="301">
        <f>G15+CA15+CY15</f>
        <v>2275.6268100000002</v>
      </c>
      <c r="E15" s="309">
        <f t="shared" si="1"/>
        <v>13.364507706448684</v>
      </c>
      <c r="F15" s="303">
        <f t="shared" ref="F15:F29" si="15">I15+X15+AA15+AD15+AG15+AM15+AS15+BE15+BQ15+BN15+AJ15+AY15+L15+R15+O15+U15+AP15</f>
        <v>3675.32</v>
      </c>
      <c r="G15" s="303">
        <f>J15+Y15+AB15+AE15+AH15+AN15+AT15+BF15+AK15+BR15+BO15+AZ15+M15+S15+P15+V15+AQ15</f>
        <v>494.01240999999993</v>
      </c>
      <c r="H15" s="309">
        <f t="shared" ref="H15:H29" si="16">G15/F15*100</f>
        <v>13.441344155066767</v>
      </c>
      <c r="I15" s="317">
        <f>Сун!C6</f>
        <v>350.22</v>
      </c>
      <c r="J15" s="454">
        <f>Сун!D6</f>
        <v>76.829639999999998</v>
      </c>
      <c r="K15" s="309">
        <f t="shared" ref="K15:K29" si="17">J15/I15*100</f>
        <v>21.937536405687851</v>
      </c>
      <c r="L15" s="309">
        <f>Сун!C8</f>
        <v>267.48</v>
      </c>
      <c r="M15" s="309">
        <f>Сун!D8</f>
        <v>79.533630000000002</v>
      </c>
      <c r="N15" s="302">
        <f t="shared" ref="N15:N29" si="18">M15/L15*100</f>
        <v>29.734421265141322</v>
      </c>
      <c r="O15" s="302">
        <f>Сун!C9</f>
        <v>2.87</v>
      </c>
      <c r="P15" s="302">
        <f>Сун!D9</f>
        <v>0.55781000000000003</v>
      </c>
      <c r="Q15" s="302">
        <f t="shared" ref="Q15:Q29" si="19">P15/O15*100</f>
        <v>19.435888501742159</v>
      </c>
      <c r="R15" s="302">
        <f>Сун!C10</f>
        <v>446.75</v>
      </c>
      <c r="S15" s="302">
        <f>Сун!D10</f>
        <v>111.33374000000001</v>
      </c>
      <c r="T15" s="302">
        <f t="shared" ref="T15:T29" si="20">S15/R15*100</f>
        <v>24.92081477336318</v>
      </c>
      <c r="U15" s="302">
        <f>Сун!C11</f>
        <v>0</v>
      </c>
      <c r="V15" s="306">
        <f>Сун!D11</f>
        <v>-14.20415</v>
      </c>
      <c r="W15" s="302" t="e">
        <f t="shared" ref="W15:W29" si="21">V15/U15*100</f>
        <v>#DIV/0!</v>
      </c>
      <c r="X15" s="317">
        <f>Сун!C13</f>
        <v>40</v>
      </c>
      <c r="Y15" s="317">
        <f>Сун!D13</f>
        <v>52.508699999999997</v>
      </c>
      <c r="Z15" s="309">
        <f t="shared" ref="Z15:Z29" si="22">Y15/X15*100</f>
        <v>131.27175</v>
      </c>
      <c r="AA15" s="317">
        <f>Сун!C15</f>
        <v>943</v>
      </c>
      <c r="AB15" s="308">
        <f>Сун!D15</f>
        <v>52.97345</v>
      </c>
      <c r="AC15" s="309">
        <f t="shared" ref="AC15:AC29" si="23">AB15/AA15*100</f>
        <v>5.6175450689289503</v>
      </c>
      <c r="AD15" s="317">
        <f>Сун!C16</f>
        <v>1200</v>
      </c>
      <c r="AE15" s="317">
        <f>Сун!D16</f>
        <v>122.68174</v>
      </c>
      <c r="AF15" s="309">
        <f t="shared" si="4"/>
        <v>10.223478333333334</v>
      </c>
      <c r="AG15" s="309">
        <f>Сун!C18</f>
        <v>10</v>
      </c>
      <c r="AH15" s="309">
        <f>Сун!D18</f>
        <v>0.81</v>
      </c>
      <c r="AI15" s="309">
        <f t="shared" ref="AI15:AI31" si="24">AH15/AG15*100</f>
        <v>8.1</v>
      </c>
      <c r="AJ15" s="309"/>
      <c r="AK15" s="309"/>
      <c r="AL15" s="309" t="e">
        <f t="shared" si="5"/>
        <v>#DIV/0!</v>
      </c>
      <c r="AM15" s="317">
        <f>Сун!C27</f>
        <v>0</v>
      </c>
      <c r="AN15" s="317">
        <f>Сун!D27</f>
        <v>0</v>
      </c>
      <c r="AO15" s="309" t="e">
        <f t="shared" si="6"/>
        <v>#DIV/0!</v>
      </c>
      <c r="AP15" s="317">
        <f>Сун!C28</f>
        <v>165</v>
      </c>
      <c r="AQ15" s="318">
        <f>Сун!D28</f>
        <v>0</v>
      </c>
      <c r="AR15" s="309">
        <f t="shared" ref="AR15:AR29" si="25">AQ15/AP15*100</f>
        <v>0</v>
      </c>
      <c r="AS15" s="311">
        <f>Сун!C29</f>
        <v>50</v>
      </c>
      <c r="AT15" s="318">
        <f>Сун!D29</f>
        <v>12.500999999999999</v>
      </c>
      <c r="AU15" s="309">
        <f t="shared" ref="AU15:AU29" si="26">AT15/AS15*100</f>
        <v>25.001999999999995</v>
      </c>
      <c r="AV15" s="317"/>
      <c r="AW15" s="317"/>
      <c r="AX15" s="309" t="e">
        <f t="shared" ref="AX15:AX29" si="27">AW15/AV15*100</f>
        <v>#DIV/0!</v>
      </c>
      <c r="AY15" s="309">
        <f>Сун!C31</f>
        <v>200</v>
      </c>
      <c r="AZ15" s="312">
        <f>Сун!D31</f>
        <v>1.06</v>
      </c>
      <c r="BA15" s="309">
        <f t="shared" ref="BA15:BA31" si="28">AZ15/AY15*100</f>
        <v>0.53</v>
      </c>
      <c r="BB15" s="309"/>
      <c r="BC15" s="309"/>
      <c r="BD15" s="309"/>
      <c r="BE15" s="309">
        <f>Сун!C32</f>
        <v>0</v>
      </c>
      <c r="BF15" s="309">
        <f>Сун!D32</f>
        <v>0</v>
      </c>
      <c r="BG15" s="309" t="e">
        <f t="shared" ref="BG15:BG31" si="29">BF15/BE15*100</f>
        <v>#DIV/0!</v>
      </c>
      <c r="BH15" s="309"/>
      <c r="BI15" s="309"/>
      <c r="BJ15" s="309" t="e">
        <f t="shared" ref="BJ15:BJ29" si="30">BI15/BH15*100</f>
        <v>#DIV/0!</v>
      </c>
      <c r="BK15" s="309">
        <f>Сун!C35</f>
        <v>0</v>
      </c>
      <c r="BL15" s="309">
        <f>Сун!D35</f>
        <v>0</v>
      </c>
      <c r="BM15" s="309"/>
      <c r="BN15" s="309">
        <f>Сун!C35</f>
        <v>0</v>
      </c>
      <c r="BO15" s="309">
        <f>Сун!D35</f>
        <v>0</v>
      </c>
      <c r="BP15" s="302" t="e">
        <f t="shared" ref="BP15:BP29" si="31">BO15/BN15*100</f>
        <v>#DIV/0!</v>
      </c>
      <c r="BQ15" s="309">
        <f>Сун!C37</f>
        <v>0</v>
      </c>
      <c r="BR15" s="309">
        <f>Сун!D37</f>
        <v>-2.57315</v>
      </c>
      <c r="BS15" s="309" t="e">
        <f t="shared" ref="BS15:BS29" si="32">BR15/BQ15*100</f>
        <v>#DIV/0!</v>
      </c>
      <c r="BT15" s="309"/>
      <c r="BU15" s="309"/>
      <c r="BV15" s="319" t="e">
        <f t="shared" ref="BV15:BV29" si="33">BT15/BU15*100</f>
        <v>#DIV/0!</v>
      </c>
      <c r="BW15" s="319"/>
      <c r="BX15" s="319"/>
      <c r="BY15" s="319" t="e">
        <f t="shared" ref="BY15:BY29" si="34">BW15/BX15*100</f>
        <v>#DIV/0!</v>
      </c>
      <c r="BZ15" s="307">
        <f t="shared" ref="BZ15:BZ29" si="35">CC15+CF15+CI15+CL15+CR15+CO15</f>
        <v>13352.069709999998</v>
      </c>
      <c r="CA15" s="307">
        <f t="shared" ref="CA15:CA29" si="36">CD15+CG15+CJ15+CM15+CS15+CP15+CV15</f>
        <v>1781.6144000000002</v>
      </c>
      <c r="CB15" s="309">
        <f>CA15/BZ15*100</f>
        <v>13.343357537039106</v>
      </c>
      <c r="CC15" s="309">
        <f>Сун!C42</f>
        <v>6036.4</v>
      </c>
      <c r="CD15" s="309">
        <f>Сун!D42</f>
        <v>1509.1110000000001</v>
      </c>
      <c r="CE15" s="309">
        <f t="shared" ref="CE15:CE29" si="37">CD15/CC15*100</f>
        <v>25.000182227817909</v>
      </c>
      <c r="CF15" s="309">
        <f>Сун!C43</f>
        <v>0</v>
      </c>
      <c r="CG15" s="465">
        <f>Сун!D43</f>
        <v>0</v>
      </c>
      <c r="CH15" s="309" t="e">
        <f t="shared" ref="CH15:CH29" si="38">CG15/CF15*100</f>
        <v>#DIV/0!</v>
      </c>
      <c r="CI15" s="320">
        <f>Сун!C44</f>
        <v>6340.6076700000003</v>
      </c>
      <c r="CJ15" s="309">
        <f>Сун!D44</f>
        <v>189.529</v>
      </c>
      <c r="CK15" s="309">
        <f t="shared" si="7"/>
        <v>2.9891299046420889</v>
      </c>
      <c r="CL15" s="309">
        <f>Сун!C46</f>
        <v>249.4229</v>
      </c>
      <c r="CM15" s="309">
        <f>Сун!D46</f>
        <v>52.398299999999999</v>
      </c>
      <c r="CN15" s="309">
        <f t="shared" si="8"/>
        <v>21.007814438850641</v>
      </c>
      <c r="CO15" s="309">
        <f>Сун!C47</f>
        <v>517.22</v>
      </c>
      <c r="CP15" s="309">
        <f>Сун!D47</f>
        <v>0</v>
      </c>
      <c r="CQ15" s="302">
        <f t="shared" ref="CQ15:CQ29" si="39">CP15/CO15*100</f>
        <v>0</v>
      </c>
      <c r="CR15" s="321">
        <f>Сун!C48</f>
        <v>208.41914</v>
      </c>
      <c r="CS15" s="309">
        <f>Сун!D48</f>
        <v>30.5761</v>
      </c>
      <c r="CT15" s="309">
        <f t="shared" si="9"/>
        <v>14.670485637739414</v>
      </c>
      <c r="CU15" s="309"/>
      <c r="CV15" s="309"/>
      <c r="CW15" s="309"/>
      <c r="CX15" s="317"/>
      <c r="CY15" s="317"/>
      <c r="CZ15" s="309" t="e">
        <f t="shared" ref="CZ15:CZ29" si="40">CY15/CX15*100</f>
        <v>#DIV/0!</v>
      </c>
      <c r="DA15" s="309"/>
      <c r="DB15" s="309"/>
      <c r="DC15" s="309"/>
      <c r="DD15" s="309"/>
      <c r="DE15" s="309"/>
      <c r="DF15" s="309"/>
      <c r="DG15" s="311">
        <f>DJ15+DY15+EB15+EE15+EH15+EK15+EN15+EQ15+ET15</f>
        <v>17138.133139999998</v>
      </c>
      <c r="DH15" s="311">
        <f t="shared" ref="DG15:DH29" si="41">DK15+DZ15+EC15+EF15+EI15+EL15+EO15+ER15+EU15</f>
        <v>1814.49972</v>
      </c>
      <c r="DI15" s="309">
        <f t="shared" ref="DI15:DI29" si="42">DH15/DG15*100</f>
        <v>10.587499263645004</v>
      </c>
      <c r="DJ15" s="317">
        <f>DM15+DP15+DS15+DV15</f>
        <v>2046.3389999999999</v>
      </c>
      <c r="DK15" s="317">
        <f t="shared" ref="DJ15:DK29" si="43">DN15+DQ15+DT15+DW15</f>
        <v>429.88844999999998</v>
      </c>
      <c r="DL15" s="309">
        <f t="shared" ref="DL15:DL29" si="44">DK15/DJ15*100</f>
        <v>21.007684943697011</v>
      </c>
      <c r="DM15" s="309">
        <f>Сун!C59</f>
        <v>1939.6</v>
      </c>
      <c r="DN15" s="309">
        <f>Сун!D59</f>
        <v>429.88844999999998</v>
      </c>
      <c r="DO15" s="309">
        <f t="shared" ref="DO15:DO29" si="45">DN15/DM15*100</f>
        <v>22.163768302742834</v>
      </c>
      <c r="DP15" s="309">
        <f>Сун!C62</f>
        <v>0</v>
      </c>
      <c r="DQ15" s="309">
        <f>Сун!D62</f>
        <v>0</v>
      </c>
      <c r="DR15" s="309" t="e">
        <f t="shared" ref="DR15:DR29" si="46">DQ15/DP15*100</f>
        <v>#DIV/0!</v>
      </c>
      <c r="DS15" s="309">
        <f>Сун!C63</f>
        <v>100</v>
      </c>
      <c r="DT15" s="309">
        <f>Сун!D63</f>
        <v>0</v>
      </c>
      <c r="DU15" s="309">
        <f t="shared" ref="DU15:DU29" si="47">DT15/DS15*100</f>
        <v>0</v>
      </c>
      <c r="DV15" s="309">
        <f>Сун!C64</f>
        <v>6.7389999999999999</v>
      </c>
      <c r="DW15" s="309">
        <f>Сун!D64</f>
        <v>0</v>
      </c>
      <c r="DX15" s="309">
        <f t="shared" ref="DX15:DX29" si="48">DW15/DV15*100</f>
        <v>0</v>
      </c>
      <c r="DY15" s="309">
        <f>Сун!C66</f>
        <v>206.767</v>
      </c>
      <c r="DZ15" s="309">
        <f>Сун!D66</f>
        <v>28.927420000000001</v>
      </c>
      <c r="EA15" s="309">
        <f t="shared" ref="EA15:EA31" si="49">DZ15/DY15*100</f>
        <v>13.99034662204317</v>
      </c>
      <c r="EB15" s="309">
        <f>Сун!C67</f>
        <v>315</v>
      </c>
      <c r="EC15" s="309">
        <f>Сун!D67</f>
        <v>0</v>
      </c>
      <c r="ED15" s="309">
        <f t="shared" ref="ED15:ED31" si="50">EC15/EB15*100</f>
        <v>0</v>
      </c>
      <c r="EE15" s="317">
        <f>Сун!C73</f>
        <v>2613.80933</v>
      </c>
      <c r="EF15" s="317">
        <f>Сун!D73</f>
        <v>287.61792000000003</v>
      </c>
      <c r="EG15" s="309">
        <f t="shared" ref="EG15:EG29" si="51">EF15/EE15*100</f>
        <v>11.003783508569848</v>
      </c>
      <c r="EH15" s="317">
        <f>Сун!C78</f>
        <v>8401.0178099999994</v>
      </c>
      <c r="EI15" s="317">
        <f>Сун!D78</f>
        <v>191.46935999999999</v>
      </c>
      <c r="EJ15" s="309">
        <f t="shared" ref="EJ15:EJ29" si="52">EI15/EH15*100</f>
        <v>2.2791209866510211</v>
      </c>
      <c r="EK15" s="317">
        <f>Сун!C83</f>
        <v>3505.2</v>
      </c>
      <c r="EL15" s="322">
        <f>Сун!D83</f>
        <v>874.54457000000002</v>
      </c>
      <c r="EM15" s="309">
        <f t="shared" si="10"/>
        <v>24.949919262809541</v>
      </c>
      <c r="EN15" s="309">
        <f>Сун!C86</f>
        <v>0</v>
      </c>
      <c r="EO15" s="309">
        <f>Сун!D86</f>
        <v>0</v>
      </c>
      <c r="EP15" s="309" t="e">
        <f t="shared" si="11"/>
        <v>#DIV/0!</v>
      </c>
      <c r="EQ15" s="323">
        <f>Сун!C91</f>
        <v>50</v>
      </c>
      <c r="ER15" s="323">
        <f>Сун!D91</f>
        <v>2.052</v>
      </c>
      <c r="ES15" s="309">
        <f t="shared" ref="ES15:ES29" si="53">ER15/EQ15*100</f>
        <v>4.1040000000000001</v>
      </c>
      <c r="ET15" s="309">
        <f>Сун!C97</f>
        <v>0</v>
      </c>
      <c r="EU15" s="309">
        <f>Сун!D97</f>
        <v>0</v>
      </c>
      <c r="EV15" s="302" t="e">
        <f>EU15/ET15*100</f>
        <v>#DIV/0!</v>
      </c>
      <c r="EW15" s="316">
        <f t="shared" si="12"/>
        <v>-110.74342999999863</v>
      </c>
      <c r="EX15" s="316">
        <f t="shared" si="13"/>
        <v>461.12709000000018</v>
      </c>
      <c r="EY15" s="302">
        <f>EX15/EW15*100%</f>
        <v>-4.1639227717617731</v>
      </c>
      <c r="EZ15" s="162"/>
      <c r="FA15" s="163"/>
      <c r="FC15" s="163"/>
    </row>
    <row r="16" spans="1:159" s="160" customFormat="1" ht="25.5" customHeight="1">
      <c r="A16" s="345">
        <v>3</v>
      </c>
      <c r="B16" s="347" t="s">
        <v>291</v>
      </c>
      <c r="C16" s="324">
        <f t="shared" si="14"/>
        <v>10496.623</v>
      </c>
      <c r="D16" s="301">
        <f t="shared" si="0"/>
        <v>1233.3927199999998</v>
      </c>
      <c r="E16" s="309">
        <f t="shared" si="1"/>
        <v>11.750376478225425</v>
      </c>
      <c r="F16" s="303">
        <f t="shared" si="15"/>
        <v>2330.79</v>
      </c>
      <c r="G16" s="303">
        <f t="shared" si="3"/>
        <v>430.41243999999995</v>
      </c>
      <c r="H16" s="309">
        <f t="shared" si="16"/>
        <v>18.466375778169631</v>
      </c>
      <c r="I16" s="325">
        <f>Иль!C6</f>
        <v>70.650000000000006</v>
      </c>
      <c r="J16" s="453">
        <f>Иль!D6</f>
        <v>19.712610000000002</v>
      </c>
      <c r="K16" s="309">
        <f t="shared" si="17"/>
        <v>27.901783439490448</v>
      </c>
      <c r="L16" s="309">
        <f>Иль!C8</f>
        <v>252.72</v>
      </c>
      <c r="M16" s="309">
        <f>Иль!D8</f>
        <v>75.145560000000003</v>
      </c>
      <c r="N16" s="302">
        <f t="shared" si="18"/>
        <v>29.734710351377018</v>
      </c>
      <c r="O16" s="302">
        <f>Иль!C9</f>
        <v>2.71</v>
      </c>
      <c r="P16" s="302">
        <f>Иль!D9</f>
        <v>0.52705000000000002</v>
      </c>
      <c r="Q16" s="302">
        <f t="shared" si="19"/>
        <v>19.448339483394836</v>
      </c>
      <c r="R16" s="302">
        <f>Иль!C10</f>
        <v>422.11</v>
      </c>
      <c r="S16" s="302">
        <f>Иль!D10</f>
        <v>105.19118</v>
      </c>
      <c r="T16" s="302">
        <f t="shared" si="20"/>
        <v>24.920324086138685</v>
      </c>
      <c r="U16" s="302">
        <f>Иль!C11</f>
        <v>0</v>
      </c>
      <c r="V16" s="306">
        <f>Иль!D11</f>
        <v>-13.42047</v>
      </c>
      <c r="W16" s="302" t="e">
        <f t="shared" si="21"/>
        <v>#DIV/0!</v>
      </c>
      <c r="X16" s="317">
        <f>Иль!C13</f>
        <v>10</v>
      </c>
      <c r="Y16" s="317">
        <f>Иль!D13</f>
        <v>9.1E-4</v>
      </c>
      <c r="Z16" s="309">
        <f t="shared" si="22"/>
        <v>9.1000000000000004E-3</v>
      </c>
      <c r="AA16" s="317">
        <f>Иль!C15</f>
        <v>334</v>
      </c>
      <c r="AB16" s="308">
        <f>Иль!D15</f>
        <v>77.895679999999999</v>
      </c>
      <c r="AC16" s="309">
        <f t="shared" si="23"/>
        <v>23.322059880239522</v>
      </c>
      <c r="AD16" s="317">
        <f>Иль!C16</f>
        <v>750</v>
      </c>
      <c r="AE16" s="317">
        <f>Иль!D16</f>
        <v>50.02702</v>
      </c>
      <c r="AF16" s="309">
        <f t="shared" si="4"/>
        <v>6.6702693333333336</v>
      </c>
      <c r="AG16" s="309">
        <f>Иль!C18</f>
        <v>4</v>
      </c>
      <c r="AH16" s="309">
        <f>Иль!D18</f>
        <v>0.7</v>
      </c>
      <c r="AI16" s="309">
        <f t="shared" si="24"/>
        <v>17.5</v>
      </c>
      <c r="AJ16" s="309"/>
      <c r="AK16" s="309"/>
      <c r="AL16" s="309" t="e">
        <f t="shared" si="5"/>
        <v>#DIV/0!</v>
      </c>
      <c r="AM16" s="317">
        <f>Иль!C27</f>
        <v>0</v>
      </c>
      <c r="AN16" s="317">
        <f>Иль!D27</f>
        <v>0</v>
      </c>
      <c r="AO16" s="309" t="e">
        <f t="shared" si="6"/>
        <v>#DIV/0!</v>
      </c>
      <c r="AP16" s="317">
        <f>Иль!C28</f>
        <v>354</v>
      </c>
      <c r="AQ16" s="318">
        <f>Иль!D28</f>
        <v>66.707999999999998</v>
      </c>
      <c r="AR16" s="309">
        <f t="shared" si="25"/>
        <v>18.844067796610169</v>
      </c>
      <c r="AS16" s="311">
        <f>Иль!C29</f>
        <v>30.6</v>
      </c>
      <c r="AT16" s="318">
        <f>Иль!D29</f>
        <v>25.5015</v>
      </c>
      <c r="AU16" s="309">
        <f t="shared" si="26"/>
        <v>83.338235294117652</v>
      </c>
      <c r="AV16" s="317"/>
      <c r="AW16" s="317"/>
      <c r="AX16" s="309" t="e">
        <f t="shared" si="27"/>
        <v>#DIV/0!</v>
      </c>
      <c r="AY16" s="309">
        <f>Иль!C30</f>
        <v>100</v>
      </c>
      <c r="AZ16" s="312">
        <f>Иль!D30</f>
        <v>0.72</v>
      </c>
      <c r="BA16" s="309">
        <f t="shared" si="28"/>
        <v>0.72</v>
      </c>
      <c r="BB16" s="309"/>
      <c r="BC16" s="309"/>
      <c r="BD16" s="309"/>
      <c r="BE16" s="309">
        <f>Иль!C34</f>
        <v>0</v>
      </c>
      <c r="BF16" s="309">
        <f>SUM(Иль!D32)</f>
        <v>21.555</v>
      </c>
      <c r="BG16" s="309" t="e">
        <f t="shared" si="29"/>
        <v>#DIV/0!</v>
      </c>
      <c r="BH16" s="309"/>
      <c r="BI16" s="309"/>
      <c r="BJ16" s="309" t="e">
        <f t="shared" si="30"/>
        <v>#DIV/0!</v>
      </c>
      <c r="BK16" s="309"/>
      <c r="BL16" s="309"/>
      <c r="BM16" s="309"/>
      <c r="BN16" s="309">
        <f>Иль!C35</f>
        <v>0</v>
      </c>
      <c r="BO16" s="309">
        <f>Иль!D35</f>
        <v>0.1484</v>
      </c>
      <c r="BP16" s="302" t="e">
        <f t="shared" si="31"/>
        <v>#DIV/0!</v>
      </c>
      <c r="BQ16" s="309">
        <v>0</v>
      </c>
      <c r="BR16" s="309">
        <f>Иль!D38</f>
        <v>0</v>
      </c>
      <c r="BS16" s="309" t="e">
        <f t="shared" si="32"/>
        <v>#DIV/0!</v>
      </c>
      <c r="BT16" s="309"/>
      <c r="BU16" s="309"/>
      <c r="BV16" s="319" t="e">
        <f t="shared" si="33"/>
        <v>#DIV/0!</v>
      </c>
      <c r="BW16" s="319"/>
      <c r="BX16" s="319"/>
      <c r="BY16" s="319" t="e">
        <f t="shared" si="34"/>
        <v>#DIV/0!</v>
      </c>
      <c r="BZ16" s="307">
        <f>CC16+CF16+CI16+CL16+CR16+CO16</f>
        <v>8165.8329999999996</v>
      </c>
      <c r="CA16" s="307">
        <f t="shared" si="36"/>
        <v>802.98027999999999</v>
      </c>
      <c r="CB16" s="309">
        <f>CA16/BZ16*100</f>
        <v>9.8334154029356213</v>
      </c>
      <c r="CC16" s="309">
        <f>Иль!C43</f>
        <v>3002.3</v>
      </c>
      <c r="CD16" s="309">
        <f>Иль!D43</f>
        <v>750.58199999999999</v>
      </c>
      <c r="CE16" s="309">
        <f t="shared" si="37"/>
        <v>25.000233154581487</v>
      </c>
      <c r="CF16" s="309">
        <f>Иль!C44</f>
        <v>0</v>
      </c>
      <c r="CG16" s="465">
        <f>Иль!D44</f>
        <v>0</v>
      </c>
      <c r="CH16" s="309" t="e">
        <f t="shared" si="38"/>
        <v>#DIV/0!</v>
      </c>
      <c r="CI16" s="302">
        <f>Иль!C45</f>
        <v>2626.6729999999998</v>
      </c>
      <c r="CJ16" s="309">
        <f>Иль!D45</f>
        <v>0</v>
      </c>
      <c r="CK16" s="309">
        <f t="shared" si="7"/>
        <v>0</v>
      </c>
      <c r="CL16" s="309">
        <f>Иль!C47</f>
        <v>206.767</v>
      </c>
      <c r="CM16" s="309">
        <f>Иль!D47</f>
        <v>52.39828</v>
      </c>
      <c r="CN16" s="309">
        <f t="shared" si="8"/>
        <v>25.341703463318616</v>
      </c>
      <c r="CO16" s="309">
        <f>Иль!C48</f>
        <v>2330.0929999999998</v>
      </c>
      <c r="CP16" s="309">
        <f>Иль!D48</f>
        <v>0</v>
      </c>
      <c r="CQ16" s="302">
        <f t="shared" si="39"/>
        <v>0</v>
      </c>
      <c r="CR16" s="321">
        <f>Иль!C52</f>
        <v>0</v>
      </c>
      <c r="CS16" s="309">
        <f>Иль!D52</f>
        <v>0</v>
      </c>
      <c r="CT16" s="309" t="e">
        <f t="shared" si="9"/>
        <v>#DIV/0!</v>
      </c>
      <c r="CU16" s="309"/>
      <c r="CV16" s="309"/>
      <c r="CW16" s="309"/>
      <c r="CX16" s="317"/>
      <c r="CY16" s="317"/>
      <c r="CZ16" s="309" t="e">
        <f t="shared" si="40"/>
        <v>#DIV/0!</v>
      </c>
      <c r="DA16" s="309"/>
      <c r="DB16" s="309"/>
      <c r="DC16" s="309"/>
      <c r="DD16" s="309"/>
      <c r="DE16" s="309"/>
      <c r="DF16" s="309">
        <v>0</v>
      </c>
      <c r="DG16" s="311">
        <f t="shared" si="41"/>
        <v>10991.08913</v>
      </c>
      <c r="DH16" s="311">
        <f t="shared" si="41"/>
        <v>997.16256999999996</v>
      </c>
      <c r="DI16" s="309">
        <f t="shared" si="42"/>
        <v>9.0724636858622212</v>
      </c>
      <c r="DJ16" s="317">
        <f t="shared" si="43"/>
        <v>1622.307</v>
      </c>
      <c r="DK16" s="317">
        <f t="shared" si="43"/>
        <v>311.01249000000001</v>
      </c>
      <c r="DL16" s="309">
        <f t="shared" si="44"/>
        <v>19.171000926458433</v>
      </c>
      <c r="DM16" s="309">
        <f>Иль!C60</f>
        <v>1523.7</v>
      </c>
      <c r="DN16" s="309">
        <f>Иль!D60</f>
        <v>311.01249000000001</v>
      </c>
      <c r="DO16" s="309">
        <f t="shared" si="45"/>
        <v>20.411661744437883</v>
      </c>
      <c r="DP16" s="309">
        <f>Иль!C63</f>
        <v>0</v>
      </c>
      <c r="DQ16" s="309">
        <f>Иль!D63</f>
        <v>0</v>
      </c>
      <c r="DR16" s="309" t="e">
        <f t="shared" si="46"/>
        <v>#DIV/0!</v>
      </c>
      <c r="DS16" s="309">
        <f>Иль!C64</f>
        <v>17</v>
      </c>
      <c r="DT16" s="309">
        <f>Иль!D64</f>
        <v>0</v>
      </c>
      <c r="DU16" s="309">
        <f t="shared" si="47"/>
        <v>0</v>
      </c>
      <c r="DV16" s="309">
        <f>Иль!C65</f>
        <v>81.606999999999999</v>
      </c>
      <c r="DW16" s="309">
        <f>Иль!D65</f>
        <v>0</v>
      </c>
      <c r="DX16" s="309">
        <f t="shared" si="48"/>
        <v>0</v>
      </c>
      <c r="DY16" s="309">
        <f>Иль!C67</f>
        <v>206.767</v>
      </c>
      <c r="DZ16" s="309">
        <f>Иль!D67</f>
        <v>37.657980000000002</v>
      </c>
      <c r="EA16" s="309">
        <f t="shared" si="49"/>
        <v>18.212761223986419</v>
      </c>
      <c r="EB16" s="309">
        <f>Иль!C68</f>
        <v>15</v>
      </c>
      <c r="EC16" s="309">
        <f>Иль!D68</f>
        <v>0</v>
      </c>
      <c r="ED16" s="309">
        <f t="shared" si="50"/>
        <v>0</v>
      </c>
      <c r="EE16" s="317">
        <f>Иль!C74</f>
        <v>3864.8490300000003</v>
      </c>
      <c r="EF16" s="317">
        <f>Иль!D74</f>
        <v>48.608530000000002</v>
      </c>
      <c r="EG16" s="309">
        <f t="shared" si="51"/>
        <v>1.2577083767745514</v>
      </c>
      <c r="EH16" s="317">
        <f>Иль!C81</f>
        <v>3473.0661</v>
      </c>
      <c r="EI16" s="317">
        <f>Иль!D81</f>
        <v>135.25076999999999</v>
      </c>
      <c r="EJ16" s="309">
        <f t="shared" si="52"/>
        <v>3.894275723689796</v>
      </c>
      <c r="EK16" s="317">
        <f>Иль!C85</f>
        <v>1799.1</v>
      </c>
      <c r="EL16" s="322">
        <f>Иль!D85</f>
        <v>464.63279999999997</v>
      </c>
      <c r="EM16" s="309">
        <f t="shared" si="10"/>
        <v>25.825846256461567</v>
      </c>
      <c r="EN16" s="309">
        <f>Иль!C87</f>
        <v>0</v>
      </c>
      <c r="EO16" s="309">
        <f>Иль!D87</f>
        <v>0</v>
      </c>
      <c r="EP16" s="309" t="e">
        <f t="shared" si="11"/>
        <v>#DIV/0!</v>
      </c>
      <c r="EQ16" s="323">
        <f>Иль!C92</f>
        <v>10</v>
      </c>
      <c r="ER16" s="323">
        <f>Иль!D92</f>
        <v>0</v>
      </c>
      <c r="ES16" s="309">
        <f t="shared" si="53"/>
        <v>0</v>
      </c>
      <c r="ET16" s="309">
        <f>Иль!C98</f>
        <v>0</v>
      </c>
      <c r="EU16" s="309">
        <f>Иль!D98</f>
        <v>0</v>
      </c>
      <c r="EV16" s="302" t="e">
        <f t="shared" ref="EV16:EV29" si="54">EU16/ET16*100</f>
        <v>#DIV/0!</v>
      </c>
      <c r="EW16" s="316">
        <f t="shared" si="12"/>
        <v>-494.4661300000007</v>
      </c>
      <c r="EX16" s="316">
        <f t="shared" si="13"/>
        <v>236.23014999999987</v>
      </c>
      <c r="EY16" s="302">
        <f>EX16/EW16*100</f>
        <v>-47.774788942571163</v>
      </c>
      <c r="EZ16" s="162"/>
      <c r="FA16" s="163"/>
      <c r="FC16" s="163"/>
    </row>
    <row r="17" spans="1:170" s="160" customFormat="1" ht="22.5" customHeight="1">
      <c r="A17" s="345">
        <v>4</v>
      </c>
      <c r="B17" s="347" t="s">
        <v>292</v>
      </c>
      <c r="C17" s="324">
        <f t="shared" si="14"/>
        <v>10540.652399999999</v>
      </c>
      <c r="D17" s="301">
        <f t="shared" si="0"/>
        <v>1896.3164900000002</v>
      </c>
      <c r="E17" s="309">
        <f t="shared" si="1"/>
        <v>17.990503984364388</v>
      </c>
      <c r="F17" s="303">
        <f t="shared" si="15"/>
        <v>4848.53</v>
      </c>
      <c r="G17" s="303">
        <f t="shared" si="3"/>
        <v>675.10881000000006</v>
      </c>
      <c r="H17" s="309">
        <f t="shared" si="16"/>
        <v>13.92398953909742</v>
      </c>
      <c r="I17" s="317">
        <f>Кад!C6</f>
        <v>486</v>
      </c>
      <c r="J17" s="454">
        <f>Кад!D6</f>
        <v>105.71993999999999</v>
      </c>
      <c r="K17" s="309">
        <f t="shared" si="17"/>
        <v>21.753074074074071</v>
      </c>
      <c r="L17" s="309">
        <f>Кад!C8</f>
        <v>300.69</v>
      </c>
      <c r="M17" s="309">
        <f>Кад!D8</f>
        <v>89.406779999999998</v>
      </c>
      <c r="N17" s="302">
        <f t="shared" si="18"/>
        <v>29.733872094183379</v>
      </c>
      <c r="O17" s="302">
        <f>Кад!C9</f>
        <v>3.22</v>
      </c>
      <c r="P17" s="302">
        <f>Кад!D9</f>
        <v>0.62705999999999995</v>
      </c>
      <c r="Q17" s="302">
        <f t="shared" si="19"/>
        <v>19.473913043478259</v>
      </c>
      <c r="R17" s="302">
        <f>Кад!C10</f>
        <v>502.22</v>
      </c>
      <c r="S17" s="302">
        <f>Кад!D10</f>
        <v>125.15447</v>
      </c>
      <c r="T17" s="302">
        <f t="shared" si="20"/>
        <v>24.920248098442912</v>
      </c>
      <c r="U17" s="302">
        <f>Кад!C11</f>
        <v>0</v>
      </c>
      <c r="V17" s="306">
        <f>Кад!D11</f>
        <v>-15.967420000000001</v>
      </c>
      <c r="W17" s="302" t="e">
        <f t="shared" si="21"/>
        <v>#DIV/0!</v>
      </c>
      <c r="X17" s="317">
        <f>Кад!C13</f>
        <v>95</v>
      </c>
      <c r="Y17" s="317">
        <f>Кад!D13</f>
        <v>0.6</v>
      </c>
      <c r="Z17" s="309">
        <f t="shared" si="22"/>
        <v>0.63157894736842102</v>
      </c>
      <c r="AA17" s="317">
        <f>Кад!C15</f>
        <v>400</v>
      </c>
      <c r="AB17" s="308">
        <f>Кад!D15</f>
        <v>7.9593100000000003</v>
      </c>
      <c r="AC17" s="309">
        <f t="shared" si="23"/>
        <v>1.9898275000000001</v>
      </c>
      <c r="AD17" s="317">
        <f>Кад!C16</f>
        <v>2950</v>
      </c>
      <c r="AE17" s="317">
        <f>Кад!D16</f>
        <v>340.60525000000001</v>
      </c>
      <c r="AF17" s="309">
        <f t="shared" si="4"/>
        <v>11.545940677966101</v>
      </c>
      <c r="AG17" s="309">
        <f>Кад!C18</f>
        <v>20</v>
      </c>
      <c r="AH17" s="309">
        <f>Кад!D18</f>
        <v>1.4</v>
      </c>
      <c r="AI17" s="309">
        <f t="shared" si="24"/>
        <v>6.9999999999999991</v>
      </c>
      <c r="AJ17" s="309"/>
      <c r="AK17" s="309"/>
      <c r="AL17" s="309" t="e">
        <f t="shared" si="5"/>
        <v>#DIV/0!</v>
      </c>
      <c r="AM17" s="317">
        <v>0</v>
      </c>
      <c r="AN17" s="317">
        <v>0</v>
      </c>
      <c r="AO17" s="309" t="e">
        <f t="shared" si="6"/>
        <v>#DIV/0!</v>
      </c>
      <c r="AP17" s="317">
        <f>Кад!C27</f>
        <v>79.400000000000006</v>
      </c>
      <c r="AQ17" s="318">
        <f>Кад!D27</f>
        <v>9.92</v>
      </c>
      <c r="AR17" s="309">
        <f t="shared" si="25"/>
        <v>12.493702770780855</v>
      </c>
      <c r="AS17" s="311">
        <f>Кад!C28</f>
        <v>12</v>
      </c>
      <c r="AT17" s="318">
        <f>Кад!D28</f>
        <v>6.6</v>
      </c>
      <c r="AU17" s="309">
        <f t="shared" si="26"/>
        <v>54.999999999999993</v>
      </c>
      <c r="AV17" s="317"/>
      <c r="AW17" s="317"/>
      <c r="AX17" s="309" t="e">
        <f t="shared" si="27"/>
        <v>#DIV/0!</v>
      </c>
      <c r="AY17" s="309">
        <f>Кад!C30</f>
        <v>0</v>
      </c>
      <c r="AZ17" s="312">
        <f>Кад!D30</f>
        <v>3.0834199999999998</v>
      </c>
      <c r="BA17" s="309" t="e">
        <f t="shared" si="28"/>
        <v>#DIV/0!</v>
      </c>
      <c r="BB17" s="309"/>
      <c r="BC17" s="309"/>
      <c r="BD17" s="309"/>
      <c r="BE17" s="309">
        <f>Кад!C33</f>
        <v>0</v>
      </c>
      <c r="BF17" s="309">
        <f>Кад!D33</f>
        <v>0</v>
      </c>
      <c r="BG17" s="309" t="e">
        <f t="shared" si="29"/>
        <v>#DIV/0!</v>
      </c>
      <c r="BH17" s="309"/>
      <c r="BI17" s="309"/>
      <c r="BJ17" s="309" t="e">
        <f t="shared" si="30"/>
        <v>#DIV/0!</v>
      </c>
      <c r="BK17" s="309"/>
      <c r="BL17" s="309"/>
      <c r="BM17" s="309"/>
      <c r="BN17" s="309">
        <f>Кад!C34</f>
        <v>0</v>
      </c>
      <c r="BO17" s="309">
        <f>Кад!D34</f>
        <v>0</v>
      </c>
      <c r="BP17" s="302" t="e">
        <f t="shared" si="31"/>
        <v>#DIV/0!</v>
      </c>
      <c r="BQ17" s="309">
        <f>Кад!C36</f>
        <v>0</v>
      </c>
      <c r="BR17" s="309">
        <f>Кад!D36</f>
        <v>0</v>
      </c>
      <c r="BS17" s="309" t="e">
        <f t="shared" si="32"/>
        <v>#DIV/0!</v>
      </c>
      <c r="BT17" s="309"/>
      <c r="BU17" s="309"/>
      <c r="BV17" s="319" t="e">
        <f t="shared" si="33"/>
        <v>#DIV/0!</v>
      </c>
      <c r="BW17" s="319"/>
      <c r="BX17" s="319"/>
      <c r="BY17" s="319" t="e">
        <f t="shared" si="34"/>
        <v>#DIV/0!</v>
      </c>
      <c r="BZ17" s="307">
        <f t="shared" si="35"/>
        <v>5692.1223999999993</v>
      </c>
      <c r="CA17" s="307">
        <f>CD17+CG17+CJ17+CM17+CS17+CP17+CV17</f>
        <v>1221.20768</v>
      </c>
      <c r="CB17" s="309">
        <f>CA17/BZ17*100</f>
        <v>21.454346800413148</v>
      </c>
      <c r="CC17" s="309">
        <f>Кад!C41</f>
        <v>2916.8</v>
      </c>
      <c r="CD17" s="309">
        <f>Кад!D41</f>
        <v>729.20399999999995</v>
      </c>
      <c r="CE17" s="309">
        <f t="shared" si="37"/>
        <v>25.000137136588041</v>
      </c>
      <c r="CF17" s="309">
        <f>Кад!C42</f>
        <v>0</v>
      </c>
      <c r="CG17" s="465">
        <f>Кад!D42</f>
        <v>0</v>
      </c>
      <c r="CH17" s="309" t="e">
        <f t="shared" si="38"/>
        <v>#DIV/0!</v>
      </c>
      <c r="CI17" s="302">
        <f>Кад!C43</f>
        <v>2327.723</v>
      </c>
      <c r="CJ17" s="309">
        <f>Кад!D43</f>
        <v>261.678</v>
      </c>
      <c r="CK17" s="309">
        <f t="shared" si="7"/>
        <v>11.241801537382241</v>
      </c>
      <c r="CL17" s="309">
        <f>Кад!C45</f>
        <v>206.767</v>
      </c>
      <c r="CM17" s="309">
        <f>Кад!D45</f>
        <v>52.39828</v>
      </c>
      <c r="CN17" s="309">
        <f t="shared" si="8"/>
        <v>25.341703463318616</v>
      </c>
      <c r="CO17" s="309">
        <f>Кад!C46</f>
        <v>62.905000000000001</v>
      </c>
      <c r="CP17" s="309">
        <f>Кад!D46</f>
        <v>0</v>
      </c>
      <c r="CQ17" s="302">
        <f t="shared" si="39"/>
        <v>0</v>
      </c>
      <c r="CR17" s="321">
        <f>Кад!C47</f>
        <v>177.92740000000001</v>
      </c>
      <c r="CS17" s="309">
        <f>Кад!D47</f>
        <v>177.92740000000001</v>
      </c>
      <c r="CT17" s="309">
        <f t="shared" si="9"/>
        <v>100</v>
      </c>
      <c r="CU17" s="309"/>
      <c r="CV17" s="309"/>
      <c r="CW17" s="309"/>
      <c r="CX17" s="317"/>
      <c r="CY17" s="317"/>
      <c r="CZ17" s="309" t="e">
        <f t="shared" si="40"/>
        <v>#DIV/0!</v>
      </c>
      <c r="DA17" s="309"/>
      <c r="DB17" s="309"/>
      <c r="DC17" s="309"/>
      <c r="DD17" s="309"/>
      <c r="DE17" s="309"/>
      <c r="DF17" s="309"/>
      <c r="DG17" s="311">
        <f t="shared" si="41"/>
        <v>11256.04715</v>
      </c>
      <c r="DH17" s="311">
        <f t="shared" si="41"/>
        <v>1568.6568</v>
      </c>
      <c r="DI17" s="309">
        <f t="shared" si="42"/>
        <v>13.936124992155882</v>
      </c>
      <c r="DJ17" s="317">
        <f t="shared" si="43"/>
        <v>1976.4490000000001</v>
      </c>
      <c r="DK17" s="317">
        <f t="shared" si="43"/>
        <v>353.50680999999997</v>
      </c>
      <c r="DL17" s="309">
        <f t="shared" si="44"/>
        <v>17.885956581728138</v>
      </c>
      <c r="DM17" s="309">
        <f>Кад!C57</f>
        <v>1768.4</v>
      </c>
      <c r="DN17" s="309">
        <f>Кад!D57</f>
        <v>301.50680999999997</v>
      </c>
      <c r="DO17" s="309">
        <f t="shared" si="45"/>
        <v>17.049695204704815</v>
      </c>
      <c r="DP17" s="309">
        <f>Кад!C60</f>
        <v>13.68</v>
      </c>
      <c r="DQ17" s="309">
        <f>Кад!D60</f>
        <v>0</v>
      </c>
      <c r="DR17" s="309">
        <f t="shared" si="46"/>
        <v>0</v>
      </c>
      <c r="DS17" s="309">
        <f>Кад!C61</f>
        <v>100</v>
      </c>
      <c r="DT17" s="309">
        <f>Кад!D61</f>
        <v>0</v>
      </c>
      <c r="DU17" s="309">
        <f t="shared" si="47"/>
        <v>0</v>
      </c>
      <c r="DV17" s="309">
        <f>Кад!C62</f>
        <v>94.369</v>
      </c>
      <c r="DW17" s="309">
        <f>Кад!D62</f>
        <v>52</v>
      </c>
      <c r="DX17" s="309">
        <f t="shared" si="48"/>
        <v>55.102840975320291</v>
      </c>
      <c r="DY17" s="309">
        <f>Кад!C64</f>
        <v>206.767</v>
      </c>
      <c r="DZ17" s="309">
        <f>Кад!D64</f>
        <v>38.310369999999999</v>
      </c>
      <c r="EA17" s="309">
        <f t="shared" si="49"/>
        <v>18.528280625051387</v>
      </c>
      <c r="EB17" s="309">
        <f>Кад!C65</f>
        <v>15</v>
      </c>
      <c r="EC17" s="309">
        <f>Кад!D65</f>
        <v>0.6</v>
      </c>
      <c r="ED17" s="309">
        <f t="shared" si="50"/>
        <v>4</v>
      </c>
      <c r="EE17" s="317">
        <f>Кад!C71</f>
        <v>3678.1931500000001</v>
      </c>
      <c r="EF17" s="317">
        <f>Кад!D71</f>
        <v>323.69664999999998</v>
      </c>
      <c r="EG17" s="309">
        <f t="shared" si="51"/>
        <v>8.8004255567709908</v>
      </c>
      <c r="EH17" s="317">
        <f>Кад!C76</f>
        <v>3284.4380000000001</v>
      </c>
      <c r="EI17" s="317">
        <f>Кад!D76</f>
        <v>353.74197000000004</v>
      </c>
      <c r="EJ17" s="309">
        <f t="shared" si="52"/>
        <v>10.770243493711863</v>
      </c>
      <c r="EK17" s="317">
        <f>Кад!C80</f>
        <v>2045.2</v>
      </c>
      <c r="EL17" s="322">
        <f>Кад!D80</f>
        <v>498.80099999999999</v>
      </c>
      <c r="EM17" s="309">
        <f t="shared" si="10"/>
        <v>24.388861725014667</v>
      </c>
      <c r="EN17" s="309">
        <f>Кад!C82</f>
        <v>0</v>
      </c>
      <c r="EO17" s="309">
        <f>Кад!D82</f>
        <v>0</v>
      </c>
      <c r="EP17" s="309" t="e">
        <f t="shared" si="11"/>
        <v>#DIV/0!</v>
      </c>
      <c r="EQ17" s="323">
        <f>Кад!C87</f>
        <v>50</v>
      </c>
      <c r="ER17" s="323">
        <f>Кад!D87</f>
        <v>0</v>
      </c>
      <c r="ES17" s="309">
        <f t="shared" si="53"/>
        <v>0</v>
      </c>
      <c r="ET17" s="309">
        <f>Кад!C93</f>
        <v>0</v>
      </c>
      <c r="EU17" s="309">
        <f>Кад!D93</f>
        <v>0</v>
      </c>
      <c r="EV17" s="302" t="e">
        <f t="shared" si="54"/>
        <v>#DIV/0!</v>
      </c>
      <c r="EW17" s="316">
        <f t="shared" si="12"/>
        <v>-715.3947500000013</v>
      </c>
      <c r="EX17" s="316">
        <f t="shared" si="13"/>
        <v>327.65969000000018</v>
      </c>
      <c r="EY17" s="302">
        <f>EX17/EW17*100</f>
        <v>-45.80124329959083</v>
      </c>
      <c r="EZ17" s="162"/>
      <c r="FA17" s="163"/>
      <c r="FC17" s="163"/>
    </row>
    <row r="18" spans="1:170" s="172" customFormat="1" ht="20.25" customHeight="1">
      <c r="A18" s="348">
        <v>5</v>
      </c>
      <c r="B18" s="349" t="s">
        <v>293</v>
      </c>
      <c r="C18" s="326">
        <f t="shared" si="14"/>
        <v>24253.916429999997</v>
      </c>
      <c r="D18" s="327">
        <f t="shared" si="0"/>
        <v>2763.8809799999999</v>
      </c>
      <c r="E18" s="312">
        <f t="shared" si="1"/>
        <v>11.395606923842278</v>
      </c>
      <c r="F18" s="303">
        <f t="shared" si="15"/>
        <v>5006.5199999999995</v>
      </c>
      <c r="G18" s="328">
        <f t="shared" si="3"/>
        <v>826.79309999999987</v>
      </c>
      <c r="H18" s="312">
        <f t="shared" si="16"/>
        <v>16.514327317178399</v>
      </c>
      <c r="I18" s="305">
        <f>Мор!C6</f>
        <v>1988.4</v>
      </c>
      <c r="J18" s="453">
        <f>Мор!D6</f>
        <v>389.94326999999998</v>
      </c>
      <c r="K18" s="312">
        <f t="shared" si="17"/>
        <v>19.610906759203377</v>
      </c>
      <c r="L18" s="312">
        <f>Мор!C8</f>
        <v>148.5</v>
      </c>
      <c r="M18" s="312">
        <f>Мор!D8</f>
        <v>44.154870000000003</v>
      </c>
      <c r="N18" s="312">
        <f t="shared" si="18"/>
        <v>29.733919191919195</v>
      </c>
      <c r="O18" s="312">
        <f>Мор!C9</f>
        <v>1.59</v>
      </c>
      <c r="P18" s="312">
        <f>Мор!D9</f>
        <v>0.30968000000000001</v>
      </c>
      <c r="Q18" s="312">
        <f t="shared" si="19"/>
        <v>19.476729559748428</v>
      </c>
      <c r="R18" s="312">
        <f>Мор!C10</f>
        <v>248.03</v>
      </c>
      <c r="S18" s="312">
        <f>Мор!D10</f>
        <v>61.809420000000003</v>
      </c>
      <c r="T18" s="312">
        <f t="shared" si="20"/>
        <v>24.920138692900053</v>
      </c>
      <c r="U18" s="312">
        <f>Мор!C11</f>
        <v>0</v>
      </c>
      <c r="V18" s="329">
        <f>Мор!D11</f>
        <v>-7.8857499999999998</v>
      </c>
      <c r="W18" s="312" t="e">
        <f t="shared" si="21"/>
        <v>#DIV/0!</v>
      </c>
      <c r="X18" s="311">
        <f>Мор!C13</f>
        <v>70</v>
      </c>
      <c r="Y18" s="311">
        <f>Мор!D13</f>
        <v>47.980800000000002</v>
      </c>
      <c r="Z18" s="312">
        <f t="shared" si="22"/>
        <v>68.544000000000011</v>
      </c>
      <c r="AA18" s="311">
        <f>Мор!C15</f>
        <v>1000</v>
      </c>
      <c r="AB18" s="308">
        <f>Мор!D15</f>
        <v>53.103949999999998</v>
      </c>
      <c r="AC18" s="312">
        <f t="shared" si="23"/>
        <v>5.3103949999999998</v>
      </c>
      <c r="AD18" s="311">
        <f>Мор!C16</f>
        <v>1550</v>
      </c>
      <c r="AE18" s="311">
        <f>Мор!D16</f>
        <v>228.83165</v>
      </c>
      <c r="AF18" s="312">
        <f t="shared" si="4"/>
        <v>14.763332258064516</v>
      </c>
      <c r="AG18" s="312">
        <f>Мор!C18</f>
        <v>0</v>
      </c>
      <c r="AH18" s="312">
        <f>Мор!D18</f>
        <v>0</v>
      </c>
      <c r="AI18" s="312" t="e">
        <f t="shared" si="24"/>
        <v>#DIV/0!</v>
      </c>
      <c r="AJ18" s="312">
        <f>Мор!C22</f>
        <v>0</v>
      </c>
      <c r="AK18" s="312">
        <f>Мор!D22</f>
        <v>0</v>
      </c>
      <c r="AL18" s="312" t="e">
        <f t="shared" si="5"/>
        <v>#DIV/0!</v>
      </c>
      <c r="AM18" s="311">
        <v>0</v>
      </c>
      <c r="AN18" s="311"/>
      <c r="AO18" s="312" t="e">
        <f t="shared" si="6"/>
        <v>#DIV/0!</v>
      </c>
      <c r="AP18" s="311">
        <f>Мор!C27</f>
        <v>0</v>
      </c>
      <c r="AQ18" s="318">
        <f>Мор!D27</f>
        <v>0</v>
      </c>
      <c r="AR18" s="312" t="e">
        <f t="shared" si="25"/>
        <v>#DIV/0!</v>
      </c>
      <c r="AS18" s="311">
        <f>Мор!C28</f>
        <v>0</v>
      </c>
      <c r="AT18" s="308">
        <f>Мор!D28</f>
        <v>0</v>
      </c>
      <c r="AU18" s="312" t="e">
        <f t="shared" si="26"/>
        <v>#DIV/0!</v>
      </c>
      <c r="AV18" s="311"/>
      <c r="AW18" s="311"/>
      <c r="AX18" s="312" t="e">
        <f t="shared" si="27"/>
        <v>#DIV/0!</v>
      </c>
      <c r="AY18" s="312">
        <f>Мор!C29</f>
        <v>0</v>
      </c>
      <c r="AZ18" s="312">
        <f>Мор!D29</f>
        <v>0</v>
      </c>
      <c r="BA18" s="312" t="e">
        <f t="shared" si="28"/>
        <v>#DIV/0!</v>
      </c>
      <c r="BB18" s="312"/>
      <c r="BC18" s="312"/>
      <c r="BD18" s="312"/>
      <c r="BE18" s="312">
        <f>Мор!C33</f>
        <v>0</v>
      </c>
      <c r="BF18" s="312">
        <f>Мор!D33</f>
        <v>0</v>
      </c>
      <c r="BG18" s="312" t="e">
        <f>Мор!E33</f>
        <v>#DIV/0!</v>
      </c>
      <c r="BH18" s="312">
        <f>Мор!F33</f>
        <v>0</v>
      </c>
      <c r="BI18" s="312">
        <f>Мор!G33</f>
        <v>0</v>
      </c>
      <c r="BJ18" s="312">
        <f>Мор!H33</f>
        <v>0</v>
      </c>
      <c r="BK18" s="312">
        <f>Мор!I33</f>
        <v>0</v>
      </c>
      <c r="BL18" s="312">
        <f>Мор!J33</f>
        <v>0</v>
      </c>
      <c r="BM18" s="312">
        <f>Мор!K33</f>
        <v>0</v>
      </c>
      <c r="BN18" s="312">
        <f>Мор!C34</f>
        <v>0</v>
      </c>
      <c r="BO18" s="312">
        <f>Мор!D34</f>
        <v>8.5452100000000009</v>
      </c>
      <c r="BP18" s="302" t="e">
        <f t="shared" si="31"/>
        <v>#DIV/0!</v>
      </c>
      <c r="BQ18" s="312">
        <f>Мор!C36</f>
        <v>0</v>
      </c>
      <c r="BR18" s="312">
        <f>Мор!D36</f>
        <v>0</v>
      </c>
      <c r="BS18" s="312" t="e">
        <f t="shared" si="32"/>
        <v>#DIV/0!</v>
      </c>
      <c r="BT18" s="312"/>
      <c r="BU18" s="312"/>
      <c r="BV18" s="330" t="e">
        <f t="shared" si="33"/>
        <v>#DIV/0!</v>
      </c>
      <c r="BW18" s="330"/>
      <c r="BX18" s="330"/>
      <c r="BY18" s="330" t="e">
        <f t="shared" si="34"/>
        <v>#DIV/0!</v>
      </c>
      <c r="BZ18" s="311">
        <f t="shared" si="35"/>
        <v>19247.396429999997</v>
      </c>
      <c r="CA18" s="307">
        <f t="shared" si="36"/>
        <v>1937.08788</v>
      </c>
      <c r="CB18" s="312">
        <f t="shared" ref="CB18:CB31" si="55">CA18/BZ18*100</f>
        <v>10.064155362752095</v>
      </c>
      <c r="CC18" s="312">
        <f>Мор!C41</f>
        <v>8831.9</v>
      </c>
      <c r="CD18" s="312">
        <f>Мор!D41</f>
        <v>2207.991</v>
      </c>
      <c r="CE18" s="312">
        <f t="shared" si="37"/>
        <v>25.000181161471485</v>
      </c>
      <c r="CF18" s="312">
        <f>Мор!C42</f>
        <v>0</v>
      </c>
      <c r="CG18" s="466">
        <f>Мор!D42</f>
        <v>0</v>
      </c>
      <c r="CH18" s="312" t="e">
        <f t="shared" si="38"/>
        <v>#DIV/0!</v>
      </c>
      <c r="CI18" s="312">
        <f>Мор!C43</f>
        <v>10073.38623</v>
      </c>
      <c r="CJ18" s="312">
        <f>Мор!D43</f>
        <v>143.261</v>
      </c>
      <c r="CK18" s="312">
        <f t="shared" si="7"/>
        <v>1.4221732069931761</v>
      </c>
      <c r="CL18" s="312">
        <f>Мор!C45</f>
        <v>67.0441</v>
      </c>
      <c r="CM18" s="312">
        <f>Мор!D45</f>
        <v>0</v>
      </c>
      <c r="CN18" s="312">
        <f t="shared" si="8"/>
        <v>0</v>
      </c>
      <c r="CO18" s="466">
        <f>Мор!C46</f>
        <v>221.435</v>
      </c>
      <c r="CP18" s="466">
        <f>Мор!D46</f>
        <v>0</v>
      </c>
      <c r="CQ18" s="302">
        <f t="shared" si="39"/>
        <v>0</v>
      </c>
      <c r="CR18" s="329">
        <f>Мор!C48</f>
        <v>53.631100000000004</v>
      </c>
      <c r="CS18" s="312">
        <f>Мор!D48</f>
        <v>53.631100000000004</v>
      </c>
      <c r="CT18" s="312">
        <f t="shared" si="9"/>
        <v>100</v>
      </c>
      <c r="CU18" s="312"/>
      <c r="CV18" s="312">
        <f>SUM(Мор!D49)</f>
        <v>-467.79521999999997</v>
      </c>
      <c r="CW18" s="312"/>
      <c r="CX18" s="311"/>
      <c r="CY18" s="311"/>
      <c r="CZ18" s="312" t="e">
        <f t="shared" si="40"/>
        <v>#DIV/0!</v>
      </c>
      <c r="DA18" s="312"/>
      <c r="DB18" s="312"/>
      <c r="DC18" s="312"/>
      <c r="DD18" s="312"/>
      <c r="DE18" s="312"/>
      <c r="DF18" s="312"/>
      <c r="DG18" s="311">
        <f t="shared" si="41"/>
        <v>24253.916429999997</v>
      </c>
      <c r="DH18" s="311">
        <f t="shared" si="41"/>
        <v>3171.3477499999999</v>
      </c>
      <c r="DI18" s="312">
        <f t="shared" si="42"/>
        <v>13.075610939589605</v>
      </c>
      <c r="DJ18" s="311">
        <f t="shared" si="43"/>
        <v>2486.1539999999995</v>
      </c>
      <c r="DK18" s="311">
        <f t="shared" si="43"/>
        <v>538.15825999999993</v>
      </c>
      <c r="DL18" s="312">
        <f t="shared" si="44"/>
        <v>21.646215801595559</v>
      </c>
      <c r="DM18" s="312">
        <f>Мор!C58</f>
        <v>2153.6999999999998</v>
      </c>
      <c r="DN18" s="312">
        <f>Мор!D58</f>
        <v>394.15825999999998</v>
      </c>
      <c r="DO18" s="312">
        <f t="shared" si="45"/>
        <v>18.301446812462274</v>
      </c>
      <c r="DP18" s="312">
        <f>Мор!C61</f>
        <v>30.56</v>
      </c>
      <c r="DQ18" s="312">
        <f>Мор!D61</f>
        <v>0</v>
      </c>
      <c r="DR18" s="312">
        <f t="shared" si="46"/>
        <v>0</v>
      </c>
      <c r="DS18" s="312">
        <f>Мор!C62</f>
        <v>100</v>
      </c>
      <c r="DT18" s="312">
        <f>Мор!D62</f>
        <v>0</v>
      </c>
      <c r="DU18" s="312">
        <f t="shared" si="47"/>
        <v>0</v>
      </c>
      <c r="DV18" s="312">
        <f>Мор!C63</f>
        <v>201.89400000000001</v>
      </c>
      <c r="DW18" s="312">
        <f>Мор!D63</f>
        <v>144</v>
      </c>
      <c r="DX18" s="312">
        <f t="shared" si="48"/>
        <v>71.324556450414562</v>
      </c>
      <c r="DY18" s="312">
        <f>Мор!C64</f>
        <v>0</v>
      </c>
      <c r="DZ18" s="312">
        <f>Мор!D64</f>
        <v>0</v>
      </c>
      <c r="EA18" s="312" t="e">
        <f t="shared" si="49"/>
        <v>#DIV/0!</v>
      </c>
      <c r="EB18" s="312">
        <f>Мор!C66</f>
        <v>105</v>
      </c>
      <c r="EC18" s="312">
        <f>Мор!D66</f>
        <v>7.55</v>
      </c>
      <c r="ED18" s="312">
        <f t="shared" si="50"/>
        <v>7.1904761904761898</v>
      </c>
      <c r="EE18" s="311">
        <f>Мор!C72</f>
        <v>1340.8341</v>
      </c>
      <c r="EF18" s="311">
        <f>Мор!D72</f>
        <v>192.43299999999999</v>
      </c>
      <c r="EG18" s="312">
        <f t="shared" si="51"/>
        <v>14.35173822026155</v>
      </c>
      <c r="EH18" s="311">
        <f>Мор!C77</f>
        <v>15386.12833</v>
      </c>
      <c r="EI18" s="311">
        <f>Мор!D77</f>
        <v>1211.75649</v>
      </c>
      <c r="EJ18" s="312">
        <f t="shared" si="52"/>
        <v>7.8756426828788832</v>
      </c>
      <c r="EK18" s="311">
        <f>Мор!C81</f>
        <v>4885.8</v>
      </c>
      <c r="EL18" s="331">
        <f>Мор!D81</f>
        <v>1221.45</v>
      </c>
      <c r="EM18" s="312">
        <f t="shared" si="10"/>
        <v>25</v>
      </c>
      <c r="EN18" s="312">
        <f>Мор!C84</f>
        <v>0</v>
      </c>
      <c r="EO18" s="312">
        <f>Мор!D84</f>
        <v>0</v>
      </c>
      <c r="EP18" s="312" t="e">
        <f t="shared" si="11"/>
        <v>#DIV/0!</v>
      </c>
      <c r="EQ18" s="328">
        <f>Мор!C89</f>
        <v>50</v>
      </c>
      <c r="ER18" s="328">
        <f>Мор!D89</f>
        <v>0</v>
      </c>
      <c r="ES18" s="312">
        <f t="shared" si="53"/>
        <v>0</v>
      </c>
      <c r="ET18" s="312">
        <f>Мор!C95</f>
        <v>0</v>
      </c>
      <c r="EU18" s="312">
        <f>Мор!D95</f>
        <v>0</v>
      </c>
      <c r="EV18" s="312" t="e">
        <f t="shared" si="54"/>
        <v>#DIV/0!</v>
      </c>
      <c r="EW18" s="332">
        <f t="shared" si="12"/>
        <v>0</v>
      </c>
      <c r="EX18" s="332">
        <f t="shared" si="13"/>
        <v>-407.46677</v>
      </c>
      <c r="EY18" s="312" t="e">
        <f t="shared" ref="EY18:EY30" si="56">EX18/EW18*100</f>
        <v>#DIV/0!</v>
      </c>
      <c r="EZ18" s="170"/>
      <c r="FA18" s="171"/>
      <c r="FC18" s="171"/>
    </row>
    <row r="19" spans="1:170" s="257" customFormat="1" ht="27.75" customHeight="1">
      <c r="A19" s="350">
        <v>6</v>
      </c>
      <c r="B19" s="347" t="s">
        <v>294</v>
      </c>
      <c r="C19" s="324">
        <f t="shared" si="14"/>
        <v>20497.86188</v>
      </c>
      <c r="D19" s="301">
        <f t="shared" si="0"/>
        <v>2324.0482099999999</v>
      </c>
      <c r="E19" s="309">
        <f t="shared" si="1"/>
        <v>11.338003073713754</v>
      </c>
      <c r="F19" s="303">
        <f t="shared" si="15"/>
        <v>5874.35</v>
      </c>
      <c r="G19" s="323">
        <f t="shared" si="3"/>
        <v>902.05592999999999</v>
      </c>
      <c r="H19" s="309">
        <f t="shared" si="16"/>
        <v>15.355842433630954</v>
      </c>
      <c r="I19" s="317">
        <f>Мос!C6</f>
        <v>1697.1</v>
      </c>
      <c r="J19" s="454">
        <f>Мос!D6</f>
        <v>445.68581</v>
      </c>
      <c r="K19" s="309">
        <f t="shared" si="17"/>
        <v>26.261611572682813</v>
      </c>
      <c r="L19" s="309">
        <f>Мос!C8</f>
        <v>279.47000000000003</v>
      </c>
      <c r="M19" s="309">
        <f>Мос!D8</f>
        <v>83.098929999999996</v>
      </c>
      <c r="N19" s="309">
        <f t="shared" si="18"/>
        <v>29.734472394174681</v>
      </c>
      <c r="O19" s="309">
        <f>Мос!C9</f>
        <v>3</v>
      </c>
      <c r="P19" s="309">
        <f>Мос!D9</f>
        <v>0.58282</v>
      </c>
      <c r="Q19" s="309">
        <f t="shared" si="19"/>
        <v>19.427333333333333</v>
      </c>
      <c r="R19" s="309">
        <f>Мос!C10</f>
        <v>466.78</v>
      </c>
      <c r="S19" s="309">
        <f>Мос!D10</f>
        <v>116.32456000000001</v>
      </c>
      <c r="T19" s="309">
        <f t="shared" si="20"/>
        <v>24.920639273319338</v>
      </c>
      <c r="U19" s="309">
        <f>Мос!C11</f>
        <v>0</v>
      </c>
      <c r="V19" s="321">
        <f>Мос!D11</f>
        <v>-14.8409</v>
      </c>
      <c r="W19" s="309" t="e">
        <f t="shared" si="21"/>
        <v>#DIV/0!</v>
      </c>
      <c r="X19" s="317">
        <f>Мос!C13</f>
        <v>20</v>
      </c>
      <c r="Y19" s="317">
        <f>Мос!D13</f>
        <v>45.021599999999999</v>
      </c>
      <c r="Z19" s="309">
        <f t="shared" si="22"/>
        <v>225.108</v>
      </c>
      <c r="AA19" s="317">
        <f>Мос!C15</f>
        <v>1200</v>
      </c>
      <c r="AB19" s="308">
        <f>Мос!D15</f>
        <v>6.4482900000000001</v>
      </c>
      <c r="AC19" s="309">
        <f t="shared" si="23"/>
        <v>0.53735750000000004</v>
      </c>
      <c r="AD19" s="317">
        <f>Мос!C16</f>
        <v>2200</v>
      </c>
      <c r="AE19" s="317">
        <f>Мос!D16</f>
        <v>219.53482</v>
      </c>
      <c r="AF19" s="309">
        <f t="shared" si="4"/>
        <v>9.9788554545454549</v>
      </c>
      <c r="AG19" s="309">
        <f>Мос!C18</f>
        <v>8</v>
      </c>
      <c r="AH19" s="309">
        <f>Мос!D18</f>
        <v>0.2</v>
      </c>
      <c r="AI19" s="309">
        <f t="shared" si="24"/>
        <v>2.5</v>
      </c>
      <c r="AJ19" s="309"/>
      <c r="AK19" s="309"/>
      <c r="AL19" s="309" t="e">
        <f t="shared" si="5"/>
        <v>#DIV/0!</v>
      </c>
      <c r="AM19" s="317">
        <f>Мос!C27</f>
        <v>0</v>
      </c>
      <c r="AN19" s="317">
        <v>0</v>
      </c>
      <c r="AO19" s="309" t="e">
        <f t="shared" si="6"/>
        <v>#DIV/0!</v>
      </c>
      <c r="AP19" s="317">
        <v>0</v>
      </c>
      <c r="AQ19" s="318">
        <f>Мос!D27</f>
        <v>0</v>
      </c>
      <c r="AR19" s="309" t="e">
        <f t="shared" si="25"/>
        <v>#DIV/0!</v>
      </c>
      <c r="AS19" s="317">
        <f>Мос!C26</f>
        <v>0</v>
      </c>
      <c r="AT19" s="318">
        <f>Мос!D28</f>
        <v>0</v>
      </c>
      <c r="AU19" s="309" t="e">
        <f t="shared" si="26"/>
        <v>#DIV/0!</v>
      </c>
      <c r="AV19" s="317"/>
      <c r="AW19" s="317"/>
      <c r="AX19" s="309" t="e">
        <f t="shared" si="27"/>
        <v>#DIV/0!</v>
      </c>
      <c r="AY19" s="309">
        <f>Мос!C30</f>
        <v>0</v>
      </c>
      <c r="AZ19" s="312">
        <f>Мос!D30</f>
        <v>0</v>
      </c>
      <c r="BA19" s="309" t="e">
        <f t="shared" si="28"/>
        <v>#DIV/0!</v>
      </c>
      <c r="BB19" s="309"/>
      <c r="BC19" s="309"/>
      <c r="BD19" s="309"/>
      <c r="BE19" s="309">
        <f>Мос!C33</f>
        <v>0</v>
      </c>
      <c r="BF19" s="309">
        <f>Мос!D33</f>
        <v>0</v>
      </c>
      <c r="BG19" s="309" t="e">
        <f t="shared" si="29"/>
        <v>#DIV/0!</v>
      </c>
      <c r="BH19" s="309"/>
      <c r="BI19" s="309"/>
      <c r="BJ19" s="309" t="e">
        <f t="shared" si="30"/>
        <v>#DIV/0!</v>
      </c>
      <c r="BK19" s="309"/>
      <c r="BL19" s="309"/>
      <c r="BM19" s="309"/>
      <c r="BN19" s="309">
        <f>Мос!C34</f>
        <v>0</v>
      </c>
      <c r="BO19" s="309">
        <f>Мос!D35</f>
        <v>0</v>
      </c>
      <c r="BP19" s="302" t="e">
        <f t="shared" si="31"/>
        <v>#DIV/0!</v>
      </c>
      <c r="BQ19" s="309">
        <f>Мос!C36</f>
        <v>0</v>
      </c>
      <c r="BR19" s="309">
        <f>Мос!D36</f>
        <v>0</v>
      </c>
      <c r="BS19" s="309" t="e">
        <f t="shared" si="32"/>
        <v>#DIV/0!</v>
      </c>
      <c r="BT19" s="309"/>
      <c r="BU19" s="309"/>
      <c r="BV19" s="319" t="e">
        <f t="shared" si="33"/>
        <v>#DIV/0!</v>
      </c>
      <c r="BW19" s="319"/>
      <c r="BX19" s="319"/>
      <c r="BY19" s="319" t="e">
        <f t="shared" si="34"/>
        <v>#DIV/0!</v>
      </c>
      <c r="BZ19" s="317">
        <f t="shared" si="35"/>
        <v>14623.51188</v>
      </c>
      <c r="CA19" s="317">
        <f t="shared" si="36"/>
        <v>1421.9922799999999</v>
      </c>
      <c r="CB19" s="309">
        <f t="shared" si="55"/>
        <v>9.7240135725865038</v>
      </c>
      <c r="CC19" s="309">
        <f>SUM(Мос!C41)</f>
        <v>942.5</v>
      </c>
      <c r="CD19" s="309">
        <f>SUM(Мос!D41)</f>
        <v>235.626</v>
      </c>
      <c r="CE19" s="309">
        <f>CD19/CC19*100</f>
        <v>25.000106100795755</v>
      </c>
      <c r="CF19" s="309">
        <f>Мос!C42</f>
        <v>0</v>
      </c>
      <c r="CG19" s="465">
        <f>Мос!D42</f>
        <v>0</v>
      </c>
      <c r="CH19" s="309" t="e">
        <f t="shared" si="38"/>
        <v>#DIV/0!</v>
      </c>
      <c r="CI19" s="309">
        <f>Мос!C43</f>
        <v>7667.6139400000002</v>
      </c>
      <c r="CJ19" s="309">
        <f>Мос!D43</f>
        <v>203.96799999999999</v>
      </c>
      <c r="CK19" s="309">
        <f t="shared" si="7"/>
        <v>2.6601234959933309</v>
      </c>
      <c r="CL19" s="309">
        <f>Мос!C45</f>
        <v>3578.473</v>
      </c>
      <c r="CM19" s="309">
        <f>Мос!D45</f>
        <v>52.39828</v>
      </c>
      <c r="CN19" s="309">
        <f t="shared" si="8"/>
        <v>1.4642636677711416</v>
      </c>
      <c r="CO19" s="309">
        <f>Мос!C46</f>
        <v>1506.6</v>
      </c>
      <c r="CP19" s="309">
        <f>Мос!D46</f>
        <v>0</v>
      </c>
      <c r="CQ19" s="302">
        <f t="shared" si="39"/>
        <v>0</v>
      </c>
      <c r="CR19" s="321">
        <f>SUM(Мос!C47)</f>
        <v>928.32493999999997</v>
      </c>
      <c r="CS19" s="309">
        <f>Мос!D51</f>
        <v>930</v>
      </c>
      <c r="CT19" s="309">
        <f t="shared" si="9"/>
        <v>100.18043897431002</v>
      </c>
      <c r="CU19" s="309"/>
      <c r="CV19" s="309"/>
      <c r="CW19" s="309"/>
      <c r="CX19" s="317"/>
      <c r="CY19" s="317"/>
      <c r="CZ19" s="309" t="e">
        <f t="shared" si="40"/>
        <v>#DIV/0!</v>
      </c>
      <c r="DA19" s="309"/>
      <c r="DB19" s="309"/>
      <c r="DC19" s="309"/>
      <c r="DD19" s="309"/>
      <c r="DE19" s="309"/>
      <c r="DF19" s="309"/>
      <c r="DG19" s="311">
        <f t="shared" si="41"/>
        <v>20540.279109999999</v>
      </c>
      <c r="DH19" s="311">
        <f t="shared" si="41"/>
        <v>893.20236999999997</v>
      </c>
      <c r="DI19" s="309">
        <f t="shared" si="42"/>
        <v>4.3485405685901606</v>
      </c>
      <c r="DJ19" s="317">
        <f t="shared" si="43"/>
        <v>2209.6669999999999</v>
      </c>
      <c r="DK19" s="317">
        <f t="shared" si="43"/>
        <v>410.07859000000002</v>
      </c>
      <c r="DL19" s="309">
        <f t="shared" si="44"/>
        <v>18.558388662183038</v>
      </c>
      <c r="DM19" s="309">
        <f>Мос!C59</f>
        <v>2174.6669999999999</v>
      </c>
      <c r="DN19" s="309">
        <f>Мос!D59</f>
        <v>410.07859000000002</v>
      </c>
      <c r="DO19" s="309">
        <f t="shared" si="45"/>
        <v>18.85707512920369</v>
      </c>
      <c r="DP19" s="309">
        <f>Мос!C62</f>
        <v>0</v>
      </c>
      <c r="DQ19" s="309">
        <f>Мос!D62</f>
        <v>0</v>
      </c>
      <c r="DR19" s="309" t="e">
        <f t="shared" si="46"/>
        <v>#DIV/0!</v>
      </c>
      <c r="DS19" s="309">
        <f>Мос!C63</f>
        <v>5</v>
      </c>
      <c r="DT19" s="309">
        <f>Мос!D63</f>
        <v>0</v>
      </c>
      <c r="DU19" s="309">
        <f t="shared" si="47"/>
        <v>0</v>
      </c>
      <c r="DV19" s="309">
        <f>Мос!C64</f>
        <v>30</v>
      </c>
      <c r="DW19" s="309">
        <f>Мос!D64</f>
        <v>0</v>
      </c>
      <c r="DX19" s="309">
        <f t="shared" si="48"/>
        <v>0</v>
      </c>
      <c r="DY19" s="309">
        <f>Мос!C66</f>
        <v>206.767</v>
      </c>
      <c r="DZ19" s="309">
        <f>Мос!D66</f>
        <v>38.310369999999999</v>
      </c>
      <c r="EA19" s="309">
        <f t="shared" si="49"/>
        <v>18.528280625051387</v>
      </c>
      <c r="EB19" s="309">
        <f>Мос!C67</f>
        <v>7</v>
      </c>
      <c r="EC19" s="309">
        <f>Мос!D67</f>
        <v>0</v>
      </c>
      <c r="ED19" s="309">
        <f t="shared" si="50"/>
        <v>0</v>
      </c>
      <c r="EE19" s="317">
        <f>Мос!C73</f>
        <v>2853.20516</v>
      </c>
      <c r="EF19" s="317">
        <f>Мос!D73</f>
        <v>226.63123999999999</v>
      </c>
      <c r="EG19" s="309">
        <f t="shared" si="51"/>
        <v>7.9430404506908996</v>
      </c>
      <c r="EH19" s="317">
        <f>Мос!C78</f>
        <v>14006.207880000002</v>
      </c>
      <c r="EI19" s="317">
        <f>Мос!D78</f>
        <v>203.18216999999999</v>
      </c>
      <c r="EJ19" s="309">
        <f t="shared" si="52"/>
        <v>1.4506579635315249</v>
      </c>
      <c r="EK19" s="317">
        <f>Мос!C83</f>
        <v>1222.4320700000001</v>
      </c>
      <c r="EL19" s="322">
        <f>Мос!D83</f>
        <v>0</v>
      </c>
      <c r="EM19" s="309">
        <f t="shared" si="10"/>
        <v>0</v>
      </c>
      <c r="EN19" s="309">
        <f>Мос!C91</f>
        <v>0</v>
      </c>
      <c r="EO19" s="309">
        <f>Мос!D91</f>
        <v>0</v>
      </c>
      <c r="EP19" s="309" t="e">
        <f t="shared" si="11"/>
        <v>#DIV/0!</v>
      </c>
      <c r="EQ19" s="323">
        <f>Мос!C93</f>
        <v>35</v>
      </c>
      <c r="ER19" s="323">
        <f>Мос!D93</f>
        <v>15</v>
      </c>
      <c r="ES19" s="309">
        <f t="shared" si="53"/>
        <v>42.857142857142854</v>
      </c>
      <c r="ET19" s="309">
        <f>Мос!C99</f>
        <v>0</v>
      </c>
      <c r="EU19" s="309">
        <f>Мос!D99</f>
        <v>0</v>
      </c>
      <c r="EV19" s="309" t="e">
        <f t="shared" si="54"/>
        <v>#DIV/0!</v>
      </c>
      <c r="EW19" s="333">
        <f t="shared" si="12"/>
        <v>-42.417229999999108</v>
      </c>
      <c r="EX19" s="333">
        <f t="shared" si="13"/>
        <v>1430.84584</v>
      </c>
      <c r="EY19" s="309">
        <f t="shared" si="56"/>
        <v>-3373.2656281422196</v>
      </c>
      <c r="EZ19" s="255"/>
      <c r="FA19" s="256"/>
      <c r="FC19" s="256"/>
    </row>
    <row r="20" spans="1:170" s="160" customFormat="1" ht="24.75" customHeight="1">
      <c r="A20" s="345">
        <v>7</v>
      </c>
      <c r="B20" s="347" t="s">
        <v>295</v>
      </c>
      <c r="C20" s="300">
        <f t="shared" si="14"/>
        <v>16565.930500000002</v>
      </c>
      <c r="D20" s="301">
        <f t="shared" si="0"/>
        <v>1628.1180800000002</v>
      </c>
      <c r="E20" s="309">
        <f t="shared" si="1"/>
        <v>9.8281112552053749</v>
      </c>
      <c r="F20" s="303">
        <f t="shared" si="15"/>
        <v>2774.1200000000003</v>
      </c>
      <c r="G20" s="303">
        <f t="shared" si="3"/>
        <v>299.73480000000006</v>
      </c>
      <c r="H20" s="309">
        <f t="shared" si="16"/>
        <v>10.804680403154874</v>
      </c>
      <c r="I20" s="325">
        <f>Ори!C6</f>
        <v>227.4</v>
      </c>
      <c r="J20" s="453">
        <f>Ори!D6</f>
        <v>61.892749999999999</v>
      </c>
      <c r="K20" s="309">
        <f t="shared" si="17"/>
        <v>27.217568161829377</v>
      </c>
      <c r="L20" s="309">
        <f>Ори!C8</f>
        <v>178.94</v>
      </c>
      <c r="M20" s="309">
        <f>Ори!D8</f>
        <v>53.205260000000003</v>
      </c>
      <c r="N20" s="302">
        <f t="shared" si="18"/>
        <v>29.733575500167657</v>
      </c>
      <c r="O20" s="302">
        <f>Ори!C9</f>
        <v>1.92</v>
      </c>
      <c r="P20" s="302">
        <f>Ори!D9</f>
        <v>0.37315999999999999</v>
      </c>
      <c r="Q20" s="302">
        <f t="shared" si="19"/>
        <v>19.435416666666665</v>
      </c>
      <c r="R20" s="302">
        <f>Ори!C10</f>
        <v>298.86</v>
      </c>
      <c r="S20" s="302">
        <f>Ори!D10</f>
        <v>74.478430000000003</v>
      </c>
      <c r="T20" s="302">
        <f t="shared" si="20"/>
        <v>24.920842534966205</v>
      </c>
      <c r="U20" s="302">
        <f>Ори!C11</f>
        <v>0</v>
      </c>
      <c r="V20" s="306">
        <f>Ори!D11</f>
        <v>-9.5020799999999994</v>
      </c>
      <c r="W20" s="302" t="e">
        <f t="shared" si="21"/>
        <v>#DIV/0!</v>
      </c>
      <c r="X20" s="317">
        <f>Ори!C13</f>
        <v>15</v>
      </c>
      <c r="Y20" s="317">
        <f>Ори!D13</f>
        <v>5.8292999999999999</v>
      </c>
      <c r="Z20" s="309">
        <f t="shared" si="22"/>
        <v>38.862000000000002</v>
      </c>
      <c r="AA20" s="317">
        <f>Ори!C15</f>
        <v>350</v>
      </c>
      <c r="AB20" s="308">
        <f>Ори!D15</f>
        <v>8.0302399999999992</v>
      </c>
      <c r="AC20" s="309">
        <f t="shared" si="23"/>
        <v>2.2943542857142853</v>
      </c>
      <c r="AD20" s="317">
        <f>Ори!C16</f>
        <v>1370</v>
      </c>
      <c r="AE20" s="317">
        <f>Ори!D16</f>
        <v>94.882140000000007</v>
      </c>
      <c r="AF20" s="309">
        <f t="shared" si="4"/>
        <v>6.9257036496350368</v>
      </c>
      <c r="AG20" s="309">
        <f>Ори!C18</f>
        <v>8</v>
      </c>
      <c r="AH20" s="309">
        <f>Ори!D18</f>
        <v>0.4</v>
      </c>
      <c r="AI20" s="309">
        <f t="shared" si="24"/>
        <v>5</v>
      </c>
      <c r="AJ20" s="309"/>
      <c r="AK20" s="309"/>
      <c r="AL20" s="309" t="e">
        <f t="shared" si="5"/>
        <v>#DIV/0!</v>
      </c>
      <c r="AM20" s="317">
        <v>0</v>
      </c>
      <c r="AN20" s="317">
        <v>0</v>
      </c>
      <c r="AO20" s="309" t="e">
        <f t="shared" si="6"/>
        <v>#DIV/0!</v>
      </c>
      <c r="AP20" s="317">
        <f>Ори!C27</f>
        <v>270</v>
      </c>
      <c r="AQ20" s="318">
        <f>Ори!D27</f>
        <v>0</v>
      </c>
      <c r="AR20" s="309">
        <f t="shared" si="25"/>
        <v>0</v>
      </c>
      <c r="AS20" s="311">
        <f>Ори!C28</f>
        <v>54</v>
      </c>
      <c r="AT20" s="318">
        <f>Ори!D28</f>
        <v>9</v>
      </c>
      <c r="AU20" s="309">
        <f t="shared" si="26"/>
        <v>16.666666666666664</v>
      </c>
      <c r="AV20" s="317"/>
      <c r="AW20" s="317"/>
      <c r="AX20" s="309" t="e">
        <f t="shared" si="27"/>
        <v>#DIV/0!</v>
      </c>
      <c r="AY20" s="309">
        <f>Ори!C30</f>
        <v>0</v>
      </c>
      <c r="AZ20" s="312">
        <f>Ори!D30</f>
        <v>5.3297999999999996</v>
      </c>
      <c r="BA20" s="309" t="e">
        <f t="shared" si="28"/>
        <v>#DIV/0!</v>
      </c>
      <c r="BB20" s="309"/>
      <c r="BC20" s="309"/>
      <c r="BD20" s="309"/>
      <c r="BE20" s="309">
        <f>Ори!C33</f>
        <v>0</v>
      </c>
      <c r="BF20" s="309">
        <f>Ори!D33</f>
        <v>0</v>
      </c>
      <c r="BG20" s="309" t="e">
        <f t="shared" si="29"/>
        <v>#DIV/0!</v>
      </c>
      <c r="BH20" s="309"/>
      <c r="BI20" s="309"/>
      <c r="BJ20" s="309" t="e">
        <f t="shared" si="30"/>
        <v>#DIV/0!</v>
      </c>
      <c r="BK20" s="309"/>
      <c r="BL20" s="309"/>
      <c r="BM20" s="309"/>
      <c r="BN20" s="309">
        <f>Ори!C35</f>
        <v>0</v>
      </c>
      <c r="BO20" s="309">
        <f>Ори!D34</f>
        <v>0</v>
      </c>
      <c r="BP20" s="302" t="e">
        <f t="shared" si="31"/>
        <v>#DIV/0!</v>
      </c>
      <c r="BQ20" s="309">
        <f>Ори!C36</f>
        <v>0</v>
      </c>
      <c r="BR20" s="309">
        <f>Ори!D36</f>
        <v>-4.1841999999999997</v>
      </c>
      <c r="BS20" s="309" t="e">
        <f t="shared" si="32"/>
        <v>#DIV/0!</v>
      </c>
      <c r="BT20" s="309"/>
      <c r="BU20" s="309"/>
      <c r="BV20" s="319" t="e">
        <f t="shared" si="33"/>
        <v>#DIV/0!</v>
      </c>
      <c r="BW20" s="319"/>
      <c r="BX20" s="319"/>
      <c r="BY20" s="319" t="e">
        <f t="shared" si="34"/>
        <v>#DIV/0!</v>
      </c>
      <c r="BZ20" s="307">
        <f t="shared" si="35"/>
        <v>13791.810500000001</v>
      </c>
      <c r="CA20" s="307">
        <f t="shared" si="36"/>
        <v>1328.38328</v>
      </c>
      <c r="CB20" s="309">
        <f t="shared" si="55"/>
        <v>9.6316816417974991</v>
      </c>
      <c r="CC20" s="309">
        <f>Ори!C41</f>
        <v>3226.8</v>
      </c>
      <c r="CD20" s="309">
        <f>Ори!D41</f>
        <v>806.70600000000002</v>
      </c>
      <c r="CE20" s="309">
        <f t="shared" si="37"/>
        <v>25.000185942729637</v>
      </c>
      <c r="CF20" s="309">
        <f>Ори!C42</f>
        <v>0</v>
      </c>
      <c r="CG20" s="465">
        <f>Ори!D42</f>
        <v>0</v>
      </c>
      <c r="CH20" s="309" t="e">
        <f t="shared" si="38"/>
        <v>#DIV/0!</v>
      </c>
      <c r="CI20" s="309">
        <f>Ори!C43</f>
        <v>9804.6694000000007</v>
      </c>
      <c r="CJ20" s="309">
        <f>Ори!D43</f>
        <v>155.679</v>
      </c>
      <c r="CK20" s="309">
        <f t="shared" si="7"/>
        <v>1.5878046841640576</v>
      </c>
      <c r="CL20" s="309">
        <f>Ори!C45</f>
        <v>206.767</v>
      </c>
      <c r="CM20" s="309">
        <f>Ори!D45</f>
        <v>52.39828</v>
      </c>
      <c r="CN20" s="309">
        <f t="shared" si="8"/>
        <v>25.341703463318616</v>
      </c>
      <c r="CO20" s="309">
        <f>Ори!C46</f>
        <v>162.905</v>
      </c>
      <c r="CP20" s="309">
        <f>Ори!D46</f>
        <v>0</v>
      </c>
      <c r="CQ20" s="302">
        <f t="shared" si="39"/>
        <v>0</v>
      </c>
      <c r="CR20" s="321">
        <f>Ори!C47</f>
        <v>390.66910000000001</v>
      </c>
      <c r="CS20" s="309">
        <f>Ори!D47</f>
        <v>313.60000000000002</v>
      </c>
      <c r="CT20" s="309">
        <f t="shared" si="9"/>
        <v>80.272537551600578</v>
      </c>
      <c r="CU20" s="309"/>
      <c r="CV20" s="309"/>
      <c r="CW20" s="309"/>
      <c r="CX20" s="317"/>
      <c r="CY20" s="317"/>
      <c r="CZ20" s="309" t="e">
        <f t="shared" si="40"/>
        <v>#DIV/0!</v>
      </c>
      <c r="DA20" s="309"/>
      <c r="DB20" s="309"/>
      <c r="DC20" s="309"/>
      <c r="DD20" s="309"/>
      <c r="DE20" s="309"/>
      <c r="DF20" s="309"/>
      <c r="DG20" s="311">
        <f t="shared" si="41"/>
        <v>16967.1466</v>
      </c>
      <c r="DH20" s="311">
        <f t="shared" si="41"/>
        <v>1155.67661</v>
      </c>
      <c r="DI20" s="309">
        <f t="shared" si="42"/>
        <v>6.8112608280286802</v>
      </c>
      <c r="DJ20" s="317">
        <f t="shared" si="43"/>
        <v>1690.89</v>
      </c>
      <c r="DK20" s="317">
        <f t="shared" si="43"/>
        <v>316.68158</v>
      </c>
      <c r="DL20" s="309">
        <f t="shared" si="44"/>
        <v>18.728691990608496</v>
      </c>
      <c r="DM20" s="309">
        <f>Ори!C58</f>
        <v>1564.7</v>
      </c>
      <c r="DN20" s="309">
        <f>Ори!D58</f>
        <v>294.48158000000001</v>
      </c>
      <c r="DO20" s="309">
        <f t="shared" si="45"/>
        <v>18.820322106474087</v>
      </c>
      <c r="DP20" s="309">
        <f>Ори!C61</f>
        <v>0</v>
      </c>
      <c r="DQ20" s="309">
        <f>Ори!D61</f>
        <v>0</v>
      </c>
      <c r="DR20" s="309" t="e">
        <f t="shared" si="46"/>
        <v>#DIV/0!</v>
      </c>
      <c r="DS20" s="309">
        <f>Ори!C62</f>
        <v>100</v>
      </c>
      <c r="DT20" s="309">
        <f>Ори!D62</f>
        <v>0</v>
      </c>
      <c r="DU20" s="309">
        <f t="shared" si="47"/>
        <v>0</v>
      </c>
      <c r="DV20" s="309">
        <f>Ори!C63</f>
        <v>26.19</v>
      </c>
      <c r="DW20" s="309">
        <f>Ори!D63</f>
        <v>22.2</v>
      </c>
      <c r="DX20" s="309">
        <f t="shared" si="48"/>
        <v>84.765177548682701</v>
      </c>
      <c r="DY20" s="309">
        <f>Ори!C65</f>
        <v>206.767</v>
      </c>
      <c r="DZ20" s="309">
        <f>Ори!D65</f>
        <v>37.314</v>
      </c>
      <c r="EA20" s="309">
        <f t="shared" si="49"/>
        <v>18.046400054167254</v>
      </c>
      <c r="EB20" s="309">
        <f>Ори!C66</f>
        <v>15</v>
      </c>
      <c r="EC20" s="309">
        <f>Ори!D66</f>
        <v>3.5</v>
      </c>
      <c r="ED20" s="309">
        <f t="shared" si="50"/>
        <v>23.333333333333332</v>
      </c>
      <c r="EE20" s="317">
        <f>Ори!C72</f>
        <v>3061.4881</v>
      </c>
      <c r="EF20" s="317">
        <f>Ори!D72</f>
        <v>232.02500000000001</v>
      </c>
      <c r="EG20" s="309">
        <f t="shared" si="51"/>
        <v>7.5788307000115402</v>
      </c>
      <c r="EH20" s="317">
        <f>Ори!C77</f>
        <v>9939.2415000000001</v>
      </c>
      <c r="EI20" s="317">
        <f>Ори!D77</f>
        <v>143.12702999999999</v>
      </c>
      <c r="EJ20" s="309">
        <f t="shared" si="52"/>
        <v>1.4400196433500483</v>
      </c>
      <c r="EK20" s="317">
        <f>Ори!C82</f>
        <v>2003.76</v>
      </c>
      <c r="EL20" s="322">
        <f>Ори!D82</f>
        <v>415.28899999999999</v>
      </c>
      <c r="EM20" s="309">
        <f t="shared" si="10"/>
        <v>20.725486086158025</v>
      </c>
      <c r="EN20" s="309">
        <f>Ори!C84</f>
        <v>0</v>
      </c>
      <c r="EO20" s="309">
        <f>Ори!D84</f>
        <v>0</v>
      </c>
      <c r="EP20" s="309" t="e">
        <f t="shared" si="11"/>
        <v>#DIV/0!</v>
      </c>
      <c r="EQ20" s="323">
        <f>Ори!C89</f>
        <v>50</v>
      </c>
      <c r="ER20" s="323">
        <f>Ори!D89</f>
        <v>7.74</v>
      </c>
      <c r="ES20" s="309">
        <f t="shared" si="53"/>
        <v>15.479999999999999</v>
      </c>
      <c r="ET20" s="309">
        <f>Ори!C95</f>
        <v>0</v>
      </c>
      <c r="EU20" s="309">
        <f>Ори!D95</f>
        <v>0</v>
      </c>
      <c r="EV20" s="302" t="e">
        <f t="shared" si="54"/>
        <v>#DIV/0!</v>
      </c>
      <c r="EW20" s="316">
        <f t="shared" si="12"/>
        <v>-401.21609999999782</v>
      </c>
      <c r="EX20" s="316">
        <f t="shared" si="13"/>
        <v>472.44147000000021</v>
      </c>
      <c r="EY20" s="302">
        <f t="shared" si="56"/>
        <v>-117.75237085451027</v>
      </c>
      <c r="EZ20" s="162"/>
      <c r="FA20" s="163"/>
      <c r="FC20" s="163"/>
      <c r="FF20" s="165"/>
      <c r="FG20" s="165"/>
      <c r="FH20" s="165"/>
      <c r="FI20" s="165"/>
      <c r="FJ20" s="165"/>
      <c r="FK20" s="165"/>
      <c r="FL20" s="165"/>
      <c r="FM20" s="165"/>
      <c r="FN20" s="165"/>
    </row>
    <row r="21" spans="1:170" s="160" customFormat="1" ht="24.75" customHeight="1">
      <c r="A21" s="345">
        <v>8</v>
      </c>
      <c r="B21" s="347" t="s">
        <v>296</v>
      </c>
      <c r="C21" s="300">
        <f t="shared" si="14"/>
        <v>12869.080199999999</v>
      </c>
      <c r="D21" s="301">
        <f t="shared" si="0"/>
        <v>1809.7998499999997</v>
      </c>
      <c r="E21" s="309">
        <f t="shared" si="1"/>
        <v>14.063163970335657</v>
      </c>
      <c r="F21" s="303">
        <f t="shared" si="15"/>
        <v>2161.15</v>
      </c>
      <c r="G21" s="303">
        <f t="shared" si="3"/>
        <v>234.84756999999999</v>
      </c>
      <c r="H21" s="309">
        <f t="shared" si="16"/>
        <v>10.866787127223931</v>
      </c>
      <c r="I21" s="317">
        <f>Сят!C6</f>
        <v>127.65</v>
      </c>
      <c r="J21" s="454">
        <f>Сят!D6</f>
        <v>29.63505</v>
      </c>
      <c r="K21" s="309">
        <f t="shared" si="17"/>
        <v>23.215863689776732</v>
      </c>
      <c r="L21" s="309">
        <f>Сят!C8</f>
        <v>220.44</v>
      </c>
      <c r="M21" s="309">
        <f>Сят!D8</f>
        <v>65.546700000000001</v>
      </c>
      <c r="N21" s="302">
        <f t="shared" si="18"/>
        <v>29.734485574305936</v>
      </c>
      <c r="O21" s="302">
        <f>Сят!C9</f>
        <v>2.36</v>
      </c>
      <c r="P21" s="302">
        <f>Сят!D9</f>
        <v>0.45973000000000003</v>
      </c>
      <c r="Q21" s="302">
        <f t="shared" si="19"/>
        <v>19.480084745762714</v>
      </c>
      <c r="R21" s="302">
        <f>Сят!C10</f>
        <v>368.2</v>
      </c>
      <c r="S21" s="302">
        <f>Сят!D10</f>
        <v>91.754350000000002</v>
      </c>
      <c r="T21" s="302">
        <f t="shared" si="20"/>
        <v>24.919703965236288</v>
      </c>
      <c r="U21" s="302">
        <f>Сят!C11</f>
        <v>0</v>
      </c>
      <c r="V21" s="306">
        <f>Сят!D11</f>
        <v>-11.706189999999999</v>
      </c>
      <c r="W21" s="302" t="e">
        <f t="shared" si="21"/>
        <v>#DIV/0!</v>
      </c>
      <c r="X21" s="317">
        <f>Сят!C13</f>
        <v>90</v>
      </c>
      <c r="Y21" s="317">
        <f>Сят!D13</f>
        <v>18.354299999999999</v>
      </c>
      <c r="Z21" s="309">
        <f t="shared" si="22"/>
        <v>20.393666666666665</v>
      </c>
      <c r="AA21" s="317">
        <f>Сят!C15</f>
        <v>180</v>
      </c>
      <c r="AB21" s="308">
        <f>Сят!D15</f>
        <v>5.6287700000000003</v>
      </c>
      <c r="AC21" s="309">
        <f t="shared" si="23"/>
        <v>3.1270944444444448</v>
      </c>
      <c r="AD21" s="317">
        <f>Сят!C16</f>
        <v>919</v>
      </c>
      <c r="AE21" s="317">
        <f>Сят!D16</f>
        <v>32.431420000000003</v>
      </c>
      <c r="AF21" s="309">
        <f t="shared" si="4"/>
        <v>3.5289902067464638</v>
      </c>
      <c r="AG21" s="309">
        <f>Сят!C18</f>
        <v>4</v>
      </c>
      <c r="AH21" s="309">
        <f>Сят!D18</f>
        <v>1.05</v>
      </c>
      <c r="AI21" s="309">
        <f t="shared" si="24"/>
        <v>26.25</v>
      </c>
      <c r="AJ21" s="309">
        <f>Сят!C22</f>
        <v>0</v>
      </c>
      <c r="AK21" s="309">
        <f>Сят!D20</f>
        <v>0</v>
      </c>
      <c r="AL21" s="309" t="e">
        <f t="shared" si="5"/>
        <v>#DIV/0!</v>
      </c>
      <c r="AM21" s="317">
        <v>0</v>
      </c>
      <c r="AN21" s="317">
        <v>0</v>
      </c>
      <c r="AO21" s="309" t="e">
        <f t="shared" si="6"/>
        <v>#DIV/0!</v>
      </c>
      <c r="AP21" s="317">
        <f>Сят!C27</f>
        <v>242.8</v>
      </c>
      <c r="AQ21" s="318">
        <f>Сят!D27</f>
        <v>0</v>
      </c>
      <c r="AR21" s="309">
        <f t="shared" si="25"/>
        <v>0</v>
      </c>
      <c r="AS21" s="311">
        <f>Сят!C28</f>
        <v>6.7</v>
      </c>
      <c r="AT21" s="318">
        <f>Сят!D28</f>
        <v>1.6934400000000001</v>
      </c>
      <c r="AU21" s="309">
        <f t="shared" si="26"/>
        <v>25.275223880597014</v>
      </c>
      <c r="AV21" s="317"/>
      <c r="AW21" s="317"/>
      <c r="AX21" s="309" t="e">
        <f t="shared" si="27"/>
        <v>#DIV/0!</v>
      </c>
      <c r="AY21" s="309">
        <f>Сят!C30</f>
        <v>0</v>
      </c>
      <c r="AZ21" s="312">
        <f>Сят!D30</f>
        <v>0</v>
      </c>
      <c r="BA21" s="309" t="e">
        <f t="shared" si="28"/>
        <v>#DIV/0!</v>
      </c>
      <c r="BB21" s="309"/>
      <c r="BC21" s="309"/>
      <c r="BD21" s="309"/>
      <c r="BE21" s="309">
        <f>Сят!C33</f>
        <v>0</v>
      </c>
      <c r="BF21" s="309">
        <f>Сят!D33</f>
        <v>0</v>
      </c>
      <c r="BG21" s="309" t="e">
        <f t="shared" si="29"/>
        <v>#DIV/0!</v>
      </c>
      <c r="BH21" s="309"/>
      <c r="BI21" s="309"/>
      <c r="BJ21" s="309" t="e">
        <f t="shared" si="30"/>
        <v>#DIV/0!</v>
      </c>
      <c r="BK21" s="309"/>
      <c r="BL21" s="309"/>
      <c r="BM21" s="309"/>
      <c r="BN21" s="309">
        <f>Сят!C34</f>
        <v>0</v>
      </c>
      <c r="BO21" s="309">
        <f>Сят!D34</f>
        <v>0</v>
      </c>
      <c r="BP21" s="302" t="e">
        <f t="shared" si="31"/>
        <v>#DIV/0!</v>
      </c>
      <c r="BQ21" s="309">
        <f>Сят!C36</f>
        <v>0</v>
      </c>
      <c r="BR21" s="309">
        <f>Сят!D36</f>
        <v>0</v>
      </c>
      <c r="BS21" s="309" t="e">
        <f t="shared" si="32"/>
        <v>#DIV/0!</v>
      </c>
      <c r="BT21" s="309"/>
      <c r="BU21" s="309"/>
      <c r="BV21" s="319" t="e">
        <f t="shared" si="33"/>
        <v>#DIV/0!</v>
      </c>
      <c r="BW21" s="319"/>
      <c r="BX21" s="319"/>
      <c r="BY21" s="319" t="e">
        <f t="shared" si="34"/>
        <v>#DIV/0!</v>
      </c>
      <c r="BZ21" s="307">
        <f t="shared" si="35"/>
        <v>10707.930199999999</v>
      </c>
      <c r="CA21" s="307">
        <f t="shared" si="36"/>
        <v>1574.9522799999997</v>
      </c>
      <c r="CB21" s="309">
        <f t="shared" si="55"/>
        <v>14.708279290053646</v>
      </c>
      <c r="CC21" s="309">
        <f>Сят!C41</f>
        <v>4637.7</v>
      </c>
      <c r="CD21" s="309">
        <f>Сят!D41</f>
        <v>1159.434</v>
      </c>
      <c r="CE21" s="309">
        <f t="shared" si="37"/>
        <v>25.000194061711621</v>
      </c>
      <c r="CF21" s="309">
        <f>Сят!C42</f>
        <v>0</v>
      </c>
      <c r="CG21" s="465">
        <f>Сят!D42</f>
        <v>0</v>
      </c>
      <c r="CH21" s="309" t="e">
        <f t="shared" si="38"/>
        <v>#DIV/0!</v>
      </c>
      <c r="CI21" s="309">
        <f>Сят!C43</f>
        <v>4622.1232</v>
      </c>
      <c r="CJ21" s="309">
        <f>Сят!D43</f>
        <v>157.63</v>
      </c>
      <c r="CK21" s="309">
        <f t="shared" si="7"/>
        <v>3.4103374829991546</v>
      </c>
      <c r="CL21" s="309">
        <f>Сят!C44</f>
        <v>206.767</v>
      </c>
      <c r="CM21" s="309">
        <f>Сят!D44</f>
        <v>52.39828</v>
      </c>
      <c r="CN21" s="309">
        <f t="shared" si="8"/>
        <v>25.341703463318616</v>
      </c>
      <c r="CO21" s="309">
        <f>Сят!C48</f>
        <v>1035.8499999999999</v>
      </c>
      <c r="CP21" s="309">
        <f>Сят!D48</f>
        <v>0</v>
      </c>
      <c r="CQ21" s="302">
        <f t="shared" si="39"/>
        <v>0</v>
      </c>
      <c r="CR21" s="321">
        <f>Сят!C49</f>
        <v>205.49</v>
      </c>
      <c r="CS21" s="309">
        <f>Сят!D49</f>
        <v>205.49</v>
      </c>
      <c r="CT21" s="309">
        <f t="shared" si="9"/>
        <v>100</v>
      </c>
      <c r="CU21" s="309"/>
      <c r="CV21" s="309">
        <f>Сят!D50</f>
        <v>0</v>
      </c>
      <c r="CW21" s="309"/>
      <c r="CX21" s="317"/>
      <c r="CY21" s="317"/>
      <c r="CZ21" s="309" t="e">
        <f t="shared" si="40"/>
        <v>#DIV/0!</v>
      </c>
      <c r="DA21" s="309"/>
      <c r="DB21" s="309"/>
      <c r="DC21" s="309"/>
      <c r="DD21" s="309"/>
      <c r="DE21" s="309"/>
      <c r="DF21" s="309"/>
      <c r="DG21" s="311">
        <f t="shared" si="41"/>
        <v>12610.17151</v>
      </c>
      <c r="DH21" s="311">
        <f t="shared" si="41"/>
        <v>1552.1889200000001</v>
      </c>
      <c r="DI21" s="309">
        <f t="shared" si="42"/>
        <v>12.309023067363499</v>
      </c>
      <c r="DJ21" s="317">
        <f t="shared" si="43"/>
        <v>1626.8869999999999</v>
      </c>
      <c r="DK21" s="317">
        <f>Сят!D56</f>
        <v>320.63781999999998</v>
      </c>
      <c r="DL21" s="309">
        <f t="shared" si="44"/>
        <v>19.708671837687557</v>
      </c>
      <c r="DM21" s="309">
        <f>Сят!C58</f>
        <v>1506.5</v>
      </c>
      <c r="DN21" s="309">
        <f>Сят!D58</f>
        <v>318.63781999999998</v>
      </c>
      <c r="DO21" s="309">
        <f t="shared" si="45"/>
        <v>21.150867573846664</v>
      </c>
      <c r="DP21" s="309">
        <f>Сят!C61</f>
        <v>0</v>
      </c>
      <c r="DQ21" s="309">
        <f>Сят!D61</f>
        <v>0</v>
      </c>
      <c r="DR21" s="309" t="e">
        <f t="shared" si="46"/>
        <v>#DIV/0!</v>
      </c>
      <c r="DS21" s="309">
        <f>Сят!C62</f>
        <v>100</v>
      </c>
      <c r="DT21" s="309">
        <f>Сят!D62</f>
        <v>0</v>
      </c>
      <c r="DU21" s="309">
        <f t="shared" si="47"/>
        <v>0</v>
      </c>
      <c r="DV21" s="309">
        <f>Сят!C63</f>
        <v>20.387</v>
      </c>
      <c r="DW21" s="309">
        <f>Сят!D63</f>
        <v>2</v>
      </c>
      <c r="DX21" s="309">
        <f t="shared" si="48"/>
        <v>9.8101731495560891</v>
      </c>
      <c r="DY21" s="309">
        <f>Сят!C65</f>
        <v>206.767</v>
      </c>
      <c r="DZ21" s="309">
        <f>Сят!D65</f>
        <v>35.693150000000003</v>
      </c>
      <c r="EA21" s="309">
        <f t="shared" si="49"/>
        <v>17.262498367727925</v>
      </c>
      <c r="EB21" s="309">
        <f>Сят!C66</f>
        <v>115</v>
      </c>
      <c r="EC21" s="309">
        <f>Сят!D66</f>
        <v>2</v>
      </c>
      <c r="ED21" s="309">
        <f t="shared" si="50"/>
        <v>1.7391304347826086</v>
      </c>
      <c r="EE21" s="317">
        <f>Сят!C72</f>
        <v>3657.8643099999999</v>
      </c>
      <c r="EF21" s="317">
        <f>Сят!D72</f>
        <v>190.339</v>
      </c>
      <c r="EG21" s="309">
        <f t="shared" si="51"/>
        <v>5.2035555140644352</v>
      </c>
      <c r="EH21" s="317">
        <f>Сят!C77</f>
        <v>4406.0802000000003</v>
      </c>
      <c r="EI21" s="317">
        <f>Сят!D77</f>
        <v>344.77168</v>
      </c>
      <c r="EJ21" s="309">
        <f t="shared" si="52"/>
        <v>7.8249070454959035</v>
      </c>
      <c r="EK21" s="317">
        <f>Сят!C81</f>
        <v>2547.5729999999999</v>
      </c>
      <c r="EL21" s="322">
        <f>Сят!D81</f>
        <v>642.20227</v>
      </c>
      <c r="EM21" s="309">
        <f t="shared" si="10"/>
        <v>25.208395205946992</v>
      </c>
      <c r="EN21" s="309">
        <f>Сят!C83</f>
        <v>0</v>
      </c>
      <c r="EO21" s="309">
        <f>Сят!D83</f>
        <v>0</v>
      </c>
      <c r="EP21" s="309" t="e">
        <f t="shared" si="11"/>
        <v>#DIV/0!</v>
      </c>
      <c r="EQ21" s="323">
        <f>Сят!C88</f>
        <v>50</v>
      </c>
      <c r="ER21" s="323">
        <f>Сят!D88</f>
        <v>16.545000000000002</v>
      </c>
      <c r="ES21" s="309">
        <f t="shared" si="53"/>
        <v>33.090000000000003</v>
      </c>
      <c r="ET21" s="309">
        <f>Сят!C94</f>
        <v>0</v>
      </c>
      <c r="EU21" s="309">
        <f>Сят!D94</f>
        <v>0</v>
      </c>
      <c r="EV21" s="302" t="e">
        <f t="shared" si="54"/>
        <v>#DIV/0!</v>
      </c>
      <c r="EW21" s="316">
        <f t="shared" si="12"/>
        <v>258.90868999999839</v>
      </c>
      <c r="EX21" s="316">
        <f t="shared" si="13"/>
        <v>257.6109299999996</v>
      </c>
      <c r="EY21" s="302">
        <f t="shared" si="56"/>
        <v>99.498757650815506</v>
      </c>
      <c r="EZ21" s="162"/>
      <c r="FA21" s="163"/>
      <c r="FB21" s="165"/>
      <c r="FC21" s="163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</row>
    <row r="22" spans="1:170" s="172" customFormat="1" ht="22.5" customHeight="1">
      <c r="A22" s="348">
        <v>9</v>
      </c>
      <c r="B22" s="349" t="s">
        <v>297</v>
      </c>
      <c r="C22" s="326">
        <f>F22+BZ22</f>
        <v>7710.807499999999</v>
      </c>
      <c r="D22" s="327">
        <f t="shared" si="0"/>
        <v>1545.9498100000001</v>
      </c>
      <c r="E22" s="312">
        <f t="shared" si="1"/>
        <v>20.049129873881565</v>
      </c>
      <c r="F22" s="303">
        <f t="shared" si="15"/>
        <v>2103.44</v>
      </c>
      <c r="G22" s="328">
        <f t="shared" si="3"/>
        <v>649.92606999999998</v>
      </c>
      <c r="H22" s="312">
        <f t="shared" si="16"/>
        <v>30.89824620621458</v>
      </c>
      <c r="I22" s="311">
        <f>Тор!C6</f>
        <v>112.95</v>
      </c>
      <c r="J22" s="454">
        <f>Тор!D6</f>
        <v>36.816450000000003</v>
      </c>
      <c r="K22" s="312">
        <f t="shared" si="17"/>
        <v>32.595351925630808</v>
      </c>
      <c r="L22" s="312">
        <f>Тор!C8</f>
        <v>305.3</v>
      </c>
      <c r="M22" s="312">
        <f>Тор!D8</f>
        <v>90.778040000000004</v>
      </c>
      <c r="N22" s="312">
        <f t="shared" si="18"/>
        <v>29.734045201441205</v>
      </c>
      <c r="O22" s="312">
        <f>Тор!C9</f>
        <v>3.27</v>
      </c>
      <c r="P22" s="312">
        <f>Тор!D9</f>
        <v>0.63668999999999998</v>
      </c>
      <c r="Q22" s="312">
        <f t="shared" si="19"/>
        <v>19.470642201834863</v>
      </c>
      <c r="R22" s="312">
        <f>Тор!C10</f>
        <v>509.92</v>
      </c>
      <c r="S22" s="312">
        <f>Тор!D10</f>
        <v>127.07401</v>
      </c>
      <c r="T22" s="312">
        <f t="shared" si="20"/>
        <v>24.920381628490741</v>
      </c>
      <c r="U22" s="312">
        <f>Тор!C11</f>
        <v>0</v>
      </c>
      <c r="V22" s="329">
        <f>Тор!D11</f>
        <v>-16.212330000000001</v>
      </c>
      <c r="W22" s="312" t="e">
        <f t="shared" si="21"/>
        <v>#DIV/0!</v>
      </c>
      <c r="X22" s="311">
        <f>Тор!C13</f>
        <v>35</v>
      </c>
      <c r="Y22" s="311">
        <f>Тор!D13</f>
        <v>7.4999999999999997E-2</v>
      </c>
      <c r="Z22" s="312">
        <f t="shared" si="22"/>
        <v>0.2142857142857143</v>
      </c>
      <c r="AA22" s="311">
        <f>Тор!C15</f>
        <v>160</v>
      </c>
      <c r="AB22" s="308">
        <f>Тор!D15</f>
        <v>85.550989999999999</v>
      </c>
      <c r="AC22" s="312">
        <f t="shared" si="23"/>
        <v>53.469368750000001</v>
      </c>
      <c r="AD22" s="311">
        <f>Тор!C16</f>
        <v>382</v>
      </c>
      <c r="AE22" s="311">
        <f>Тор!D16</f>
        <v>24.944310000000002</v>
      </c>
      <c r="AF22" s="312">
        <f t="shared" si="4"/>
        <v>6.5299240837696342</v>
      </c>
      <c r="AG22" s="312">
        <f>Тор!C18</f>
        <v>8</v>
      </c>
      <c r="AH22" s="312">
        <f>Тор!D18</f>
        <v>1</v>
      </c>
      <c r="AI22" s="312">
        <f t="shared" si="24"/>
        <v>12.5</v>
      </c>
      <c r="AJ22" s="312"/>
      <c r="AK22" s="312">
        <f>Тор!D20</f>
        <v>0</v>
      </c>
      <c r="AL22" s="312" t="e">
        <f t="shared" si="5"/>
        <v>#DIV/0!</v>
      </c>
      <c r="AM22" s="311">
        <v>0</v>
      </c>
      <c r="AN22" s="311">
        <v>0</v>
      </c>
      <c r="AO22" s="312" t="e">
        <f t="shared" si="6"/>
        <v>#DIV/0!</v>
      </c>
      <c r="AP22" s="311">
        <f>Тор!C27</f>
        <v>450</v>
      </c>
      <c r="AQ22" s="308">
        <f>Тор!D27</f>
        <v>259.67779999999999</v>
      </c>
      <c r="AR22" s="312">
        <f t="shared" si="25"/>
        <v>57.706177777777782</v>
      </c>
      <c r="AS22" s="311">
        <f>Тор!C28</f>
        <v>77</v>
      </c>
      <c r="AT22" s="308">
        <f>Тор!D28</f>
        <v>19.25976</v>
      </c>
      <c r="AU22" s="312">
        <f t="shared" si="26"/>
        <v>25.012675324675328</v>
      </c>
      <c r="AV22" s="311"/>
      <c r="AW22" s="311"/>
      <c r="AX22" s="312" t="e">
        <f t="shared" si="27"/>
        <v>#DIV/0!</v>
      </c>
      <c r="AY22" s="312">
        <f>Тор!C29</f>
        <v>60</v>
      </c>
      <c r="AZ22" s="312">
        <f>Тор!D29</f>
        <v>20.32535</v>
      </c>
      <c r="BA22" s="312">
        <f t="shared" si="28"/>
        <v>33.875583333333331</v>
      </c>
      <c r="BB22" s="312"/>
      <c r="BC22" s="312"/>
      <c r="BD22" s="312"/>
      <c r="BE22" s="312">
        <f>Тор!C34+Тор!C33</f>
        <v>0</v>
      </c>
      <c r="BF22" s="312">
        <f>Тор!D32</f>
        <v>0</v>
      </c>
      <c r="BG22" s="312" t="e">
        <f t="shared" si="29"/>
        <v>#DIV/0!</v>
      </c>
      <c r="BH22" s="312"/>
      <c r="BI22" s="312"/>
      <c r="BJ22" s="312" t="e">
        <f t="shared" si="30"/>
        <v>#DIV/0!</v>
      </c>
      <c r="BK22" s="312"/>
      <c r="BL22" s="312"/>
      <c r="BM22" s="312"/>
      <c r="BN22" s="312">
        <f>Тор!C35</f>
        <v>0</v>
      </c>
      <c r="BO22" s="312">
        <f>Тор!D35</f>
        <v>0</v>
      </c>
      <c r="BP22" s="302" t="e">
        <f t="shared" si="31"/>
        <v>#DIV/0!</v>
      </c>
      <c r="BQ22" s="312">
        <f>Тор!C37</f>
        <v>0</v>
      </c>
      <c r="BR22" s="312">
        <f>Тор!D37</f>
        <v>0</v>
      </c>
      <c r="BS22" s="312" t="e">
        <f t="shared" si="32"/>
        <v>#DIV/0!</v>
      </c>
      <c r="BT22" s="312"/>
      <c r="BU22" s="312"/>
      <c r="BV22" s="330" t="e">
        <f t="shared" si="33"/>
        <v>#DIV/0!</v>
      </c>
      <c r="BW22" s="330"/>
      <c r="BX22" s="330"/>
      <c r="BY22" s="330" t="e">
        <f t="shared" si="34"/>
        <v>#DIV/0!</v>
      </c>
      <c r="BZ22" s="311">
        <f t="shared" si="35"/>
        <v>5607.3674999999994</v>
      </c>
      <c r="CA22" s="307">
        <f t="shared" si="36"/>
        <v>896.02374000000009</v>
      </c>
      <c r="CB22" s="312">
        <f t="shared" si="55"/>
        <v>15.979401029092532</v>
      </c>
      <c r="CC22" s="312">
        <f>Тор!C42</f>
        <v>2494.1999999999998</v>
      </c>
      <c r="CD22" s="312">
        <f>Тор!D42</f>
        <v>623.553</v>
      </c>
      <c r="CE22" s="312">
        <f t="shared" si="37"/>
        <v>25.000120279047394</v>
      </c>
      <c r="CF22" s="312">
        <f>Тор!C43</f>
        <v>0</v>
      </c>
      <c r="CG22" s="466">
        <f>Тор!D43</f>
        <v>0</v>
      </c>
      <c r="CH22" s="312" t="e">
        <f t="shared" si="38"/>
        <v>#DIV/0!</v>
      </c>
      <c r="CI22" s="312">
        <f>Тор!C44</f>
        <v>2598.317</v>
      </c>
      <c r="CJ22" s="312">
        <f>Тор!D44</f>
        <v>0</v>
      </c>
      <c r="CK22" s="312">
        <f t="shared" si="7"/>
        <v>0</v>
      </c>
      <c r="CL22" s="312">
        <f>Тор!C45</f>
        <v>110.166</v>
      </c>
      <c r="CM22" s="312">
        <f>Тор!D45</f>
        <v>44.020740000000004</v>
      </c>
      <c r="CN22" s="312">
        <f t="shared" si="8"/>
        <v>39.958553455694137</v>
      </c>
      <c r="CO22" s="312">
        <f>Тор!C46</f>
        <v>176.19499999999999</v>
      </c>
      <c r="CP22" s="312">
        <f>Тор!D46</f>
        <v>0</v>
      </c>
      <c r="CQ22" s="302">
        <f t="shared" si="39"/>
        <v>0</v>
      </c>
      <c r="CR22" s="329">
        <f>Тор!C48</f>
        <v>228.48949999999999</v>
      </c>
      <c r="CS22" s="312">
        <f>Тор!D48</f>
        <v>228.45</v>
      </c>
      <c r="CT22" s="312">
        <f t="shared" si="9"/>
        <v>99.982712553530902</v>
      </c>
      <c r="CU22" s="312"/>
      <c r="CV22" s="312">
        <f>Тор!D49</f>
        <v>0</v>
      </c>
      <c r="CW22" s="312"/>
      <c r="CX22" s="311"/>
      <c r="CY22" s="311"/>
      <c r="CZ22" s="312" t="e">
        <f t="shared" si="40"/>
        <v>#DIV/0!</v>
      </c>
      <c r="DA22" s="312"/>
      <c r="DB22" s="312"/>
      <c r="DC22" s="312"/>
      <c r="DD22" s="312"/>
      <c r="DE22" s="312"/>
      <c r="DF22" s="312"/>
      <c r="DG22" s="311">
        <f t="shared" si="41"/>
        <v>8032.1871200000005</v>
      </c>
      <c r="DH22" s="311">
        <f t="shared" si="41"/>
        <v>554.67143999999996</v>
      </c>
      <c r="DI22" s="312">
        <f t="shared" si="42"/>
        <v>6.9056090416379643</v>
      </c>
      <c r="DJ22" s="311">
        <f t="shared" si="43"/>
        <v>1327.3610000000001</v>
      </c>
      <c r="DK22" s="311">
        <f t="shared" si="43"/>
        <v>221.20829000000001</v>
      </c>
      <c r="DL22" s="312">
        <f t="shared" si="44"/>
        <v>16.665269659120614</v>
      </c>
      <c r="DM22" s="312">
        <f>Тор!C58</f>
        <v>1205.7</v>
      </c>
      <c r="DN22" s="312">
        <f>Тор!D58</f>
        <v>221.20829000000001</v>
      </c>
      <c r="DO22" s="312">
        <f t="shared" si="45"/>
        <v>18.346876503276103</v>
      </c>
      <c r="DP22" s="312">
        <f>Тор!C61</f>
        <v>8.9</v>
      </c>
      <c r="DQ22" s="312">
        <f>Тор!D61</f>
        <v>0</v>
      </c>
      <c r="DR22" s="312">
        <f t="shared" si="46"/>
        <v>0</v>
      </c>
      <c r="DS22" s="312">
        <f>Тор!C62</f>
        <v>100</v>
      </c>
      <c r="DT22" s="312">
        <f>Тор!D62</f>
        <v>0</v>
      </c>
      <c r="DU22" s="312">
        <f t="shared" si="47"/>
        <v>0</v>
      </c>
      <c r="DV22" s="312">
        <f>Тор!C63</f>
        <v>12.760999999999999</v>
      </c>
      <c r="DW22" s="312">
        <f>Тор!D63</f>
        <v>0</v>
      </c>
      <c r="DX22" s="312">
        <f t="shared" si="48"/>
        <v>0</v>
      </c>
      <c r="DY22" s="312">
        <f>Тор!C65</f>
        <v>110.166</v>
      </c>
      <c r="DZ22" s="312">
        <f>+Тор!D64</f>
        <v>27.482780000000002</v>
      </c>
      <c r="EA22" s="312">
        <f t="shared" si="49"/>
        <v>24.946698618448526</v>
      </c>
      <c r="EB22" s="312">
        <f>Тор!C66</f>
        <v>20</v>
      </c>
      <c r="EC22" s="312">
        <f>Тор!D66</f>
        <v>0</v>
      </c>
      <c r="ED22" s="312">
        <f t="shared" si="50"/>
        <v>0</v>
      </c>
      <c r="EE22" s="311">
        <f>Тор!C72</f>
        <v>4387.0414000000001</v>
      </c>
      <c r="EF22" s="311">
        <f>Тор!D72</f>
        <v>7.5</v>
      </c>
      <c r="EG22" s="312">
        <f t="shared" si="51"/>
        <v>0.17095804019538088</v>
      </c>
      <c r="EH22" s="311">
        <f>Тор!C78</f>
        <v>839.51872000000003</v>
      </c>
      <c r="EI22" s="311">
        <f>Тор!D78</f>
        <v>113.63037</v>
      </c>
      <c r="EJ22" s="312">
        <f t="shared" si="52"/>
        <v>13.535180013615419</v>
      </c>
      <c r="EK22" s="311">
        <f>Тор!C82</f>
        <v>1328.1</v>
      </c>
      <c r="EL22" s="331">
        <f>Тор!D82</f>
        <v>184.85</v>
      </c>
      <c r="EM22" s="312">
        <f t="shared" si="10"/>
        <v>13.918379640087345</v>
      </c>
      <c r="EN22" s="312">
        <f>Тор!C84</f>
        <v>0</v>
      </c>
      <c r="EO22" s="312">
        <f>Тор!D84</f>
        <v>0</v>
      </c>
      <c r="EP22" s="312" t="e">
        <f t="shared" si="11"/>
        <v>#DIV/0!</v>
      </c>
      <c r="EQ22" s="328">
        <f>Тор!C96</f>
        <v>20</v>
      </c>
      <c r="ER22" s="328">
        <f>Тор!D96</f>
        <v>0</v>
      </c>
      <c r="ES22" s="312">
        <f t="shared" si="53"/>
        <v>0</v>
      </c>
      <c r="ET22" s="312">
        <f>Тор!C94</f>
        <v>0</v>
      </c>
      <c r="EU22" s="312">
        <f>Тор!D94</f>
        <v>0</v>
      </c>
      <c r="EV22" s="312" t="e">
        <f t="shared" si="54"/>
        <v>#DIV/0!</v>
      </c>
      <c r="EW22" s="332">
        <f t="shared" si="12"/>
        <v>-321.37962000000152</v>
      </c>
      <c r="EX22" s="332">
        <f t="shared" si="13"/>
        <v>991.27837000000011</v>
      </c>
      <c r="EY22" s="312">
        <f t="shared" si="56"/>
        <v>-308.44468918097402</v>
      </c>
      <c r="EZ22" s="170"/>
      <c r="FA22" s="171"/>
      <c r="FC22" s="171"/>
      <c r="FF22" s="214"/>
      <c r="FG22" s="214"/>
      <c r="FH22" s="214"/>
      <c r="FI22" s="214"/>
      <c r="FJ22" s="214"/>
      <c r="FK22" s="214"/>
      <c r="FL22" s="214"/>
      <c r="FM22" s="214"/>
      <c r="FN22" s="214"/>
    </row>
    <row r="23" spans="1:170" s="160" customFormat="1" ht="23.25" customHeight="1">
      <c r="A23" s="345">
        <v>10</v>
      </c>
      <c r="B23" s="347" t="s">
        <v>298</v>
      </c>
      <c r="C23" s="300">
        <f t="shared" si="14"/>
        <v>5753.8189999999995</v>
      </c>
      <c r="D23" s="301">
        <f t="shared" si="0"/>
        <v>1045.3667</v>
      </c>
      <c r="E23" s="309">
        <f t="shared" si="1"/>
        <v>18.168223574637995</v>
      </c>
      <c r="F23" s="303">
        <f t="shared" si="15"/>
        <v>1117.8600000000001</v>
      </c>
      <c r="G23" s="303">
        <f t="shared" si="3"/>
        <v>127.28880000000002</v>
      </c>
      <c r="H23" s="309">
        <f t="shared" si="16"/>
        <v>11.38682840427245</v>
      </c>
      <c r="I23" s="317">
        <f>Хор!C6</f>
        <v>55.5</v>
      </c>
      <c r="J23" s="454">
        <f>Хор!D6</f>
        <v>15.540369999999999</v>
      </c>
      <c r="K23" s="309">
        <f t="shared" si="17"/>
        <v>28.000666666666667</v>
      </c>
      <c r="L23" s="309">
        <f>Хор!C8</f>
        <v>140.19999999999999</v>
      </c>
      <c r="M23" s="309">
        <f>Хор!D8</f>
        <v>41.686590000000002</v>
      </c>
      <c r="N23" s="302">
        <f t="shared" si="18"/>
        <v>29.733659058487877</v>
      </c>
      <c r="O23" s="302">
        <f>Хор!C9</f>
        <v>1.5</v>
      </c>
      <c r="P23" s="302">
        <f>Хор!D9</f>
        <v>0.29237000000000002</v>
      </c>
      <c r="Q23" s="302">
        <f t="shared" si="19"/>
        <v>19.491333333333337</v>
      </c>
      <c r="R23" s="302">
        <f>Хор!C10</f>
        <v>234.16</v>
      </c>
      <c r="S23" s="302">
        <f>Хор!D10</f>
        <v>58.354230000000001</v>
      </c>
      <c r="T23" s="302">
        <f t="shared" si="20"/>
        <v>24.920665357020841</v>
      </c>
      <c r="U23" s="302">
        <f>Хор!C11</f>
        <v>0</v>
      </c>
      <c r="V23" s="306">
        <f>Хор!D11</f>
        <v>-7.4449399999999999</v>
      </c>
      <c r="W23" s="302" t="e">
        <f t="shared" si="21"/>
        <v>#DIV/0!</v>
      </c>
      <c r="X23" s="317">
        <f>Хор!C13</f>
        <v>10</v>
      </c>
      <c r="Y23" s="317">
        <f>Хор!D13</f>
        <v>1.8162</v>
      </c>
      <c r="Z23" s="309">
        <f t="shared" si="22"/>
        <v>18.161999999999999</v>
      </c>
      <c r="AA23" s="317">
        <f>Хор!C15</f>
        <v>230</v>
      </c>
      <c r="AB23" s="308">
        <f>Хор!D15</f>
        <v>1.49925</v>
      </c>
      <c r="AC23" s="309">
        <f t="shared" si="23"/>
        <v>0.65184782608695646</v>
      </c>
      <c r="AD23" s="317">
        <f>Хор!C16</f>
        <v>390</v>
      </c>
      <c r="AE23" s="317">
        <f>Хор!D16</f>
        <v>12.744730000000001</v>
      </c>
      <c r="AF23" s="309">
        <f t="shared" si="4"/>
        <v>3.2678794871794876</v>
      </c>
      <c r="AG23" s="309">
        <f>Хор!C18</f>
        <v>5</v>
      </c>
      <c r="AH23" s="309">
        <f>Хор!D18</f>
        <v>0.6</v>
      </c>
      <c r="AI23" s="309">
        <f t="shared" si="24"/>
        <v>12</v>
      </c>
      <c r="AJ23" s="309"/>
      <c r="AK23" s="309"/>
      <c r="AL23" s="309" t="e">
        <f t="shared" si="5"/>
        <v>#DIV/0!</v>
      </c>
      <c r="AM23" s="317">
        <v>0</v>
      </c>
      <c r="AN23" s="317">
        <v>0</v>
      </c>
      <c r="AO23" s="309" t="e">
        <f t="shared" si="6"/>
        <v>#DIV/0!</v>
      </c>
      <c r="AP23" s="317">
        <f>Хор!C27</f>
        <v>51.5</v>
      </c>
      <c r="AQ23" s="318">
        <f>Хор!D27</f>
        <v>2.2000000000000002</v>
      </c>
      <c r="AR23" s="309">
        <f t="shared" si="25"/>
        <v>4.2718446601941755</v>
      </c>
      <c r="AS23" s="311">
        <f>Хор!C28</f>
        <v>0</v>
      </c>
      <c r="AT23" s="318">
        <f>Хор!D28</f>
        <v>0</v>
      </c>
      <c r="AU23" s="309" t="e">
        <f t="shared" si="26"/>
        <v>#DIV/0!</v>
      </c>
      <c r="AV23" s="317"/>
      <c r="AW23" s="317"/>
      <c r="AX23" s="309" t="e">
        <f t="shared" si="27"/>
        <v>#DIV/0!</v>
      </c>
      <c r="AY23" s="309">
        <f>Хор!C29</f>
        <v>0</v>
      </c>
      <c r="AZ23" s="312">
        <f>Хор!D29</f>
        <v>0</v>
      </c>
      <c r="BA23" s="309" t="e">
        <f t="shared" si="28"/>
        <v>#DIV/0!</v>
      </c>
      <c r="BB23" s="309"/>
      <c r="BC23" s="309"/>
      <c r="BD23" s="309"/>
      <c r="BE23" s="309">
        <f>Хор!C33</f>
        <v>0</v>
      </c>
      <c r="BF23" s="309">
        <f>Хор!D33</f>
        <v>0</v>
      </c>
      <c r="BG23" s="309" t="e">
        <f t="shared" si="29"/>
        <v>#DIV/0!</v>
      </c>
      <c r="BH23" s="309"/>
      <c r="BI23" s="309"/>
      <c r="BJ23" s="309" t="e">
        <f t="shared" si="30"/>
        <v>#DIV/0!</v>
      </c>
      <c r="BK23" s="309"/>
      <c r="BL23" s="309"/>
      <c r="BM23" s="309"/>
      <c r="BN23" s="309"/>
      <c r="BO23" s="309"/>
      <c r="BP23" s="302" t="e">
        <f t="shared" si="31"/>
        <v>#DIV/0!</v>
      </c>
      <c r="BQ23" s="309">
        <f>Хор!C34</f>
        <v>0</v>
      </c>
      <c r="BR23" s="309">
        <f>Хор!D34</f>
        <v>0</v>
      </c>
      <c r="BS23" s="309" t="e">
        <f t="shared" si="32"/>
        <v>#DIV/0!</v>
      </c>
      <c r="BT23" s="309"/>
      <c r="BU23" s="309"/>
      <c r="BV23" s="319" t="e">
        <f t="shared" si="33"/>
        <v>#DIV/0!</v>
      </c>
      <c r="BW23" s="319"/>
      <c r="BX23" s="319"/>
      <c r="BY23" s="319" t="e">
        <f t="shared" si="34"/>
        <v>#DIV/0!</v>
      </c>
      <c r="BZ23" s="307">
        <f t="shared" si="35"/>
        <v>4635.9589999999998</v>
      </c>
      <c r="CA23" s="307">
        <f>CD23+CG23+CJ23+CM23+CS23+CP23+CV23</f>
        <v>918.0779</v>
      </c>
      <c r="CB23" s="309">
        <f t="shared" si="55"/>
        <v>19.803408528850234</v>
      </c>
      <c r="CC23" s="309">
        <f>Хор!C39</f>
        <v>2155.1</v>
      </c>
      <c r="CD23" s="309">
        <f>Хор!D39</f>
        <v>538.779</v>
      </c>
      <c r="CE23" s="309">
        <f t="shared" si="37"/>
        <v>25.000185606236368</v>
      </c>
      <c r="CF23" s="309">
        <f>Хор!C41</f>
        <v>0</v>
      </c>
      <c r="CG23" s="465">
        <f>Хор!D41</f>
        <v>0</v>
      </c>
      <c r="CH23" s="309" t="e">
        <f t="shared" si="38"/>
        <v>#DIV/0!</v>
      </c>
      <c r="CI23" s="309">
        <f>Хор!C42</f>
        <v>2029.7380000000001</v>
      </c>
      <c r="CJ23" s="309">
        <f>Хор!D42</f>
        <v>103.6</v>
      </c>
      <c r="CK23" s="309">
        <f t="shared" si="7"/>
        <v>5.1041070325332623</v>
      </c>
      <c r="CL23" s="309">
        <f>Хор!C43</f>
        <v>103.383</v>
      </c>
      <c r="CM23" s="309">
        <f>Хор!D43</f>
        <v>26.198899999999998</v>
      </c>
      <c r="CN23" s="309">
        <f t="shared" si="8"/>
        <v>25.341593879071027</v>
      </c>
      <c r="CO23" s="309">
        <f>Хор!C44</f>
        <v>98.238</v>
      </c>
      <c r="CP23" s="309">
        <f>Хор!D44</f>
        <v>0</v>
      </c>
      <c r="CQ23" s="302">
        <f t="shared" si="39"/>
        <v>0</v>
      </c>
      <c r="CR23" s="321">
        <f>Хор!C45</f>
        <v>249.5</v>
      </c>
      <c r="CS23" s="309">
        <f>Хор!D45</f>
        <v>249.5</v>
      </c>
      <c r="CT23" s="309">
        <f t="shared" si="9"/>
        <v>100</v>
      </c>
      <c r="CU23" s="309"/>
      <c r="CV23" s="309"/>
      <c r="CW23" s="309"/>
      <c r="CX23" s="317"/>
      <c r="CY23" s="317"/>
      <c r="CZ23" s="309" t="e">
        <f t="shared" si="40"/>
        <v>#DIV/0!</v>
      </c>
      <c r="DA23" s="309"/>
      <c r="DB23" s="309"/>
      <c r="DC23" s="309"/>
      <c r="DD23" s="309"/>
      <c r="DE23" s="309">
        <f>Хор!D48</f>
        <v>0</v>
      </c>
      <c r="DF23" s="309"/>
      <c r="DG23" s="311">
        <f t="shared" si="41"/>
        <v>5906.1279100000002</v>
      </c>
      <c r="DH23" s="311">
        <f t="shared" si="41"/>
        <v>611.04963000000009</v>
      </c>
      <c r="DI23" s="309">
        <f t="shared" si="42"/>
        <v>10.346027707347776</v>
      </c>
      <c r="DJ23" s="317">
        <f t="shared" si="43"/>
        <v>1202.1310000000001</v>
      </c>
      <c r="DK23" s="317">
        <f t="shared" si="43"/>
        <v>216.50975</v>
      </c>
      <c r="DL23" s="309">
        <f t="shared" si="44"/>
        <v>18.010495528357556</v>
      </c>
      <c r="DM23" s="309">
        <f>Хор!C56</f>
        <v>1150</v>
      </c>
      <c r="DN23" s="309">
        <f>Хор!D56</f>
        <v>216.50975</v>
      </c>
      <c r="DO23" s="309">
        <f t="shared" si="45"/>
        <v>18.826934782608696</v>
      </c>
      <c r="DP23" s="309">
        <f>Хор!C59</f>
        <v>0</v>
      </c>
      <c r="DQ23" s="309">
        <f>Хор!D59</f>
        <v>0</v>
      </c>
      <c r="DR23" s="309" t="e">
        <f t="shared" si="46"/>
        <v>#DIV/0!</v>
      </c>
      <c r="DS23" s="309">
        <f>Хор!C60</f>
        <v>48.5</v>
      </c>
      <c r="DT23" s="309">
        <f>Хор!D60</f>
        <v>0</v>
      </c>
      <c r="DU23" s="309">
        <f t="shared" si="47"/>
        <v>0</v>
      </c>
      <c r="DV23" s="309">
        <f>Хор!C61</f>
        <v>3.6309999999999998</v>
      </c>
      <c r="DW23" s="309">
        <f>Хор!D61</f>
        <v>0</v>
      </c>
      <c r="DX23" s="309">
        <f t="shared" si="48"/>
        <v>0</v>
      </c>
      <c r="DY23" s="309">
        <f>Хор!C63</f>
        <v>103.383</v>
      </c>
      <c r="DZ23" s="309">
        <f>Хор!D63</f>
        <v>18.18216</v>
      </c>
      <c r="EA23" s="309">
        <f t="shared" si="49"/>
        <v>17.587185514059371</v>
      </c>
      <c r="EB23" s="309">
        <f>Хор!C64</f>
        <v>15</v>
      </c>
      <c r="EC23" s="309">
        <f>Хор!D64</f>
        <v>0</v>
      </c>
      <c r="ED23" s="309">
        <f t="shared" si="50"/>
        <v>0</v>
      </c>
      <c r="EE23" s="317">
        <f>Хор!C70</f>
        <v>2308.6820699999998</v>
      </c>
      <c r="EF23" s="317">
        <f>Хор!D70</f>
        <v>131.22900000000001</v>
      </c>
      <c r="EG23" s="309">
        <f t="shared" si="51"/>
        <v>5.684152084223534</v>
      </c>
      <c r="EH23" s="317">
        <f>Хор!C75</f>
        <v>1384.13184</v>
      </c>
      <c r="EI23" s="317">
        <f>Хор!D75</f>
        <v>13.956379999999999</v>
      </c>
      <c r="EJ23" s="309">
        <f t="shared" si="52"/>
        <v>1.0083129075334325</v>
      </c>
      <c r="EK23" s="317">
        <f>Хор!C79</f>
        <v>862.8</v>
      </c>
      <c r="EL23" s="322">
        <f>Хор!D79</f>
        <v>223.32234</v>
      </c>
      <c r="EM23" s="309">
        <f t="shared" si="10"/>
        <v>25.883442280945758</v>
      </c>
      <c r="EN23" s="309">
        <f>Хор!C81</f>
        <v>0</v>
      </c>
      <c r="EO23" s="309">
        <f>Хор!D81</f>
        <v>0</v>
      </c>
      <c r="EP23" s="309" t="e">
        <f t="shared" si="11"/>
        <v>#DIV/0!</v>
      </c>
      <c r="EQ23" s="323">
        <f>Хор!C86</f>
        <v>30</v>
      </c>
      <c r="ER23" s="323">
        <f>Хор!D86</f>
        <v>7.85</v>
      </c>
      <c r="ES23" s="309">
        <f t="shared" si="53"/>
        <v>26.166666666666664</v>
      </c>
      <c r="ET23" s="309">
        <f>Хор!C92</f>
        <v>0</v>
      </c>
      <c r="EU23" s="309">
        <f>Хор!D92</f>
        <v>0</v>
      </c>
      <c r="EV23" s="302" t="e">
        <f t="shared" si="54"/>
        <v>#DIV/0!</v>
      </c>
      <c r="EW23" s="316">
        <f t="shared" si="12"/>
        <v>-152.30891000000065</v>
      </c>
      <c r="EX23" s="316">
        <f t="shared" si="13"/>
        <v>434.31706999999994</v>
      </c>
      <c r="EY23" s="302">
        <f t="shared" si="56"/>
        <v>-285.15539241926035</v>
      </c>
      <c r="EZ23" s="162"/>
      <c r="FA23" s="163"/>
      <c r="FC23" s="163"/>
    </row>
    <row r="24" spans="1:170" s="257" customFormat="1" ht="25.5" customHeight="1">
      <c r="A24" s="350">
        <v>11</v>
      </c>
      <c r="B24" s="347" t="s">
        <v>299</v>
      </c>
      <c r="C24" s="324">
        <f t="shared" si="14"/>
        <v>5893.5356899999997</v>
      </c>
      <c r="D24" s="301">
        <f t="shared" si="0"/>
        <v>1150.1570000000002</v>
      </c>
      <c r="E24" s="309">
        <f t="shared" si="1"/>
        <v>19.515568590711297</v>
      </c>
      <c r="F24" s="303">
        <f t="shared" si="15"/>
        <v>1189.78</v>
      </c>
      <c r="G24" s="323">
        <f t="shared" si="3"/>
        <v>202.76710000000003</v>
      </c>
      <c r="H24" s="309">
        <f t="shared" si="16"/>
        <v>17.042402797155777</v>
      </c>
      <c r="I24" s="317">
        <f>Чум!C6</f>
        <v>102</v>
      </c>
      <c r="J24" s="454">
        <f>Чум!D6</f>
        <v>12.47851</v>
      </c>
      <c r="K24" s="309">
        <f t="shared" si="17"/>
        <v>12.233833333333333</v>
      </c>
      <c r="L24" s="309">
        <f>Чум!C8</f>
        <v>132.82</v>
      </c>
      <c r="M24" s="309">
        <f>Чум!D8</f>
        <v>39.492559999999997</v>
      </c>
      <c r="N24" s="309">
        <f t="shared" si="18"/>
        <v>29.733895497666012</v>
      </c>
      <c r="O24" s="309">
        <f>Чум!C9</f>
        <v>1.42</v>
      </c>
      <c r="P24" s="309">
        <f>Чум!D9</f>
        <v>0.27698</v>
      </c>
      <c r="Q24" s="309">
        <f t="shared" si="19"/>
        <v>19.505633802816902</v>
      </c>
      <c r="R24" s="309">
        <f>Чум!C10</f>
        <v>221.84</v>
      </c>
      <c r="S24" s="309">
        <f>Чум!D10</f>
        <v>55.282960000000003</v>
      </c>
      <c r="T24" s="309">
        <f t="shared" si="20"/>
        <v>24.920194734944104</v>
      </c>
      <c r="U24" s="309">
        <f>Чум!C11</f>
        <v>0</v>
      </c>
      <c r="V24" s="321">
        <f>Чум!D11</f>
        <v>-7.0530999999999997</v>
      </c>
      <c r="W24" s="309" t="e">
        <f t="shared" si="21"/>
        <v>#DIV/0!</v>
      </c>
      <c r="X24" s="317">
        <f>Чум!C13</f>
        <v>40</v>
      </c>
      <c r="Y24" s="317">
        <f>Чум!D13</f>
        <v>75.701999999999998</v>
      </c>
      <c r="Z24" s="309">
        <f t="shared" si="22"/>
        <v>189.255</v>
      </c>
      <c r="AA24" s="317">
        <f>Чум!C15</f>
        <v>91</v>
      </c>
      <c r="AB24" s="308">
        <f>Чум!D15</f>
        <v>4.0358499999999999</v>
      </c>
      <c r="AC24" s="309">
        <f t="shared" si="23"/>
        <v>4.4350000000000005</v>
      </c>
      <c r="AD24" s="317">
        <f>Чум!C16</f>
        <v>460</v>
      </c>
      <c r="AE24" s="317">
        <f>Чум!D16</f>
        <v>21.151340000000001</v>
      </c>
      <c r="AF24" s="309">
        <f t="shared" si="4"/>
        <v>4.5981173913043483</v>
      </c>
      <c r="AG24" s="309">
        <f>Чум!C18</f>
        <v>5</v>
      </c>
      <c r="AH24" s="309">
        <f>Чум!D18</f>
        <v>1.4</v>
      </c>
      <c r="AI24" s="309">
        <f t="shared" si="24"/>
        <v>27.999999999999996</v>
      </c>
      <c r="AJ24" s="309">
        <f>Чум!C22</f>
        <v>0</v>
      </c>
      <c r="AK24" s="309">
        <f>Чум!D20</f>
        <v>0</v>
      </c>
      <c r="AL24" s="309" t="e">
        <f>AK24/AJ24*100</f>
        <v>#DIV/0!</v>
      </c>
      <c r="AM24" s="317">
        <v>0</v>
      </c>
      <c r="AN24" s="317"/>
      <c r="AO24" s="309" t="e">
        <f t="shared" si="6"/>
        <v>#DIV/0!</v>
      </c>
      <c r="AP24" s="317">
        <f>Чум!C27</f>
        <v>85.7</v>
      </c>
      <c r="AQ24" s="318">
        <f>Чум!D27</f>
        <v>0</v>
      </c>
      <c r="AR24" s="309">
        <f t="shared" si="25"/>
        <v>0</v>
      </c>
      <c r="AS24" s="317">
        <f>Чум!C28</f>
        <v>0</v>
      </c>
      <c r="AT24" s="318">
        <f>Чум!D28</f>
        <v>0</v>
      </c>
      <c r="AU24" s="309" t="e">
        <f t="shared" si="26"/>
        <v>#DIV/0!</v>
      </c>
      <c r="AV24" s="317"/>
      <c r="AW24" s="317"/>
      <c r="AX24" s="309" t="e">
        <f t="shared" si="27"/>
        <v>#DIV/0!</v>
      </c>
      <c r="AY24" s="309">
        <f>Чум!C30</f>
        <v>50</v>
      </c>
      <c r="AZ24" s="312">
        <f>Чум!D30</f>
        <v>0</v>
      </c>
      <c r="BA24" s="309">
        <f t="shared" si="28"/>
        <v>0</v>
      </c>
      <c r="BB24" s="309"/>
      <c r="BC24" s="309"/>
      <c r="BD24" s="309"/>
      <c r="BE24" s="309">
        <f>Чум!C33</f>
        <v>0</v>
      </c>
      <c r="BF24" s="309">
        <f>Чум!D33</f>
        <v>0</v>
      </c>
      <c r="BG24" s="309" t="e">
        <f t="shared" si="29"/>
        <v>#DIV/0!</v>
      </c>
      <c r="BH24" s="309"/>
      <c r="BI24" s="309"/>
      <c r="BJ24" s="309" t="e">
        <f t="shared" si="30"/>
        <v>#DIV/0!</v>
      </c>
      <c r="BK24" s="309"/>
      <c r="BL24" s="309"/>
      <c r="BM24" s="309"/>
      <c r="BN24" s="309"/>
      <c r="BO24" s="309">
        <f>Чум!D34</f>
        <v>0</v>
      </c>
      <c r="BP24" s="302" t="e">
        <f t="shared" si="31"/>
        <v>#DIV/0!</v>
      </c>
      <c r="BQ24" s="309">
        <f>Чум!C37</f>
        <v>0</v>
      </c>
      <c r="BR24" s="309">
        <f>Чум!D37</f>
        <v>0</v>
      </c>
      <c r="BS24" s="309" t="e">
        <f t="shared" si="32"/>
        <v>#DIV/0!</v>
      </c>
      <c r="BT24" s="309"/>
      <c r="BU24" s="309"/>
      <c r="BV24" s="319" t="e">
        <f t="shared" si="33"/>
        <v>#DIV/0!</v>
      </c>
      <c r="BW24" s="319"/>
      <c r="BX24" s="319"/>
      <c r="BY24" s="319" t="e">
        <f t="shared" si="34"/>
        <v>#DIV/0!</v>
      </c>
      <c r="BZ24" s="317">
        <f t="shared" si="35"/>
        <v>4703.75569</v>
      </c>
      <c r="CA24" s="317">
        <f t="shared" si="36"/>
        <v>947.38990000000001</v>
      </c>
      <c r="CB24" s="309">
        <f t="shared" si="55"/>
        <v>20.141137474765404</v>
      </c>
      <c r="CC24" s="309">
        <f>Чум!C42</f>
        <v>3247.3</v>
      </c>
      <c r="CD24" s="309">
        <f>Чум!D42</f>
        <v>811.83299999999997</v>
      </c>
      <c r="CE24" s="309">
        <f t="shared" si="37"/>
        <v>25.000246358513223</v>
      </c>
      <c r="CF24" s="309">
        <f>Чум!C43</f>
        <v>0</v>
      </c>
      <c r="CG24" s="465">
        <f>Чум!D43</f>
        <v>0</v>
      </c>
      <c r="CH24" s="309" t="e">
        <f t="shared" si="38"/>
        <v>#DIV/0!</v>
      </c>
      <c r="CI24" s="309">
        <f>Чум!C44</f>
        <v>681.78800000000001</v>
      </c>
      <c r="CJ24" s="309">
        <f>Чум!D44</f>
        <v>109.358</v>
      </c>
      <c r="CK24" s="309">
        <f t="shared" si="7"/>
        <v>16.039883365503645</v>
      </c>
      <c r="CL24" s="309">
        <f>Чум!C45</f>
        <v>103.383</v>
      </c>
      <c r="CM24" s="309">
        <f>Чум!D45</f>
        <v>26.198899999999998</v>
      </c>
      <c r="CN24" s="309">
        <f t="shared" si="8"/>
        <v>25.341593879071027</v>
      </c>
      <c r="CO24" s="309">
        <f>Чум!C46</f>
        <v>619.70000000000005</v>
      </c>
      <c r="CP24" s="309">
        <f>Чум!D46</f>
        <v>0</v>
      </c>
      <c r="CQ24" s="302">
        <f t="shared" si="39"/>
        <v>0</v>
      </c>
      <c r="CR24" s="321">
        <f>Чум!C50</f>
        <v>51.584690000000002</v>
      </c>
      <c r="CS24" s="309">
        <f>Чум!D50</f>
        <v>0</v>
      </c>
      <c r="CT24" s="309">
        <f t="shared" si="9"/>
        <v>0</v>
      </c>
      <c r="CU24" s="309"/>
      <c r="CV24" s="309"/>
      <c r="CW24" s="309"/>
      <c r="CX24" s="317"/>
      <c r="CY24" s="317"/>
      <c r="CZ24" s="309" t="e">
        <f t="shared" si="40"/>
        <v>#DIV/0!</v>
      </c>
      <c r="DA24" s="309"/>
      <c r="DB24" s="309"/>
      <c r="DC24" s="309"/>
      <c r="DD24" s="309"/>
      <c r="DE24" s="309"/>
      <c r="DF24" s="309"/>
      <c r="DG24" s="311">
        <f t="shared" si="41"/>
        <v>5871.8615499999996</v>
      </c>
      <c r="DH24" s="311">
        <f t="shared" si="41"/>
        <v>946.26490000000001</v>
      </c>
      <c r="DI24" s="309">
        <f t="shared" si="42"/>
        <v>16.115245428428061</v>
      </c>
      <c r="DJ24" s="317">
        <f t="shared" si="43"/>
        <v>1542.7459999999999</v>
      </c>
      <c r="DK24" s="317">
        <f t="shared" si="43"/>
        <v>322.89558</v>
      </c>
      <c r="DL24" s="309">
        <f t="shared" si="44"/>
        <v>20.929924952001173</v>
      </c>
      <c r="DM24" s="309">
        <f>Чум!C58</f>
        <v>1423.8</v>
      </c>
      <c r="DN24" s="309">
        <f>Чум!D58</f>
        <v>322.89558</v>
      </c>
      <c r="DO24" s="309">
        <f t="shared" si="45"/>
        <v>22.678436578171091</v>
      </c>
      <c r="DP24" s="309">
        <f>Чум!C61</f>
        <v>10.26</v>
      </c>
      <c r="DQ24" s="309">
        <f>Чум!D61</f>
        <v>0</v>
      </c>
      <c r="DR24" s="309">
        <f t="shared" si="46"/>
        <v>0</v>
      </c>
      <c r="DS24" s="309">
        <f>Чум!C62</f>
        <v>100</v>
      </c>
      <c r="DT24" s="309">
        <f>Чум!D62</f>
        <v>0</v>
      </c>
      <c r="DU24" s="309">
        <f t="shared" si="47"/>
        <v>0</v>
      </c>
      <c r="DV24" s="309">
        <f>Чум!C63</f>
        <v>8.6859999999999999</v>
      </c>
      <c r="DW24" s="309">
        <f>Чум!D63</f>
        <v>0</v>
      </c>
      <c r="DX24" s="309">
        <f t="shared" si="48"/>
        <v>0</v>
      </c>
      <c r="DY24" s="309">
        <f>Чум!C65</f>
        <v>103.383</v>
      </c>
      <c r="DZ24" s="309">
        <f>Чум!D65</f>
        <v>19.723790000000001</v>
      </c>
      <c r="EA24" s="309">
        <f t="shared" si="49"/>
        <v>19.078368784036062</v>
      </c>
      <c r="EB24" s="309">
        <f>Чум!C66</f>
        <v>15</v>
      </c>
      <c r="EC24" s="309">
        <f>Чум!D66</f>
        <v>0.6</v>
      </c>
      <c r="ED24" s="309">
        <f t="shared" si="50"/>
        <v>4</v>
      </c>
      <c r="EE24" s="317">
        <f>Чум!C72</f>
        <v>1213.47855</v>
      </c>
      <c r="EF24" s="317">
        <f>Чум!D72</f>
        <v>129.50900000000001</v>
      </c>
      <c r="EG24" s="309">
        <f t="shared" si="51"/>
        <v>10.672541348176283</v>
      </c>
      <c r="EH24" s="317">
        <f>Чум!C77</f>
        <v>1940.3539999999998</v>
      </c>
      <c r="EI24" s="317">
        <f>Чум!D77</f>
        <v>207.44653</v>
      </c>
      <c r="EJ24" s="309">
        <f t="shared" si="52"/>
        <v>10.691169240252037</v>
      </c>
      <c r="EK24" s="317">
        <f>Чум!C81</f>
        <v>1026.9000000000001</v>
      </c>
      <c r="EL24" s="322">
        <f>Чум!D81</f>
        <v>256.72500000000002</v>
      </c>
      <c r="EM24" s="309">
        <f t="shared" si="10"/>
        <v>25</v>
      </c>
      <c r="EN24" s="309">
        <f>Чум!C83</f>
        <v>0</v>
      </c>
      <c r="EO24" s="309">
        <f>Чум!D83</f>
        <v>0</v>
      </c>
      <c r="EP24" s="309" t="e">
        <f t="shared" si="11"/>
        <v>#DIV/0!</v>
      </c>
      <c r="EQ24" s="323">
        <f>Чум!C88</f>
        <v>30</v>
      </c>
      <c r="ER24" s="323">
        <f>Чум!D88</f>
        <v>9.3650000000000002</v>
      </c>
      <c r="ES24" s="309">
        <f t="shared" si="53"/>
        <v>31.216666666666665</v>
      </c>
      <c r="ET24" s="309">
        <f>Чум!C94</f>
        <v>0</v>
      </c>
      <c r="EU24" s="309">
        <f>Чум!D94</f>
        <v>0</v>
      </c>
      <c r="EV24" s="309" t="e">
        <f t="shared" si="54"/>
        <v>#DIV/0!</v>
      </c>
      <c r="EW24" s="333">
        <f t="shared" si="12"/>
        <v>21.674140000000079</v>
      </c>
      <c r="EX24" s="333">
        <f t="shared" si="13"/>
        <v>203.89210000000014</v>
      </c>
      <c r="EY24" s="309">
        <f t="shared" si="56"/>
        <v>940.71598688575136</v>
      </c>
      <c r="EZ24" s="255"/>
      <c r="FA24" s="256"/>
      <c r="FC24" s="256"/>
    </row>
    <row r="25" spans="1:170" s="172" customFormat="1" ht="22.5" customHeight="1">
      <c r="A25" s="348">
        <v>12</v>
      </c>
      <c r="B25" s="349" t="s">
        <v>300</v>
      </c>
      <c r="C25" s="326">
        <f t="shared" si="14"/>
        <v>5824.7797999999993</v>
      </c>
      <c r="D25" s="327">
        <f t="shared" si="0"/>
        <v>1121.70579</v>
      </c>
      <c r="E25" s="312">
        <f t="shared" si="1"/>
        <v>19.25747974198098</v>
      </c>
      <c r="F25" s="303">
        <f t="shared" si="15"/>
        <v>952.07</v>
      </c>
      <c r="G25" s="328">
        <f t="shared" si="3"/>
        <v>236.89809</v>
      </c>
      <c r="H25" s="312">
        <f t="shared" si="16"/>
        <v>24.882423561292761</v>
      </c>
      <c r="I25" s="311">
        <f>Шать!C6</f>
        <v>59.1</v>
      </c>
      <c r="J25" s="454">
        <f>Шать!D6</f>
        <v>9.6952800000000003</v>
      </c>
      <c r="K25" s="312">
        <f t="shared" si="17"/>
        <v>16.4048730964467</v>
      </c>
      <c r="L25" s="312">
        <f>Шать!C8</f>
        <v>136.51</v>
      </c>
      <c r="M25" s="312">
        <f>Шать!D8</f>
        <v>40.589570000000002</v>
      </c>
      <c r="N25" s="312">
        <f t="shared" si="18"/>
        <v>29.733770419749472</v>
      </c>
      <c r="O25" s="312">
        <f>Шать!C9</f>
        <v>1.46</v>
      </c>
      <c r="P25" s="312">
        <f>Шать!D9</f>
        <v>0.28465000000000001</v>
      </c>
      <c r="Q25" s="312">
        <f t="shared" si="19"/>
        <v>19.496575342465754</v>
      </c>
      <c r="R25" s="312">
        <f>Шать!C10</f>
        <v>228</v>
      </c>
      <c r="S25" s="312">
        <f>Шать!D10</f>
        <v>56.818600000000004</v>
      </c>
      <c r="T25" s="312">
        <f t="shared" si="20"/>
        <v>24.92043859649123</v>
      </c>
      <c r="U25" s="312">
        <f>Шать!C11</f>
        <v>0</v>
      </c>
      <c r="V25" s="329">
        <f>Шать!D11</f>
        <v>-7.2490199999999998</v>
      </c>
      <c r="W25" s="312" t="e">
        <f t="shared" si="21"/>
        <v>#DIV/0!</v>
      </c>
      <c r="X25" s="311">
        <f>Шать!C13</f>
        <v>10</v>
      </c>
      <c r="Y25" s="311">
        <f>Шать!D13</f>
        <v>0</v>
      </c>
      <c r="Z25" s="312">
        <f t="shared" si="22"/>
        <v>0</v>
      </c>
      <c r="AA25" s="311">
        <f>Шать!C15</f>
        <v>75</v>
      </c>
      <c r="AB25" s="308">
        <f>Шать!D15</f>
        <v>4.5795399999999997</v>
      </c>
      <c r="AC25" s="312">
        <f t="shared" si="23"/>
        <v>6.1060533333333327</v>
      </c>
      <c r="AD25" s="311">
        <f>Шать!C16</f>
        <v>273</v>
      </c>
      <c r="AE25" s="311">
        <f>Шать!D16</f>
        <v>23.385339999999999</v>
      </c>
      <c r="AF25" s="312">
        <f t="shared" si="4"/>
        <v>8.5660586080586079</v>
      </c>
      <c r="AG25" s="312">
        <f>Шать!C18</f>
        <v>3</v>
      </c>
      <c r="AH25" s="312">
        <f>Шать!D18</f>
        <v>0.4</v>
      </c>
      <c r="AI25" s="312">
        <f t="shared" si="24"/>
        <v>13.333333333333334</v>
      </c>
      <c r="AJ25" s="312"/>
      <c r="AK25" s="312"/>
      <c r="AL25" s="312" t="e">
        <f>AJ25/AK25*100</f>
        <v>#DIV/0!</v>
      </c>
      <c r="AM25" s="311">
        <v>0</v>
      </c>
      <c r="AN25" s="311">
        <f>0</f>
        <v>0</v>
      </c>
      <c r="AO25" s="312" t="e">
        <f t="shared" si="6"/>
        <v>#DIV/0!</v>
      </c>
      <c r="AP25" s="311">
        <f>Шать!C27</f>
        <v>140</v>
      </c>
      <c r="AQ25" s="318">
        <f>Шать!D27</f>
        <v>94.7928</v>
      </c>
      <c r="AR25" s="312">
        <f t="shared" si="25"/>
        <v>67.709142857142851</v>
      </c>
      <c r="AS25" s="311">
        <f>Шать!C28</f>
        <v>26</v>
      </c>
      <c r="AT25" s="308">
        <f>Шать!D28</f>
        <v>6.5027999999999997</v>
      </c>
      <c r="AU25" s="312">
        <f t="shared" si="26"/>
        <v>25.010769230769231</v>
      </c>
      <c r="AV25" s="311"/>
      <c r="AW25" s="311"/>
      <c r="AX25" s="312" t="e">
        <f t="shared" si="27"/>
        <v>#DIV/0!</v>
      </c>
      <c r="AY25" s="312">
        <f>Шать!C29</f>
        <v>0</v>
      </c>
      <c r="AZ25" s="312">
        <f>Шать!D29</f>
        <v>7.0985300000000002</v>
      </c>
      <c r="BA25" s="312" t="e">
        <f t="shared" si="28"/>
        <v>#DIV/0!</v>
      </c>
      <c r="BB25" s="312"/>
      <c r="BC25" s="312"/>
      <c r="BD25" s="312"/>
      <c r="BE25" s="312">
        <f>Шать!C33</f>
        <v>0</v>
      </c>
      <c r="BF25" s="312">
        <f>Шать!D33</f>
        <v>0</v>
      </c>
      <c r="BG25" s="312" t="e">
        <f t="shared" si="29"/>
        <v>#DIV/0!</v>
      </c>
      <c r="BH25" s="312"/>
      <c r="BI25" s="312"/>
      <c r="BJ25" s="312" t="e">
        <f t="shared" si="30"/>
        <v>#DIV/0!</v>
      </c>
      <c r="BK25" s="312"/>
      <c r="BL25" s="312"/>
      <c r="BM25" s="312"/>
      <c r="BN25" s="312">
        <f>Шать!C34</f>
        <v>0</v>
      </c>
      <c r="BO25" s="312">
        <f>Шать!D34</f>
        <v>0</v>
      </c>
      <c r="BP25" s="302" t="e">
        <f t="shared" si="31"/>
        <v>#DIV/0!</v>
      </c>
      <c r="BQ25" s="312">
        <f>Шать!C37</f>
        <v>0</v>
      </c>
      <c r="BR25" s="312">
        <v>0</v>
      </c>
      <c r="BS25" s="312" t="e">
        <f t="shared" si="32"/>
        <v>#DIV/0!</v>
      </c>
      <c r="BT25" s="312"/>
      <c r="BU25" s="312"/>
      <c r="BV25" s="330" t="e">
        <f t="shared" si="33"/>
        <v>#DIV/0!</v>
      </c>
      <c r="BW25" s="330"/>
      <c r="BX25" s="330"/>
      <c r="BY25" s="330" t="e">
        <f t="shared" si="34"/>
        <v>#DIV/0!</v>
      </c>
      <c r="BZ25" s="311">
        <f t="shared" si="35"/>
        <v>4872.7097999999996</v>
      </c>
      <c r="CA25" s="307">
        <f t="shared" si="36"/>
        <v>884.80769999999995</v>
      </c>
      <c r="CB25" s="312">
        <f t="shared" si="55"/>
        <v>18.158432090497161</v>
      </c>
      <c r="CC25" s="312">
        <f>Шать!C42</f>
        <v>2122.1999999999998</v>
      </c>
      <c r="CD25" s="312">
        <f>Шать!D42</f>
        <v>530.553</v>
      </c>
      <c r="CE25" s="312">
        <f t="shared" si="37"/>
        <v>25.000141362736784</v>
      </c>
      <c r="CF25" s="312">
        <f>Шать!C43</f>
        <v>0</v>
      </c>
      <c r="CG25" s="466">
        <f>Шать!D43</f>
        <v>0</v>
      </c>
      <c r="CH25" s="312" t="e">
        <f t="shared" si="38"/>
        <v>#DIV/0!</v>
      </c>
      <c r="CI25" s="312">
        <f>Шать!C44</f>
        <v>1615.279</v>
      </c>
      <c r="CJ25" s="312">
        <f>Шать!D44</f>
        <v>139.55699999999999</v>
      </c>
      <c r="CK25" s="312">
        <f t="shared" si="7"/>
        <v>8.6398077360010248</v>
      </c>
      <c r="CL25" s="312">
        <f>Шать!C45</f>
        <v>103.383</v>
      </c>
      <c r="CM25" s="312">
        <f>Шать!D45</f>
        <v>26.198899999999998</v>
      </c>
      <c r="CN25" s="312">
        <f t="shared" si="8"/>
        <v>25.341593879071027</v>
      </c>
      <c r="CO25" s="312">
        <f>Шать!C46</f>
        <v>843.34900000000005</v>
      </c>
      <c r="CP25" s="312">
        <f>Шать!D46</f>
        <v>0</v>
      </c>
      <c r="CQ25" s="302">
        <f t="shared" si="39"/>
        <v>0</v>
      </c>
      <c r="CR25" s="329">
        <f>Шать!C50</f>
        <v>188.49879999999999</v>
      </c>
      <c r="CS25" s="312">
        <f>Шать!D50</f>
        <v>188.49879999999999</v>
      </c>
      <c r="CT25" s="312">
        <f t="shared" si="9"/>
        <v>100</v>
      </c>
      <c r="CU25" s="312"/>
      <c r="CV25" s="312"/>
      <c r="CW25" s="312"/>
      <c r="CX25" s="311"/>
      <c r="CY25" s="311"/>
      <c r="CZ25" s="312" t="e">
        <f t="shared" si="40"/>
        <v>#DIV/0!</v>
      </c>
      <c r="DA25" s="312"/>
      <c r="DB25" s="312"/>
      <c r="DC25" s="312"/>
      <c r="DD25" s="312"/>
      <c r="DE25" s="312"/>
      <c r="DF25" s="312"/>
      <c r="DG25" s="311">
        <f t="shared" si="41"/>
        <v>5878.9499100000003</v>
      </c>
      <c r="DH25" s="311">
        <f t="shared" si="41"/>
        <v>671.89428999999996</v>
      </c>
      <c r="DI25" s="312">
        <f>DH25/DG25*100</f>
        <v>11.428814674149859</v>
      </c>
      <c r="DJ25" s="311">
        <f t="shared" si="43"/>
        <v>1337.432</v>
      </c>
      <c r="DK25" s="311">
        <f t="shared" si="43"/>
        <v>241.34128000000001</v>
      </c>
      <c r="DL25" s="312">
        <f t="shared" si="44"/>
        <v>18.045125284874295</v>
      </c>
      <c r="DM25" s="312">
        <f>Шать!C58</f>
        <v>1253.9000000000001</v>
      </c>
      <c r="DN25" s="312">
        <f>Шать!D58</f>
        <v>240.34128000000001</v>
      </c>
      <c r="DO25" s="312">
        <f t="shared" si="45"/>
        <v>19.16749980062206</v>
      </c>
      <c r="DP25" s="312">
        <f>Шать!C61</f>
        <v>0</v>
      </c>
      <c r="DQ25" s="312">
        <f>Шать!D61</f>
        <v>0</v>
      </c>
      <c r="DR25" s="312" t="e">
        <f t="shared" si="46"/>
        <v>#DIV/0!</v>
      </c>
      <c r="DS25" s="312">
        <f>Шать!C62</f>
        <v>50</v>
      </c>
      <c r="DT25" s="312">
        <f>Шать!D62</f>
        <v>0</v>
      </c>
      <c r="DU25" s="312">
        <f t="shared" si="47"/>
        <v>0</v>
      </c>
      <c r="DV25" s="312">
        <f>Шать!C63</f>
        <v>33.531999999999996</v>
      </c>
      <c r="DW25" s="312">
        <f>Шать!D63</f>
        <v>1</v>
      </c>
      <c r="DX25" s="312">
        <f t="shared" si="48"/>
        <v>2.9822259334367174</v>
      </c>
      <c r="DY25" s="312">
        <f>Шать!C65</f>
        <v>103.383</v>
      </c>
      <c r="DZ25" s="312">
        <f>Шать!D65</f>
        <v>18.661010000000001</v>
      </c>
      <c r="EA25" s="312">
        <f t="shared" si="49"/>
        <v>18.05036611435149</v>
      </c>
      <c r="EB25" s="312">
        <f>Шать!C66</f>
        <v>15</v>
      </c>
      <c r="EC25" s="312">
        <f>Шать!D66</f>
        <v>0</v>
      </c>
      <c r="ED25" s="312">
        <f t="shared" si="50"/>
        <v>0</v>
      </c>
      <c r="EE25" s="311">
        <f>Шать!C72</f>
        <v>3140.7719099999999</v>
      </c>
      <c r="EF25" s="311">
        <f>Шать!D72</f>
        <v>163.06399999999999</v>
      </c>
      <c r="EG25" s="312">
        <f t="shared" si="51"/>
        <v>5.1918447016421512</v>
      </c>
      <c r="EH25" s="311">
        <f>Шать!C77</f>
        <v>435.363</v>
      </c>
      <c r="EI25" s="311">
        <f>Шать!D77</f>
        <v>31.821000000000002</v>
      </c>
      <c r="EJ25" s="312">
        <f t="shared" si="52"/>
        <v>7.3090731182943891</v>
      </c>
      <c r="EK25" s="311">
        <f>Шать!C81</f>
        <v>837</v>
      </c>
      <c r="EL25" s="331">
        <f>Шать!D81</f>
        <v>210</v>
      </c>
      <c r="EM25" s="312">
        <f t="shared" si="10"/>
        <v>25.089605734767023</v>
      </c>
      <c r="EN25" s="312">
        <f>Шать!C83</f>
        <v>0</v>
      </c>
      <c r="EO25" s="312">
        <f>Шать!D83</f>
        <v>0</v>
      </c>
      <c r="EP25" s="312" t="e">
        <f t="shared" si="11"/>
        <v>#DIV/0!</v>
      </c>
      <c r="EQ25" s="328">
        <f>Шать!C88</f>
        <v>10</v>
      </c>
      <c r="ER25" s="328">
        <f>Шать!D88</f>
        <v>7.0069999999999997</v>
      </c>
      <c r="ES25" s="312">
        <f t="shared" si="53"/>
        <v>70.069999999999993</v>
      </c>
      <c r="ET25" s="312">
        <f>Шать!C94</f>
        <v>0</v>
      </c>
      <c r="EU25" s="312">
        <f>Шать!D94</f>
        <v>0</v>
      </c>
      <c r="EV25" s="312" t="e">
        <f t="shared" si="54"/>
        <v>#DIV/0!</v>
      </c>
      <c r="EW25" s="332">
        <f t="shared" si="12"/>
        <v>-54.170110000000932</v>
      </c>
      <c r="EX25" s="332">
        <f t="shared" si="13"/>
        <v>449.81150000000002</v>
      </c>
      <c r="EY25" s="312">
        <f t="shared" si="56"/>
        <v>-830.3684448859201</v>
      </c>
      <c r="EZ25" s="170"/>
      <c r="FA25" s="171"/>
      <c r="FC25" s="171"/>
    </row>
    <row r="26" spans="1:170" s="257" customFormat="1" ht="24.75" customHeight="1">
      <c r="A26" s="351">
        <v>13</v>
      </c>
      <c r="B26" s="347" t="s">
        <v>301</v>
      </c>
      <c r="C26" s="324">
        <f t="shared" si="14"/>
        <v>8617.134</v>
      </c>
      <c r="D26" s="301">
        <f t="shared" si="0"/>
        <v>822.33549999999991</v>
      </c>
      <c r="E26" s="309">
        <f t="shared" si="1"/>
        <v>9.5430278791069032</v>
      </c>
      <c r="F26" s="303">
        <f t="shared" si="15"/>
        <v>3367.4</v>
      </c>
      <c r="G26" s="323">
        <f t="shared" si="3"/>
        <v>371.85859999999997</v>
      </c>
      <c r="H26" s="309">
        <f t="shared" si="16"/>
        <v>11.042899566431073</v>
      </c>
      <c r="I26" s="317">
        <f>Юнг!C6</f>
        <v>126.9</v>
      </c>
      <c r="J26" s="454">
        <f>Юнг!D6</f>
        <v>21.117039999999999</v>
      </c>
      <c r="K26" s="309">
        <f t="shared" si="17"/>
        <v>16.640693459416863</v>
      </c>
      <c r="L26" s="309">
        <f>Юнг!C8</f>
        <v>220.44</v>
      </c>
      <c r="M26" s="309">
        <f>Юнг!D8</f>
        <v>65.546689999999998</v>
      </c>
      <c r="N26" s="309">
        <f t="shared" si="18"/>
        <v>29.734481037924148</v>
      </c>
      <c r="O26" s="309">
        <f>Юнг!C9</f>
        <v>2.36</v>
      </c>
      <c r="P26" s="309">
        <f>Юнг!D9</f>
        <v>0.45971000000000001</v>
      </c>
      <c r="Q26" s="309">
        <f t="shared" si="19"/>
        <v>19.479237288135597</v>
      </c>
      <c r="R26" s="309">
        <f>Юнг!C10</f>
        <v>368.2</v>
      </c>
      <c r="S26" s="309">
        <f>Юнг!D10</f>
        <v>91.754350000000002</v>
      </c>
      <c r="T26" s="309">
        <f t="shared" si="20"/>
        <v>24.919703965236288</v>
      </c>
      <c r="U26" s="309">
        <f>Юнг!C11</f>
        <v>0</v>
      </c>
      <c r="V26" s="321">
        <f>Юнг!D11</f>
        <v>-11.706189999999999</v>
      </c>
      <c r="W26" s="309" t="e">
        <f t="shared" si="21"/>
        <v>#DIV/0!</v>
      </c>
      <c r="X26" s="317">
        <f>Юнг!C13</f>
        <v>50</v>
      </c>
      <c r="Y26" s="317">
        <f>Юнг!D13</f>
        <v>2.1252</v>
      </c>
      <c r="Z26" s="309">
        <f t="shared" si="22"/>
        <v>4.2504</v>
      </c>
      <c r="AA26" s="317">
        <f>Юнг!C15</f>
        <v>240</v>
      </c>
      <c r="AB26" s="308">
        <f>Юнг!D15</f>
        <v>0.72563</v>
      </c>
      <c r="AC26" s="309">
        <f t="shared" si="23"/>
        <v>0.30234583333333331</v>
      </c>
      <c r="AD26" s="317">
        <f>Юнг!C16</f>
        <v>1850</v>
      </c>
      <c r="AE26" s="317">
        <f>Юнг!D16</f>
        <v>171.93564000000001</v>
      </c>
      <c r="AF26" s="309">
        <f t="shared" si="4"/>
        <v>9.2938183783783774</v>
      </c>
      <c r="AG26" s="309">
        <f>Юнг!C18</f>
        <v>10</v>
      </c>
      <c r="AH26" s="309">
        <f>Юнг!D18</f>
        <v>0.75</v>
      </c>
      <c r="AI26" s="309">
        <f t="shared" si="24"/>
        <v>7.5</v>
      </c>
      <c r="AJ26" s="309"/>
      <c r="AK26" s="309"/>
      <c r="AL26" s="309" t="e">
        <f>AJ26/AK26*100</f>
        <v>#DIV/0!</v>
      </c>
      <c r="AM26" s="317">
        <v>0</v>
      </c>
      <c r="AN26" s="317"/>
      <c r="AO26" s="309" t="e">
        <f t="shared" si="6"/>
        <v>#DIV/0!</v>
      </c>
      <c r="AP26" s="317">
        <f>Юнг!C27</f>
        <v>420</v>
      </c>
      <c r="AQ26" s="318">
        <f>Юнг!D27</f>
        <v>19.522500000000001</v>
      </c>
      <c r="AR26" s="309">
        <f t="shared" si="25"/>
        <v>4.6482142857142863</v>
      </c>
      <c r="AS26" s="317">
        <f>Юнг!C28</f>
        <v>79.5</v>
      </c>
      <c r="AT26" s="318">
        <f>Юнг!D28</f>
        <v>9.5192300000000003</v>
      </c>
      <c r="AU26" s="309">
        <f t="shared" si="26"/>
        <v>11.97387421383648</v>
      </c>
      <c r="AV26" s="317"/>
      <c r="AW26" s="317"/>
      <c r="AX26" s="309" t="e">
        <f t="shared" si="27"/>
        <v>#DIV/0!</v>
      </c>
      <c r="AY26" s="309">
        <f>Юнг!C30</f>
        <v>0</v>
      </c>
      <c r="AZ26" s="312">
        <f>Юнг!D30</f>
        <v>0</v>
      </c>
      <c r="BA26" s="309" t="e">
        <f t="shared" si="28"/>
        <v>#DIV/0!</v>
      </c>
      <c r="BB26" s="309"/>
      <c r="BC26" s="309"/>
      <c r="BD26" s="309"/>
      <c r="BE26" s="309">
        <f>Юнг!C33</f>
        <v>0</v>
      </c>
      <c r="BF26" s="309">
        <f>Юнг!D31</f>
        <v>0</v>
      </c>
      <c r="BG26" s="309" t="e">
        <f t="shared" si="29"/>
        <v>#DIV/0!</v>
      </c>
      <c r="BH26" s="309"/>
      <c r="BI26" s="309"/>
      <c r="BJ26" s="309" t="e">
        <f t="shared" si="30"/>
        <v>#DIV/0!</v>
      </c>
      <c r="BK26" s="309"/>
      <c r="BL26" s="309"/>
      <c r="BM26" s="309"/>
      <c r="BN26" s="309">
        <f>Юнг!C34</f>
        <v>0</v>
      </c>
      <c r="BO26" s="309">
        <f>Юнг!D34</f>
        <v>0</v>
      </c>
      <c r="BP26" s="302" t="e">
        <f t="shared" si="31"/>
        <v>#DIV/0!</v>
      </c>
      <c r="BQ26" s="309">
        <f>Юнг!C36</f>
        <v>0</v>
      </c>
      <c r="BR26" s="309">
        <f>Юнг!D36</f>
        <v>0.10879999999999999</v>
      </c>
      <c r="BS26" s="309" t="e">
        <f t="shared" si="32"/>
        <v>#DIV/0!</v>
      </c>
      <c r="BT26" s="309"/>
      <c r="BU26" s="309"/>
      <c r="BV26" s="319" t="e">
        <f t="shared" si="33"/>
        <v>#DIV/0!</v>
      </c>
      <c r="BW26" s="319"/>
      <c r="BX26" s="319"/>
      <c r="BY26" s="319" t="e">
        <f t="shared" si="34"/>
        <v>#DIV/0!</v>
      </c>
      <c r="BZ26" s="317">
        <f t="shared" si="35"/>
        <v>5249.7339999999995</v>
      </c>
      <c r="CA26" s="317">
        <f t="shared" si="36"/>
        <v>450.4769</v>
      </c>
      <c r="CB26" s="309">
        <f t="shared" si="55"/>
        <v>8.5809471489412612</v>
      </c>
      <c r="CC26" s="309">
        <f>Юнг!C41</f>
        <v>1697.1</v>
      </c>
      <c r="CD26" s="309">
        <f>Юнг!D41</f>
        <v>424.27800000000002</v>
      </c>
      <c r="CE26" s="309">
        <f t="shared" si="37"/>
        <v>25.000176772140716</v>
      </c>
      <c r="CF26" s="309">
        <f>Юнг!C42</f>
        <v>0</v>
      </c>
      <c r="CG26" s="465">
        <f>Юнг!D42</f>
        <v>0</v>
      </c>
      <c r="CH26" s="309" t="e">
        <f t="shared" si="38"/>
        <v>#DIV/0!</v>
      </c>
      <c r="CI26" s="309">
        <f>Юнг!C43</f>
        <v>1951.951</v>
      </c>
      <c r="CJ26" s="309">
        <f>Юнг!D43</f>
        <v>0</v>
      </c>
      <c r="CK26" s="309">
        <f t="shared" si="7"/>
        <v>0</v>
      </c>
      <c r="CL26" s="309">
        <f>Юнг!C44</f>
        <v>103.383</v>
      </c>
      <c r="CM26" s="309">
        <f>Юнг!D44</f>
        <v>26.198899999999998</v>
      </c>
      <c r="CN26" s="309">
        <f t="shared" si="8"/>
        <v>25.341593879071027</v>
      </c>
      <c r="CO26" s="309">
        <f>Юнг!C45</f>
        <v>1304.7</v>
      </c>
      <c r="CP26" s="309">
        <f>Юнг!D45</f>
        <v>0</v>
      </c>
      <c r="CQ26" s="302">
        <f t="shared" si="39"/>
        <v>0</v>
      </c>
      <c r="CR26" s="321">
        <f>Юнг!C48</f>
        <v>192.6</v>
      </c>
      <c r="CS26" s="309">
        <f>Юнг!D48</f>
        <v>0</v>
      </c>
      <c r="CT26" s="309">
        <f t="shared" si="9"/>
        <v>0</v>
      </c>
      <c r="CU26" s="309"/>
      <c r="CV26" s="309">
        <f>Юнг!D47</f>
        <v>0</v>
      </c>
      <c r="CW26" s="309"/>
      <c r="CX26" s="317"/>
      <c r="CY26" s="317"/>
      <c r="CZ26" s="309" t="e">
        <f t="shared" si="40"/>
        <v>#DIV/0!</v>
      </c>
      <c r="DA26" s="309"/>
      <c r="DB26" s="309"/>
      <c r="DC26" s="309"/>
      <c r="DD26" s="309"/>
      <c r="DE26" s="309"/>
      <c r="DF26" s="309"/>
      <c r="DG26" s="311">
        <f t="shared" si="41"/>
        <v>8800.29306</v>
      </c>
      <c r="DH26" s="311">
        <f t="shared" si="41"/>
        <v>726.11792000000003</v>
      </c>
      <c r="DI26" s="309">
        <f t="shared" si="42"/>
        <v>8.2510652207757271</v>
      </c>
      <c r="DJ26" s="317">
        <f t="shared" si="43"/>
        <v>1551.8000000000002</v>
      </c>
      <c r="DK26" s="317">
        <f t="shared" si="43"/>
        <v>261.30504000000002</v>
      </c>
      <c r="DL26" s="309">
        <f t="shared" si="44"/>
        <v>16.83883490140482</v>
      </c>
      <c r="DM26" s="309">
        <f>Юнг!C57</f>
        <v>1476.4</v>
      </c>
      <c r="DN26" s="309">
        <f>Юнг!D57</f>
        <v>257.30504000000002</v>
      </c>
      <c r="DO26" s="309">
        <f t="shared" si="45"/>
        <v>17.427867786507722</v>
      </c>
      <c r="DP26" s="309">
        <f>Юнг!C60</f>
        <v>18.399999999999999</v>
      </c>
      <c r="DQ26" s="309">
        <f>Юнг!D60</f>
        <v>0</v>
      </c>
      <c r="DR26" s="309">
        <f t="shared" si="46"/>
        <v>0</v>
      </c>
      <c r="DS26" s="309">
        <f>Юнг!C61</f>
        <v>39.476999999999997</v>
      </c>
      <c r="DT26" s="309">
        <f>Юнг!D61</f>
        <v>0</v>
      </c>
      <c r="DU26" s="309">
        <f t="shared" si="47"/>
        <v>0</v>
      </c>
      <c r="DV26" s="309">
        <f>Юнг!C62</f>
        <v>17.523</v>
      </c>
      <c r="DW26" s="309">
        <f>Юнг!D62</f>
        <v>4</v>
      </c>
      <c r="DX26" s="309">
        <f t="shared" si="48"/>
        <v>22.827141471209266</v>
      </c>
      <c r="DY26" s="309">
        <f>Юнг!C64</f>
        <v>103.383</v>
      </c>
      <c r="DZ26" s="309">
        <f>Юнг!D64</f>
        <v>13.842560000000001</v>
      </c>
      <c r="EA26" s="309">
        <f t="shared" si="49"/>
        <v>13.389590164727277</v>
      </c>
      <c r="EB26" s="309">
        <f>Юнг!C65</f>
        <v>15</v>
      </c>
      <c r="EC26" s="309">
        <f>Юнг!D65</f>
        <v>2.9</v>
      </c>
      <c r="ED26" s="309">
        <f t="shared" si="50"/>
        <v>19.333333333333332</v>
      </c>
      <c r="EE26" s="317">
        <f>Юнг!C71</f>
        <v>3311.8540600000001</v>
      </c>
      <c r="EF26" s="317">
        <f>Юнг!D71</f>
        <v>0</v>
      </c>
      <c r="EG26" s="309">
        <f t="shared" si="51"/>
        <v>0</v>
      </c>
      <c r="EH26" s="317">
        <f>Юнг!C76</f>
        <v>2532.7560000000003</v>
      </c>
      <c r="EI26" s="317">
        <f>Юнг!D76</f>
        <v>148.07032000000001</v>
      </c>
      <c r="EJ26" s="309">
        <f t="shared" si="52"/>
        <v>5.8462133738899444</v>
      </c>
      <c r="EK26" s="317">
        <f>Юнг!C80</f>
        <v>1275.5</v>
      </c>
      <c r="EL26" s="322">
        <f>Юнг!D80</f>
        <v>300</v>
      </c>
      <c r="EM26" s="309">
        <f t="shared" si="10"/>
        <v>23.520188161505292</v>
      </c>
      <c r="EN26" s="309">
        <f>Юнг!C82</f>
        <v>0</v>
      </c>
      <c r="EO26" s="309">
        <f>Юнг!D82</f>
        <v>0</v>
      </c>
      <c r="EP26" s="309" t="e">
        <f t="shared" si="11"/>
        <v>#DIV/0!</v>
      </c>
      <c r="EQ26" s="323">
        <f>Юнг!C87</f>
        <v>10</v>
      </c>
      <c r="ER26" s="323">
        <f>Юнг!D87</f>
        <v>0</v>
      </c>
      <c r="ES26" s="309">
        <f t="shared" si="53"/>
        <v>0</v>
      </c>
      <c r="ET26" s="309">
        <f>Юнг!C93</f>
        <v>0</v>
      </c>
      <c r="EU26" s="309">
        <f>Юнг!D93</f>
        <v>0</v>
      </c>
      <c r="EV26" s="309" t="e">
        <f t="shared" si="54"/>
        <v>#DIV/0!</v>
      </c>
      <c r="EW26" s="333">
        <f t="shared" si="12"/>
        <v>-183.15905999999995</v>
      </c>
      <c r="EX26" s="333">
        <f t="shared" si="13"/>
        <v>96.217579999999884</v>
      </c>
      <c r="EY26" s="309">
        <f t="shared" si="56"/>
        <v>-52.532252567795389</v>
      </c>
      <c r="EZ26" s="255"/>
      <c r="FA26" s="256"/>
      <c r="FC26" s="256"/>
    </row>
    <row r="27" spans="1:170" s="160" customFormat="1" ht="25.5" customHeight="1">
      <c r="A27" s="345">
        <v>14</v>
      </c>
      <c r="B27" s="347" t="s">
        <v>302</v>
      </c>
      <c r="C27" s="300">
        <f t="shared" si="14"/>
        <v>11810.064700000001</v>
      </c>
      <c r="D27" s="301">
        <f t="shared" si="0"/>
        <v>1897.1829399999999</v>
      </c>
      <c r="E27" s="309">
        <f t="shared" si="1"/>
        <v>16.06411978420406</v>
      </c>
      <c r="F27" s="303">
        <f t="shared" si="15"/>
        <v>1196.69</v>
      </c>
      <c r="G27" s="303">
        <f t="shared" si="3"/>
        <v>237.58166</v>
      </c>
      <c r="H27" s="309">
        <f t="shared" si="16"/>
        <v>19.853233502410816</v>
      </c>
      <c r="I27" s="317">
        <f>Юсь!C6</f>
        <v>155.1</v>
      </c>
      <c r="J27" s="454">
        <f>Юсь!D6</f>
        <v>38.774070000000002</v>
      </c>
      <c r="K27" s="309">
        <f t="shared" si="17"/>
        <v>24.999400386847199</v>
      </c>
      <c r="L27" s="309">
        <f>Юсь!C8</f>
        <v>200.15</v>
      </c>
      <c r="M27" s="309">
        <f>Юсь!D8</f>
        <v>59.513100000000001</v>
      </c>
      <c r="N27" s="302">
        <f t="shared" si="18"/>
        <v>29.734249313015237</v>
      </c>
      <c r="O27" s="302">
        <f>Юсь!C9</f>
        <v>2.15</v>
      </c>
      <c r="P27" s="302">
        <f>Юсь!D9</f>
        <v>0.41739999999999999</v>
      </c>
      <c r="Q27" s="302">
        <f t="shared" si="19"/>
        <v>19.413953488372094</v>
      </c>
      <c r="R27" s="302">
        <f>Юсь!C10</f>
        <v>334.29</v>
      </c>
      <c r="S27" s="302">
        <f>Юсь!D10</f>
        <v>83.308350000000004</v>
      </c>
      <c r="T27" s="302">
        <f t="shared" si="20"/>
        <v>24.920981782284844</v>
      </c>
      <c r="U27" s="302">
        <f>Юсь!C11</f>
        <v>0</v>
      </c>
      <c r="V27" s="306">
        <f>Юсь!D11</f>
        <v>-10.628629999999999</v>
      </c>
      <c r="W27" s="302" t="e">
        <f t="shared" si="21"/>
        <v>#DIV/0!</v>
      </c>
      <c r="X27" s="317">
        <f>Юсь!C13</f>
        <v>10</v>
      </c>
      <c r="Y27" s="317">
        <f>Юсь!D13</f>
        <v>0</v>
      </c>
      <c r="Z27" s="309">
        <f t="shared" si="22"/>
        <v>0</v>
      </c>
      <c r="AA27" s="317">
        <f>Юсь!C15</f>
        <v>117</v>
      </c>
      <c r="AB27" s="308">
        <f>Юсь!D15</f>
        <v>6.9128499999999997</v>
      </c>
      <c r="AC27" s="309">
        <f t="shared" si="23"/>
        <v>5.9084188034188028</v>
      </c>
      <c r="AD27" s="317">
        <f>Юсь!C16</f>
        <v>313</v>
      </c>
      <c r="AE27" s="317">
        <f>Юсь!D16</f>
        <v>15.504670000000001</v>
      </c>
      <c r="AF27" s="309">
        <f t="shared" si="4"/>
        <v>4.9535686900958469</v>
      </c>
      <c r="AG27" s="309">
        <f>Юсь!C18</f>
        <v>10</v>
      </c>
      <c r="AH27" s="309">
        <f>Юсь!D18</f>
        <v>0.85</v>
      </c>
      <c r="AI27" s="309">
        <f t="shared" si="24"/>
        <v>8.5</v>
      </c>
      <c r="AJ27" s="309"/>
      <c r="AK27" s="309"/>
      <c r="AL27" s="309" t="e">
        <f>AJ27/AK27*100</f>
        <v>#DIV/0!</v>
      </c>
      <c r="AM27" s="317">
        <v>0</v>
      </c>
      <c r="AN27" s="317">
        <v>0</v>
      </c>
      <c r="AO27" s="309" t="e">
        <f t="shared" si="6"/>
        <v>#DIV/0!</v>
      </c>
      <c r="AP27" s="317">
        <f>Юсь!C27</f>
        <v>0</v>
      </c>
      <c r="AQ27" s="318">
        <f>Юсь!D27</f>
        <v>0</v>
      </c>
      <c r="AR27" s="309" t="e">
        <f t="shared" si="25"/>
        <v>#DIV/0!</v>
      </c>
      <c r="AS27" s="311">
        <f>Юсь!C28</f>
        <v>55</v>
      </c>
      <c r="AT27" s="318">
        <f>Юсь!D28</f>
        <v>13.5</v>
      </c>
      <c r="AU27" s="309">
        <f t="shared" si="26"/>
        <v>24.545454545454547</v>
      </c>
      <c r="AV27" s="317"/>
      <c r="AW27" s="317"/>
      <c r="AX27" s="309" t="e">
        <f t="shared" si="27"/>
        <v>#DIV/0!</v>
      </c>
      <c r="AY27" s="309">
        <f>Юсь!C30</f>
        <v>0</v>
      </c>
      <c r="AZ27" s="312">
        <f>Юсь!D30</f>
        <v>29.429849999999998</v>
      </c>
      <c r="BA27" s="309" t="e">
        <f t="shared" si="28"/>
        <v>#DIV/0!</v>
      </c>
      <c r="BB27" s="309"/>
      <c r="BC27" s="309"/>
      <c r="BD27" s="309"/>
      <c r="BE27" s="309">
        <f>Юсь!C31</f>
        <v>0</v>
      </c>
      <c r="BF27" s="309">
        <f>Юсь!D31</f>
        <v>0</v>
      </c>
      <c r="BG27" s="309" t="e">
        <f t="shared" si="29"/>
        <v>#DIV/0!</v>
      </c>
      <c r="BH27" s="309"/>
      <c r="BI27" s="309"/>
      <c r="BJ27" s="309" t="e">
        <f t="shared" si="30"/>
        <v>#DIV/0!</v>
      </c>
      <c r="BK27" s="309"/>
      <c r="BL27" s="309"/>
      <c r="BM27" s="309"/>
      <c r="BN27" s="309"/>
      <c r="BO27" s="309"/>
      <c r="BP27" s="302" t="e">
        <f t="shared" si="31"/>
        <v>#DIV/0!</v>
      </c>
      <c r="BQ27" s="309">
        <f>Юсь!C34</f>
        <v>0</v>
      </c>
      <c r="BR27" s="309">
        <f>Юсь!D34</f>
        <v>0</v>
      </c>
      <c r="BS27" s="309" t="e">
        <f t="shared" si="32"/>
        <v>#DIV/0!</v>
      </c>
      <c r="BT27" s="309"/>
      <c r="BU27" s="309"/>
      <c r="BV27" s="319" t="e">
        <f t="shared" si="33"/>
        <v>#DIV/0!</v>
      </c>
      <c r="BW27" s="319"/>
      <c r="BX27" s="319"/>
      <c r="BY27" s="319" t="e">
        <f t="shared" si="34"/>
        <v>#DIV/0!</v>
      </c>
      <c r="BZ27" s="307">
        <f t="shared" si="35"/>
        <v>10613.3747</v>
      </c>
      <c r="CA27" s="307">
        <f t="shared" si="36"/>
        <v>1659.6012799999999</v>
      </c>
      <c r="CB27" s="309">
        <f t="shared" si="55"/>
        <v>15.636885787137993</v>
      </c>
      <c r="CC27" s="309">
        <f>Юсь!C39</f>
        <v>5087.2</v>
      </c>
      <c r="CD27" s="309">
        <f>Юсь!D39</f>
        <v>1271.808</v>
      </c>
      <c r="CE27" s="309">
        <f t="shared" si="37"/>
        <v>25.000157257430416</v>
      </c>
      <c r="CF27" s="309">
        <f>Юсь!C40</f>
        <v>0</v>
      </c>
      <c r="CG27" s="465">
        <f>Юсь!D40</f>
        <v>0</v>
      </c>
      <c r="CH27" s="309" t="e">
        <f t="shared" si="38"/>
        <v>#DIV/0!</v>
      </c>
      <c r="CI27" s="309">
        <f>Юсь!C41</f>
        <v>2121.471</v>
      </c>
      <c r="CJ27" s="309">
        <f>Юсь!D41</f>
        <v>110.295</v>
      </c>
      <c r="CK27" s="309">
        <f t="shared" si="7"/>
        <v>5.1989869293523219</v>
      </c>
      <c r="CL27" s="309">
        <f>Юсь!C42</f>
        <v>3036.2287000000001</v>
      </c>
      <c r="CM27" s="309">
        <f>Юсь!D42</f>
        <v>52.39828</v>
      </c>
      <c r="CN27" s="309">
        <f t="shared" si="8"/>
        <v>1.7257685496484505</v>
      </c>
      <c r="CO27" s="309">
        <f>Юсь!C49</f>
        <v>143.375</v>
      </c>
      <c r="CP27" s="309">
        <f>Юсь!D49</f>
        <v>0</v>
      </c>
      <c r="CQ27" s="302">
        <f t="shared" si="39"/>
        <v>0</v>
      </c>
      <c r="CR27" s="321">
        <f>Юсь!C50</f>
        <v>225.1</v>
      </c>
      <c r="CS27" s="309">
        <f>Юсь!D50</f>
        <v>225.1</v>
      </c>
      <c r="CT27" s="309">
        <f t="shared" si="9"/>
        <v>100</v>
      </c>
      <c r="CU27" s="309"/>
      <c r="CV27" s="309"/>
      <c r="CW27" s="309"/>
      <c r="CX27" s="317"/>
      <c r="CY27" s="317"/>
      <c r="CZ27" s="309" t="e">
        <f t="shared" si="40"/>
        <v>#DIV/0!</v>
      </c>
      <c r="DA27" s="309"/>
      <c r="DB27" s="309"/>
      <c r="DC27" s="309"/>
      <c r="DD27" s="309"/>
      <c r="DE27" s="309"/>
      <c r="DF27" s="309"/>
      <c r="DG27" s="311">
        <f t="shared" si="41"/>
        <v>12003.850699999999</v>
      </c>
      <c r="DH27" s="311">
        <f t="shared" si="41"/>
        <v>1532.7597000000001</v>
      </c>
      <c r="DI27" s="309">
        <f t="shared" si="42"/>
        <v>12.768900066376201</v>
      </c>
      <c r="DJ27" s="317">
        <f t="shared" si="43"/>
        <v>1570.6990000000001</v>
      </c>
      <c r="DK27" s="317">
        <f t="shared" si="43"/>
        <v>303.39476999999999</v>
      </c>
      <c r="DL27" s="309">
        <f t="shared" si="44"/>
        <v>19.315907758265585</v>
      </c>
      <c r="DM27" s="309">
        <f>Юсь!C58</f>
        <v>1462.068</v>
      </c>
      <c r="DN27" s="309">
        <f>Юсь!D58</f>
        <v>302.39476999999999</v>
      </c>
      <c r="DO27" s="309">
        <f t="shared" si="45"/>
        <v>20.682674814030538</v>
      </c>
      <c r="DP27" s="309">
        <f>Юсь!C61</f>
        <v>0</v>
      </c>
      <c r="DQ27" s="309">
        <f>Юсь!D61</f>
        <v>0</v>
      </c>
      <c r="DR27" s="309" t="e">
        <f t="shared" si="46"/>
        <v>#DIV/0!</v>
      </c>
      <c r="DS27" s="309">
        <f>Юсь!C62</f>
        <v>100</v>
      </c>
      <c r="DT27" s="309">
        <f>Юсь!D62</f>
        <v>0</v>
      </c>
      <c r="DU27" s="309">
        <f t="shared" si="47"/>
        <v>0</v>
      </c>
      <c r="DV27" s="309">
        <f>Юсь!C63</f>
        <v>8.6310000000000002</v>
      </c>
      <c r="DW27" s="309">
        <f>Юсь!D63</f>
        <v>1</v>
      </c>
      <c r="DX27" s="309">
        <f t="shared" si="48"/>
        <v>11.586142973004286</v>
      </c>
      <c r="DY27" s="309">
        <f>Юсь!C65</f>
        <v>206.767</v>
      </c>
      <c r="DZ27" s="309">
        <f>Юсь!D65</f>
        <v>35.314</v>
      </c>
      <c r="EA27" s="309">
        <f t="shared" si="49"/>
        <v>17.079127713803459</v>
      </c>
      <c r="EB27" s="309">
        <f>Юсь!C66</f>
        <v>15</v>
      </c>
      <c r="EC27" s="309">
        <f>Юсь!D66</f>
        <v>1.5</v>
      </c>
      <c r="ED27" s="309">
        <f t="shared" si="50"/>
        <v>10</v>
      </c>
      <c r="EE27" s="317">
        <f>Юсь!C72</f>
        <v>2214.5639999999999</v>
      </c>
      <c r="EF27" s="317">
        <f>Юсь!D72</f>
        <v>233.57526999999999</v>
      </c>
      <c r="EG27" s="309">
        <f t="shared" si="51"/>
        <v>10.547235031365091</v>
      </c>
      <c r="EH27" s="317">
        <f>Юсь!C77</f>
        <v>5465.9746999999998</v>
      </c>
      <c r="EI27" s="317">
        <f>Юсь!D77</f>
        <v>487.95148999999998</v>
      </c>
      <c r="EJ27" s="309">
        <f t="shared" si="52"/>
        <v>8.9270718724695168</v>
      </c>
      <c r="EK27" s="317">
        <f>Юсь!C81</f>
        <v>2480.846</v>
      </c>
      <c r="EL27" s="322">
        <f>Юсь!D81</f>
        <v>471.02417000000003</v>
      </c>
      <c r="EM27" s="309">
        <f t="shared" si="10"/>
        <v>18.986433257042155</v>
      </c>
      <c r="EN27" s="309">
        <f>Юсь!C83</f>
        <v>0</v>
      </c>
      <c r="EO27" s="309">
        <f>Юсь!D83</f>
        <v>0</v>
      </c>
      <c r="EP27" s="309" t="e">
        <f t="shared" si="11"/>
        <v>#DIV/0!</v>
      </c>
      <c r="EQ27" s="323">
        <f>Юсь!C88</f>
        <v>50</v>
      </c>
      <c r="ER27" s="323">
        <f>Юсь!D88</f>
        <v>0</v>
      </c>
      <c r="ES27" s="309">
        <f t="shared" si="53"/>
        <v>0</v>
      </c>
      <c r="ET27" s="309">
        <f>Юсь!C94</f>
        <v>0</v>
      </c>
      <c r="EU27" s="309">
        <f>Юсь!D94</f>
        <v>0</v>
      </c>
      <c r="EV27" s="302" t="e">
        <f t="shared" si="54"/>
        <v>#DIV/0!</v>
      </c>
      <c r="EW27" s="316">
        <f t="shared" si="12"/>
        <v>-193.78599999999824</v>
      </c>
      <c r="EX27" s="316">
        <f t="shared" si="13"/>
        <v>364.42323999999985</v>
      </c>
      <c r="EY27" s="302">
        <f t="shared" si="56"/>
        <v>-188.05447245931242</v>
      </c>
      <c r="EZ27" s="162"/>
      <c r="FA27" s="163"/>
      <c r="FC27" s="163"/>
    </row>
    <row r="28" spans="1:170" s="160" customFormat="1" ht="23.25" customHeight="1">
      <c r="A28" s="345">
        <v>15</v>
      </c>
      <c r="B28" s="347" t="s">
        <v>303</v>
      </c>
      <c r="C28" s="324">
        <f t="shared" si="14"/>
        <v>12112.1034</v>
      </c>
      <c r="D28" s="301">
        <f>G28+CA28+CY28</f>
        <v>1686.1176100000002</v>
      </c>
      <c r="E28" s="309">
        <f>D28/C28*100</f>
        <v>13.920931437887166</v>
      </c>
      <c r="F28" s="303">
        <f t="shared" si="15"/>
        <v>2597.75</v>
      </c>
      <c r="G28" s="303">
        <f>J28+Y28+AB28+AE28+AH28+AN28+AT28+BF28+AK28+BR28+BO28+AZ28+M28+S28+P28+V28+AQ28</f>
        <v>339.84532999999999</v>
      </c>
      <c r="H28" s="309">
        <f>G28/F28*100</f>
        <v>13.082295447983833</v>
      </c>
      <c r="I28" s="317">
        <f>Яра!C6</f>
        <v>211.2</v>
      </c>
      <c r="J28" s="454">
        <f>Яра!D6</f>
        <v>44.999949999999998</v>
      </c>
      <c r="K28" s="309">
        <f t="shared" si="17"/>
        <v>21.306794507575759</v>
      </c>
      <c r="L28" s="309">
        <f>Яра!C8</f>
        <v>309.91000000000003</v>
      </c>
      <c r="M28" s="309">
        <f>Яра!D8</f>
        <v>92.149320000000003</v>
      </c>
      <c r="N28" s="302">
        <f t="shared" si="18"/>
        <v>29.734219612145463</v>
      </c>
      <c r="O28" s="302">
        <f>Яра!C9</f>
        <v>3.32</v>
      </c>
      <c r="P28" s="302">
        <f>Яра!D9</f>
        <v>0.64629999999999999</v>
      </c>
      <c r="Q28" s="302">
        <f t="shared" si="19"/>
        <v>19.466867469879517</v>
      </c>
      <c r="R28" s="302">
        <f>Яра!C10</f>
        <v>517.62</v>
      </c>
      <c r="S28" s="302">
        <f>Яра!D10</f>
        <v>128.99357000000001</v>
      </c>
      <c r="T28" s="302">
        <f t="shared" si="20"/>
        <v>24.920515049650323</v>
      </c>
      <c r="U28" s="302">
        <f>Яра!C11</f>
        <v>0</v>
      </c>
      <c r="V28" s="306">
        <f>Яра!D11</f>
        <v>-16.45722</v>
      </c>
      <c r="W28" s="302" t="e">
        <f t="shared" si="21"/>
        <v>#DIV/0!</v>
      </c>
      <c r="X28" s="317">
        <f>Яра!C13</f>
        <v>20</v>
      </c>
      <c r="Y28" s="317">
        <f>Яра!D13</f>
        <v>4.2</v>
      </c>
      <c r="Z28" s="309">
        <f t="shared" si="22"/>
        <v>21.000000000000004</v>
      </c>
      <c r="AA28" s="317">
        <f>Яра!C15</f>
        <v>300</v>
      </c>
      <c r="AB28" s="308">
        <f>Яра!D15</f>
        <v>12.897309999999999</v>
      </c>
      <c r="AC28" s="309">
        <f t="shared" si="23"/>
        <v>4.2991033333333331</v>
      </c>
      <c r="AD28" s="317">
        <f>Яра!C16</f>
        <v>1200</v>
      </c>
      <c r="AE28" s="317">
        <f>Яра!D16</f>
        <v>60.246099999999998</v>
      </c>
      <c r="AF28" s="309">
        <f t="shared" si="4"/>
        <v>5.0205083333333329</v>
      </c>
      <c r="AG28" s="309">
        <f>Яра!C18</f>
        <v>15</v>
      </c>
      <c r="AH28" s="309">
        <f>Яра!D18</f>
        <v>1.08</v>
      </c>
      <c r="AI28" s="309">
        <f t="shared" si="24"/>
        <v>7.2000000000000011</v>
      </c>
      <c r="AJ28" s="309"/>
      <c r="AK28" s="309"/>
      <c r="AL28" s="309" t="e">
        <f>AJ28/AK28*100</f>
        <v>#DIV/0!</v>
      </c>
      <c r="AM28" s="317">
        <v>0</v>
      </c>
      <c r="AN28" s="317">
        <v>0</v>
      </c>
      <c r="AO28" s="309" t="e">
        <f t="shared" si="6"/>
        <v>#DIV/0!</v>
      </c>
      <c r="AP28" s="317">
        <f>Яра!C27</f>
        <v>20.7</v>
      </c>
      <c r="AQ28" s="318">
        <f>Яра!D27</f>
        <v>1.5720000000000001</v>
      </c>
      <c r="AR28" s="309">
        <f t="shared" si="25"/>
        <v>7.5942028985507255</v>
      </c>
      <c r="AS28" s="311">
        <f>Яра!C28</f>
        <v>0</v>
      </c>
      <c r="AT28" s="318">
        <f>Яра!D28</f>
        <v>0</v>
      </c>
      <c r="AU28" s="309" t="e">
        <f t="shared" si="26"/>
        <v>#DIV/0!</v>
      </c>
      <c r="AV28" s="317"/>
      <c r="AW28" s="317"/>
      <c r="AX28" s="309" t="e">
        <f t="shared" si="27"/>
        <v>#DIV/0!</v>
      </c>
      <c r="AY28" s="309">
        <f>Яра!C31</f>
        <v>0</v>
      </c>
      <c r="AZ28" s="312">
        <f>Яра!D31</f>
        <v>9.7799999999999994</v>
      </c>
      <c r="BA28" s="309" t="e">
        <f t="shared" si="28"/>
        <v>#DIV/0!</v>
      </c>
      <c r="BB28" s="309"/>
      <c r="BC28" s="309"/>
      <c r="BD28" s="309"/>
      <c r="BE28" s="309">
        <f>Яра!C34</f>
        <v>0</v>
      </c>
      <c r="BF28" s="309">
        <v>0</v>
      </c>
      <c r="BG28" s="309" t="e">
        <f t="shared" si="29"/>
        <v>#DIV/0!</v>
      </c>
      <c r="BH28" s="309"/>
      <c r="BI28" s="309"/>
      <c r="BJ28" s="309" t="e">
        <f t="shared" si="30"/>
        <v>#DIV/0!</v>
      </c>
      <c r="BK28" s="309"/>
      <c r="BL28" s="309"/>
      <c r="BM28" s="309"/>
      <c r="BN28" s="309">
        <f>Яра!C35</f>
        <v>0</v>
      </c>
      <c r="BO28" s="309">
        <f>Яра!D35</f>
        <v>0</v>
      </c>
      <c r="BP28" s="302" t="e">
        <f t="shared" si="31"/>
        <v>#DIV/0!</v>
      </c>
      <c r="BQ28" s="309">
        <f>Яра!C37</f>
        <v>0</v>
      </c>
      <c r="BR28" s="309">
        <f>Яра!D37</f>
        <v>-0.26200000000000001</v>
      </c>
      <c r="BS28" s="309" t="e">
        <f t="shared" si="32"/>
        <v>#DIV/0!</v>
      </c>
      <c r="BT28" s="309"/>
      <c r="BU28" s="309"/>
      <c r="BV28" s="319" t="e">
        <f t="shared" si="33"/>
        <v>#DIV/0!</v>
      </c>
      <c r="BW28" s="319"/>
      <c r="BX28" s="319"/>
      <c r="BY28" s="319" t="e">
        <f t="shared" si="34"/>
        <v>#DIV/0!</v>
      </c>
      <c r="BZ28" s="307">
        <f t="shared" si="35"/>
        <v>9514.3534</v>
      </c>
      <c r="CA28" s="307">
        <f t="shared" si="36"/>
        <v>1346.2722800000001</v>
      </c>
      <c r="CB28" s="309">
        <f t="shared" si="55"/>
        <v>14.149908284886708</v>
      </c>
      <c r="CC28" s="309">
        <f>Яра!C42</f>
        <v>3577.8</v>
      </c>
      <c r="CD28" s="309">
        <f>Яра!D42</f>
        <v>894.45600000000002</v>
      </c>
      <c r="CE28" s="309">
        <f t="shared" si="37"/>
        <v>25.000167700821734</v>
      </c>
      <c r="CF28" s="309">
        <f>Яра!C43</f>
        <v>0</v>
      </c>
      <c r="CG28" s="465">
        <f>Яра!D43</f>
        <v>0</v>
      </c>
      <c r="CH28" s="309" t="e">
        <f t="shared" si="38"/>
        <v>#DIV/0!</v>
      </c>
      <c r="CI28" s="309">
        <f>Яра!C44</f>
        <v>4811.2074000000002</v>
      </c>
      <c r="CJ28" s="309">
        <f>Яра!D44</f>
        <v>212.83799999999999</v>
      </c>
      <c r="CK28" s="309">
        <f t="shared" si="7"/>
        <v>4.423795989339391</v>
      </c>
      <c r="CL28" s="309">
        <f>Яра!C45</f>
        <v>206.767</v>
      </c>
      <c r="CM28" s="309">
        <f>Яра!D45</f>
        <v>52.39828</v>
      </c>
      <c r="CN28" s="309">
        <f t="shared" si="8"/>
        <v>25.341703463318616</v>
      </c>
      <c r="CO28" s="309">
        <f>Яра!C47</f>
        <v>918.57899999999995</v>
      </c>
      <c r="CP28" s="309">
        <f>Яра!D47</f>
        <v>0</v>
      </c>
      <c r="CQ28" s="302">
        <f t="shared" si="39"/>
        <v>0</v>
      </c>
      <c r="CR28" s="321">
        <f>Яра!C51</f>
        <v>0</v>
      </c>
      <c r="CS28" s="309">
        <f>Яра!D51</f>
        <v>186.58</v>
      </c>
      <c r="CT28" s="309" t="e">
        <f t="shared" si="9"/>
        <v>#DIV/0!</v>
      </c>
      <c r="CU28" s="309"/>
      <c r="CV28" s="309"/>
      <c r="CW28" s="309"/>
      <c r="CX28" s="317"/>
      <c r="CY28" s="317"/>
      <c r="CZ28" s="309" t="e">
        <f t="shared" si="40"/>
        <v>#DIV/0!</v>
      </c>
      <c r="DA28" s="309"/>
      <c r="DB28" s="309">
        <f>Яра!D46</f>
        <v>0</v>
      </c>
      <c r="DC28" s="309" t="e">
        <f>DB28/DA28</f>
        <v>#DIV/0!</v>
      </c>
      <c r="DD28" s="309"/>
      <c r="DE28" s="309"/>
      <c r="DF28" s="309"/>
      <c r="DG28" s="311">
        <f t="shared" si="41"/>
        <v>12369.953679999999</v>
      </c>
      <c r="DH28" s="311">
        <f t="shared" si="41"/>
        <v>1206.0404800000001</v>
      </c>
      <c r="DI28" s="309">
        <f t="shared" si="42"/>
        <v>9.7497574461410608</v>
      </c>
      <c r="DJ28" s="317">
        <f t="shared" si="43"/>
        <v>1707.0012300000001</v>
      </c>
      <c r="DK28" s="317">
        <f t="shared" si="43"/>
        <v>357.50716</v>
      </c>
      <c r="DL28" s="309">
        <f t="shared" si="44"/>
        <v>20.943579519271932</v>
      </c>
      <c r="DM28" s="309">
        <f>Яра!C59</f>
        <v>1601.2</v>
      </c>
      <c r="DN28" s="309">
        <f>Яра!D59</f>
        <v>265.78293000000002</v>
      </c>
      <c r="DO28" s="309">
        <f t="shared" si="45"/>
        <v>16.598983887084685</v>
      </c>
      <c r="DP28" s="309">
        <f>Яра!C62</f>
        <v>0</v>
      </c>
      <c r="DQ28" s="309">
        <f>Яра!D62</f>
        <v>0</v>
      </c>
      <c r="DR28" s="309" t="e">
        <f t="shared" si="46"/>
        <v>#DIV/0!</v>
      </c>
      <c r="DS28" s="309">
        <f>Яра!C63</f>
        <v>10</v>
      </c>
      <c r="DT28" s="309">
        <f>Яра!D63</f>
        <v>0</v>
      </c>
      <c r="DU28" s="309">
        <f t="shared" si="47"/>
        <v>0</v>
      </c>
      <c r="DV28" s="309">
        <f>Яра!C64</f>
        <v>95.801230000000004</v>
      </c>
      <c r="DW28" s="309">
        <f>Яра!D64</f>
        <v>91.724230000000006</v>
      </c>
      <c r="DX28" s="309">
        <f t="shared" si="48"/>
        <v>95.744313512467428</v>
      </c>
      <c r="DY28" s="309">
        <f>Яра!C66</f>
        <v>206.767</v>
      </c>
      <c r="DZ28" s="309">
        <f>Яра!D65</f>
        <v>38.310369999999999</v>
      </c>
      <c r="EA28" s="309">
        <f t="shared" si="49"/>
        <v>18.528280625051387</v>
      </c>
      <c r="EB28" s="309">
        <f>Яра!C67</f>
        <v>115</v>
      </c>
      <c r="EC28" s="309">
        <f>Яра!D67</f>
        <v>2.5</v>
      </c>
      <c r="ED28" s="309">
        <f t="shared" si="50"/>
        <v>2.1739130434782608</v>
      </c>
      <c r="EE28" s="317">
        <f>Яра!C73</f>
        <v>3954.5940499999997</v>
      </c>
      <c r="EF28" s="317">
        <f>Яра!D73</f>
        <v>264.37540000000001</v>
      </c>
      <c r="EG28" s="309">
        <f t="shared" si="51"/>
        <v>6.6852727905156302</v>
      </c>
      <c r="EH28" s="317">
        <f>Яра!C78</f>
        <v>4423.7683999999999</v>
      </c>
      <c r="EI28" s="317">
        <f>Яра!D78</f>
        <v>203.26098999999999</v>
      </c>
      <c r="EJ28" s="309">
        <f t="shared" si="52"/>
        <v>4.5947475460062508</v>
      </c>
      <c r="EK28" s="317">
        <f>Яра!C82</f>
        <v>1950.8230000000001</v>
      </c>
      <c r="EL28" s="322">
        <f>Яра!D82</f>
        <v>330.18655999999999</v>
      </c>
      <c r="EM28" s="309">
        <f t="shared" si="10"/>
        <v>16.925500673305571</v>
      </c>
      <c r="EN28" s="309">
        <f>Яра!C84</f>
        <v>0</v>
      </c>
      <c r="EO28" s="309">
        <f>Яра!D84</f>
        <v>0</v>
      </c>
      <c r="EP28" s="309" t="e">
        <f t="shared" si="11"/>
        <v>#DIV/0!</v>
      </c>
      <c r="EQ28" s="323">
        <f>Яра!C89</f>
        <v>12</v>
      </c>
      <c r="ER28" s="323">
        <f>Яра!D89</f>
        <v>9.9</v>
      </c>
      <c r="ES28" s="309">
        <f t="shared" si="53"/>
        <v>82.5</v>
      </c>
      <c r="ET28" s="309">
        <f>Яра!C95</f>
        <v>0</v>
      </c>
      <c r="EU28" s="309">
        <f>Яра!D95</f>
        <v>0</v>
      </c>
      <c r="EV28" s="302" t="e">
        <f t="shared" si="54"/>
        <v>#DIV/0!</v>
      </c>
      <c r="EW28" s="316">
        <f t="shared" si="12"/>
        <v>-257.85027999999875</v>
      </c>
      <c r="EX28" s="316">
        <f t="shared" si="13"/>
        <v>480.07713000000012</v>
      </c>
      <c r="EY28" s="302">
        <f t="shared" si="56"/>
        <v>-186.18445169033845</v>
      </c>
      <c r="EZ28" s="162"/>
      <c r="FA28" s="163"/>
      <c r="FC28" s="163"/>
    </row>
    <row r="29" spans="1:170" s="160" customFormat="1" ht="25.5" customHeight="1">
      <c r="A29" s="345">
        <v>16</v>
      </c>
      <c r="B29" s="346" t="s">
        <v>304</v>
      </c>
      <c r="C29" s="300">
        <f t="shared" si="14"/>
        <v>4819.7579999999998</v>
      </c>
      <c r="D29" s="301">
        <f t="shared" si="0"/>
        <v>968.81448999999998</v>
      </c>
      <c r="E29" s="302">
        <f t="shared" si="1"/>
        <v>20.100894899702435</v>
      </c>
      <c r="F29" s="303">
        <f t="shared" si="15"/>
        <v>2309.85</v>
      </c>
      <c r="G29" s="303">
        <f t="shared" si="3"/>
        <v>343.83179000000001</v>
      </c>
      <c r="H29" s="302">
        <f t="shared" si="16"/>
        <v>14.885459661882807</v>
      </c>
      <c r="I29" s="307">
        <f>Яро!C6</f>
        <v>117.6</v>
      </c>
      <c r="J29" s="454">
        <f>Яро!D6</f>
        <v>21.56241</v>
      </c>
      <c r="K29" s="302">
        <f t="shared" si="17"/>
        <v>18.335382653061224</v>
      </c>
      <c r="L29" s="302">
        <f>Яро!C8</f>
        <v>178.01</v>
      </c>
      <c r="M29" s="302">
        <f>Яро!D8</f>
        <v>52.931010000000001</v>
      </c>
      <c r="N29" s="302">
        <f t="shared" si="18"/>
        <v>29.734851974608169</v>
      </c>
      <c r="O29" s="302">
        <f>Яро!C9</f>
        <v>1.91</v>
      </c>
      <c r="P29" s="302">
        <f>Яро!D9</f>
        <v>0.37123</v>
      </c>
      <c r="Q29" s="302">
        <f t="shared" si="19"/>
        <v>19.436125654450262</v>
      </c>
      <c r="R29" s="302">
        <f>Яро!C10</f>
        <v>297.33</v>
      </c>
      <c r="S29" s="302">
        <f>Яро!D10</f>
        <v>74.094520000000003</v>
      </c>
      <c r="T29" s="302">
        <f t="shared" si="20"/>
        <v>24.919960986109714</v>
      </c>
      <c r="U29" s="302">
        <f>Яро!C11</f>
        <v>0</v>
      </c>
      <c r="V29" s="306">
        <f>Яро!D11</f>
        <v>-9.4531100000000006</v>
      </c>
      <c r="W29" s="302" t="e">
        <f t="shared" si="21"/>
        <v>#DIV/0!</v>
      </c>
      <c r="X29" s="307">
        <f>Яро!C13</f>
        <v>10</v>
      </c>
      <c r="Y29" s="307">
        <f>Яро!D13</f>
        <v>0.26729999999999998</v>
      </c>
      <c r="Z29" s="302">
        <f t="shared" si="22"/>
        <v>2.6729999999999996</v>
      </c>
      <c r="AA29" s="307">
        <f>Яро!C15</f>
        <v>380</v>
      </c>
      <c r="AB29" s="308">
        <f>Яро!D15</f>
        <v>48.56579</v>
      </c>
      <c r="AC29" s="302">
        <f t="shared" si="23"/>
        <v>12.780471052631578</v>
      </c>
      <c r="AD29" s="307">
        <f>Яро!C16</f>
        <v>920</v>
      </c>
      <c r="AE29" s="307">
        <f>Яро!D16</f>
        <v>52.005459999999999</v>
      </c>
      <c r="AF29" s="302">
        <f t="shared" si="4"/>
        <v>5.6527673913043479</v>
      </c>
      <c r="AG29" s="302">
        <f>Яро!C18</f>
        <v>5</v>
      </c>
      <c r="AH29" s="302">
        <f>Яро!D18</f>
        <v>1.25</v>
      </c>
      <c r="AI29" s="302">
        <f t="shared" si="24"/>
        <v>25</v>
      </c>
      <c r="AJ29" s="302"/>
      <c r="AK29" s="302"/>
      <c r="AL29" s="302" t="e">
        <f>AJ29/AK29*100</f>
        <v>#DIV/0!</v>
      </c>
      <c r="AM29" s="307">
        <v>0</v>
      </c>
      <c r="AN29" s="307">
        <v>0</v>
      </c>
      <c r="AO29" s="302" t="e">
        <f t="shared" si="6"/>
        <v>#DIV/0!</v>
      </c>
      <c r="AP29" s="307">
        <f>Яро!C26</f>
        <v>400</v>
      </c>
      <c r="AQ29" s="310">
        <f>Яро!D27</f>
        <v>85.12518</v>
      </c>
      <c r="AR29" s="302">
        <f t="shared" si="25"/>
        <v>21.281295</v>
      </c>
      <c r="AS29" s="311">
        <v>0</v>
      </c>
      <c r="AT29" s="310">
        <f>Яро!D28</f>
        <v>0</v>
      </c>
      <c r="AU29" s="302" t="e">
        <f t="shared" si="26"/>
        <v>#DIV/0!</v>
      </c>
      <c r="AV29" s="307"/>
      <c r="AW29" s="307"/>
      <c r="AX29" s="302" t="e">
        <f t="shared" si="27"/>
        <v>#DIV/0!</v>
      </c>
      <c r="AY29" s="302"/>
      <c r="AZ29" s="312">
        <f>Яро!D29</f>
        <v>0</v>
      </c>
      <c r="BA29" s="302" t="e">
        <f t="shared" si="28"/>
        <v>#DIV/0!</v>
      </c>
      <c r="BB29" s="302"/>
      <c r="BC29" s="302"/>
      <c r="BD29" s="302"/>
      <c r="BE29" s="302">
        <f>Яро!C31</f>
        <v>0</v>
      </c>
      <c r="BF29" s="302">
        <f>Яро!D31</f>
        <v>0</v>
      </c>
      <c r="BG29" s="302" t="e">
        <f t="shared" si="29"/>
        <v>#DIV/0!</v>
      </c>
      <c r="BH29" s="302"/>
      <c r="BI29" s="302"/>
      <c r="BJ29" s="302" t="e">
        <f t="shared" si="30"/>
        <v>#DIV/0!</v>
      </c>
      <c r="BK29" s="302"/>
      <c r="BL29" s="302"/>
      <c r="BM29" s="302"/>
      <c r="BN29" s="302">
        <f>Яро!C34</f>
        <v>0</v>
      </c>
      <c r="BO29" s="302">
        <f>Яро!D34</f>
        <v>0</v>
      </c>
      <c r="BP29" s="302" t="e">
        <f t="shared" si="31"/>
        <v>#DIV/0!</v>
      </c>
      <c r="BQ29" s="302">
        <v>0</v>
      </c>
      <c r="BR29" s="302">
        <f>SUM(Яро!D36)</f>
        <v>17.111999999999998</v>
      </c>
      <c r="BS29" s="302" t="e">
        <f t="shared" si="32"/>
        <v>#DIV/0!</v>
      </c>
      <c r="BT29" s="302"/>
      <c r="BU29" s="302"/>
      <c r="BV29" s="314" t="e">
        <f t="shared" si="33"/>
        <v>#DIV/0!</v>
      </c>
      <c r="BW29" s="314"/>
      <c r="BX29" s="314"/>
      <c r="BY29" s="314" t="e">
        <f t="shared" si="34"/>
        <v>#DIV/0!</v>
      </c>
      <c r="BZ29" s="307">
        <f t="shared" si="35"/>
        <v>2509.9079999999994</v>
      </c>
      <c r="CA29" s="307">
        <f t="shared" si="36"/>
        <v>624.98270000000002</v>
      </c>
      <c r="CB29" s="302">
        <f t="shared" si="55"/>
        <v>24.900621855462436</v>
      </c>
      <c r="CC29" s="309">
        <f>Яро!C40</f>
        <v>1658.6</v>
      </c>
      <c r="CD29" s="309">
        <f>Яро!D40</f>
        <v>414.654</v>
      </c>
      <c r="CE29" s="302">
        <f t="shared" si="37"/>
        <v>25.000241167249488</v>
      </c>
      <c r="CF29" s="302">
        <f>Яро!C41</f>
        <v>0</v>
      </c>
      <c r="CG29" s="464">
        <f>Яро!D41</f>
        <v>0</v>
      </c>
      <c r="CH29" s="302" t="e">
        <f t="shared" si="38"/>
        <v>#DIV/0!</v>
      </c>
      <c r="CI29" s="302">
        <f>Яро!C42</f>
        <v>637.37</v>
      </c>
      <c r="CJ29" s="302">
        <f>Яро!D42</f>
        <v>184.13</v>
      </c>
      <c r="CK29" s="302">
        <f t="shared" si="7"/>
        <v>28.889028350879393</v>
      </c>
      <c r="CL29" s="302">
        <f>Яро!C43</f>
        <v>103.383</v>
      </c>
      <c r="CM29" s="302">
        <f>Яро!D43</f>
        <v>26.198699999999999</v>
      </c>
      <c r="CN29" s="302">
        <f t="shared" si="8"/>
        <v>25.341400423667331</v>
      </c>
      <c r="CO29" s="302">
        <f>Яро!C45</f>
        <v>110.55500000000001</v>
      </c>
      <c r="CP29" s="302">
        <f>Яро!D45</f>
        <v>0</v>
      </c>
      <c r="CQ29" s="302">
        <f t="shared" si="39"/>
        <v>0</v>
      </c>
      <c r="CR29" s="306">
        <f>Яро!C46</f>
        <v>0</v>
      </c>
      <c r="CS29" s="302">
        <f>Яро!D46</f>
        <v>0</v>
      </c>
      <c r="CT29" s="302" t="e">
        <f t="shared" si="9"/>
        <v>#DIV/0!</v>
      </c>
      <c r="CU29" s="302"/>
      <c r="CV29" s="302"/>
      <c r="CW29" s="302"/>
      <c r="CX29" s="307"/>
      <c r="CY29" s="307"/>
      <c r="CZ29" s="302" t="e">
        <f t="shared" si="40"/>
        <v>#DIV/0!</v>
      </c>
      <c r="DA29" s="302"/>
      <c r="DB29" s="302"/>
      <c r="DC29" s="302"/>
      <c r="DD29" s="302"/>
      <c r="DE29" s="302"/>
      <c r="DF29" s="302"/>
      <c r="DG29" s="311">
        <f t="shared" si="41"/>
        <v>4888.6580000000004</v>
      </c>
      <c r="DH29" s="311">
        <f t="shared" si="41"/>
        <v>849.49992000000009</v>
      </c>
      <c r="DI29" s="302">
        <f t="shared" si="42"/>
        <v>17.376955393484266</v>
      </c>
      <c r="DJ29" s="307">
        <f t="shared" si="43"/>
        <v>1447.3770000000002</v>
      </c>
      <c r="DK29" s="307">
        <f t="shared" si="43"/>
        <v>278.02012000000002</v>
      </c>
      <c r="DL29" s="302">
        <f t="shared" si="44"/>
        <v>19.208548982055124</v>
      </c>
      <c r="DM29" s="302">
        <f>Яро!C56</f>
        <v>1365.5</v>
      </c>
      <c r="DN29" s="302">
        <f>Яро!D56</f>
        <v>277.02012000000002</v>
      </c>
      <c r="DO29" s="302">
        <f t="shared" si="45"/>
        <v>20.287083119736362</v>
      </c>
      <c r="DP29" s="302">
        <f>Яро!C59</f>
        <v>8.9</v>
      </c>
      <c r="DQ29" s="302">
        <f>Яро!D59</f>
        <v>0</v>
      </c>
      <c r="DR29" s="302">
        <f t="shared" si="46"/>
        <v>0</v>
      </c>
      <c r="DS29" s="302">
        <f>Яро!C60</f>
        <v>50</v>
      </c>
      <c r="DT29" s="302">
        <f>Яро!D60</f>
        <v>0</v>
      </c>
      <c r="DU29" s="302">
        <f t="shared" si="47"/>
        <v>0</v>
      </c>
      <c r="DV29" s="302">
        <f>Яро!C61</f>
        <v>22.977</v>
      </c>
      <c r="DW29" s="302">
        <f>Яро!D61</f>
        <v>1</v>
      </c>
      <c r="DX29" s="302">
        <f t="shared" si="48"/>
        <v>4.3521782652217436</v>
      </c>
      <c r="DY29" s="302">
        <f>Яро!C62</f>
        <v>103.383</v>
      </c>
      <c r="DZ29" s="302">
        <f>Яро!D62</f>
        <v>0</v>
      </c>
      <c r="EA29" s="302">
        <f t="shared" si="49"/>
        <v>0</v>
      </c>
      <c r="EB29" s="302">
        <f>Яро!C64</f>
        <v>25</v>
      </c>
      <c r="EC29" s="302">
        <f>Яро!D64</f>
        <v>1.5</v>
      </c>
      <c r="ED29" s="302">
        <f t="shared" si="50"/>
        <v>6</v>
      </c>
      <c r="EE29" s="307">
        <f>Яро!C70</f>
        <v>1264.6199999999999</v>
      </c>
      <c r="EF29" s="307">
        <f>Яро!D70</f>
        <v>288.6431</v>
      </c>
      <c r="EG29" s="302">
        <f t="shared" si="51"/>
        <v>22.824492732994894</v>
      </c>
      <c r="EH29" s="307">
        <f>Яро!C75</f>
        <v>925.97799999999995</v>
      </c>
      <c r="EI29" s="307">
        <f>Яро!D75</f>
        <v>5.0117000000000003</v>
      </c>
      <c r="EJ29" s="302">
        <f t="shared" si="52"/>
        <v>0.54123316104702279</v>
      </c>
      <c r="EK29" s="307">
        <f>Яро!C80</f>
        <v>1092.3</v>
      </c>
      <c r="EL29" s="315">
        <f>Яро!D79</f>
        <v>262.875</v>
      </c>
      <c r="EM29" s="302">
        <f t="shared" si="10"/>
        <v>24.066190606976107</v>
      </c>
      <c r="EN29" s="302">
        <f>Яро!C81</f>
        <v>0</v>
      </c>
      <c r="EO29" s="302">
        <f>Яро!D81</f>
        <v>0</v>
      </c>
      <c r="EP29" s="302" t="e">
        <f t="shared" si="11"/>
        <v>#DIV/0!</v>
      </c>
      <c r="EQ29" s="303">
        <f>Яро!C86</f>
        <v>30</v>
      </c>
      <c r="ER29" s="303">
        <f>Яро!D86</f>
        <v>13.45</v>
      </c>
      <c r="ES29" s="302">
        <f t="shared" si="53"/>
        <v>44.833333333333329</v>
      </c>
      <c r="ET29" s="302">
        <f>Яро!C92</f>
        <v>0</v>
      </c>
      <c r="EU29" s="302">
        <f>Яро!D92</f>
        <v>0</v>
      </c>
      <c r="EV29" s="302" t="e">
        <f t="shared" si="54"/>
        <v>#DIV/0!</v>
      </c>
      <c r="EW29" s="316">
        <f t="shared" si="12"/>
        <v>-68.900000000000546</v>
      </c>
      <c r="EX29" s="316">
        <f t="shared" si="13"/>
        <v>119.31456999999989</v>
      </c>
      <c r="EY29" s="302">
        <f t="shared" si="56"/>
        <v>-173.1706386066748</v>
      </c>
      <c r="EZ29" s="162"/>
      <c r="FA29" s="163"/>
      <c r="FC29" s="163"/>
    </row>
    <row r="30" spans="1:170" s="160" customFormat="1" ht="17.25" customHeight="1">
      <c r="A30" s="352"/>
      <c r="B30" s="353"/>
      <c r="C30" s="334"/>
      <c r="D30" s="335"/>
      <c r="E30" s="302"/>
      <c r="F30" s="303"/>
      <c r="G30" s="307"/>
      <c r="H30" s="302"/>
      <c r="I30" s="307"/>
      <c r="J30" s="455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37"/>
      <c r="W30" s="302"/>
      <c r="X30" s="307"/>
      <c r="Y30" s="307"/>
      <c r="Z30" s="302"/>
      <c r="AA30" s="307"/>
      <c r="AB30" s="307"/>
      <c r="AC30" s="302"/>
      <c r="AD30" s="307"/>
      <c r="AE30" s="307"/>
      <c r="AF30" s="302"/>
      <c r="AG30" s="302"/>
      <c r="AH30" s="302"/>
      <c r="AI30" s="302"/>
      <c r="AJ30" s="302"/>
      <c r="AK30" s="302"/>
      <c r="AL30" s="302"/>
      <c r="AM30" s="307"/>
      <c r="AN30" s="307"/>
      <c r="AO30" s="302"/>
      <c r="AP30" s="307"/>
      <c r="AQ30" s="307"/>
      <c r="AR30" s="302"/>
      <c r="AS30" s="307"/>
      <c r="AT30" s="310"/>
      <c r="AU30" s="302"/>
      <c r="AV30" s="307"/>
      <c r="AW30" s="307"/>
      <c r="AX30" s="302"/>
      <c r="AY30" s="302"/>
      <c r="AZ30" s="312"/>
      <c r="BA30" s="302" t="e">
        <f t="shared" si="28"/>
        <v>#DIV/0!</v>
      </c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14"/>
      <c r="BW30" s="314"/>
      <c r="BX30" s="314"/>
      <c r="BY30" s="314"/>
      <c r="BZ30" s="307"/>
      <c r="CA30" s="307"/>
      <c r="CB30" s="302"/>
      <c r="CC30" s="302"/>
      <c r="CD30" s="302"/>
      <c r="CE30" s="302"/>
      <c r="CF30" s="302"/>
      <c r="CG30" s="464"/>
      <c r="CH30" s="464"/>
      <c r="CI30" s="302"/>
      <c r="CJ30" s="302"/>
      <c r="CK30" s="302"/>
      <c r="CL30" s="302"/>
      <c r="CM30" s="302"/>
      <c r="CN30" s="302"/>
      <c r="CO30" s="302"/>
      <c r="CP30" s="302"/>
      <c r="CQ30" s="302"/>
      <c r="CR30" s="337"/>
      <c r="CS30" s="302"/>
      <c r="CT30" s="302"/>
      <c r="CU30" s="302"/>
      <c r="CV30" s="302"/>
      <c r="CW30" s="302"/>
      <c r="CX30" s="307"/>
      <c r="CY30" s="307"/>
      <c r="CZ30" s="302"/>
      <c r="DA30" s="302"/>
      <c r="DB30" s="302"/>
      <c r="DC30" s="302"/>
      <c r="DD30" s="302"/>
      <c r="DE30" s="302"/>
      <c r="DF30" s="302"/>
      <c r="DG30" s="307"/>
      <c r="DH30" s="307"/>
      <c r="DI30" s="302"/>
      <c r="DJ30" s="307"/>
      <c r="DK30" s="336"/>
      <c r="DL30" s="302"/>
      <c r="DM30" s="302"/>
      <c r="DN30" s="302"/>
      <c r="DO30" s="302"/>
      <c r="DP30" s="302"/>
      <c r="DQ30" s="302"/>
      <c r="DR30" s="302"/>
      <c r="DS30" s="302"/>
      <c r="DT30" s="302"/>
      <c r="DU30" s="302"/>
      <c r="DV30" s="302"/>
      <c r="DW30" s="302"/>
      <c r="DX30" s="302"/>
      <c r="DY30" s="302"/>
      <c r="DZ30" s="313"/>
      <c r="EA30" s="302"/>
      <c r="EB30" s="302"/>
      <c r="EC30" s="302"/>
      <c r="ED30" s="302"/>
      <c r="EE30" s="307"/>
      <c r="EF30" s="307"/>
      <c r="EG30" s="302"/>
      <c r="EH30" s="307"/>
      <c r="EI30" s="307"/>
      <c r="EJ30" s="302"/>
      <c r="EK30" s="307"/>
      <c r="EL30" s="307"/>
      <c r="EM30" s="302"/>
      <c r="EN30" s="302"/>
      <c r="EO30" s="302"/>
      <c r="EP30" s="302"/>
      <c r="EQ30" s="303"/>
      <c r="ER30" s="303"/>
      <c r="ES30" s="302"/>
      <c r="ET30" s="302"/>
      <c r="EU30" s="302"/>
      <c r="EV30" s="302"/>
      <c r="EW30" s="316"/>
      <c r="EX30" s="316"/>
      <c r="EY30" s="302" t="e">
        <f t="shared" si="56"/>
        <v>#DIV/0!</v>
      </c>
      <c r="FA30" s="163"/>
      <c r="FC30" s="163"/>
    </row>
    <row r="31" spans="1:170" s="166" customFormat="1" ht="18.75">
      <c r="A31" s="508" t="s">
        <v>176</v>
      </c>
      <c r="B31" s="509"/>
      <c r="C31" s="338">
        <f>SUM(C14:C29)</f>
        <v>178066.74420999995</v>
      </c>
      <c r="D31" s="338">
        <f>SUM(D14:D29)</f>
        <v>24773.680940000002</v>
      </c>
      <c r="E31" s="339">
        <f>D31/C31*100</f>
        <v>13.912581515380316</v>
      </c>
      <c r="F31" s="340">
        <f>SUM(F14:F29)</f>
        <v>42145.340000000004</v>
      </c>
      <c r="G31" s="341">
        <f>SUM(G14:G29)</f>
        <v>6476.2517599999992</v>
      </c>
      <c r="H31" s="339">
        <f>G31/F31*100</f>
        <v>15.366471738037941</v>
      </c>
      <c r="I31" s="341">
        <f>SUM(I14:I29)</f>
        <v>5950.44</v>
      </c>
      <c r="J31" s="456">
        <f>SUM(J14:J29)</f>
        <v>1346.0362499999997</v>
      </c>
      <c r="K31" s="339">
        <f>J31/I31*100</f>
        <v>22.620785185633327</v>
      </c>
      <c r="L31" s="339">
        <f>SUM(L14:L29)</f>
        <v>3364.7400000000007</v>
      </c>
      <c r="M31" s="339">
        <f>SUM(M14:M29)</f>
        <v>1000.4782500000001</v>
      </c>
      <c r="N31" s="339">
        <f>M31/L31*100</f>
        <v>29.734191943508264</v>
      </c>
      <c r="O31" s="339">
        <f>SUM(O14:O29)</f>
        <v>36.059999999999995</v>
      </c>
      <c r="P31" s="339">
        <f>SUM(P14:P29)</f>
        <v>7.0169100000000002</v>
      </c>
      <c r="Q31" s="339">
        <f>P31/O31*100</f>
        <v>19.458985024958405</v>
      </c>
      <c r="R31" s="339">
        <f>SUM(R14:R29)</f>
        <v>5619.9</v>
      </c>
      <c r="S31" s="339">
        <f>SUM(S14:S29)</f>
        <v>1400.5015900000003</v>
      </c>
      <c r="T31" s="339">
        <f>S31/R31*100</f>
        <v>24.920400540934899</v>
      </c>
      <c r="U31" s="339">
        <f>SUM(U14:U29)</f>
        <v>0</v>
      </c>
      <c r="V31" s="339">
        <f>SUM(V14:V29)</f>
        <v>-178.67846</v>
      </c>
      <c r="W31" s="339" t="e">
        <f>V31/U31*100</f>
        <v>#DIV/0!</v>
      </c>
      <c r="X31" s="341">
        <f>SUM(X14:X29)</f>
        <v>550</v>
      </c>
      <c r="Y31" s="341">
        <f>SUM(Y14:Y29)</f>
        <v>254.48130999999998</v>
      </c>
      <c r="Z31" s="339">
        <f>Y31/X31*100</f>
        <v>46.269329090909089</v>
      </c>
      <c r="AA31" s="341">
        <f>SUM(AA14:AA29)</f>
        <v>6050</v>
      </c>
      <c r="AB31" s="341">
        <f>SUM(AB14:AB29)</f>
        <v>393.92206999999996</v>
      </c>
      <c r="AC31" s="339">
        <f>AB31/AA31*100</f>
        <v>6.5111085950413221</v>
      </c>
      <c r="AD31" s="341">
        <f>SUM(AD14:AD29)</f>
        <v>16922</v>
      </c>
      <c r="AE31" s="341">
        <f>SUM(AE14:AE29)</f>
        <v>1479.5308199999999</v>
      </c>
      <c r="AF31" s="339">
        <f>AE31/AD31*100</f>
        <v>8.743238506086751</v>
      </c>
      <c r="AG31" s="342">
        <f>SUM(AG14:AG29)</f>
        <v>118</v>
      </c>
      <c r="AH31" s="339">
        <f>SUM(AH14:AH29)</f>
        <v>12.09</v>
      </c>
      <c r="AI31" s="302">
        <f t="shared" si="24"/>
        <v>10.245762711864407</v>
      </c>
      <c r="AJ31" s="341">
        <f>AJ14+AJ15+AJ16+AJ17+AJ18+AJ19+AJ20+AJ21+AJ22+AJ23+AJ24+AJ25+AJ26+AJ27+AJ28+AJ29</f>
        <v>0</v>
      </c>
      <c r="AK31" s="341">
        <f>AK14+AK15+AK16+AK17+AK18+AK19+AK20+AK21+AK22+AK23+AK24+AK25+AK26+AK27+AK28+AK29</f>
        <v>0</v>
      </c>
      <c r="AL31" s="302" t="e">
        <f>AK31/AJ31*100</f>
        <v>#DIV/0!</v>
      </c>
      <c r="AM31" s="341">
        <f>SUM(AM14:AM29)</f>
        <v>0</v>
      </c>
      <c r="AN31" s="341">
        <f>SUM(AN14:AN29)</f>
        <v>0</v>
      </c>
      <c r="AO31" s="339" t="e">
        <f>AN31/AM31*100</f>
        <v>#DIV/0!</v>
      </c>
      <c r="AP31" s="341">
        <f>SUM(AP14:AP29)</f>
        <v>2733.3999999999996</v>
      </c>
      <c r="AQ31" s="341">
        <f>SUM(AQ14:AQ29)</f>
        <v>539.51828</v>
      </c>
      <c r="AR31" s="339">
        <f>AQ31/AP31*100</f>
        <v>19.737992244091611</v>
      </c>
      <c r="AS31" s="341">
        <f>SUM(AS14:AS29)</f>
        <v>390.79999999999995</v>
      </c>
      <c r="AT31" s="341">
        <f>SUM(AT14:AT29)</f>
        <v>104.07773</v>
      </c>
      <c r="AU31" s="339">
        <f>AT31/AS31*100</f>
        <v>26.631967758444219</v>
      </c>
      <c r="AV31" s="341">
        <f>SUM(AV14:AV29)</f>
        <v>0</v>
      </c>
      <c r="AW31" s="341">
        <f>SUM(AW14:AW29)</f>
        <v>0</v>
      </c>
      <c r="AX31" s="339" t="e">
        <f>AW31/AV31*100</f>
        <v>#DIV/0!</v>
      </c>
      <c r="AY31" s="339">
        <f>SUM(AY14:AY29)</f>
        <v>410</v>
      </c>
      <c r="AZ31" s="339">
        <f>SUM(AZ14:AZ29)</f>
        <v>76.826949999999997</v>
      </c>
      <c r="BA31" s="302">
        <f t="shared" si="28"/>
        <v>18.738280487804875</v>
      </c>
      <c r="BB31" s="302">
        <f>SUM(BB14:BB29)</f>
        <v>0</v>
      </c>
      <c r="BC31" s="302">
        <f>SUM(BC14:BC29)</f>
        <v>0</v>
      </c>
      <c r="BD31" s="302" t="e">
        <f>BC31/BB31*100</f>
        <v>#DIV/0!</v>
      </c>
      <c r="BE31" s="340">
        <f>SUM(BE14:BE29)</f>
        <v>0</v>
      </c>
      <c r="BF31" s="341">
        <f>SUM(BF14:BF29)</f>
        <v>21.555</v>
      </c>
      <c r="BG31" s="341" t="e">
        <f t="shared" si="29"/>
        <v>#DIV/0!</v>
      </c>
      <c r="BH31" s="341">
        <f>SUM(BH14:BH29)</f>
        <v>0</v>
      </c>
      <c r="BI31" s="341">
        <f>SUM(BI14:BI29)</f>
        <v>0</v>
      </c>
      <c r="BJ31" s="339" t="e">
        <f>BI31/BH31*100</f>
        <v>#DIV/0!</v>
      </c>
      <c r="BK31" s="339">
        <f>SUM(BK14:BK29)</f>
        <v>0</v>
      </c>
      <c r="BL31" s="339">
        <f>BL15+BL27+BL28+BL19+BL22+BL26+BL18</f>
        <v>0</v>
      </c>
      <c r="BM31" s="339" t="e">
        <f>BL31/BK31*100</f>
        <v>#DIV/0!</v>
      </c>
      <c r="BN31" s="339">
        <f>BN14+BN15+BN16+BN17+BN18+BN19+BN20+BN21+BN22+BN23+BN24+BN25+BN26+BN27+BN28+BN29</f>
        <v>0</v>
      </c>
      <c r="BO31" s="339">
        <f>BO14+BO15+BO16+BO17+BO18+BO19+BO20+BO21+BO22+BO23+BO24+BO25+BO26+BO27+BO28+BO29</f>
        <v>8.6936100000000014</v>
      </c>
      <c r="BP31" s="339" t="e">
        <f>BO31/BN31*100</f>
        <v>#DIV/0!</v>
      </c>
      <c r="BQ31" s="341">
        <f>SUM(BQ14:BQ29)</f>
        <v>0</v>
      </c>
      <c r="BR31" s="341">
        <f>SUM(BR14:BR29)</f>
        <v>10.201449999999998</v>
      </c>
      <c r="BS31" s="339" t="e">
        <f>BR31/BQ31*100</f>
        <v>#DIV/0!</v>
      </c>
      <c r="BT31" s="339">
        <f t="shared" ref="BT31:BY31" si="57">SUM(BT14:BT29)</f>
        <v>0</v>
      </c>
      <c r="BU31" s="339"/>
      <c r="BV31" s="339" t="e">
        <f t="shared" si="57"/>
        <v>#DIV/0!</v>
      </c>
      <c r="BW31" s="339">
        <f t="shared" si="57"/>
        <v>0</v>
      </c>
      <c r="BX31" s="339">
        <f t="shared" si="57"/>
        <v>0</v>
      </c>
      <c r="BY31" s="343" t="e">
        <f t="shared" si="57"/>
        <v>#DIV/0!</v>
      </c>
      <c r="BZ31" s="340">
        <f>SUM(BZ14:BZ29)</f>
        <v>135921.40420999998</v>
      </c>
      <c r="CA31" s="341">
        <f>SUM(CA14:CA29)</f>
        <v>18297.429179999999</v>
      </c>
      <c r="CB31" s="341">
        <f t="shared" si="55"/>
        <v>13.461771739593184</v>
      </c>
      <c r="CC31" s="341">
        <f>SUM(CC14:CC29)</f>
        <v>53535.399999999994</v>
      </c>
      <c r="CD31" s="341">
        <f>SUM(CD14:CD29)</f>
        <v>13383.948000000004</v>
      </c>
      <c r="CE31" s="341">
        <f>CD31/CC31*100</f>
        <v>25.000183056444904</v>
      </c>
      <c r="CF31" s="340">
        <f>SUM(CF14:CF29)</f>
        <v>0</v>
      </c>
      <c r="CG31" s="467">
        <f>SUM(CG14:CG29)</f>
        <v>0</v>
      </c>
      <c r="CH31" s="467" t="e">
        <f>CG31/CF31*100</f>
        <v>#DIV/0!</v>
      </c>
      <c r="CI31" s="341">
        <f>SUM(CI14:CI29)</f>
        <v>60276.057840000009</v>
      </c>
      <c r="CJ31" s="341">
        <f>SUM(CJ14:CJ29)</f>
        <v>1971.5229999999997</v>
      </c>
      <c r="CK31" s="341">
        <f>CJ31/CI31*100</f>
        <v>3.270822729039971</v>
      </c>
      <c r="CL31" s="341">
        <f>SUM(CL14:CL29)</f>
        <v>8695.4676999999992</v>
      </c>
      <c r="CM31" s="341">
        <f>SUM(CM14:CM29)</f>
        <v>620.39999999999986</v>
      </c>
      <c r="CN31" s="341">
        <f t="shared" si="8"/>
        <v>7.1347513601827295</v>
      </c>
      <c r="CO31" s="472">
        <f>SUM(CO14:CO29)</f>
        <v>10314.244000000001</v>
      </c>
      <c r="CP31" s="457">
        <f>SUM(CP14:CP29)</f>
        <v>0</v>
      </c>
      <c r="CQ31" s="341">
        <f>CP31/CO31*100</f>
        <v>0</v>
      </c>
      <c r="CR31" s="341">
        <f>SUM(CR14:CR29)</f>
        <v>3100.2346699999998</v>
      </c>
      <c r="CS31" s="341">
        <f>SUM(CS14:CS29)</f>
        <v>2789.3533999999995</v>
      </c>
      <c r="CT31" s="341">
        <f t="shared" si="9"/>
        <v>89.97233103002489</v>
      </c>
      <c r="CU31" s="341">
        <f>SUM(CU14:CU29)</f>
        <v>0</v>
      </c>
      <c r="CV31" s="341">
        <f>SUM(CV14:CV29)</f>
        <v>-467.79521999999997</v>
      </c>
      <c r="CW31" s="341" t="e">
        <f>CV31/CU31*100</f>
        <v>#DIV/0!</v>
      </c>
      <c r="CX31" s="341">
        <f>SUM(CX14:CX29)</f>
        <v>0</v>
      </c>
      <c r="CY31" s="341">
        <f>SUM(CY14:CY29)</f>
        <v>0</v>
      </c>
      <c r="CZ31" s="339" t="e">
        <f>CY31/CX31*100</f>
        <v>#DIV/0!</v>
      </c>
      <c r="DA31" s="339">
        <f>DA14+DA15+DA16+DA17+DA18+DA19+DA20+DA21+DA22+DA23+DA24+DA25+DA26+DA27+DA28+DA29</f>
        <v>0</v>
      </c>
      <c r="DB31" s="339">
        <f>DB14+DB15+DB16+DB17+DB18+DB19+DB20+DB21+DB22+DB23+DB24+DB25+DB26+DB27+DB28+DB29</f>
        <v>0</v>
      </c>
      <c r="DC31" s="339" t="e">
        <f>DB31/DA31*100</f>
        <v>#DIV/0!</v>
      </c>
      <c r="DD31" s="339">
        <f>DD14+DD15+DD16+DD17+DD18+DD19+DD20+DD21+DD22+DD23+DD24+DD25+DD26+DD27+DD28+DD29</f>
        <v>0</v>
      </c>
      <c r="DE31" s="339">
        <f>DE14+DE15+DE16+DE17+DE18+DE19+DE20+DE21+DE22+DE23+DE24+DE25+DE26+DE27+DE28+DE29</f>
        <v>0</v>
      </c>
      <c r="DF31" s="339">
        <v>0</v>
      </c>
      <c r="DG31" s="340">
        <f>SUM(DG14:DG29)</f>
        <v>180769.0172</v>
      </c>
      <c r="DH31" s="340">
        <f>SUM(DH14:DH29)</f>
        <v>18616.39761</v>
      </c>
      <c r="DI31" s="339">
        <f>DH31/DG31*100</f>
        <v>10.298444887490376</v>
      </c>
      <c r="DJ31" s="340">
        <f>SUM(DJ14:DJ29)</f>
        <v>26566.906230000004</v>
      </c>
      <c r="DK31" s="463">
        <f>SUM(DK14:DK29)</f>
        <v>5103.9970899999998</v>
      </c>
      <c r="DL31" s="339">
        <f>DK31/DJ31*100</f>
        <v>19.211860973997947</v>
      </c>
      <c r="DM31" s="341">
        <f>SUM(DM14:DM29)</f>
        <v>24724.235000000004</v>
      </c>
      <c r="DN31" s="340">
        <f>SUM(DN14:DN29)</f>
        <v>4785.0728600000011</v>
      </c>
      <c r="DO31" s="339">
        <f>DN31/DM31*100</f>
        <v>19.353775192639937</v>
      </c>
      <c r="DP31" s="341">
        <f>SUM(DP14:DP29)</f>
        <v>90.699999999999989</v>
      </c>
      <c r="DQ31" s="341">
        <f>SUM(DQ14:DQ29)</f>
        <v>0</v>
      </c>
      <c r="DR31" s="339">
        <f>DQ31/DP31*100</f>
        <v>0</v>
      </c>
      <c r="DS31" s="344">
        <f>SUM(DS14:DS29)</f>
        <v>1069.9769999999999</v>
      </c>
      <c r="DT31" s="339">
        <f>SUM(DT14:DT29)</f>
        <v>0</v>
      </c>
      <c r="DU31" s="339">
        <f>DT31/DS31*100</f>
        <v>0</v>
      </c>
      <c r="DV31" s="339">
        <f>SUM(DV14:DV29)</f>
        <v>681.99423000000002</v>
      </c>
      <c r="DW31" s="339">
        <f>SUM(DW14:DW29)</f>
        <v>318.92422999999997</v>
      </c>
      <c r="DX31" s="302">
        <f>DW31/DV31*100</f>
        <v>46.76347921594585</v>
      </c>
      <c r="DY31" s="339">
        <f>SUM(DY14:DY29)</f>
        <v>2384.6</v>
      </c>
      <c r="DZ31" s="344">
        <f>SUM(DZ14:DZ29)</f>
        <v>406.38513999999998</v>
      </c>
      <c r="EA31" s="341">
        <f t="shared" si="49"/>
        <v>17.042067432693113</v>
      </c>
      <c r="EB31" s="344">
        <f>SUM(EB14:EB29)</f>
        <v>837</v>
      </c>
      <c r="EC31" s="344">
        <f>SUM(EC14:EC29)</f>
        <v>22.65</v>
      </c>
      <c r="ED31" s="302">
        <f t="shared" si="50"/>
        <v>2.7060931899641578</v>
      </c>
      <c r="EE31" s="341">
        <f>SUM(EE14:EE29)</f>
        <v>43767.793419999995</v>
      </c>
      <c r="EF31" s="340">
        <f>SUM(EF14:EF29)</f>
        <v>2733.7215200000001</v>
      </c>
      <c r="EG31" s="339">
        <f>EF31/EE31*100</f>
        <v>6.2459660549183802</v>
      </c>
      <c r="EH31" s="341">
        <f>SUM(EH14:EH29)</f>
        <v>77498.179480000006</v>
      </c>
      <c r="EI31" s="340">
        <f>SUM(EI14:EI29)</f>
        <v>3832.8321499999993</v>
      </c>
      <c r="EJ31" s="339">
        <f>EI31/EH31*100</f>
        <v>4.945706048474519</v>
      </c>
      <c r="EK31" s="340">
        <f>SUM(EK14:EK29)</f>
        <v>29197.538070000002</v>
      </c>
      <c r="EL31" s="340">
        <f>SUM(EL14:EL29)</f>
        <v>6427.9027099999994</v>
      </c>
      <c r="EM31" s="339">
        <f>EL31/EK31*100</f>
        <v>22.015221607346973</v>
      </c>
      <c r="EN31" s="340">
        <f>SUM(EN14:EN29)</f>
        <v>0</v>
      </c>
      <c r="EO31" s="340">
        <f>SUM(EO14:EO29)</f>
        <v>0</v>
      </c>
      <c r="EP31" s="339" t="e">
        <f>EO31/EN31*100</f>
        <v>#DIV/0!</v>
      </c>
      <c r="EQ31" s="341">
        <f>SUM(EQ14:EQ29)</f>
        <v>517</v>
      </c>
      <c r="ER31" s="341">
        <f>SUM(ER14:ER29)</f>
        <v>88.90900000000002</v>
      </c>
      <c r="ES31" s="339">
        <f>ER31/EQ31*100</f>
        <v>17.197098646034821</v>
      </c>
      <c r="ET31" s="339">
        <f>SUM(ET14:ET29)</f>
        <v>0</v>
      </c>
      <c r="EU31" s="342">
        <f>SUM(EU14:EU29)</f>
        <v>0</v>
      </c>
      <c r="EV31" s="302" t="e">
        <f>EU31/ET31*100</f>
        <v>#DIV/0!</v>
      </c>
      <c r="EW31" s="344">
        <f>SUM(EW14:EW29)</f>
        <v>-2702.2729900000008</v>
      </c>
      <c r="EX31" s="339">
        <f>SUM(EX14:EX29)</f>
        <v>6157.2833299999993</v>
      </c>
      <c r="EY31" s="302">
        <f>EX31/EW31*100</f>
        <v>-227.85571083253129</v>
      </c>
    </row>
    <row r="32" spans="1:170" s="168" customFormat="1" ht="27.75" customHeight="1">
      <c r="C32" s="167">
        <v>178066.74421</v>
      </c>
      <c r="D32" s="167">
        <v>24773.680939999998</v>
      </c>
      <c r="E32" s="167"/>
      <c r="F32" s="167">
        <v>42145.34</v>
      </c>
      <c r="G32" s="167">
        <v>6476.2517600000001</v>
      </c>
      <c r="H32" s="167"/>
      <c r="I32" s="167">
        <v>5950.44</v>
      </c>
      <c r="J32" s="167">
        <v>1346.0362500000001</v>
      </c>
      <c r="K32" s="167"/>
      <c r="L32" s="167">
        <v>3364.74</v>
      </c>
      <c r="M32" s="167">
        <v>1000.47825</v>
      </c>
      <c r="N32" s="167"/>
      <c r="O32" s="167">
        <v>36.06</v>
      </c>
      <c r="P32" s="167">
        <v>7.0169100000000002</v>
      </c>
      <c r="Q32" s="167"/>
      <c r="R32" s="167">
        <v>5619.9</v>
      </c>
      <c r="S32" s="167">
        <v>1400.5015900000001</v>
      </c>
      <c r="T32" s="167"/>
      <c r="U32" s="167" t="e">
        <f>#REF!-U31</f>
        <v>#REF!</v>
      </c>
      <c r="V32" s="167">
        <v>-178.67846</v>
      </c>
      <c r="W32" s="167"/>
      <c r="X32" s="167">
        <v>550</v>
      </c>
      <c r="Y32" s="167">
        <v>254.48131000000001</v>
      </c>
      <c r="Z32" s="167"/>
      <c r="AA32" s="167">
        <v>6050</v>
      </c>
      <c r="AB32" s="167">
        <v>393.92207000000002</v>
      </c>
      <c r="AC32" s="167"/>
      <c r="AD32" s="167">
        <v>16922</v>
      </c>
      <c r="AE32" s="167">
        <v>1479.5308199999999</v>
      </c>
      <c r="AF32" s="167"/>
      <c r="AG32" s="167">
        <v>118</v>
      </c>
      <c r="AH32" s="167">
        <v>12.09</v>
      </c>
      <c r="AI32" s="167"/>
      <c r="AJ32" s="167" t="e">
        <f>#REF!-AJ31</f>
        <v>#REF!</v>
      </c>
      <c r="AK32" s="167" t="e">
        <f>#REF!-AK31</f>
        <v>#REF!</v>
      </c>
      <c r="AL32" s="167"/>
      <c r="AM32" s="167" t="e">
        <f>#REF!-AM31</f>
        <v>#REF!</v>
      </c>
      <c r="AN32" s="167" t="e">
        <f>#REF!-AN31</f>
        <v>#REF!</v>
      </c>
      <c r="AO32" s="167"/>
      <c r="AP32" s="167">
        <v>2733.4</v>
      </c>
      <c r="AQ32" s="167">
        <v>539.51828</v>
      </c>
      <c r="AR32" s="167"/>
      <c r="AS32" s="167">
        <v>390.8</v>
      </c>
      <c r="AT32" s="167">
        <v>104.07773</v>
      </c>
      <c r="AU32" s="167"/>
      <c r="AV32" s="167" t="e">
        <f>#REF!-AV31</f>
        <v>#REF!</v>
      </c>
      <c r="AW32" s="167" t="e">
        <f>#REF!-AW31</f>
        <v>#REF!</v>
      </c>
      <c r="AX32" s="167" t="e">
        <f>#REF!-AX31</f>
        <v>#REF!</v>
      </c>
      <c r="AY32" s="167">
        <v>410</v>
      </c>
      <c r="AZ32" s="167">
        <v>76.826949999999997</v>
      </c>
      <c r="BA32" s="167"/>
      <c r="BB32" s="167" t="e">
        <f>#REF!-BB31</f>
        <v>#REF!</v>
      </c>
      <c r="BC32" s="167" t="e">
        <f>#REF!-BC31</f>
        <v>#REF!</v>
      </c>
      <c r="BD32" s="167" t="e">
        <f>#REF!-BD31</f>
        <v>#REF!</v>
      </c>
      <c r="BE32" s="167">
        <v>0</v>
      </c>
      <c r="BF32" s="167">
        <v>21.555</v>
      </c>
      <c r="BG32" s="167"/>
      <c r="BH32" s="167" t="e">
        <f>#REF!-BH31</f>
        <v>#REF!</v>
      </c>
      <c r="BI32" s="167" t="e">
        <f>#REF!-BI31</f>
        <v>#REF!</v>
      </c>
      <c r="BJ32" s="167" t="e">
        <f>#REF!-BJ31</f>
        <v>#REF!</v>
      </c>
      <c r="BK32" s="167" t="e">
        <f>#REF!-BK31</f>
        <v>#REF!</v>
      </c>
      <c r="BL32" s="167" t="e">
        <f>#REF!-BL31</f>
        <v>#REF!</v>
      </c>
      <c r="BM32" s="167" t="e">
        <f>#REF!-BM31</f>
        <v>#REF!</v>
      </c>
      <c r="BN32" s="167">
        <v>0</v>
      </c>
      <c r="BO32" s="167">
        <v>8.6936099999999996</v>
      </c>
      <c r="BP32" s="167"/>
      <c r="BQ32" s="167" t="e">
        <f>#REF!-BQ31</f>
        <v>#REF!</v>
      </c>
      <c r="BR32" s="167">
        <v>10.201449999999999</v>
      </c>
      <c r="BS32" s="167"/>
      <c r="BT32" s="167" t="e">
        <f>#REF!-BT31</f>
        <v>#REF!</v>
      </c>
      <c r="BU32" s="167" t="e">
        <f>#REF!-BU31</f>
        <v>#REF!</v>
      </c>
      <c r="BV32" s="167" t="e">
        <f>#REF!-BV31</f>
        <v>#REF!</v>
      </c>
      <c r="BW32" s="167" t="e">
        <f>#REF!-BW31</f>
        <v>#REF!</v>
      </c>
      <c r="BX32" s="167" t="e">
        <f>#REF!-BX31</f>
        <v>#REF!</v>
      </c>
      <c r="BY32" s="167" t="e">
        <f>#REF!-BY31</f>
        <v>#REF!</v>
      </c>
      <c r="BZ32" s="167">
        <v>135921.40421000001</v>
      </c>
      <c r="CA32" s="167">
        <v>18297.429179999999</v>
      </c>
      <c r="CB32" s="167"/>
      <c r="CC32" s="167">
        <v>53535.4</v>
      </c>
      <c r="CD32" s="167">
        <v>13383.948</v>
      </c>
      <c r="CE32" s="167"/>
      <c r="CF32" s="167">
        <v>0</v>
      </c>
      <c r="CG32" s="167">
        <v>0</v>
      </c>
      <c r="CH32" s="167"/>
      <c r="CI32" s="167">
        <v>60276.057840000001</v>
      </c>
      <c r="CJ32" s="167">
        <v>1971.5229999999999</v>
      </c>
      <c r="CK32" s="167"/>
      <c r="CL32" s="167">
        <v>8695.4676999999992</v>
      </c>
      <c r="CM32" s="167">
        <v>620.4</v>
      </c>
      <c r="CN32" s="167"/>
      <c r="CO32" s="167">
        <v>10314.244000000001</v>
      </c>
      <c r="CP32" s="167">
        <v>0</v>
      </c>
      <c r="CQ32" s="167"/>
      <c r="CR32" s="167">
        <v>3100.2346699999998</v>
      </c>
      <c r="CS32" s="167">
        <v>2789.3534</v>
      </c>
      <c r="CT32" s="167"/>
      <c r="CU32" s="167" t="e">
        <f>#REF!-CU31</f>
        <v>#REF!</v>
      </c>
      <c r="CV32" s="167">
        <v>-467.79521999999997</v>
      </c>
      <c r="CW32" s="167"/>
      <c r="CX32" s="167" t="e">
        <f>#REF!-CX31</f>
        <v>#REF!</v>
      </c>
      <c r="CY32" s="167" t="e">
        <f>#REF!-CY31</f>
        <v>#REF!</v>
      </c>
      <c r="CZ32" s="167" t="e">
        <f>#REF!-CZ31</f>
        <v>#REF!</v>
      </c>
      <c r="DA32" s="167" t="e">
        <f>#REF!-DA31</f>
        <v>#REF!</v>
      </c>
      <c r="DB32" s="167" t="e">
        <f>#REF!-DB31</f>
        <v>#REF!</v>
      </c>
      <c r="DC32" s="167" t="e">
        <f>#REF!-DC31</f>
        <v>#REF!</v>
      </c>
      <c r="DD32" s="167" t="e">
        <f>#REF!-DD31</f>
        <v>#REF!</v>
      </c>
      <c r="DE32" s="167" t="e">
        <f>#REF!-DE31</f>
        <v>#REF!</v>
      </c>
      <c r="DF32" s="167"/>
      <c r="DG32" s="167">
        <v>180769.0172</v>
      </c>
      <c r="DH32" s="167">
        <v>18616.39761</v>
      </c>
      <c r="DI32" s="167"/>
      <c r="DJ32" s="167">
        <v>26566.906230000001</v>
      </c>
      <c r="DK32" s="167">
        <v>5103.9970899999998</v>
      </c>
      <c r="DL32" s="167"/>
      <c r="DM32" s="167">
        <v>24724.235000000001</v>
      </c>
      <c r="DN32" s="167">
        <v>4785.0728600000002</v>
      </c>
      <c r="DO32" s="167"/>
      <c r="DP32" s="167">
        <v>90.7</v>
      </c>
      <c r="DQ32" s="167">
        <v>0</v>
      </c>
      <c r="DR32" s="167"/>
      <c r="DS32" s="167">
        <v>1069.9770000000001</v>
      </c>
      <c r="DT32" s="167" t="e">
        <f>#REF!-DT31</f>
        <v>#REF!</v>
      </c>
      <c r="DU32" s="167"/>
      <c r="DV32" s="167">
        <v>681.99423000000002</v>
      </c>
      <c r="DW32" s="167">
        <v>318.92423000000002</v>
      </c>
      <c r="DX32" s="167"/>
      <c r="DY32" s="167">
        <v>2384.6</v>
      </c>
      <c r="DZ32" s="167">
        <v>406.38513999999998</v>
      </c>
      <c r="EA32" s="167"/>
      <c r="EB32" s="167">
        <v>837</v>
      </c>
      <c r="EC32" s="167">
        <v>22.65</v>
      </c>
      <c r="ED32" s="167"/>
      <c r="EE32" s="167">
        <v>43767.793420000002</v>
      </c>
      <c r="EF32" s="167">
        <v>2733.7215200000001</v>
      </c>
      <c r="EG32" s="167"/>
      <c r="EH32" s="167">
        <v>77498.179480000006</v>
      </c>
      <c r="EI32" s="167">
        <v>3832.8321500000002</v>
      </c>
      <c r="EJ32" s="167"/>
      <c r="EK32" s="167">
        <v>29197.538069999999</v>
      </c>
      <c r="EL32" s="167">
        <v>6427.9027100000003</v>
      </c>
      <c r="EM32" s="167"/>
      <c r="EN32" s="167">
        <v>0</v>
      </c>
      <c r="EO32" s="167">
        <v>0</v>
      </c>
      <c r="EP32" s="167"/>
      <c r="EQ32" s="167">
        <v>517</v>
      </c>
      <c r="ER32" s="167">
        <v>88.909000000000006</v>
      </c>
      <c r="ES32" s="167"/>
      <c r="ET32" s="167" t="e">
        <f>#REF!-ET31</f>
        <v>#REF!</v>
      </c>
      <c r="EU32" s="167" t="e">
        <f>#REF!-EU31</f>
        <v>#REF!</v>
      </c>
      <c r="EV32" s="167"/>
      <c r="EW32" s="167">
        <v>-2702.2729899999999</v>
      </c>
      <c r="EX32" s="167">
        <v>6157.2833300000002</v>
      </c>
    </row>
    <row r="33" spans="3:155">
      <c r="C33" s="167">
        <f>C32-C31</f>
        <v>0</v>
      </c>
      <c r="D33" s="167">
        <f>D32-D31</f>
        <v>0</v>
      </c>
      <c r="E33" s="167"/>
      <c r="F33" s="167">
        <f>F32-F31</f>
        <v>0</v>
      </c>
      <c r="G33" s="167">
        <f>G32-G31</f>
        <v>0</v>
      </c>
      <c r="H33" s="167"/>
      <c r="I33" s="167">
        <f>I32-I31</f>
        <v>0</v>
      </c>
      <c r="J33" s="167">
        <f>J32-J31</f>
        <v>0</v>
      </c>
      <c r="K33" s="167"/>
      <c r="L33" s="167">
        <f>L32-L31</f>
        <v>0</v>
      </c>
      <c r="M33" s="167">
        <f>M32-M31</f>
        <v>0</v>
      </c>
      <c r="N33" s="167"/>
      <c r="O33" s="167">
        <f>O32-O31</f>
        <v>0</v>
      </c>
      <c r="P33" s="167">
        <f>P32-P31</f>
        <v>0</v>
      </c>
      <c r="Q33" s="167"/>
      <c r="R33" s="167">
        <f>R32-R31</f>
        <v>0</v>
      </c>
      <c r="S33" s="167">
        <f>S32-S31</f>
        <v>0</v>
      </c>
      <c r="T33" s="167"/>
      <c r="U33" s="167" t="e">
        <f>U32-U31</f>
        <v>#REF!</v>
      </c>
      <c r="V33" s="167">
        <f>V32-V31</f>
        <v>0</v>
      </c>
      <c r="W33" s="167"/>
      <c r="X33" s="167">
        <f>X32-X31</f>
        <v>0</v>
      </c>
      <c r="Y33" s="167">
        <f>Y32-Y31</f>
        <v>0</v>
      </c>
      <c r="Z33" s="167"/>
      <c r="AA33" s="167">
        <f>AA32-AA31</f>
        <v>0</v>
      </c>
      <c r="AB33" s="167">
        <f>AB32-AB31</f>
        <v>0</v>
      </c>
      <c r="AC33" s="167"/>
      <c r="AD33" s="167">
        <f>AD32-AD31</f>
        <v>0</v>
      </c>
      <c r="AE33" s="167">
        <f>AE32-AE31</f>
        <v>0</v>
      </c>
      <c r="AF33" s="167"/>
      <c r="AG33" s="167">
        <f>AG32-AG31</f>
        <v>0</v>
      </c>
      <c r="AH33" s="167">
        <f>AH32-AH31</f>
        <v>0</v>
      </c>
      <c r="AI33" s="167"/>
      <c r="AJ33" s="167" t="e">
        <f t="shared" ref="AJ33:AQ33" si="58">AJ32-AJ31</f>
        <v>#REF!</v>
      </c>
      <c r="AK33" s="167" t="e">
        <f t="shared" si="58"/>
        <v>#REF!</v>
      </c>
      <c r="AL33" s="167" t="e">
        <f t="shared" si="58"/>
        <v>#DIV/0!</v>
      </c>
      <c r="AM33" s="167" t="e">
        <f t="shared" si="58"/>
        <v>#REF!</v>
      </c>
      <c r="AN33" s="167" t="e">
        <f t="shared" si="58"/>
        <v>#REF!</v>
      </c>
      <c r="AO33" s="167" t="e">
        <f t="shared" si="58"/>
        <v>#DIV/0!</v>
      </c>
      <c r="AP33" s="167">
        <f t="shared" si="58"/>
        <v>0</v>
      </c>
      <c r="AQ33" s="167">
        <f t="shared" si="58"/>
        <v>0</v>
      </c>
      <c r="AR33" s="167"/>
      <c r="AS33" s="167">
        <f>AS32-AS31</f>
        <v>0</v>
      </c>
      <c r="AT33" s="167">
        <f>AT32-AT31</f>
        <v>0</v>
      </c>
      <c r="AU33" s="167"/>
      <c r="AV33" s="167" t="e">
        <f>AV32-AV31</f>
        <v>#REF!</v>
      </c>
      <c r="AW33" s="167" t="e">
        <f>AW32-AW31</f>
        <v>#REF!</v>
      </c>
      <c r="AX33" s="167" t="e">
        <f>AX32-AX31</f>
        <v>#REF!</v>
      </c>
      <c r="AY33" s="167">
        <f>AY32-AY31</f>
        <v>0</v>
      </c>
      <c r="AZ33" s="167">
        <f>AZ32-AZ31</f>
        <v>0</v>
      </c>
      <c r="BA33" s="167"/>
      <c r="BB33" s="167" t="e">
        <f>BB32-BB31</f>
        <v>#REF!</v>
      </c>
      <c r="BC33" s="167" t="e">
        <f>BC32-BC31</f>
        <v>#REF!</v>
      </c>
      <c r="BD33" s="167" t="e">
        <f>BD32-BD31</f>
        <v>#REF!</v>
      </c>
      <c r="BE33" s="167">
        <f>BE32-BE31</f>
        <v>0</v>
      </c>
      <c r="BF33" s="167">
        <f>BF32-BF31</f>
        <v>0</v>
      </c>
      <c r="BG33" s="167"/>
      <c r="BH33" s="167" t="e">
        <f t="shared" ref="BH33:BO33" si="59">BH32-BH31</f>
        <v>#REF!</v>
      </c>
      <c r="BI33" s="167" t="e">
        <f t="shared" si="59"/>
        <v>#REF!</v>
      </c>
      <c r="BJ33" s="167" t="e">
        <f t="shared" si="59"/>
        <v>#REF!</v>
      </c>
      <c r="BK33" s="167" t="e">
        <f t="shared" si="59"/>
        <v>#REF!</v>
      </c>
      <c r="BL33" s="167" t="e">
        <f t="shared" si="59"/>
        <v>#REF!</v>
      </c>
      <c r="BM33" s="167" t="e">
        <f t="shared" si="59"/>
        <v>#REF!</v>
      </c>
      <c r="BN33" s="167">
        <f t="shared" si="59"/>
        <v>0</v>
      </c>
      <c r="BO33" s="167">
        <f t="shared" si="59"/>
        <v>0</v>
      </c>
      <c r="BP33" s="167"/>
      <c r="BQ33" s="167" t="e">
        <f>BQ32-BQ31</f>
        <v>#REF!</v>
      </c>
      <c r="BR33" s="167">
        <f>BR32-BR31</f>
        <v>0</v>
      </c>
      <c r="BS33" s="167"/>
      <c r="BT33" s="167" t="e">
        <f t="shared" ref="BT33:CA33" si="60">BT32-BT31</f>
        <v>#REF!</v>
      </c>
      <c r="BU33" s="167" t="e">
        <f t="shared" si="60"/>
        <v>#REF!</v>
      </c>
      <c r="BV33" s="167" t="e">
        <f t="shared" si="60"/>
        <v>#REF!</v>
      </c>
      <c r="BW33" s="167" t="e">
        <f t="shared" si="60"/>
        <v>#REF!</v>
      </c>
      <c r="BX33" s="167" t="e">
        <f t="shared" si="60"/>
        <v>#REF!</v>
      </c>
      <c r="BY33" s="167" t="e">
        <f t="shared" si="60"/>
        <v>#REF!</v>
      </c>
      <c r="BZ33" s="167">
        <f t="shared" si="60"/>
        <v>0</v>
      </c>
      <c r="CA33" s="167">
        <f t="shared" si="60"/>
        <v>0</v>
      </c>
      <c r="CB33" s="167"/>
      <c r="CC33" s="167">
        <f>CC32-CC31</f>
        <v>0</v>
      </c>
      <c r="CD33" s="167">
        <f>CD32-CD31</f>
        <v>0</v>
      </c>
      <c r="CE33" s="167"/>
      <c r="CF33" s="167">
        <f>CF32-CF31</f>
        <v>0</v>
      </c>
      <c r="CG33" s="167">
        <f>CG32-CG31</f>
        <v>0</v>
      </c>
      <c r="CH33" s="167"/>
      <c r="CI33" s="167">
        <f>CI32-CI31</f>
        <v>0</v>
      </c>
      <c r="CJ33" s="167">
        <f>CJ32-CJ31</f>
        <v>0</v>
      </c>
      <c r="CK33" s="167"/>
      <c r="CL33" s="167">
        <f>CL32-CL31</f>
        <v>0</v>
      </c>
      <c r="CM33" s="167">
        <f>CM32-CM31</f>
        <v>0</v>
      </c>
      <c r="CN33" s="167"/>
      <c r="CO33" s="167">
        <f>CO32-CO31</f>
        <v>0</v>
      </c>
      <c r="CP33" s="167">
        <f>CP32-CP31</f>
        <v>0</v>
      </c>
      <c r="CQ33" s="167"/>
      <c r="CR33" s="167">
        <f>CR32-CR31</f>
        <v>0</v>
      </c>
      <c r="CS33" s="167">
        <f>CS32-CS31</f>
        <v>0</v>
      </c>
      <c r="CT33" s="167"/>
      <c r="CU33" s="167" t="e">
        <f>CU32-CU31</f>
        <v>#REF!</v>
      </c>
      <c r="CV33" s="167">
        <f>CV32-CV31</f>
        <v>0</v>
      </c>
      <c r="CW33" s="167"/>
      <c r="CX33" s="167" t="e">
        <f t="shared" ref="CX33:DH33" si="61">CX32-CX31</f>
        <v>#REF!</v>
      </c>
      <c r="CY33" s="167" t="e">
        <f t="shared" si="61"/>
        <v>#REF!</v>
      </c>
      <c r="CZ33" s="167" t="e">
        <f t="shared" si="61"/>
        <v>#REF!</v>
      </c>
      <c r="DA33" s="167" t="e">
        <f t="shared" si="61"/>
        <v>#REF!</v>
      </c>
      <c r="DB33" s="167" t="e">
        <f t="shared" si="61"/>
        <v>#REF!</v>
      </c>
      <c r="DC33" s="167" t="e">
        <f t="shared" si="61"/>
        <v>#REF!</v>
      </c>
      <c r="DD33" s="167" t="e">
        <f t="shared" si="61"/>
        <v>#REF!</v>
      </c>
      <c r="DE33" s="167" t="e">
        <f t="shared" si="61"/>
        <v>#REF!</v>
      </c>
      <c r="DF33" s="167">
        <f t="shared" si="61"/>
        <v>0</v>
      </c>
      <c r="DG33" s="167">
        <f t="shared" si="61"/>
        <v>0</v>
      </c>
      <c r="DH33" s="167">
        <f t="shared" si="61"/>
        <v>0</v>
      </c>
      <c r="DI33" s="167"/>
      <c r="DJ33" s="167">
        <f>DJ32-DJ31</f>
        <v>0</v>
      </c>
      <c r="DK33" s="167">
        <f>DK32-DK31</f>
        <v>0</v>
      </c>
      <c r="DL33" s="167"/>
      <c r="DM33" s="167">
        <f>DM32-DM31</f>
        <v>0</v>
      </c>
      <c r="DN33" s="167">
        <f>DN32-DN31</f>
        <v>0</v>
      </c>
      <c r="DO33" s="167"/>
      <c r="DP33" s="167">
        <f>DP32-DP31</f>
        <v>0</v>
      </c>
      <c r="DQ33" s="167">
        <f>DQ32-DQ31</f>
        <v>0</v>
      </c>
      <c r="DR33" s="167"/>
      <c r="DS33" s="167">
        <f>DS32-DS31</f>
        <v>0</v>
      </c>
      <c r="DT33" s="167" t="e">
        <f>DT32-DT31</f>
        <v>#REF!</v>
      </c>
      <c r="DU33" s="167"/>
      <c r="DV33" s="167">
        <f>DV32-DV31</f>
        <v>0</v>
      </c>
      <c r="DW33" s="167">
        <f>DW32-DW31</f>
        <v>0</v>
      </c>
      <c r="DX33" s="167"/>
      <c r="DY33" s="167">
        <f>DY32-DY31</f>
        <v>0</v>
      </c>
      <c r="DZ33" s="167">
        <f>DZ32-DZ31</f>
        <v>0</v>
      </c>
      <c r="EA33" s="167"/>
      <c r="EB33" s="167">
        <f>EB32-EB31</f>
        <v>0</v>
      </c>
      <c r="EC33" s="167">
        <f>EC32-EC31</f>
        <v>0</v>
      </c>
      <c r="ED33" s="167"/>
      <c r="EE33" s="167">
        <f>EE32-EE31</f>
        <v>0</v>
      </c>
      <c r="EF33" s="167">
        <f>EF32-EF31</f>
        <v>0</v>
      </c>
      <c r="EG33" s="167"/>
      <c r="EH33" s="167">
        <f>EH32-EH31</f>
        <v>0</v>
      </c>
      <c r="EI33" s="167">
        <f>EI32-EI31</f>
        <v>0</v>
      </c>
      <c r="EJ33" s="167"/>
      <c r="EK33" s="167">
        <f>EK32-EK31</f>
        <v>0</v>
      </c>
      <c r="EL33" s="167">
        <f>EL32-EL31</f>
        <v>0</v>
      </c>
      <c r="EM33" s="167"/>
      <c r="EN33" s="167">
        <f>EN32-EN31</f>
        <v>0</v>
      </c>
      <c r="EO33" s="167">
        <f>EO32-EO31</f>
        <v>0</v>
      </c>
      <c r="EP33" s="167"/>
      <c r="EQ33" s="167">
        <f>EQ32-EQ31</f>
        <v>0</v>
      </c>
      <c r="ER33" s="167">
        <f>ER32-ER31</f>
        <v>0</v>
      </c>
      <c r="ES33" s="167"/>
      <c r="ET33" s="167" t="e">
        <f>ET32-ET31</f>
        <v>#REF!</v>
      </c>
      <c r="EU33" s="167" t="e">
        <f>EU32-EU31</f>
        <v>#REF!</v>
      </c>
      <c r="EV33" s="167"/>
      <c r="EW33" s="167">
        <f>EW32-EW31</f>
        <v>0</v>
      </c>
      <c r="EX33" s="167">
        <f>EX32-EX31</f>
        <v>0</v>
      </c>
      <c r="EY33" s="169"/>
    </row>
  </sheetData>
  <customSheetViews>
    <customSheetView guid="{61528DAC-5C4C-48F4-ADE2-8A724B05A086}" scale="70" showPageBreaks="1" fitToPage="1" printArea="1" hiddenColumns="1" view="pageBreakPreview">
      <selection activeCell="EX32" sqref="EX32"/>
      <colBreaks count="6" manualBreakCount="6">
        <brk id="17" max="29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28000000000000003" bottom="0.32" header="0.31496062992125984" footer="0.31496062992125984"/>
      <pageSetup paperSize="9" scale="68" fitToWidth="11" orientation="landscape" r:id="rId1"/>
    </customSheetView>
    <customSheetView guid="{B30CE22D-C12F-4E12-8BB9-3AAE0A6991CC}" scale="75" showPageBreaks="1" fitToPage="1" printArea="1" hiddenColumns="1" view="pageBreakPreview" topLeftCell="A4">
      <selection activeCell="C14" sqref="C14:D29"/>
      <colBreaks count="6" manualBreakCount="6">
        <brk id="17" max="30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53" fitToWidth="7" orientation="landscape" r:id="rId2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3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4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7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5BFCA170-DEAE-4D2C-98A0-1E68B427AC01}" scale="75" showPageBreaks="1" printArea="1" hiddenColumns="1" view="pageBreakPreview" topLeftCell="A10">
      <pane xSplit="2" ySplit="4" topLeftCell="BP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9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4" type="noConversion"/>
  <pageMargins left="0.70866141732283472" right="0.19685039370078741" top="0.28000000000000003" bottom="0.32" header="0.31496062992125984" footer="0.31496062992125984"/>
  <pageSetup paperSize="9" scale="68" fitToWidth="11" orientation="landscape" r:id="rId10"/>
  <colBreaks count="6" manualBreakCount="6">
    <brk id="17" max="29" man="1"/>
    <brk id="35" max="30" man="1"/>
    <brk id="59" max="29" man="1"/>
    <brk id="92" max="30" man="1"/>
    <brk id="116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343</v>
      </c>
      <c r="AO1" t="s">
        <v>344</v>
      </c>
      <c r="AP1" t="s">
        <v>345</v>
      </c>
      <c r="AS1" t="s">
        <v>346</v>
      </c>
      <c r="AW1">
        <v>187.4</v>
      </c>
      <c r="AX1" t="s">
        <v>347</v>
      </c>
      <c r="AY1" t="s">
        <v>348</v>
      </c>
    </row>
    <row r="2" spans="32:51">
      <c r="AF2" t="s">
        <v>349</v>
      </c>
      <c r="AJ2" t="s">
        <v>350</v>
      </c>
    </row>
    <row r="3" spans="32:51">
      <c r="AF3" t="s">
        <v>352</v>
      </c>
      <c r="AH3" t="s">
        <v>351</v>
      </c>
      <c r="AJ3" t="s">
        <v>352</v>
      </c>
      <c r="AN3" t="s">
        <v>351</v>
      </c>
      <c r="AO3" t="s">
        <v>351</v>
      </c>
      <c r="AP3" t="s">
        <v>351</v>
      </c>
      <c r="AS3" t="s">
        <v>353</v>
      </c>
      <c r="AT3" t="s">
        <v>354</v>
      </c>
      <c r="AU3" t="s">
        <v>355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356</v>
      </c>
      <c r="AU4" t="s">
        <v>357</v>
      </c>
      <c r="AV4" t="s">
        <v>358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359</v>
      </c>
      <c r="AU5" t="s">
        <v>357</v>
      </c>
      <c r="AV5" t="s">
        <v>360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361</v>
      </c>
      <c r="AU6" t="s">
        <v>357</v>
      </c>
      <c r="AV6" t="s">
        <v>360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362</v>
      </c>
      <c r="AU7" t="s">
        <v>357</v>
      </c>
      <c r="AV7" t="s">
        <v>363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364</v>
      </c>
      <c r="AU8" t="s">
        <v>357</v>
      </c>
      <c r="AV8" t="s">
        <v>365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366</v>
      </c>
      <c r="AU9" t="s">
        <v>357</v>
      </c>
      <c r="AV9" t="s">
        <v>367</v>
      </c>
      <c r="AW9" t="s">
        <v>368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369</v>
      </c>
      <c r="AU10" t="s">
        <v>357</v>
      </c>
      <c r="AV10" t="s">
        <v>370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371</v>
      </c>
      <c r="AU11" t="s">
        <v>357</v>
      </c>
      <c r="AV11" t="s">
        <v>372</v>
      </c>
      <c r="AW11" t="s">
        <v>368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373</v>
      </c>
      <c r="AU12" t="s">
        <v>357</v>
      </c>
      <c r="AV12" t="s">
        <v>374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375</v>
      </c>
      <c r="AU13" t="s">
        <v>357</v>
      </c>
      <c r="AV13" t="s">
        <v>376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377</v>
      </c>
      <c r="AU14" t="s">
        <v>357</v>
      </c>
      <c r="AV14" t="s">
        <v>363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378</v>
      </c>
      <c r="AU15" t="s">
        <v>357</v>
      </c>
      <c r="AV15" t="s">
        <v>379</v>
      </c>
      <c r="AW15" t="s">
        <v>380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381</v>
      </c>
      <c r="AU16" t="s">
        <v>357</v>
      </c>
      <c r="AV16" t="s">
        <v>360</v>
      </c>
      <c r="AW16" t="s">
        <v>382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383</v>
      </c>
      <c r="AU17" t="s">
        <v>357</v>
      </c>
      <c r="AV17" t="s">
        <v>384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385</v>
      </c>
      <c r="AU18" t="s">
        <v>357</v>
      </c>
      <c r="AV18" t="s">
        <v>360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386</v>
      </c>
      <c r="AU19" t="s">
        <v>387</v>
      </c>
      <c r="AV19" t="s">
        <v>370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388</v>
      </c>
      <c r="AY20" t="s">
        <v>389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3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5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6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verticalDpi="0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1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61528DAC-5C4C-48F4-ADE2-8A724B05A086}">
      <selection activeCell="F23" sqref="F23"/>
      <pageMargins left="0.7" right="0.7" top="0.75" bottom="0.75" header="0.3" footer="0.3"/>
    </customSheetView>
    <customSheetView guid="{B30CE22D-C12F-4E12-8BB9-3AAE0A6991CC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>
      <pageMargins left="0.7" right="0.7" top="0.75" bottom="0.75" header="0.3" footer="0.3"/>
    </customSheetView>
    <customSheetView guid="{B30CE22D-C12F-4E12-8BB9-3AAE0A6991CC}" showPageBreaks="1">
      <pageMargins left="0.7" right="0.7" top="0.75" bottom="0.75" header="0.3" footer="0.3"/>
      <pageSetup paperSize="9" orientation="portrait" r:id="rId1"/>
    </customSheetView>
    <customSheetView guid="{B31C8DB7-3E78-4144-A6B5-8DE36DE63F0E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7"/>
  <sheetViews>
    <sheetView view="pageBreakPreview" topLeftCell="A55" zoomScale="60" workbookViewId="0">
      <selection activeCell="D70" sqref="D70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37" t="s">
        <v>399</v>
      </c>
      <c r="B1" s="437"/>
      <c r="C1" s="437"/>
      <c r="D1" s="437"/>
      <c r="E1" s="437"/>
      <c r="F1" s="437"/>
    </row>
    <row r="2" spans="1:6" ht="20.25">
      <c r="A2" s="437" t="s">
        <v>417</v>
      </c>
      <c r="B2" s="437"/>
      <c r="C2" s="437"/>
      <c r="D2" s="437"/>
      <c r="E2" s="437"/>
      <c r="F2" s="437"/>
    </row>
    <row r="3" spans="1:6" ht="101.25">
      <c r="A3" s="361" t="s">
        <v>0</v>
      </c>
      <c r="B3" s="361" t="s">
        <v>1</v>
      </c>
      <c r="C3" s="362" t="s">
        <v>407</v>
      </c>
      <c r="D3" s="363" t="s">
        <v>415</v>
      </c>
      <c r="E3" s="362" t="s">
        <v>2</v>
      </c>
      <c r="F3" s="364" t="s">
        <v>3</v>
      </c>
    </row>
    <row r="4" spans="1:6" s="6" customFormat="1" ht="20.25">
      <c r="A4" s="365"/>
      <c r="B4" s="366" t="s">
        <v>4</v>
      </c>
      <c r="C4" s="367">
        <f>C5+C12+C17+C22+C24+C28+C7</f>
        <v>152517</v>
      </c>
      <c r="D4" s="367">
        <f>D5+D12+D17+D22+D24+D28+D7</f>
        <v>34168.425969999997</v>
      </c>
      <c r="E4" s="367">
        <f>SUM(D4/C4*100)</f>
        <v>22.403027839519527</v>
      </c>
      <c r="F4" s="367">
        <f>SUM(D4-C4)</f>
        <v>-118348.57403</v>
      </c>
    </row>
    <row r="5" spans="1:6" s="6" customFormat="1" ht="20.25">
      <c r="A5" s="365">
        <v>1010000</v>
      </c>
      <c r="B5" s="366" t="s">
        <v>5</v>
      </c>
      <c r="C5" s="367">
        <f>C6</f>
        <v>127321</v>
      </c>
      <c r="D5" s="367">
        <f>D6</f>
        <v>28183.715810000002</v>
      </c>
      <c r="E5" s="367">
        <f t="shared" ref="E5:E71" si="0">SUM(D5/C5*100)</f>
        <v>22.135952285954399</v>
      </c>
      <c r="F5" s="367">
        <f t="shared" ref="F5:F71" si="1">SUM(D5-C5)</f>
        <v>-99137.284190000006</v>
      </c>
    </row>
    <row r="6" spans="1:6" ht="20.25">
      <c r="A6" s="368">
        <v>1010200001</v>
      </c>
      <c r="B6" s="369" t="s">
        <v>224</v>
      </c>
      <c r="C6" s="370">
        <v>127321</v>
      </c>
      <c r="D6" s="371">
        <v>28183.715810000002</v>
      </c>
      <c r="E6" s="370">
        <f t="shared" si="0"/>
        <v>22.135952285954399</v>
      </c>
      <c r="F6" s="370">
        <f t="shared" si="1"/>
        <v>-99137.284190000006</v>
      </c>
    </row>
    <row r="7" spans="1:6" ht="40.5">
      <c r="A7" s="365">
        <v>1030000</v>
      </c>
      <c r="B7" s="372" t="s">
        <v>266</v>
      </c>
      <c r="C7" s="367">
        <f>C8+C10+C9</f>
        <v>5168.1000000000004</v>
      </c>
      <c r="D7" s="367">
        <f>D8+D10+D9+D11</f>
        <v>1277.2135900000001</v>
      </c>
      <c r="E7" s="370">
        <f t="shared" si="0"/>
        <v>24.713407054817051</v>
      </c>
      <c r="F7" s="370">
        <f t="shared" si="1"/>
        <v>-3890.8864100000001</v>
      </c>
    </row>
    <row r="8" spans="1:6" ht="20.25">
      <c r="A8" s="368">
        <v>1030223001</v>
      </c>
      <c r="B8" s="369" t="s">
        <v>268</v>
      </c>
      <c r="C8" s="370">
        <v>1757.2</v>
      </c>
      <c r="D8" s="371">
        <v>573.19064000000003</v>
      </c>
      <c r="E8" s="370">
        <f t="shared" si="0"/>
        <v>32.619544730252677</v>
      </c>
      <c r="F8" s="370">
        <f>SUM(D8-C8)</f>
        <v>-1184.00936</v>
      </c>
    </row>
    <row r="9" spans="1:6" ht="20.25">
      <c r="A9" s="368">
        <v>1030224001</v>
      </c>
      <c r="B9" s="369" t="s">
        <v>274</v>
      </c>
      <c r="C9" s="370">
        <v>21.5</v>
      </c>
      <c r="D9" s="371">
        <v>4.0201399999999996</v>
      </c>
      <c r="E9" s="370">
        <f t="shared" si="0"/>
        <v>18.698325581395348</v>
      </c>
      <c r="F9" s="370">
        <f>SUM(D9-C9)</f>
        <v>-17.479860000000002</v>
      </c>
    </row>
    <row r="10" spans="1:6" ht="20.25">
      <c r="A10" s="368">
        <v>1030225001</v>
      </c>
      <c r="B10" s="369" t="s">
        <v>267</v>
      </c>
      <c r="C10" s="370">
        <v>3389.4</v>
      </c>
      <c r="D10" s="371">
        <v>802.37067999999999</v>
      </c>
      <c r="E10" s="370">
        <f t="shared" si="0"/>
        <v>23.672941523573492</v>
      </c>
      <c r="F10" s="370">
        <f t="shared" si="1"/>
        <v>-2587.0293200000001</v>
      </c>
    </row>
    <row r="11" spans="1:6" ht="20.25">
      <c r="A11" s="368">
        <v>1030226001</v>
      </c>
      <c r="B11" s="369" t="s">
        <v>276</v>
      </c>
      <c r="C11" s="370">
        <v>0</v>
      </c>
      <c r="D11" s="371">
        <v>-102.36787</v>
      </c>
      <c r="E11" s="370" t="e">
        <f t="shared" si="0"/>
        <v>#DIV/0!</v>
      </c>
      <c r="F11" s="370">
        <f t="shared" si="1"/>
        <v>-102.36787</v>
      </c>
    </row>
    <row r="12" spans="1:6" s="6" customFormat="1" ht="20.25">
      <c r="A12" s="365">
        <v>1050000</v>
      </c>
      <c r="B12" s="366" t="s">
        <v>6</v>
      </c>
      <c r="C12" s="367">
        <f>SUM(C13:C16)</f>
        <v>12727.9</v>
      </c>
      <c r="D12" s="367">
        <f>SUM(D13:D16)</f>
        <v>3914.5477499999997</v>
      </c>
      <c r="E12" s="367">
        <f t="shared" si="0"/>
        <v>30.755645078921106</v>
      </c>
      <c r="F12" s="367">
        <f t="shared" si="1"/>
        <v>-8813.3522499999999</v>
      </c>
    </row>
    <row r="13" spans="1:6" s="6" customFormat="1" ht="20.25">
      <c r="A13" s="368">
        <v>1050100000</v>
      </c>
      <c r="B13" s="373" t="s">
        <v>403</v>
      </c>
      <c r="C13" s="370">
        <v>9793.9</v>
      </c>
      <c r="D13" s="370">
        <v>1490.37195</v>
      </c>
      <c r="E13" s="370">
        <f t="shared" si="0"/>
        <v>15.21734906421344</v>
      </c>
      <c r="F13" s="370">
        <f t="shared" si="1"/>
        <v>-8303.528049999999</v>
      </c>
    </row>
    <row r="14" spans="1:6" ht="20.25">
      <c r="A14" s="368">
        <v>1050200000</v>
      </c>
      <c r="B14" s="373" t="s">
        <v>232</v>
      </c>
      <c r="C14" s="374">
        <v>1450.7</v>
      </c>
      <c r="D14" s="371">
        <v>1308.2894699999999</v>
      </c>
      <c r="E14" s="370">
        <f t="shared" si="0"/>
        <v>90.183323223271515</v>
      </c>
      <c r="F14" s="370">
        <f t="shared" si="1"/>
        <v>-142.41053000000011</v>
      </c>
    </row>
    <row r="15" spans="1:6" ht="23.25" customHeight="1">
      <c r="A15" s="368">
        <v>1050300000</v>
      </c>
      <c r="B15" s="373" t="s">
        <v>225</v>
      </c>
      <c r="C15" s="374">
        <v>1283.3</v>
      </c>
      <c r="D15" s="371">
        <v>593.78971000000001</v>
      </c>
      <c r="E15" s="370">
        <f t="shared" si="0"/>
        <v>46.27052988389309</v>
      </c>
      <c r="F15" s="370">
        <f t="shared" si="1"/>
        <v>-689.51028999999994</v>
      </c>
    </row>
    <row r="16" spans="1:6" ht="40.5">
      <c r="A16" s="368">
        <v>1050400002</v>
      </c>
      <c r="B16" s="369" t="s">
        <v>253</v>
      </c>
      <c r="C16" s="374">
        <v>200</v>
      </c>
      <c r="D16" s="371">
        <v>522.09662000000003</v>
      </c>
      <c r="E16" s="370">
        <f t="shared" si="0"/>
        <v>261.04831000000001</v>
      </c>
      <c r="F16" s="370">
        <f t="shared" si="1"/>
        <v>322.09662000000003</v>
      </c>
    </row>
    <row r="17" spans="1:6" s="6" customFormat="1" ht="24" customHeight="1">
      <c r="A17" s="365">
        <v>1060000</v>
      </c>
      <c r="B17" s="366" t="s">
        <v>133</v>
      </c>
      <c r="C17" s="367">
        <f>SUM(C18:C21)</f>
        <v>2400</v>
      </c>
      <c r="D17" s="367">
        <f>SUM(D18:D21)</f>
        <v>220.24126999999999</v>
      </c>
      <c r="E17" s="367">
        <f t="shared" si="0"/>
        <v>9.1767195833333322</v>
      </c>
      <c r="F17" s="367">
        <f t="shared" si="1"/>
        <v>-2179.75873</v>
      </c>
    </row>
    <row r="18" spans="1:6" s="6" customFormat="1" ht="18" customHeight="1">
      <c r="A18" s="368">
        <v>1060100000</v>
      </c>
      <c r="B18" s="373" t="s">
        <v>8</v>
      </c>
      <c r="C18" s="370"/>
      <c r="D18" s="371"/>
      <c r="E18" s="367" t="e">
        <f t="shared" si="0"/>
        <v>#DIV/0!</v>
      </c>
      <c r="F18" s="367">
        <f t="shared" si="1"/>
        <v>0</v>
      </c>
    </row>
    <row r="19" spans="1:6" s="6" customFormat="1" ht="2.25" customHeight="1">
      <c r="A19" s="368">
        <v>1060200000</v>
      </c>
      <c r="B19" s="373" t="s">
        <v>120</v>
      </c>
      <c r="C19" s="370"/>
      <c r="D19" s="371"/>
      <c r="E19" s="367" t="e">
        <f t="shared" si="0"/>
        <v>#DIV/0!</v>
      </c>
      <c r="F19" s="367">
        <f t="shared" si="1"/>
        <v>0</v>
      </c>
    </row>
    <row r="20" spans="1:6" s="6" customFormat="1" ht="21.75" customHeight="1">
      <c r="A20" s="368">
        <v>1060400000</v>
      </c>
      <c r="B20" s="373" t="s">
        <v>265</v>
      </c>
      <c r="C20" s="370">
        <v>2400</v>
      </c>
      <c r="D20" s="371">
        <v>220.24126999999999</v>
      </c>
      <c r="E20" s="370">
        <f t="shared" si="0"/>
        <v>9.1767195833333322</v>
      </c>
      <c r="F20" s="370">
        <f t="shared" si="1"/>
        <v>-2179.75873</v>
      </c>
    </row>
    <row r="21" spans="1:6" ht="31.5" customHeight="1">
      <c r="A21" s="368">
        <v>1060600000</v>
      </c>
      <c r="B21" s="373" t="s">
        <v>7</v>
      </c>
      <c r="C21" s="370"/>
      <c r="D21" s="371"/>
      <c r="E21" s="370" t="e">
        <f t="shared" si="0"/>
        <v>#DIV/0!</v>
      </c>
      <c r="F21" s="370">
        <f t="shared" si="1"/>
        <v>0</v>
      </c>
    </row>
    <row r="22" spans="1:6" s="6" customFormat="1" ht="42" customHeight="1">
      <c r="A22" s="365">
        <v>1070000</v>
      </c>
      <c r="B22" s="372" t="s">
        <v>9</v>
      </c>
      <c r="C22" s="367">
        <f>SUM(C23)</f>
        <v>1900</v>
      </c>
      <c r="D22" s="367">
        <f>SUM(D23)</f>
        <v>15.358269999999999</v>
      </c>
      <c r="E22" s="367">
        <f t="shared" si="0"/>
        <v>0.80832999999999999</v>
      </c>
      <c r="F22" s="367">
        <f t="shared" si="1"/>
        <v>-1884.6417300000001</v>
      </c>
    </row>
    <row r="23" spans="1:6" ht="41.25" customHeight="1">
      <c r="A23" s="368">
        <v>1070102001</v>
      </c>
      <c r="B23" s="369" t="s">
        <v>233</v>
      </c>
      <c r="C23" s="370">
        <v>1900</v>
      </c>
      <c r="D23" s="371">
        <v>15.358269999999999</v>
      </c>
      <c r="E23" s="370">
        <f t="shared" si="0"/>
        <v>0.80832999999999999</v>
      </c>
      <c r="F23" s="370">
        <f t="shared" si="1"/>
        <v>-1884.6417300000001</v>
      </c>
    </row>
    <row r="24" spans="1:6" s="6" customFormat="1" ht="20.25">
      <c r="A24" s="365">
        <v>1080000</v>
      </c>
      <c r="B24" s="366" t="s">
        <v>10</v>
      </c>
      <c r="C24" s="367">
        <f>C25+C26+C27</f>
        <v>3000</v>
      </c>
      <c r="D24" s="367">
        <f>D25+D26+D27</f>
        <v>557.34928000000002</v>
      </c>
      <c r="E24" s="367">
        <f t="shared" si="0"/>
        <v>18.578309333333333</v>
      </c>
      <c r="F24" s="367">
        <f t="shared" si="1"/>
        <v>-2442.6507200000001</v>
      </c>
    </row>
    <row r="25" spans="1:6" ht="36.75" customHeight="1">
      <c r="A25" s="368">
        <v>1080300001</v>
      </c>
      <c r="B25" s="369" t="s">
        <v>234</v>
      </c>
      <c r="C25" s="370">
        <v>2190</v>
      </c>
      <c r="D25" s="371">
        <v>557.34928000000002</v>
      </c>
      <c r="E25" s="370">
        <f t="shared" si="0"/>
        <v>25.449738812785387</v>
      </c>
      <c r="F25" s="370">
        <f t="shared" si="1"/>
        <v>-1632.6507200000001</v>
      </c>
    </row>
    <row r="26" spans="1:6" ht="33.75" customHeight="1">
      <c r="A26" s="368">
        <v>1080600001</v>
      </c>
      <c r="B26" s="369" t="s">
        <v>223</v>
      </c>
      <c r="C26" s="370">
        <v>0</v>
      </c>
      <c r="D26" s="371">
        <v>0</v>
      </c>
      <c r="E26" s="370" t="e">
        <f>SUM(D26/C26*100)</f>
        <v>#DIV/0!</v>
      </c>
      <c r="F26" s="370">
        <f t="shared" si="1"/>
        <v>0</v>
      </c>
    </row>
    <row r="27" spans="1:6" ht="87.75" customHeight="1">
      <c r="A27" s="368">
        <v>1080700001</v>
      </c>
      <c r="B27" s="369" t="s">
        <v>222</v>
      </c>
      <c r="C27" s="370">
        <v>810</v>
      </c>
      <c r="D27" s="371"/>
      <c r="E27" s="370">
        <f t="shared" si="0"/>
        <v>0</v>
      </c>
      <c r="F27" s="370">
        <f t="shared" si="1"/>
        <v>-810</v>
      </c>
    </row>
    <row r="28" spans="1:6" s="15" customFormat="1" ht="40.5">
      <c r="A28" s="365">
        <v>109000000</v>
      </c>
      <c r="B28" s="372" t="s">
        <v>226</v>
      </c>
      <c r="C28" s="367">
        <f>C29+C30+C31+C32</f>
        <v>0</v>
      </c>
      <c r="D28" s="367">
        <f>D29+D30+D31+D32</f>
        <v>0</v>
      </c>
      <c r="E28" s="370" t="e">
        <f t="shared" si="0"/>
        <v>#DIV/0!</v>
      </c>
      <c r="F28" s="367">
        <f t="shared" si="1"/>
        <v>0</v>
      </c>
    </row>
    <row r="29" spans="1:6" s="15" customFormat="1" ht="17.25" customHeight="1">
      <c r="A29" s="368">
        <v>1090100000</v>
      </c>
      <c r="B29" s="369" t="s">
        <v>122</v>
      </c>
      <c r="C29" s="370">
        <v>0</v>
      </c>
      <c r="D29" s="371">
        <v>0</v>
      </c>
      <c r="E29" s="370" t="e">
        <f t="shared" si="0"/>
        <v>#DIV/0!</v>
      </c>
      <c r="F29" s="370">
        <f t="shared" si="1"/>
        <v>0</v>
      </c>
    </row>
    <row r="30" spans="1:6" s="15" customFormat="1" ht="17.25" customHeight="1">
      <c r="A30" s="368">
        <v>1090400000</v>
      </c>
      <c r="B30" s="369" t="s">
        <v>123</v>
      </c>
      <c r="C30" s="370">
        <v>0</v>
      </c>
      <c r="D30" s="371">
        <v>0</v>
      </c>
      <c r="E30" s="370" t="e">
        <f t="shared" si="0"/>
        <v>#DIV/0!</v>
      </c>
      <c r="F30" s="370">
        <f t="shared" si="1"/>
        <v>0</v>
      </c>
    </row>
    <row r="31" spans="1:6" s="15" customFormat="1" ht="33.75" customHeight="1">
      <c r="A31" s="368">
        <v>1090600000</v>
      </c>
      <c r="B31" s="369" t="s">
        <v>124</v>
      </c>
      <c r="C31" s="370">
        <v>0</v>
      </c>
      <c r="D31" s="371">
        <v>0</v>
      </c>
      <c r="E31" s="370" t="e">
        <f t="shared" si="0"/>
        <v>#DIV/0!</v>
      </c>
      <c r="F31" s="370">
        <f t="shared" si="1"/>
        <v>0</v>
      </c>
    </row>
    <row r="32" spans="1:6" s="15" customFormat="1" ht="1.5" customHeight="1">
      <c r="A32" s="368">
        <v>1090700000</v>
      </c>
      <c r="B32" s="369" t="s">
        <v>125</v>
      </c>
      <c r="C32" s="370">
        <v>0</v>
      </c>
      <c r="D32" s="371">
        <v>0</v>
      </c>
      <c r="E32" s="370" t="e">
        <f t="shared" si="0"/>
        <v>#DIV/0!</v>
      </c>
      <c r="F32" s="370">
        <f t="shared" si="1"/>
        <v>0</v>
      </c>
    </row>
    <row r="33" spans="1:6" s="6" customFormat="1" ht="33.75" customHeight="1">
      <c r="A33" s="365"/>
      <c r="B33" s="366" t="s">
        <v>12</v>
      </c>
      <c r="C33" s="367">
        <f>C34+C43+C45+C48+C51+C53+C58</f>
        <v>19326</v>
      </c>
      <c r="D33" s="367">
        <f>D34+D43+D45+D48+D51+D53+D58</f>
        <v>5098.6843599999993</v>
      </c>
      <c r="E33" s="367">
        <f t="shared" si="0"/>
        <v>26.382512470247331</v>
      </c>
      <c r="F33" s="367">
        <f t="shared" si="1"/>
        <v>-14227.315640000001</v>
      </c>
    </row>
    <row r="34" spans="1:6" s="6" customFormat="1" ht="60.75" customHeight="1">
      <c r="A34" s="365">
        <v>1110000</v>
      </c>
      <c r="B34" s="372" t="s">
        <v>126</v>
      </c>
      <c r="C34" s="367">
        <f>SUM(C35:C42)</f>
        <v>9596</v>
      </c>
      <c r="D34" s="367">
        <f>SUM(D35+D37+D38+D40+D41+D42)</f>
        <v>1500.5295899999999</v>
      </c>
      <c r="E34" s="367">
        <f t="shared" si="0"/>
        <v>15.637031992496873</v>
      </c>
      <c r="F34" s="367">
        <f t="shared" si="1"/>
        <v>-8095.4704099999999</v>
      </c>
    </row>
    <row r="35" spans="1:6" s="6" customFormat="1" ht="34.5" customHeight="1">
      <c r="A35" s="368">
        <v>1110105005</v>
      </c>
      <c r="B35" s="369" t="s">
        <v>305</v>
      </c>
      <c r="C35" s="370">
        <v>20</v>
      </c>
      <c r="D35" s="370">
        <v>0</v>
      </c>
      <c r="E35" s="370">
        <f t="shared" si="0"/>
        <v>0</v>
      </c>
      <c r="F35" s="370">
        <f t="shared" si="1"/>
        <v>-20</v>
      </c>
    </row>
    <row r="36" spans="1:6" ht="27.75" customHeight="1">
      <c r="A36" s="368">
        <v>1110305005</v>
      </c>
      <c r="B36" s="373" t="s">
        <v>235</v>
      </c>
      <c r="C36" s="370">
        <v>0</v>
      </c>
      <c r="D36" s="371">
        <v>0</v>
      </c>
      <c r="E36" s="370" t="e">
        <f t="shared" si="0"/>
        <v>#DIV/0!</v>
      </c>
      <c r="F36" s="370">
        <f t="shared" si="1"/>
        <v>0</v>
      </c>
    </row>
    <row r="37" spans="1:6" ht="20.25">
      <c r="A37" s="375">
        <v>1110501101</v>
      </c>
      <c r="B37" s="376" t="s">
        <v>221</v>
      </c>
      <c r="C37" s="374">
        <v>8800</v>
      </c>
      <c r="D37" s="371">
        <v>1265.12087</v>
      </c>
      <c r="E37" s="370">
        <f t="shared" si="0"/>
        <v>14.376373522727274</v>
      </c>
      <c r="F37" s="370">
        <f t="shared" si="1"/>
        <v>-7534.8791300000003</v>
      </c>
    </row>
    <row r="38" spans="1:6" ht="18.75" customHeight="1">
      <c r="A38" s="368">
        <v>1110503505</v>
      </c>
      <c r="B38" s="373" t="s">
        <v>220</v>
      </c>
      <c r="C38" s="374">
        <v>246</v>
      </c>
      <c r="D38" s="371">
        <v>67.130179999999996</v>
      </c>
      <c r="E38" s="370">
        <f t="shared" si="0"/>
        <v>27.288691056910569</v>
      </c>
      <c r="F38" s="370">
        <f t="shared" si="1"/>
        <v>-178.86982</v>
      </c>
    </row>
    <row r="39" spans="1:6" ht="131.25" hidden="1" customHeight="1">
      <c r="A39" s="368">
        <v>1110502000</v>
      </c>
      <c r="B39" s="369" t="s">
        <v>262</v>
      </c>
      <c r="C39" s="377">
        <v>0</v>
      </c>
      <c r="D39" s="371">
        <v>0</v>
      </c>
      <c r="E39" s="370" t="e">
        <f t="shared" si="0"/>
        <v>#DIV/0!</v>
      </c>
      <c r="F39" s="370">
        <f t="shared" si="1"/>
        <v>0</v>
      </c>
    </row>
    <row r="40" spans="1:6" s="15" customFormat="1" ht="20.25">
      <c r="A40" s="368">
        <v>1110701505</v>
      </c>
      <c r="B40" s="373" t="s">
        <v>236</v>
      </c>
      <c r="C40" s="374">
        <v>10</v>
      </c>
      <c r="D40" s="371">
        <v>46.985999999999997</v>
      </c>
      <c r="E40" s="370">
        <f t="shared" si="0"/>
        <v>469.86</v>
      </c>
      <c r="F40" s="370">
        <f t="shared" si="1"/>
        <v>36.985999999999997</v>
      </c>
    </row>
    <row r="41" spans="1:6" s="15" customFormat="1" ht="20.25">
      <c r="A41" s="368">
        <v>1110903000</v>
      </c>
      <c r="B41" s="373" t="s">
        <v>391</v>
      </c>
      <c r="C41" s="374">
        <v>0</v>
      </c>
      <c r="D41" s="371">
        <v>0</v>
      </c>
      <c r="E41" s="370" t="e">
        <f>SUM(D41/C41*100)</f>
        <v>#DIV/0!</v>
      </c>
      <c r="F41" s="370">
        <f>SUM(D41-C41)</f>
        <v>0</v>
      </c>
    </row>
    <row r="42" spans="1:6" s="15" customFormat="1" ht="20.25">
      <c r="A42" s="368">
        <v>1110904505</v>
      </c>
      <c r="B42" s="373" t="s">
        <v>317</v>
      </c>
      <c r="C42" s="374">
        <v>520</v>
      </c>
      <c r="D42" s="371">
        <v>121.29254</v>
      </c>
      <c r="E42" s="370">
        <f t="shared" si="0"/>
        <v>23.325488461538463</v>
      </c>
      <c r="F42" s="370">
        <f t="shared" si="1"/>
        <v>-398.70745999999997</v>
      </c>
    </row>
    <row r="43" spans="1:6" s="15" customFormat="1" ht="40.5">
      <c r="A43" s="365">
        <v>1120000</v>
      </c>
      <c r="B43" s="372" t="s">
        <v>127</v>
      </c>
      <c r="C43" s="378">
        <f>C44</f>
        <v>1330</v>
      </c>
      <c r="D43" s="378">
        <f>D44</f>
        <v>808.57992000000002</v>
      </c>
      <c r="E43" s="367">
        <f t="shared" si="0"/>
        <v>60.795482706766926</v>
      </c>
      <c r="F43" s="367">
        <f t="shared" si="1"/>
        <v>-521.42007999999998</v>
      </c>
    </row>
    <row r="44" spans="1:6" s="15" customFormat="1" ht="40.5">
      <c r="A44" s="368">
        <v>1120100001</v>
      </c>
      <c r="B44" s="369" t="s">
        <v>237</v>
      </c>
      <c r="C44" s="370">
        <v>1330</v>
      </c>
      <c r="D44" s="371">
        <v>808.57992000000002</v>
      </c>
      <c r="E44" s="370">
        <f t="shared" si="0"/>
        <v>60.795482706766926</v>
      </c>
      <c r="F44" s="370">
        <f t="shared" si="1"/>
        <v>-521.42007999999998</v>
      </c>
    </row>
    <row r="45" spans="1:6" s="186" customFormat="1" ht="21.75" customHeight="1">
      <c r="A45" s="379">
        <v>1130000</v>
      </c>
      <c r="B45" s="380" t="s">
        <v>128</v>
      </c>
      <c r="C45" s="367">
        <f>C46+C47</f>
        <v>100</v>
      </c>
      <c r="D45" s="367">
        <f>D46+D47</f>
        <v>0</v>
      </c>
      <c r="E45" s="367">
        <f t="shared" si="0"/>
        <v>0</v>
      </c>
      <c r="F45" s="367">
        <f t="shared" si="1"/>
        <v>-100</v>
      </c>
    </row>
    <row r="46" spans="1:6" s="15" customFormat="1" ht="36" customHeight="1">
      <c r="A46" s="368">
        <v>1130200000</v>
      </c>
      <c r="B46" s="369" t="s">
        <v>315</v>
      </c>
      <c r="C46" s="370">
        <v>100</v>
      </c>
      <c r="D46" s="370">
        <v>0</v>
      </c>
      <c r="E46" s="370">
        <f>SUM(D46/C46*100)</f>
        <v>0</v>
      </c>
      <c r="F46" s="370">
        <f>SUM(D46-C46)</f>
        <v>-100</v>
      </c>
    </row>
    <row r="47" spans="1:6" ht="25.5" customHeight="1">
      <c r="A47" s="368">
        <v>1130305005</v>
      </c>
      <c r="B47" s="369" t="s">
        <v>219</v>
      </c>
      <c r="C47" s="370">
        <v>0</v>
      </c>
      <c r="D47" s="371">
        <v>0</v>
      </c>
      <c r="E47" s="370"/>
      <c r="F47" s="370">
        <f t="shared" si="1"/>
        <v>0</v>
      </c>
    </row>
    <row r="48" spans="1:6" ht="20.25" customHeight="1">
      <c r="A48" s="381">
        <v>1140000</v>
      </c>
      <c r="B48" s="382" t="s">
        <v>129</v>
      </c>
      <c r="C48" s="367">
        <f>C49+C50</f>
        <v>6000</v>
      </c>
      <c r="D48" s="367">
        <f>D49+D50</f>
        <v>2395.31043</v>
      </c>
      <c r="E48" s="367">
        <f t="shared" si="0"/>
        <v>39.921840500000002</v>
      </c>
      <c r="F48" s="367">
        <f t="shared" si="1"/>
        <v>-3604.68957</v>
      </c>
    </row>
    <row r="49" spans="1:8" ht="20.25">
      <c r="A49" s="375">
        <v>1140200000</v>
      </c>
      <c r="B49" s="383" t="s">
        <v>217</v>
      </c>
      <c r="C49" s="370">
        <v>1000</v>
      </c>
      <c r="D49" s="371">
        <v>649.62864000000002</v>
      </c>
      <c r="E49" s="370">
        <f t="shared" si="0"/>
        <v>64.962863999999996</v>
      </c>
      <c r="F49" s="370">
        <f t="shared" si="1"/>
        <v>-350.37135999999998</v>
      </c>
    </row>
    <row r="50" spans="1:8" ht="24" customHeight="1">
      <c r="A50" s="368">
        <v>1140600000</v>
      </c>
      <c r="B50" s="369" t="s">
        <v>218</v>
      </c>
      <c r="C50" s="370">
        <v>5000</v>
      </c>
      <c r="D50" s="371">
        <v>1745.6817900000001</v>
      </c>
      <c r="E50" s="370">
        <f t="shared" si="0"/>
        <v>34.913635800000002</v>
      </c>
      <c r="F50" s="370">
        <f t="shared" si="1"/>
        <v>-3254.3182099999999</v>
      </c>
    </row>
    <row r="51" spans="1:8" ht="0.75" customHeight="1">
      <c r="A51" s="365">
        <v>1150000000</v>
      </c>
      <c r="B51" s="372" t="s">
        <v>230</v>
      </c>
      <c r="C51" s="367">
        <f>C52</f>
        <v>0</v>
      </c>
      <c r="D51" s="367">
        <f>D52</f>
        <v>0</v>
      </c>
      <c r="E51" s="367" t="e">
        <f t="shared" si="0"/>
        <v>#DIV/0!</v>
      </c>
      <c r="F51" s="367">
        <f t="shared" si="1"/>
        <v>0</v>
      </c>
    </row>
    <row r="52" spans="1:8" ht="61.5" customHeight="1">
      <c r="A52" s="368">
        <v>1150205005</v>
      </c>
      <c r="B52" s="369" t="s">
        <v>231</v>
      </c>
      <c r="C52" s="370">
        <v>0</v>
      </c>
      <c r="D52" s="371">
        <v>0</v>
      </c>
      <c r="E52" s="370" t="e">
        <f t="shared" si="0"/>
        <v>#DIV/0!</v>
      </c>
      <c r="F52" s="370">
        <f t="shared" si="1"/>
        <v>0</v>
      </c>
    </row>
    <row r="53" spans="1:8" ht="40.5">
      <c r="A53" s="365">
        <v>1160000</v>
      </c>
      <c r="B53" s="372" t="s">
        <v>131</v>
      </c>
      <c r="C53" s="367">
        <f>SUM(C54:C57)</f>
        <v>2300</v>
      </c>
      <c r="D53" s="367">
        <f>SUM(D54:D57)</f>
        <v>394.26441999999997</v>
      </c>
      <c r="E53" s="367">
        <f>SUM(D53/C53*100)</f>
        <v>17.141931304347825</v>
      </c>
      <c r="F53" s="367">
        <f t="shared" si="1"/>
        <v>-1905.73558</v>
      </c>
      <c r="H53" s="150"/>
    </row>
    <row r="54" spans="1:8" ht="36.75" customHeight="1">
      <c r="A54" s="368">
        <v>1160100001</v>
      </c>
      <c r="B54" s="369" t="s">
        <v>405</v>
      </c>
      <c r="C54" s="370">
        <v>867</v>
      </c>
      <c r="D54" s="384">
        <v>239.58994000000001</v>
      </c>
      <c r="E54" s="370">
        <f>SUM(D54/C54*100)</f>
        <v>27.634364475201846</v>
      </c>
      <c r="F54" s="370">
        <f t="shared" si="1"/>
        <v>-627.41005999999993</v>
      </c>
    </row>
    <row r="55" spans="1:8" ht="39.75" customHeight="1">
      <c r="A55" s="368">
        <v>1160709000</v>
      </c>
      <c r="B55" s="369" t="s">
        <v>404</v>
      </c>
      <c r="C55" s="370">
        <v>336</v>
      </c>
      <c r="D55" s="385">
        <v>77.207390000000004</v>
      </c>
      <c r="E55" s="370">
        <f t="shared" si="0"/>
        <v>22.978389880952381</v>
      </c>
      <c r="F55" s="370">
        <f t="shared" si="1"/>
        <v>-258.79260999999997</v>
      </c>
    </row>
    <row r="56" spans="1:8" ht="41.25" customHeight="1">
      <c r="A56" s="368">
        <v>1161012000</v>
      </c>
      <c r="B56" s="369" t="s">
        <v>406</v>
      </c>
      <c r="C56" s="386">
        <v>1010</v>
      </c>
      <c r="D56" s="385">
        <v>-8.0113099999999999</v>
      </c>
      <c r="E56" s="370">
        <f t="shared" si="0"/>
        <v>-0.79319900990099013</v>
      </c>
      <c r="F56" s="370">
        <f t="shared" si="1"/>
        <v>-1018.01131</v>
      </c>
    </row>
    <row r="57" spans="1:8" ht="41.25" customHeight="1">
      <c r="A57" s="368">
        <v>1161100001</v>
      </c>
      <c r="B57" s="369" t="s">
        <v>410</v>
      </c>
      <c r="C57" s="386">
        <v>87</v>
      </c>
      <c r="D57" s="385">
        <v>85.478399999999993</v>
      </c>
      <c r="E57" s="370">
        <f t="shared" si="0"/>
        <v>98.251034482758612</v>
      </c>
      <c r="F57" s="370">
        <f t="shared" si="1"/>
        <v>-1.5216000000000065</v>
      </c>
    </row>
    <row r="58" spans="1:8" ht="25.5" customHeight="1">
      <c r="A58" s="365">
        <v>1170000</v>
      </c>
      <c r="B58" s="372" t="s">
        <v>132</v>
      </c>
      <c r="C58" s="367">
        <f>C59+C60</f>
        <v>0</v>
      </c>
      <c r="D58" s="367">
        <f>D59+D60</f>
        <v>0</v>
      </c>
      <c r="E58" s="370" t="e">
        <f t="shared" si="0"/>
        <v>#DIV/0!</v>
      </c>
      <c r="F58" s="367">
        <f t="shared" si="1"/>
        <v>0</v>
      </c>
    </row>
    <row r="59" spans="1:8" ht="20.25">
      <c r="A59" s="368">
        <v>1170105005</v>
      </c>
      <c r="B59" s="369" t="s">
        <v>15</v>
      </c>
      <c r="C59" s="370">
        <v>0</v>
      </c>
      <c r="D59" s="370">
        <v>0</v>
      </c>
      <c r="E59" s="370" t="e">
        <f t="shared" si="0"/>
        <v>#DIV/0!</v>
      </c>
      <c r="F59" s="370">
        <f t="shared" si="1"/>
        <v>0</v>
      </c>
    </row>
    <row r="60" spans="1:8" ht="20.25">
      <c r="A60" s="368">
        <v>1170505005</v>
      </c>
      <c r="B60" s="373" t="s">
        <v>216</v>
      </c>
      <c r="C60" s="370">
        <v>0</v>
      </c>
      <c r="D60" s="371">
        <v>0</v>
      </c>
      <c r="E60" s="370" t="e">
        <f t="shared" si="0"/>
        <v>#DIV/0!</v>
      </c>
      <c r="F60" s="370">
        <f t="shared" si="1"/>
        <v>0</v>
      </c>
    </row>
    <row r="61" spans="1:8" s="6" customFormat="1" ht="20.25">
      <c r="A61" s="365">
        <v>100000</v>
      </c>
      <c r="B61" s="366" t="s">
        <v>16</v>
      </c>
      <c r="C61" s="474">
        <f>SUM(C4,C33)</f>
        <v>171843</v>
      </c>
      <c r="D61" s="474">
        <f>SUM(D4,D33)</f>
        <v>39267.110329999996</v>
      </c>
      <c r="E61" s="367">
        <f>SUM(D61/C61*100)</f>
        <v>22.850573098700554</v>
      </c>
      <c r="F61" s="367">
        <f>SUM(D61-C61)</f>
        <v>-132575.88967</v>
      </c>
      <c r="G61" s="94"/>
      <c r="H61" s="94"/>
    </row>
    <row r="62" spans="1:8" s="6" customFormat="1" ht="30" customHeight="1">
      <c r="A62" s="365">
        <v>200000</v>
      </c>
      <c r="B62" s="366" t="s">
        <v>17</v>
      </c>
      <c r="C62" s="527">
        <f>C63+C66+C67+C68+C70+C65+C69</f>
        <v>768317.81625999999</v>
      </c>
      <c r="D62" s="367">
        <f>D63+D66+D67+D68+D70+D65+D69</f>
        <v>145050.89848</v>
      </c>
      <c r="E62" s="367">
        <f t="shared" si="0"/>
        <v>18.879023160763793</v>
      </c>
      <c r="F62" s="367">
        <f t="shared" si="1"/>
        <v>-623266.91778000002</v>
      </c>
      <c r="G62" s="94"/>
      <c r="H62" s="94"/>
    </row>
    <row r="63" spans="1:8" ht="21.75" customHeight="1">
      <c r="A63" s="375">
        <v>2021000000</v>
      </c>
      <c r="B63" s="376" t="s">
        <v>18</v>
      </c>
      <c r="C63" s="374">
        <v>10026.799999999999</v>
      </c>
      <c r="D63" s="387">
        <v>2506.8000000000002</v>
      </c>
      <c r="E63" s="370">
        <f t="shared" si="0"/>
        <v>25.000997327163205</v>
      </c>
      <c r="F63" s="370">
        <f t="shared" si="1"/>
        <v>-7519.9999999999991</v>
      </c>
    </row>
    <row r="64" spans="1:8" ht="0.75" customHeight="1">
      <c r="A64" s="375">
        <v>2020100905</v>
      </c>
      <c r="B64" s="383" t="s">
        <v>261</v>
      </c>
      <c r="C64" s="374">
        <v>0</v>
      </c>
      <c r="D64" s="387" t="s">
        <v>400</v>
      </c>
      <c r="E64" s="370" t="e">
        <f t="shared" si="0"/>
        <v>#VALUE!</v>
      </c>
      <c r="F64" s="370" t="e">
        <f t="shared" si="1"/>
        <v>#VALUE!</v>
      </c>
    </row>
    <row r="65" spans="1:8" ht="21.75" customHeight="1">
      <c r="A65" s="375">
        <v>2021500200</v>
      </c>
      <c r="B65" s="376" t="s">
        <v>227</v>
      </c>
      <c r="C65" s="374"/>
      <c r="D65" s="387"/>
      <c r="E65" s="370" t="e">
        <f t="shared" si="0"/>
        <v>#DIV/0!</v>
      </c>
      <c r="F65" s="370">
        <f t="shared" si="1"/>
        <v>0</v>
      </c>
    </row>
    <row r="66" spans="1:8" ht="20.25">
      <c r="A66" s="375">
        <v>2022000000</v>
      </c>
      <c r="B66" s="376" t="s">
        <v>19</v>
      </c>
      <c r="C66" s="374">
        <v>316827.30164999998</v>
      </c>
      <c r="D66" s="371">
        <v>51302.347130000002</v>
      </c>
      <c r="E66" s="370">
        <f t="shared" si="0"/>
        <v>16.192527242072671</v>
      </c>
      <c r="F66" s="370">
        <f t="shared" si="1"/>
        <v>-265524.95451999997</v>
      </c>
    </row>
    <row r="67" spans="1:8" ht="20.25">
      <c r="A67" s="375">
        <v>2023000000</v>
      </c>
      <c r="B67" s="376" t="s">
        <v>20</v>
      </c>
      <c r="C67" s="374">
        <v>407308.68770000001</v>
      </c>
      <c r="D67" s="388">
        <v>99541.684219999996</v>
      </c>
      <c r="E67" s="370">
        <f t="shared" si="0"/>
        <v>24.438880688279507</v>
      </c>
      <c r="F67" s="370">
        <f t="shared" si="1"/>
        <v>-307767.00348000001</v>
      </c>
    </row>
    <row r="68" spans="1:8" ht="19.5" customHeight="1">
      <c r="A68" s="375">
        <v>2024000000</v>
      </c>
      <c r="B68" s="383" t="s">
        <v>21</v>
      </c>
      <c r="C68" s="374">
        <v>53894</v>
      </c>
      <c r="D68" s="389">
        <v>10971.245000000001</v>
      </c>
      <c r="E68" s="370">
        <f t="shared" si="0"/>
        <v>20.357080565554607</v>
      </c>
      <c r="F68" s="370">
        <f t="shared" si="1"/>
        <v>-42922.754999999997</v>
      </c>
    </row>
    <row r="69" spans="1:8" ht="20.25">
      <c r="A69" s="375">
        <v>2180500005</v>
      </c>
      <c r="B69" s="383" t="s">
        <v>310</v>
      </c>
      <c r="C69" s="374">
        <v>0</v>
      </c>
      <c r="D69" s="389">
        <v>467.79521999999997</v>
      </c>
      <c r="E69" s="370" t="e">
        <f t="shared" si="0"/>
        <v>#DIV/0!</v>
      </c>
      <c r="F69" s="370">
        <f t="shared" si="1"/>
        <v>467.79521999999997</v>
      </c>
    </row>
    <row r="70" spans="1:8" ht="18" customHeight="1">
      <c r="A70" s="368">
        <v>2196001005</v>
      </c>
      <c r="B70" s="373" t="s">
        <v>23</v>
      </c>
      <c r="C70" s="371">
        <v>-19738.97309</v>
      </c>
      <c r="D70" s="371">
        <v>-19738.97309</v>
      </c>
      <c r="E70" s="370">
        <f t="shared" si="0"/>
        <v>100</v>
      </c>
      <c r="F70" s="370">
        <f>SUM(D70-C70)</f>
        <v>0</v>
      </c>
    </row>
    <row r="71" spans="1:8" s="6" customFormat="1" ht="22.5" customHeight="1">
      <c r="A71" s="365">
        <v>3000000000</v>
      </c>
      <c r="B71" s="372" t="s">
        <v>24</v>
      </c>
      <c r="C71" s="378">
        <v>0</v>
      </c>
      <c r="D71" s="390">
        <v>0</v>
      </c>
      <c r="E71" s="370" t="e">
        <f t="shared" si="0"/>
        <v>#DIV/0!</v>
      </c>
      <c r="F71" s="367">
        <f t="shared" si="1"/>
        <v>0</v>
      </c>
    </row>
    <row r="72" spans="1:8" s="6" customFormat="1" ht="22.5" customHeight="1">
      <c r="A72" s="365"/>
      <c r="B72" s="366" t="s">
        <v>25</v>
      </c>
      <c r="C72" s="526">
        <f>C61+C62</f>
        <v>940160.81625999999</v>
      </c>
      <c r="D72" s="526">
        <f>D61+D62</f>
        <v>184318.00881</v>
      </c>
      <c r="E72" s="370">
        <f>SUM(D72/C72*100)</f>
        <v>19.604944773514912</v>
      </c>
      <c r="F72" s="367">
        <f>SUM(D73-C72)</f>
        <v>-952124.97429000004</v>
      </c>
      <c r="G72" s="212">
        <f>C72-798026.07441</f>
        <v>142134.74184999999</v>
      </c>
      <c r="H72" s="94">
        <f>D72-379713.41199</f>
        <v>-195395.40317999999</v>
      </c>
    </row>
    <row r="73" spans="1:8" s="6" customFormat="1" ht="20.25">
      <c r="A73" s="365"/>
      <c r="B73" s="391" t="s">
        <v>306</v>
      </c>
      <c r="C73" s="392">
        <f>C72-C134</f>
        <v>-22695.554830000037</v>
      </c>
      <c r="D73" s="367">
        <f>D72-D134</f>
        <v>-11964.158030000021</v>
      </c>
      <c r="E73" s="393"/>
      <c r="F73" s="393"/>
      <c r="G73" s="94"/>
      <c r="H73" s="94"/>
    </row>
    <row r="74" spans="1:8" ht="20.25">
      <c r="A74" s="394"/>
      <c r="B74" s="395"/>
      <c r="C74" s="396"/>
      <c r="D74" s="396"/>
      <c r="E74" s="397"/>
      <c r="F74" s="397"/>
    </row>
    <row r="75" spans="1:8" ht="101.25">
      <c r="A75" s="398" t="s">
        <v>0</v>
      </c>
      <c r="B75" s="398" t="s">
        <v>26</v>
      </c>
      <c r="C75" s="362" t="s">
        <v>407</v>
      </c>
      <c r="D75" s="363" t="s">
        <v>416</v>
      </c>
      <c r="E75" s="362" t="s">
        <v>2</v>
      </c>
      <c r="F75" s="364" t="s">
        <v>3</v>
      </c>
    </row>
    <row r="76" spans="1:8" ht="20.25">
      <c r="A76" s="399">
        <v>1</v>
      </c>
      <c r="B76" s="398">
        <v>2</v>
      </c>
      <c r="C76" s="400">
        <v>3</v>
      </c>
      <c r="D76" s="401">
        <v>4</v>
      </c>
      <c r="E76" s="400">
        <v>5</v>
      </c>
      <c r="F76" s="400">
        <v>6</v>
      </c>
    </row>
    <row r="77" spans="1:8" s="6" customFormat="1" ht="22.5" customHeight="1">
      <c r="A77" s="402" t="s">
        <v>27</v>
      </c>
      <c r="B77" s="403" t="s">
        <v>28</v>
      </c>
      <c r="C77" s="528">
        <f>SUM(C78+C79+C80+C81+C82+C83+C84)</f>
        <v>45894.368390000003</v>
      </c>
      <c r="D77" s="393">
        <f>SUM(D78:D84)</f>
        <v>9353.5315399999999</v>
      </c>
      <c r="E77" s="404">
        <f>SUM(D77/C77*100)</f>
        <v>20.380564910526271</v>
      </c>
      <c r="F77" s="404">
        <f>SUM(D77-C77)</f>
        <v>-36540.836850000007</v>
      </c>
    </row>
    <row r="78" spans="1:8" s="6" customFormat="1" ht="40.5">
      <c r="A78" s="405" t="s">
        <v>29</v>
      </c>
      <c r="B78" s="406" t="s">
        <v>30</v>
      </c>
      <c r="C78" s="407">
        <v>50</v>
      </c>
      <c r="D78" s="407">
        <v>0</v>
      </c>
      <c r="E78" s="404">
        <f>SUM(D78/C78*100)</f>
        <v>0</v>
      </c>
      <c r="F78" s="404">
        <f>SUM(D78-C78)</f>
        <v>-50</v>
      </c>
    </row>
    <row r="79" spans="1:8" ht="21.75" customHeight="1">
      <c r="A79" s="405" t="s">
        <v>31</v>
      </c>
      <c r="B79" s="408" t="s">
        <v>32</v>
      </c>
      <c r="C79" s="407">
        <v>25002.720000000001</v>
      </c>
      <c r="D79" s="407">
        <v>4674.5163400000001</v>
      </c>
      <c r="E79" s="409">
        <f t="shared" ref="E79:E134" si="2">SUM(D79/C79*100)</f>
        <v>18.696031231801978</v>
      </c>
      <c r="F79" s="409">
        <f t="shared" ref="F79:F134" si="3">SUM(D79-C79)</f>
        <v>-20328.203659999999</v>
      </c>
    </row>
    <row r="80" spans="1:8" ht="19.5" customHeight="1">
      <c r="A80" s="405" t="s">
        <v>33</v>
      </c>
      <c r="B80" s="408" t="s">
        <v>34</v>
      </c>
      <c r="C80" s="407">
        <v>10</v>
      </c>
      <c r="D80" s="407">
        <v>0</v>
      </c>
      <c r="E80" s="409">
        <f t="shared" si="2"/>
        <v>0</v>
      </c>
      <c r="F80" s="409">
        <f t="shared" si="3"/>
        <v>-10</v>
      </c>
    </row>
    <row r="81" spans="1:7" ht="36.75" customHeight="1">
      <c r="A81" s="405" t="s">
        <v>35</v>
      </c>
      <c r="B81" s="408" t="s">
        <v>36</v>
      </c>
      <c r="C81" s="410">
        <v>5307.6729999999998</v>
      </c>
      <c r="D81" s="410">
        <v>1430.6506999999999</v>
      </c>
      <c r="E81" s="409">
        <f t="shared" si="2"/>
        <v>26.954386602188947</v>
      </c>
      <c r="F81" s="409">
        <f t="shared" si="3"/>
        <v>-3877.0222999999996</v>
      </c>
    </row>
    <row r="82" spans="1:7" ht="26.25" customHeight="1">
      <c r="A82" s="405" t="s">
        <v>37</v>
      </c>
      <c r="B82" s="408" t="s">
        <v>38</v>
      </c>
      <c r="C82" s="407">
        <v>61.5</v>
      </c>
      <c r="D82" s="407">
        <v>0</v>
      </c>
      <c r="E82" s="409">
        <f t="shared" si="2"/>
        <v>0</v>
      </c>
      <c r="F82" s="409">
        <f t="shared" si="3"/>
        <v>-61.5</v>
      </c>
    </row>
    <row r="83" spans="1:7" ht="24.75" customHeight="1">
      <c r="A83" s="405" t="s">
        <v>39</v>
      </c>
      <c r="B83" s="408" t="s">
        <v>40</v>
      </c>
      <c r="C83" s="410">
        <v>3730.4353500000002</v>
      </c>
      <c r="D83" s="410">
        <v>0</v>
      </c>
      <c r="E83" s="409">
        <f t="shared" si="2"/>
        <v>0</v>
      </c>
      <c r="F83" s="409">
        <f t="shared" si="3"/>
        <v>-3730.4353500000002</v>
      </c>
    </row>
    <row r="84" spans="1:7" ht="24" customHeight="1">
      <c r="A84" s="405" t="s">
        <v>41</v>
      </c>
      <c r="B84" s="408" t="s">
        <v>42</v>
      </c>
      <c r="C84" s="407">
        <v>11732.04004</v>
      </c>
      <c r="D84" s="407">
        <v>3248.3645000000001</v>
      </c>
      <c r="E84" s="409">
        <f t="shared" si="2"/>
        <v>27.687976591665297</v>
      </c>
      <c r="F84" s="409">
        <f t="shared" si="3"/>
        <v>-8483.6755400000002</v>
      </c>
    </row>
    <row r="85" spans="1:7" s="6" customFormat="1" ht="20.25">
      <c r="A85" s="411" t="s">
        <v>43</v>
      </c>
      <c r="B85" s="412" t="s">
        <v>44</v>
      </c>
      <c r="C85" s="393">
        <f>C86</f>
        <v>2384.6</v>
      </c>
      <c r="D85" s="393">
        <f>D86</f>
        <v>620.4</v>
      </c>
      <c r="E85" s="404">
        <f t="shared" si="2"/>
        <v>26.016942044787385</v>
      </c>
      <c r="F85" s="404">
        <f t="shared" si="3"/>
        <v>-1764.1999999999998</v>
      </c>
    </row>
    <row r="86" spans="1:7" ht="20.25">
      <c r="A86" s="413" t="s">
        <v>45</v>
      </c>
      <c r="B86" s="414" t="s">
        <v>46</v>
      </c>
      <c r="C86" s="407">
        <v>2384.6</v>
      </c>
      <c r="D86" s="407">
        <v>620.4</v>
      </c>
      <c r="E86" s="409">
        <f t="shared" si="2"/>
        <v>26.016942044787385</v>
      </c>
      <c r="F86" s="409">
        <f t="shared" si="3"/>
        <v>-1764.1999999999998</v>
      </c>
    </row>
    <row r="87" spans="1:7" s="6" customFormat="1" ht="21" customHeight="1">
      <c r="A87" s="402" t="s">
        <v>47</v>
      </c>
      <c r="B87" s="403" t="s">
        <v>48</v>
      </c>
      <c r="C87" s="393">
        <f>SUM(C89:C92)</f>
        <v>5953.8</v>
      </c>
      <c r="D87" s="393">
        <f>SUM(D89:D92)</f>
        <v>823.39367000000004</v>
      </c>
      <c r="E87" s="404">
        <f t="shared" si="2"/>
        <v>13.829716651550269</v>
      </c>
      <c r="F87" s="404">
        <f t="shared" si="3"/>
        <v>-5130.4063299999998</v>
      </c>
    </row>
    <row r="88" spans="1:7" ht="23.25" customHeight="1">
      <c r="A88" s="405" t="s">
        <v>49</v>
      </c>
      <c r="B88" s="408" t="s">
        <v>50</v>
      </c>
      <c r="C88" s="407"/>
      <c r="D88" s="407"/>
      <c r="E88" s="409" t="e">
        <f t="shared" si="2"/>
        <v>#DIV/0!</v>
      </c>
      <c r="F88" s="409">
        <f t="shared" si="3"/>
        <v>0</v>
      </c>
    </row>
    <row r="89" spans="1:7" ht="20.25">
      <c r="A89" s="415" t="s">
        <v>51</v>
      </c>
      <c r="B89" s="408" t="s">
        <v>312</v>
      </c>
      <c r="C89" s="407">
        <v>3261.8</v>
      </c>
      <c r="D89" s="407">
        <v>304.7</v>
      </c>
      <c r="E89" s="409">
        <f t="shared" si="2"/>
        <v>9.3414679011588682</v>
      </c>
      <c r="F89" s="409">
        <f t="shared" si="3"/>
        <v>-2957.1000000000004</v>
      </c>
    </row>
    <row r="90" spans="1:7" ht="36.75" customHeight="1">
      <c r="A90" s="416" t="s">
        <v>53</v>
      </c>
      <c r="B90" s="417" t="s">
        <v>54</v>
      </c>
      <c r="C90" s="407">
        <v>2592</v>
      </c>
      <c r="D90" s="407">
        <v>512.24821999999995</v>
      </c>
      <c r="E90" s="409">
        <f t="shared" si="2"/>
        <v>19.762662808641974</v>
      </c>
      <c r="F90" s="409">
        <f t="shared" si="3"/>
        <v>-2079.7517800000001</v>
      </c>
    </row>
    <row r="91" spans="1:7" ht="21" customHeight="1">
      <c r="A91" s="416" t="s">
        <v>214</v>
      </c>
      <c r="B91" s="417" t="s">
        <v>215</v>
      </c>
      <c r="C91" s="407">
        <v>0</v>
      </c>
      <c r="D91" s="407">
        <v>0</v>
      </c>
      <c r="E91" s="409" t="e">
        <f t="shared" si="2"/>
        <v>#DIV/0!</v>
      </c>
      <c r="F91" s="409">
        <f t="shared" si="3"/>
        <v>0</v>
      </c>
    </row>
    <row r="92" spans="1:7" ht="34.5" customHeight="1">
      <c r="A92" s="416" t="s">
        <v>339</v>
      </c>
      <c r="B92" s="417" t="s">
        <v>340</v>
      </c>
      <c r="C92" s="418">
        <v>100</v>
      </c>
      <c r="D92" s="407">
        <v>6.4454500000000001</v>
      </c>
      <c r="E92" s="409">
        <f t="shared" si="2"/>
        <v>6.4454500000000001</v>
      </c>
      <c r="F92" s="409">
        <f t="shared" si="3"/>
        <v>-93.554550000000006</v>
      </c>
    </row>
    <row r="93" spans="1:7" s="6" customFormat="1" ht="27" customHeight="1">
      <c r="A93" s="402" t="s">
        <v>55</v>
      </c>
      <c r="B93" s="403" t="s">
        <v>56</v>
      </c>
      <c r="C93" s="529">
        <f>SUM(C94:C99)</f>
        <v>83243.97</v>
      </c>
      <c r="D93" s="419">
        <f>SUM(D94:D99)</f>
        <v>8849.6539100000009</v>
      </c>
      <c r="E93" s="404">
        <f t="shared" si="2"/>
        <v>10.630984935004903</v>
      </c>
      <c r="F93" s="404">
        <f t="shared" si="3"/>
        <v>-74394.316090000008</v>
      </c>
    </row>
    <row r="94" spans="1:7" ht="24" customHeight="1">
      <c r="A94" s="405" t="s">
        <v>397</v>
      </c>
      <c r="B94" s="406" t="s">
        <v>398</v>
      </c>
      <c r="C94" s="420">
        <v>200</v>
      </c>
      <c r="D94" s="420">
        <v>66.849999999999994</v>
      </c>
      <c r="E94" s="409">
        <f t="shared" si="2"/>
        <v>33.424999999999997</v>
      </c>
      <c r="F94" s="409">
        <f t="shared" si="3"/>
        <v>-133.15</v>
      </c>
    </row>
    <row r="95" spans="1:7" ht="21" hidden="1" customHeight="1">
      <c r="A95" s="405"/>
      <c r="B95" s="408"/>
      <c r="C95" s="420"/>
      <c r="D95" s="407"/>
      <c r="E95" s="409"/>
      <c r="F95" s="409"/>
    </row>
    <row r="96" spans="1:7" s="6" customFormat="1" ht="20.25" customHeight="1">
      <c r="A96" s="405" t="s">
        <v>57</v>
      </c>
      <c r="B96" s="408" t="s">
        <v>309</v>
      </c>
      <c r="C96" s="420">
        <v>559.66999999999996</v>
      </c>
      <c r="D96" s="407">
        <v>0</v>
      </c>
      <c r="E96" s="409">
        <f t="shared" si="2"/>
        <v>0</v>
      </c>
      <c r="F96" s="409">
        <f t="shared" si="3"/>
        <v>-559.66999999999996</v>
      </c>
      <c r="G96" s="50"/>
    </row>
    <row r="97" spans="1:7" s="6" customFormat="1" ht="20.25" customHeight="1">
      <c r="A97" s="405" t="s">
        <v>59</v>
      </c>
      <c r="B97" s="408" t="s">
        <v>392</v>
      </c>
      <c r="C97" s="420">
        <v>0</v>
      </c>
      <c r="D97" s="407"/>
      <c r="E97" s="409"/>
      <c r="F97" s="409"/>
      <c r="G97" s="50"/>
    </row>
    <row r="98" spans="1:7" ht="26.25" customHeight="1">
      <c r="A98" s="405" t="s">
        <v>61</v>
      </c>
      <c r="B98" s="408" t="s">
        <v>62</v>
      </c>
      <c r="C98" s="420">
        <v>78385.3</v>
      </c>
      <c r="D98" s="407">
        <v>8602.5409099999997</v>
      </c>
      <c r="E98" s="409">
        <f t="shared" si="2"/>
        <v>10.974686465446965</v>
      </c>
      <c r="F98" s="409">
        <f t="shared" si="3"/>
        <v>-69782.759090000007</v>
      </c>
    </row>
    <row r="99" spans="1:7" ht="20.25">
      <c r="A99" s="405" t="s">
        <v>63</v>
      </c>
      <c r="B99" s="408" t="s">
        <v>64</v>
      </c>
      <c r="C99" s="420">
        <v>4099</v>
      </c>
      <c r="D99" s="407">
        <v>180.26300000000001</v>
      </c>
      <c r="E99" s="409">
        <f t="shared" si="2"/>
        <v>4.3977311539399855</v>
      </c>
      <c r="F99" s="409">
        <f t="shared" si="3"/>
        <v>-3918.7370000000001</v>
      </c>
    </row>
    <row r="100" spans="1:7" s="6" customFormat="1" ht="20.25">
      <c r="A100" s="402" t="s">
        <v>65</v>
      </c>
      <c r="B100" s="403" t="s">
        <v>66</v>
      </c>
      <c r="C100" s="393">
        <f>SUM(C101:C103)</f>
        <v>50590.684540000002</v>
      </c>
      <c r="D100" s="393">
        <f>SUM(D101:D103)</f>
        <v>228.72935999999999</v>
      </c>
      <c r="E100" s="404">
        <f t="shared" si="2"/>
        <v>0.45211754314008729</v>
      </c>
      <c r="F100" s="404">
        <f t="shared" si="3"/>
        <v>-50361.955180000004</v>
      </c>
    </row>
    <row r="101" spans="1:7" ht="20.25">
      <c r="A101" s="405" t="s">
        <v>67</v>
      </c>
      <c r="B101" s="421" t="s">
        <v>68</v>
      </c>
      <c r="C101" s="407">
        <v>7589.9777000000004</v>
      </c>
      <c r="D101" s="407">
        <v>131.5462</v>
      </c>
      <c r="E101" s="409">
        <f t="shared" si="2"/>
        <v>1.7331566072980686</v>
      </c>
      <c r="F101" s="409">
        <f t="shared" si="3"/>
        <v>-7458.4315000000006</v>
      </c>
    </row>
    <row r="102" spans="1:7" ht="23.25" customHeight="1">
      <c r="A102" s="405" t="s">
        <v>69</v>
      </c>
      <c r="B102" s="421" t="s">
        <v>70</v>
      </c>
      <c r="C102" s="407">
        <v>14763.105</v>
      </c>
      <c r="D102" s="407">
        <v>97.183160000000001</v>
      </c>
      <c r="E102" s="409">
        <f t="shared" si="2"/>
        <v>0.65828401274664106</v>
      </c>
      <c r="F102" s="409">
        <f t="shared" si="3"/>
        <v>-14665.921839999999</v>
      </c>
    </row>
    <row r="103" spans="1:7" ht="19.5" customHeight="1">
      <c r="A103" s="405" t="s">
        <v>71</v>
      </c>
      <c r="B103" s="408" t="s">
        <v>72</v>
      </c>
      <c r="C103" s="407">
        <v>28237.601839999999</v>
      </c>
      <c r="D103" s="407">
        <v>0</v>
      </c>
      <c r="E103" s="409">
        <f t="shared" si="2"/>
        <v>0</v>
      </c>
      <c r="F103" s="409">
        <f t="shared" si="3"/>
        <v>-28237.601839999999</v>
      </c>
    </row>
    <row r="104" spans="1:7" s="6" customFormat="1" ht="20.25">
      <c r="A104" s="402" t="s">
        <v>73</v>
      </c>
      <c r="B104" s="422" t="s">
        <v>74</v>
      </c>
      <c r="C104" s="419">
        <f>SUM(C105)</f>
        <v>50</v>
      </c>
      <c r="D104" s="419">
        <f>SUM(D105)</f>
        <v>0</v>
      </c>
      <c r="E104" s="404">
        <f t="shared" si="2"/>
        <v>0</v>
      </c>
      <c r="F104" s="404">
        <f t="shared" si="3"/>
        <v>-50</v>
      </c>
    </row>
    <row r="105" spans="1:7" ht="40.5">
      <c r="A105" s="405" t="s">
        <v>75</v>
      </c>
      <c r="B105" s="421" t="s">
        <v>76</v>
      </c>
      <c r="C105" s="409">
        <v>50</v>
      </c>
      <c r="D105" s="410">
        <v>0</v>
      </c>
      <c r="E105" s="409">
        <f t="shared" si="2"/>
        <v>0</v>
      </c>
      <c r="F105" s="409">
        <f t="shared" si="3"/>
        <v>-50</v>
      </c>
    </row>
    <row r="106" spans="1:7" s="6" customFormat="1" ht="20.25">
      <c r="A106" s="402" t="s">
        <v>77</v>
      </c>
      <c r="B106" s="422" t="s">
        <v>78</v>
      </c>
      <c r="C106" s="419">
        <f>SUM(C107:C111)</f>
        <v>618278.30980000005</v>
      </c>
      <c r="D106" s="419">
        <f>D107+D108+D110+D111+D109</f>
        <v>136881.24562</v>
      </c>
      <c r="E106" s="404">
        <f t="shared" si="2"/>
        <v>22.139098760278067</v>
      </c>
      <c r="F106" s="404">
        <f t="shared" si="3"/>
        <v>-481397.06418000004</v>
      </c>
    </row>
    <row r="107" spans="1:7" ht="20.25">
      <c r="A107" s="405" t="s">
        <v>79</v>
      </c>
      <c r="B107" s="421" t="s">
        <v>246</v>
      </c>
      <c r="C107" s="420">
        <v>93190.982000000004</v>
      </c>
      <c r="D107" s="407">
        <v>26972.654999999999</v>
      </c>
      <c r="E107" s="409">
        <f t="shared" si="2"/>
        <v>28.943417507930107</v>
      </c>
      <c r="F107" s="409">
        <f t="shared" si="3"/>
        <v>-66218.327000000005</v>
      </c>
    </row>
    <row r="108" spans="1:7" ht="20.25">
      <c r="A108" s="405" t="s">
        <v>80</v>
      </c>
      <c r="B108" s="421" t="s">
        <v>247</v>
      </c>
      <c r="C108" s="420">
        <v>497752.82780000003</v>
      </c>
      <c r="D108" s="407">
        <v>103948.85973</v>
      </c>
      <c r="E108" s="409">
        <f t="shared" si="2"/>
        <v>20.883630172316618</v>
      </c>
      <c r="F108" s="409">
        <f t="shared" si="3"/>
        <v>-393803.96807000006</v>
      </c>
    </row>
    <row r="109" spans="1:7" ht="20.25">
      <c r="A109" s="405" t="s">
        <v>318</v>
      </c>
      <c r="B109" s="421" t="s">
        <v>319</v>
      </c>
      <c r="C109" s="420">
        <v>20073.2</v>
      </c>
      <c r="D109" s="407">
        <v>5509.0278099999996</v>
      </c>
      <c r="E109" s="409">
        <f t="shared" si="2"/>
        <v>27.444691479186172</v>
      </c>
      <c r="F109" s="409">
        <f t="shared" si="3"/>
        <v>-14564.172190000001</v>
      </c>
    </row>
    <row r="110" spans="1:7" ht="20.25">
      <c r="A110" s="405" t="s">
        <v>81</v>
      </c>
      <c r="B110" s="421" t="s">
        <v>248</v>
      </c>
      <c r="C110" s="420">
        <v>4500</v>
      </c>
      <c r="D110" s="407">
        <v>12.7</v>
      </c>
      <c r="E110" s="409">
        <f t="shared" si="2"/>
        <v>0.28222222222222221</v>
      </c>
      <c r="F110" s="409">
        <f t="shared" si="3"/>
        <v>-4487.3</v>
      </c>
    </row>
    <row r="111" spans="1:7" ht="20.25">
      <c r="A111" s="405" t="s">
        <v>82</v>
      </c>
      <c r="B111" s="421" t="s">
        <v>249</v>
      </c>
      <c r="C111" s="420">
        <v>2761.3</v>
      </c>
      <c r="D111" s="407">
        <v>438.00308000000001</v>
      </c>
      <c r="E111" s="409">
        <f t="shared" si="2"/>
        <v>15.862205482924709</v>
      </c>
      <c r="F111" s="409">
        <f t="shared" si="3"/>
        <v>-2323.2969200000002</v>
      </c>
    </row>
    <row r="112" spans="1:7" s="6" customFormat="1" ht="20.25">
      <c r="A112" s="402" t="s">
        <v>83</v>
      </c>
      <c r="B112" s="403" t="s">
        <v>84</v>
      </c>
      <c r="C112" s="393">
        <f>SUM(C113:C114)</f>
        <v>45368.169000000002</v>
      </c>
      <c r="D112" s="393">
        <f>SUM(D113:D114)</f>
        <v>8615.5802000000003</v>
      </c>
      <c r="E112" s="404">
        <f t="shared" si="2"/>
        <v>18.990363485905721</v>
      </c>
      <c r="F112" s="404">
        <f t="shared" si="3"/>
        <v>-36752.588799999998</v>
      </c>
    </row>
    <row r="113" spans="1:7" ht="20.25">
      <c r="A113" s="405" t="s">
        <v>85</v>
      </c>
      <c r="B113" s="408" t="s">
        <v>229</v>
      </c>
      <c r="C113" s="407">
        <v>44268.169000000002</v>
      </c>
      <c r="D113" s="407">
        <v>8526.4081999999999</v>
      </c>
      <c r="E113" s="409">
        <f t="shared" si="2"/>
        <v>19.260810628964574</v>
      </c>
      <c r="F113" s="409">
        <f t="shared" si="3"/>
        <v>-35741.760800000004</v>
      </c>
    </row>
    <row r="114" spans="1:7" ht="40.5">
      <c r="A114" s="405" t="s">
        <v>258</v>
      </c>
      <c r="B114" s="408" t="s">
        <v>259</v>
      </c>
      <c r="C114" s="407">
        <v>1100</v>
      </c>
      <c r="D114" s="407">
        <v>89.171999999999997</v>
      </c>
      <c r="E114" s="409">
        <f t="shared" si="2"/>
        <v>8.1065454545454543</v>
      </c>
      <c r="F114" s="409">
        <f t="shared" si="3"/>
        <v>-1010.828</v>
      </c>
    </row>
    <row r="115" spans="1:7" s="6" customFormat="1" ht="20.25">
      <c r="A115" s="423">
        <v>1000</v>
      </c>
      <c r="B115" s="403" t="s">
        <v>86</v>
      </c>
      <c r="C115" s="393">
        <f>SUM(C116:C119)</f>
        <v>41635.59936</v>
      </c>
      <c r="D115" s="458">
        <f>D116+D117+D118+D119</f>
        <v>16312.625539999999</v>
      </c>
      <c r="E115" s="404">
        <f t="shared" si="2"/>
        <v>39.179514143542761</v>
      </c>
      <c r="F115" s="404">
        <f t="shared" si="3"/>
        <v>-25322.973819999999</v>
      </c>
      <c r="G115" s="94"/>
    </row>
    <row r="116" spans="1:7" ht="20.25">
      <c r="A116" s="424">
        <v>1001</v>
      </c>
      <c r="B116" s="425" t="s">
        <v>87</v>
      </c>
      <c r="C116" s="407">
        <v>60</v>
      </c>
      <c r="D116" s="407">
        <v>12.61356</v>
      </c>
      <c r="E116" s="409">
        <f t="shared" si="2"/>
        <v>21.022600000000001</v>
      </c>
      <c r="F116" s="409">
        <f t="shared" si="3"/>
        <v>-47.38644</v>
      </c>
    </row>
    <row r="117" spans="1:7" ht="20.25">
      <c r="A117" s="424">
        <v>1003</v>
      </c>
      <c r="B117" s="425" t="s">
        <v>88</v>
      </c>
      <c r="C117" s="407">
        <v>10606.801009999999</v>
      </c>
      <c r="D117" s="407">
        <v>1333.9873399999999</v>
      </c>
      <c r="E117" s="409">
        <f t="shared" si="2"/>
        <v>12.576716945498726</v>
      </c>
      <c r="F117" s="409">
        <f t="shared" si="3"/>
        <v>-9272.8136699999995</v>
      </c>
    </row>
    <row r="118" spans="1:7" ht="20.25">
      <c r="A118" s="424">
        <v>1004</v>
      </c>
      <c r="B118" s="425" t="s">
        <v>89</v>
      </c>
      <c r="C118" s="407">
        <v>30869.398349999999</v>
      </c>
      <c r="D118" s="459">
        <v>14955.91599</v>
      </c>
      <c r="E118" s="409">
        <f t="shared" si="2"/>
        <v>48.449003833597551</v>
      </c>
      <c r="F118" s="409">
        <f t="shared" si="3"/>
        <v>-15913.48236</v>
      </c>
    </row>
    <row r="119" spans="1:7" ht="33.75" customHeight="1">
      <c r="A119" s="405" t="s">
        <v>90</v>
      </c>
      <c r="B119" s="408" t="s">
        <v>91</v>
      </c>
      <c r="C119" s="407">
        <v>99.4</v>
      </c>
      <c r="D119" s="407">
        <v>10.108650000000001</v>
      </c>
      <c r="E119" s="409">
        <f t="shared" si="2"/>
        <v>10.169668008048289</v>
      </c>
      <c r="F119" s="409">
        <f t="shared" si="3"/>
        <v>-89.291350000000008</v>
      </c>
    </row>
    <row r="120" spans="1:7" ht="20.25">
      <c r="A120" s="402" t="s">
        <v>92</v>
      </c>
      <c r="B120" s="403" t="s">
        <v>93</v>
      </c>
      <c r="C120" s="393">
        <f>C121+C122</f>
        <v>5757.4</v>
      </c>
      <c r="D120" s="393">
        <f>D121+D122</f>
        <v>1213.059</v>
      </c>
      <c r="E120" s="409">
        <f t="shared" si="2"/>
        <v>21.069562649807207</v>
      </c>
      <c r="F120" s="393">
        <f>F121+F122+F123+F124+F125</f>
        <v>-4544.3409999999994</v>
      </c>
    </row>
    <row r="121" spans="1:7" ht="20.25">
      <c r="A121" s="405" t="s">
        <v>94</v>
      </c>
      <c r="B121" s="408" t="s">
        <v>95</v>
      </c>
      <c r="C121" s="407">
        <v>450</v>
      </c>
      <c r="D121" s="407">
        <v>61.1</v>
      </c>
      <c r="E121" s="409">
        <f t="shared" si="2"/>
        <v>13.577777777777778</v>
      </c>
      <c r="F121" s="409">
        <f t="shared" ref="F121:F129" si="4">SUM(D121-C121)</f>
        <v>-388.9</v>
      </c>
    </row>
    <row r="122" spans="1:7" ht="20.25" customHeight="1">
      <c r="A122" s="405" t="s">
        <v>96</v>
      </c>
      <c r="B122" s="408" t="s">
        <v>97</v>
      </c>
      <c r="C122" s="407">
        <v>5307.4</v>
      </c>
      <c r="D122" s="407">
        <v>1151.9590000000001</v>
      </c>
      <c r="E122" s="409">
        <f t="shared" si="2"/>
        <v>21.704770697516679</v>
      </c>
      <c r="F122" s="409">
        <f t="shared" si="4"/>
        <v>-4155.4409999999998</v>
      </c>
    </row>
    <row r="123" spans="1:7" ht="15.75" customHeight="1">
      <c r="A123" s="405" t="s">
        <v>98</v>
      </c>
      <c r="B123" s="408" t="s">
        <v>99</v>
      </c>
      <c r="C123" s="407"/>
      <c r="D123" s="407"/>
      <c r="E123" s="409" t="e">
        <f t="shared" si="2"/>
        <v>#DIV/0!</v>
      </c>
      <c r="F123" s="409"/>
    </row>
    <row r="124" spans="1:7" ht="15.75" customHeight="1">
      <c r="A124" s="405" t="s">
        <v>100</v>
      </c>
      <c r="B124" s="408" t="s">
        <v>101</v>
      </c>
      <c r="C124" s="407"/>
      <c r="D124" s="407"/>
      <c r="E124" s="409" t="e">
        <f t="shared" si="2"/>
        <v>#DIV/0!</v>
      </c>
      <c r="F124" s="409"/>
    </row>
    <row r="125" spans="1:7" ht="15.75" customHeight="1">
      <c r="A125" s="405" t="s">
        <v>102</v>
      </c>
      <c r="B125" s="408" t="s">
        <v>103</v>
      </c>
      <c r="C125" s="407"/>
      <c r="D125" s="407"/>
      <c r="E125" s="409" t="e">
        <f t="shared" si="2"/>
        <v>#DIV/0!</v>
      </c>
      <c r="F125" s="409"/>
    </row>
    <row r="126" spans="1:7" ht="20.25" customHeight="1">
      <c r="A126" s="402" t="s">
        <v>104</v>
      </c>
      <c r="B126" s="403" t="s">
        <v>105</v>
      </c>
      <c r="C126" s="393">
        <f>C127</f>
        <v>45</v>
      </c>
      <c r="D126" s="460">
        <f>D127</f>
        <v>0</v>
      </c>
      <c r="E126" s="409">
        <f>SUM(D126/C126*100)</f>
        <v>0</v>
      </c>
      <c r="F126" s="409">
        <f t="shared" si="4"/>
        <v>-45</v>
      </c>
    </row>
    <row r="127" spans="1:7" ht="22.5" customHeight="1">
      <c r="A127" s="405" t="s">
        <v>106</v>
      </c>
      <c r="B127" s="408" t="s">
        <v>107</v>
      </c>
      <c r="C127" s="407">
        <v>45</v>
      </c>
      <c r="D127" s="407">
        <v>0</v>
      </c>
      <c r="E127" s="409">
        <f t="shared" si="2"/>
        <v>0</v>
      </c>
      <c r="F127" s="409">
        <f t="shared" si="4"/>
        <v>-45</v>
      </c>
    </row>
    <row r="128" spans="1:7" ht="19.5" customHeight="1">
      <c r="A128" s="402" t="s">
        <v>108</v>
      </c>
      <c r="B128" s="412" t="s">
        <v>109</v>
      </c>
      <c r="C128" s="426">
        <f>C129</f>
        <v>0</v>
      </c>
      <c r="D128" s="426">
        <v>0</v>
      </c>
      <c r="E128" s="409"/>
      <c r="F128" s="404">
        <f t="shared" si="4"/>
        <v>0</v>
      </c>
    </row>
    <row r="129" spans="1:8" ht="37.5" customHeight="1">
      <c r="A129" s="405" t="s">
        <v>110</v>
      </c>
      <c r="B129" s="414" t="s">
        <v>111</v>
      </c>
      <c r="C129" s="410">
        <v>0</v>
      </c>
      <c r="D129" s="410">
        <v>0</v>
      </c>
      <c r="E129" s="404"/>
      <c r="F129" s="409">
        <f t="shared" si="4"/>
        <v>0</v>
      </c>
    </row>
    <row r="130" spans="1:8" s="6" customFormat="1" ht="19.5" customHeight="1">
      <c r="A130" s="423">
        <v>1400</v>
      </c>
      <c r="B130" s="427" t="s">
        <v>112</v>
      </c>
      <c r="C130" s="419">
        <f>C131+C132+C133</f>
        <v>63654.47</v>
      </c>
      <c r="D130" s="419">
        <f>D131+D132+D133</f>
        <v>13383.948</v>
      </c>
      <c r="E130" s="404">
        <f t="shared" si="2"/>
        <v>21.02593580623639</v>
      </c>
      <c r="F130" s="404">
        <f t="shared" si="3"/>
        <v>-50270.521999999997</v>
      </c>
    </row>
    <row r="131" spans="1:8" ht="40.5" customHeight="1">
      <c r="A131" s="424">
        <v>1401</v>
      </c>
      <c r="B131" s="425" t="s">
        <v>113</v>
      </c>
      <c r="C131" s="420">
        <v>53535.4</v>
      </c>
      <c r="D131" s="407">
        <v>13383.948</v>
      </c>
      <c r="E131" s="409">
        <f t="shared" si="2"/>
        <v>25.000183056444897</v>
      </c>
      <c r="F131" s="409">
        <f t="shared" si="3"/>
        <v>-40151.452000000005</v>
      </c>
    </row>
    <row r="132" spans="1:8" ht="24.75" customHeight="1">
      <c r="A132" s="424">
        <v>1402</v>
      </c>
      <c r="B132" s="425" t="s">
        <v>114</v>
      </c>
      <c r="C132" s="420"/>
      <c r="D132" s="407">
        <v>0</v>
      </c>
      <c r="E132" s="409" t="e">
        <f t="shared" si="2"/>
        <v>#DIV/0!</v>
      </c>
      <c r="F132" s="409">
        <f t="shared" si="3"/>
        <v>0</v>
      </c>
    </row>
    <row r="133" spans="1:8" ht="27" customHeight="1">
      <c r="A133" s="424">
        <v>1403</v>
      </c>
      <c r="B133" s="425" t="s">
        <v>115</v>
      </c>
      <c r="C133" s="420">
        <v>10119.07</v>
      </c>
      <c r="D133" s="407">
        <v>0</v>
      </c>
      <c r="E133" s="409">
        <f t="shared" si="2"/>
        <v>0</v>
      </c>
      <c r="F133" s="409">
        <f t="shared" si="3"/>
        <v>-10119.07</v>
      </c>
    </row>
    <row r="134" spans="1:8" s="6" customFormat="1" ht="20.25">
      <c r="A134" s="423"/>
      <c r="B134" s="428" t="s">
        <v>116</v>
      </c>
      <c r="C134" s="526">
        <f>C77+C85+C87+C93+C100+C104+C106+C112+C115+C120+C126+C128+C130</f>
        <v>962856.37109000003</v>
      </c>
      <c r="D134" s="526">
        <f>D77+D85+D87+D93+D100+D104+D106+D112+D115+D120+D126+D128+D130</f>
        <v>196282.16684000002</v>
      </c>
      <c r="E134" s="404">
        <f t="shared" si="2"/>
        <v>20.385404587165905</v>
      </c>
      <c r="F134" s="404">
        <f t="shared" si="3"/>
        <v>-766574.20424999995</v>
      </c>
      <c r="G134" s="94"/>
      <c r="H134" s="94"/>
    </row>
    <row r="135" spans="1:8" ht="20.25">
      <c r="A135" s="429"/>
      <c r="B135" s="430"/>
      <c r="C135" s="431"/>
      <c r="D135" s="443"/>
      <c r="E135" s="432"/>
      <c r="F135" s="432"/>
    </row>
    <row r="136" spans="1:8" s="65" customFormat="1" ht="20.25">
      <c r="A136" s="433" t="s">
        <v>117</v>
      </c>
      <c r="B136" s="433"/>
      <c r="C136" s="434"/>
      <c r="D136" s="434"/>
      <c r="E136" s="435"/>
      <c r="F136" s="435"/>
    </row>
    <row r="137" spans="1:8" s="65" customFormat="1" ht="20.25">
      <c r="A137" s="436" t="s">
        <v>118</v>
      </c>
      <c r="B137" s="436"/>
      <c r="C137" s="434" t="s">
        <v>119</v>
      </c>
      <c r="D137" s="434"/>
      <c r="E137" s="435"/>
      <c r="F137" s="435"/>
    </row>
  </sheetData>
  <customSheetViews>
    <customSheetView guid="{61528DAC-5C4C-48F4-ADE2-8A724B05A086}" scale="60" showPageBreaks="1" printArea="1" hiddenRows="1" view="pageBreakPreview" topLeftCell="A55">
      <selection activeCell="D70" sqref="D70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50" orientation="portrait" r:id="rId1"/>
      <headerFooter alignWithMargins="0"/>
    </customSheetView>
    <customSheetView guid="{B30CE22D-C12F-4E12-8BB9-3AAE0A6991CC}" scale="60" showPageBreak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2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3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4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5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6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7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8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50" orientation="portrait" r:id="rId10"/>
  <headerFooter alignWithMargins="0"/>
  <rowBreaks count="1" manualBreakCount="1">
    <brk id="7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5" zoomScale="70" zoomScaleNormal="100" zoomScaleSheetLayoutView="70" workbookViewId="0">
      <selection activeCell="C85" sqref="C8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24" t="s">
        <v>420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585.42000000000007</v>
      </c>
      <c r="D4" s="5">
        <f>D5+D12+D14+D17+D20+D7</f>
        <v>103.28926000000001</v>
      </c>
      <c r="E4" s="5">
        <f>SUM(D4/C4*100)</f>
        <v>17.643616548802569</v>
      </c>
      <c r="F4" s="5">
        <f>SUM(D4-C4)</f>
        <v>-482.13074000000006</v>
      </c>
    </row>
    <row r="5" spans="1:6" s="6" customFormat="1">
      <c r="A5" s="68">
        <v>1010000000</v>
      </c>
      <c r="B5" s="67" t="s">
        <v>5</v>
      </c>
      <c r="C5" s="5">
        <f>C6</f>
        <v>62.67</v>
      </c>
      <c r="D5" s="5">
        <f>D6</f>
        <v>15.633100000000001</v>
      </c>
      <c r="E5" s="5">
        <f t="shared" ref="E5:E47" si="0">SUM(D5/C5*100)</f>
        <v>24.945109302696665</v>
      </c>
      <c r="F5" s="5">
        <f t="shared" ref="F5:F47" si="1">SUM(D5-C5)</f>
        <v>-47.036900000000003</v>
      </c>
    </row>
    <row r="6" spans="1:6">
      <c r="A6" s="7">
        <v>1010200001</v>
      </c>
      <c r="B6" s="8" t="s">
        <v>224</v>
      </c>
      <c r="C6" s="9">
        <v>62.67</v>
      </c>
      <c r="D6" s="10">
        <v>15.633100000000001</v>
      </c>
      <c r="E6" s="9">
        <f t="shared" ref="E6:E11" si="2">SUM(D6/C6*100)</f>
        <v>24.945109302696665</v>
      </c>
      <c r="F6" s="9">
        <f t="shared" si="1"/>
        <v>-47.036900000000003</v>
      </c>
    </row>
    <row r="7" spans="1:6" ht="31.5">
      <c r="A7" s="3">
        <v>1030000000</v>
      </c>
      <c r="B7" s="13" t="s">
        <v>266</v>
      </c>
      <c r="C7" s="5">
        <f>C8+C10+C9</f>
        <v>249.75</v>
      </c>
      <c r="D7" s="5">
        <f>D8+D10+D9+D11</f>
        <v>61.721800000000009</v>
      </c>
      <c r="E7" s="9">
        <f t="shared" si="2"/>
        <v>24.713433433433437</v>
      </c>
      <c r="F7" s="9">
        <f t="shared" si="1"/>
        <v>-188.0282</v>
      </c>
    </row>
    <row r="8" spans="1:6">
      <c r="A8" s="7">
        <v>1030223001</v>
      </c>
      <c r="B8" s="8" t="s">
        <v>268</v>
      </c>
      <c r="C8" s="9">
        <v>93.16</v>
      </c>
      <c r="D8" s="10">
        <v>27.699639999999999</v>
      </c>
      <c r="E8" s="9">
        <f t="shared" si="2"/>
        <v>29.733404894804639</v>
      </c>
      <c r="F8" s="9">
        <f t="shared" si="1"/>
        <v>-65.460359999999994</v>
      </c>
    </row>
    <row r="9" spans="1:6">
      <c r="A9" s="7">
        <v>1030224001</v>
      </c>
      <c r="B9" s="8" t="s">
        <v>272</v>
      </c>
      <c r="C9" s="9">
        <v>1</v>
      </c>
      <c r="D9" s="10">
        <v>0.19427</v>
      </c>
      <c r="E9" s="9">
        <f t="shared" si="2"/>
        <v>19.427</v>
      </c>
      <c r="F9" s="9">
        <f t="shared" si="1"/>
        <v>-0.80573000000000006</v>
      </c>
    </row>
    <row r="10" spans="1:6">
      <c r="A10" s="7">
        <v>1030225001</v>
      </c>
      <c r="B10" s="8" t="s">
        <v>267</v>
      </c>
      <c r="C10" s="9">
        <v>155.59</v>
      </c>
      <c r="D10" s="10">
        <v>38.774850000000001</v>
      </c>
      <c r="E10" s="9">
        <f t="shared" si="2"/>
        <v>24.921171026415578</v>
      </c>
      <c r="F10" s="9">
        <f t="shared" si="1"/>
        <v>-116.81515</v>
      </c>
    </row>
    <row r="11" spans="1:6">
      <c r="A11" s="7">
        <v>1030226001</v>
      </c>
      <c r="B11" s="8" t="s">
        <v>273</v>
      </c>
      <c r="C11" s="9">
        <v>0</v>
      </c>
      <c r="D11" s="10">
        <v>-4.9469599999999998</v>
      </c>
      <c r="E11" s="9" t="e">
        <f t="shared" si="2"/>
        <v>#DIV/0!</v>
      </c>
      <c r="F11" s="9">
        <f t="shared" si="1"/>
        <v>-4.9469599999999998</v>
      </c>
    </row>
    <row r="12" spans="1:6" s="6" customFormat="1">
      <c r="A12" s="68">
        <v>1050000000</v>
      </c>
      <c r="B12" s="67" t="s">
        <v>6</v>
      </c>
      <c r="C12" s="5">
        <f>C13</f>
        <v>25</v>
      </c>
      <c r="D12" s="5">
        <f>D13</f>
        <v>0</v>
      </c>
      <c r="E12" s="5">
        <f t="shared" si="0"/>
        <v>0</v>
      </c>
      <c r="F12" s="5">
        <f t="shared" si="1"/>
        <v>-25</v>
      </c>
    </row>
    <row r="13" spans="1:6" ht="15.75" customHeight="1">
      <c r="A13" s="7">
        <v>1050300000</v>
      </c>
      <c r="B13" s="11" t="s">
        <v>225</v>
      </c>
      <c r="C13" s="12">
        <v>25</v>
      </c>
      <c r="D13" s="10">
        <v>0</v>
      </c>
      <c r="E13" s="9">
        <f t="shared" si="0"/>
        <v>0</v>
      </c>
      <c r="F13" s="9">
        <f t="shared" si="1"/>
        <v>-25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245</v>
      </c>
      <c r="D14" s="5">
        <f>D15+D16</f>
        <v>25.734359999999999</v>
      </c>
      <c r="E14" s="5">
        <f t="shared" si="0"/>
        <v>10.503820408163264</v>
      </c>
      <c r="F14" s="5">
        <f t="shared" si="1"/>
        <v>-219.26563999999999</v>
      </c>
    </row>
    <row r="15" spans="1:6" s="6" customFormat="1" ht="15.75" customHeight="1">
      <c r="A15" s="7">
        <v>1060100000</v>
      </c>
      <c r="B15" s="11" t="s">
        <v>8</v>
      </c>
      <c r="C15" s="9">
        <v>50</v>
      </c>
      <c r="D15" s="10">
        <v>17.115169999999999</v>
      </c>
      <c r="E15" s="9">
        <f t="shared" si="0"/>
        <v>34.230339999999998</v>
      </c>
      <c r="F15" s="9">
        <f>SUM(D15-C15)</f>
        <v>-32.884830000000001</v>
      </c>
    </row>
    <row r="16" spans="1:6" ht="15" customHeight="1">
      <c r="A16" s="7">
        <v>1060600000</v>
      </c>
      <c r="B16" s="11" t="s">
        <v>7</v>
      </c>
      <c r="C16" s="9">
        <v>195</v>
      </c>
      <c r="D16" s="10">
        <v>8.6191899999999997</v>
      </c>
      <c r="E16" s="9">
        <f t="shared" si="0"/>
        <v>4.4200974358974356</v>
      </c>
      <c r="F16" s="9">
        <f t="shared" si="1"/>
        <v>-186.38081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0.2</v>
      </c>
      <c r="E17" s="9">
        <f t="shared" si="0"/>
        <v>6.666666666666667</v>
      </c>
      <c r="F17" s="5">
        <f t="shared" si="1"/>
        <v>-2.8</v>
      </c>
    </row>
    <row r="18" spans="1:6" ht="18.75" customHeight="1">
      <c r="A18" s="7">
        <v>1080402001</v>
      </c>
      <c r="B18" s="8" t="s">
        <v>223</v>
      </c>
      <c r="C18" s="9">
        <v>3</v>
      </c>
      <c r="D18" s="10">
        <v>0.2</v>
      </c>
      <c r="E18" s="9">
        <f t="shared" si="0"/>
        <v>6.666666666666667</v>
      </c>
      <c r="F18" s="9">
        <f t="shared" si="1"/>
        <v>-2.8</v>
      </c>
    </row>
    <row r="19" spans="1:6" ht="15" hidden="1" customHeight="1">
      <c r="A19" s="7">
        <v>1080714001</v>
      </c>
      <c r="B19" s="8" t="s">
        <v>222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226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54.3</v>
      </c>
      <c r="D25" s="5">
        <f>D26+D31+D34+D29</f>
        <v>0</v>
      </c>
      <c r="E25" s="5">
        <f t="shared" si="0"/>
        <v>0</v>
      </c>
      <c r="F25" s="5">
        <f t="shared" si="1"/>
        <v>-54.3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54.3</v>
      </c>
      <c r="D26" s="5">
        <f>D27+D28</f>
        <v>0</v>
      </c>
      <c r="E26" s="5">
        <f t="shared" si="0"/>
        <v>0</v>
      </c>
      <c r="F26" s="5">
        <f t="shared" si="1"/>
        <v>-54.3</v>
      </c>
    </row>
    <row r="27" spans="1:6" ht="22.5" customHeight="1">
      <c r="A27" s="16">
        <v>1110502000</v>
      </c>
      <c r="B27" s="17" t="s">
        <v>221</v>
      </c>
      <c r="C27" s="12">
        <v>54.3</v>
      </c>
      <c r="D27" s="10">
        <v>0</v>
      </c>
      <c r="E27" s="9">
        <f t="shared" si="0"/>
        <v>0</v>
      </c>
      <c r="F27" s="9">
        <f t="shared" si="1"/>
        <v>-54.3</v>
      </c>
    </row>
    <row r="28" spans="1:6" hidden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30.75" customHeight="1">
      <c r="A30" s="7">
        <v>1130200000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132</v>
      </c>
      <c r="C34" s="5">
        <v>0</v>
      </c>
      <c r="D34" s="249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16</v>
      </c>
      <c r="C37" s="126">
        <f>C25+C4</f>
        <v>639.72</v>
      </c>
      <c r="D37" s="126">
        <f>SUM(D4,D25)</f>
        <v>103.28926000000001</v>
      </c>
      <c r="E37" s="5">
        <f t="shared" si="0"/>
        <v>16.146010754705184</v>
      </c>
      <c r="F37" s="5">
        <f t="shared" si="1"/>
        <v>-536.43074000000001</v>
      </c>
    </row>
    <row r="38" spans="1:11" s="6" customFormat="1">
      <c r="A38" s="3">
        <v>2000000000</v>
      </c>
      <c r="B38" s="4" t="s">
        <v>17</v>
      </c>
      <c r="C38" s="191">
        <f>C39+C40+C41+C42+C43+C44</f>
        <v>2633.5679999999998</v>
      </c>
      <c r="D38" s="191">
        <f>D39+D40+D41+D42+D43+D45+D44</f>
        <v>501.57869999999997</v>
      </c>
      <c r="E38" s="5">
        <f t="shared" si="0"/>
        <v>19.045595177341159</v>
      </c>
      <c r="F38" s="5">
        <f t="shared" si="1"/>
        <v>-2131.9892999999997</v>
      </c>
      <c r="G38" s="19"/>
    </row>
    <row r="39" spans="1:11">
      <c r="A39" s="16">
        <v>2021000000</v>
      </c>
      <c r="B39" s="17" t="s">
        <v>18</v>
      </c>
      <c r="C39" s="223">
        <v>1901.5</v>
      </c>
      <c r="D39" s="20">
        <v>475.38</v>
      </c>
      <c r="E39" s="9">
        <f t="shared" si="0"/>
        <v>25.000262950302393</v>
      </c>
      <c r="F39" s="9">
        <f t="shared" si="1"/>
        <v>-1426.12</v>
      </c>
    </row>
    <row r="40" spans="1:11">
      <c r="A40" s="16">
        <v>2021500200</v>
      </c>
      <c r="B40" s="17" t="s">
        <v>227</v>
      </c>
      <c r="C40" s="220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20">
        <v>366.14</v>
      </c>
      <c r="D41" s="10">
        <v>0</v>
      </c>
      <c r="E41" s="9">
        <f t="shared" si="0"/>
        <v>0</v>
      </c>
      <c r="F41" s="9">
        <f t="shared" si="1"/>
        <v>-366.14</v>
      </c>
    </row>
    <row r="42" spans="1:11" ht="19.5" customHeight="1">
      <c r="A42" s="16">
        <v>2023000000</v>
      </c>
      <c r="B42" s="17" t="s">
        <v>20</v>
      </c>
      <c r="C42" s="220">
        <v>103.383</v>
      </c>
      <c r="D42" s="184">
        <v>26.198699999999999</v>
      </c>
      <c r="E42" s="9">
        <f t="shared" si="0"/>
        <v>25.341400423667331</v>
      </c>
      <c r="F42" s="9">
        <f t="shared" si="1"/>
        <v>-77.184299999999993</v>
      </c>
    </row>
    <row r="43" spans="1:11">
      <c r="A43" s="7">
        <v>2070500010</v>
      </c>
      <c r="B43" s="17" t="s">
        <v>338</v>
      </c>
      <c r="C43" s="220">
        <v>0</v>
      </c>
      <c r="D43" s="185">
        <v>0</v>
      </c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20">
        <v>262.54500000000002</v>
      </c>
      <c r="D44" s="185">
        <v>0</v>
      </c>
      <c r="E44" s="9">
        <f t="shared" si="0"/>
        <v>0</v>
      </c>
      <c r="F44" s="9">
        <f t="shared" si="1"/>
        <v>-262.54500000000002</v>
      </c>
    </row>
    <row r="45" spans="1:11" ht="17.25" customHeight="1">
      <c r="A45" s="7">
        <v>2190000010</v>
      </c>
      <c r="B45" s="11" t="s">
        <v>23</v>
      </c>
      <c r="C45" s="228">
        <v>0</v>
      </c>
      <c r="D45" s="217">
        <v>0</v>
      </c>
      <c r="E45" s="5" t="e">
        <f t="shared" si="0"/>
        <v>#DIV/0!</v>
      </c>
      <c r="F45" s="5">
        <f>SUM(D45-C45)</f>
        <v>0</v>
      </c>
    </row>
    <row r="46" spans="1:11" s="442" customFormat="1" ht="19.5" hidden="1" customHeight="1">
      <c r="A46" s="3">
        <v>3000000000</v>
      </c>
      <c r="B46" s="13" t="s">
        <v>24</v>
      </c>
      <c r="C46" s="229">
        <v>0</v>
      </c>
      <c r="D46" s="230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4"/>
      <c r="B47" s="275" t="s">
        <v>25</v>
      </c>
      <c r="C47" s="475">
        <f>C37+C38</f>
        <v>3273.2879999999996</v>
      </c>
      <c r="D47" s="468">
        <f>D37+D38</f>
        <v>604.86796000000004</v>
      </c>
      <c r="E47" s="276">
        <f t="shared" si="0"/>
        <v>18.478910502222845</v>
      </c>
      <c r="F47" s="276">
        <f t="shared" si="1"/>
        <v>-2668.4200399999995</v>
      </c>
      <c r="G47" s="197"/>
      <c r="H47" s="197"/>
      <c r="K47" s="129"/>
    </row>
    <row r="48" spans="1:11" s="6" customFormat="1">
      <c r="A48" s="3"/>
      <c r="B48" s="21" t="s">
        <v>307</v>
      </c>
      <c r="C48" s="473">
        <f>C47-C94</f>
        <v>12.935799999998835</v>
      </c>
      <c r="D48" s="5">
        <f>D47-D94</f>
        <v>239.50337000000002</v>
      </c>
      <c r="E48" s="22"/>
      <c r="F48" s="22"/>
    </row>
    <row r="49" spans="1:6">
      <c r="A49" s="23"/>
      <c r="B49" s="24"/>
      <c r="C49" s="183"/>
      <c r="D49" s="183"/>
      <c r="E49" s="26"/>
      <c r="F49" s="92"/>
    </row>
    <row r="50" spans="1:6" ht="50.25" customHeight="1">
      <c r="A50" s="28" t="s">
        <v>0</v>
      </c>
      <c r="B50" s="28" t="s">
        <v>26</v>
      </c>
      <c r="C50" s="177" t="s">
        <v>407</v>
      </c>
      <c r="D50" s="178" t="s">
        <v>415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1221.6660000000002</v>
      </c>
      <c r="D52" s="22">
        <f>D54+D57+D58+D59</f>
        <v>221.8511</v>
      </c>
      <c r="E52" s="34">
        <f>SUM(D52/C52*100)</f>
        <v>18.159717958918392</v>
      </c>
      <c r="F52" s="34">
        <f>SUM(D52-C52)</f>
        <v>-999.81490000000019</v>
      </c>
    </row>
    <row r="53" spans="1:6" s="6" customFormat="1" ht="31.5">
      <c r="A53" s="35" t="s">
        <v>29</v>
      </c>
      <c r="B53" s="36" t="s">
        <v>30</v>
      </c>
      <c r="C53" s="92"/>
      <c r="D53" s="92"/>
      <c r="E53" s="38"/>
      <c r="F53" s="38"/>
    </row>
    <row r="54" spans="1:6" ht="16.5" customHeight="1">
      <c r="A54" s="35" t="s">
        <v>31</v>
      </c>
      <c r="B54" s="39" t="s">
        <v>32</v>
      </c>
      <c r="C54" s="92">
        <v>1154.4000000000001</v>
      </c>
      <c r="D54" s="92">
        <v>221.8511</v>
      </c>
      <c r="E54" s="38">
        <f>SUM(D54/C54*100)</f>
        <v>19.217870755370754</v>
      </c>
      <c r="F54" s="38">
        <f t="shared" ref="F54:F94" si="3">SUM(D54-C54)</f>
        <v>-932.54890000000012</v>
      </c>
    </row>
    <row r="55" spans="1:6" ht="0.75" hidden="1" customHeight="1">
      <c r="A55" s="35" t="s">
        <v>33</v>
      </c>
      <c r="B55" s="39" t="s">
        <v>34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7.25" customHeight="1">
      <c r="A57" s="35" t="s">
        <v>37</v>
      </c>
      <c r="B57" s="39" t="s">
        <v>38</v>
      </c>
      <c r="C57" s="92">
        <v>0</v>
      </c>
      <c r="D57" s="92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3">
        <v>50</v>
      </c>
      <c r="D58" s="103">
        <v>0</v>
      </c>
      <c r="E58" s="38">
        <f t="shared" si="4"/>
        <v>0</v>
      </c>
      <c r="F58" s="38">
        <f t="shared" si="3"/>
        <v>-50</v>
      </c>
    </row>
    <row r="59" spans="1:6" ht="17.25" customHeight="1">
      <c r="A59" s="35" t="s">
        <v>41</v>
      </c>
      <c r="B59" s="39" t="s">
        <v>42</v>
      </c>
      <c r="C59" s="92">
        <v>17.265999999999998</v>
      </c>
      <c r="D59" s="92">
        <v>0</v>
      </c>
      <c r="E59" s="38">
        <f t="shared" si="4"/>
        <v>0</v>
      </c>
      <c r="F59" s="38">
        <f t="shared" si="3"/>
        <v>-17.265999999999998</v>
      </c>
    </row>
    <row r="60" spans="1:6" s="6" customFormat="1">
      <c r="A60" s="41" t="s">
        <v>43</v>
      </c>
      <c r="B60" s="42" t="s">
        <v>44</v>
      </c>
      <c r="C60" s="22">
        <f>C61</f>
        <v>103.383</v>
      </c>
      <c r="D60" s="22">
        <f>D61</f>
        <v>18.655180000000001</v>
      </c>
      <c r="E60" s="34">
        <f t="shared" si="4"/>
        <v>18.044726889333841</v>
      </c>
      <c r="F60" s="34">
        <f t="shared" si="3"/>
        <v>-84.727819999999994</v>
      </c>
    </row>
    <row r="61" spans="1:6">
      <c r="A61" s="43" t="s">
        <v>45</v>
      </c>
      <c r="B61" s="44" t="s">
        <v>46</v>
      </c>
      <c r="C61" s="92">
        <v>103.383</v>
      </c>
      <c r="D61" s="92">
        <v>18.655180000000001</v>
      </c>
      <c r="E61" s="38">
        <f t="shared" si="4"/>
        <v>18.044726889333841</v>
      </c>
      <c r="F61" s="38">
        <f t="shared" si="3"/>
        <v>-84.727819999999994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15</v>
      </c>
      <c r="D62" s="22">
        <f>D65+D66+D67</f>
        <v>0</v>
      </c>
      <c r="E62" s="34">
        <f t="shared" si="4"/>
        <v>0</v>
      </c>
      <c r="F62" s="34">
        <f t="shared" si="3"/>
        <v>-15</v>
      </c>
    </row>
    <row r="63" spans="1:6" ht="13.5" hidden="1" customHeight="1">
      <c r="A63" s="35" t="s">
        <v>49</v>
      </c>
      <c r="B63" s="39" t="s">
        <v>50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2">
        <v>3</v>
      </c>
      <c r="D65" s="92">
        <v>0</v>
      </c>
      <c r="E65" s="34">
        <f t="shared" si="4"/>
        <v>0</v>
      </c>
      <c r="F65" s="34">
        <f t="shared" si="3"/>
        <v>-3</v>
      </c>
    </row>
    <row r="66" spans="1:7" ht="15.75" customHeight="1">
      <c r="A66" s="46" t="s">
        <v>214</v>
      </c>
      <c r="B66" s="47" t="s">
        <v>215</v>
      </c>
      <c r="C66" s="92">
        <v>10</v>
      </c>
      <c r="D66" s="92">
        <v>0</v>
      </c>
      <c r="E66" s="38">
        <f t="shared" si="4"/>
        <v>0</v>
      </c>
      <c r="F66" s="38">
        <f t="shared" si="3"/>
        <v>-10</v>
      </c>
    </row>
    <row r="67" spans="1:7" ht="15.75" customHeight="1">
      <c r="A67" s="46" t="s">
        <v>339</v>
      </c>
      <c r="B67" s="47" t="s">
        <v>393</v>
      </c>
      <c r="C67" s="92">
        <v>2</v>
      </c>
      <c r="D67" s="92">
        <v>0</v>
      </c>
      <c r="E67" s="38"/>
      <c r="F67" s="38"/>
    </row>
    <row r="68" spans="1:7" s="6" customFormat="1">
      <c r="A68" s="30" t="s">
        <v>55</v>
      </c>
      <c r="B68" s="31" t="s">
        <v>56</v>
      </c>
      <c r="C68" s="104">
        <f>C71+C72+C69+C70</f>
        <v>901.94420000000002</v>
      </c>
      <c r="D68" s="104">
        <f>D71+D72+D69+D70</f>
        <v>14.474410000000001</v>
      </c>
      <c r="E68" s="34">
        <f t="shared" si="4"/>
        <v>1.6048010508854096</v>
      </c>
      <c r="F68" s="34">
        <f t="shared" si="3"/>
        <v>-887.46978999999999</v>
      </c>
    </row>
    <row r="69" spans="1:7" ht="16.5" customHeight="1">
      <c r="A69" s="35" t="s">
        <v>57</v>
      </c>
      <c r="B69" s="39" t="s">
        <v>58</v>
      </c>
      <c r="C69" s="105">
        <v>0</v>
      </c>
      <c r="D69" s="92">
        <v>0</v>
      </c>
      <c r="E69" s="38" t="e">
        <f t="shared" si="4"/>
        <v>#DIV/0!</v>
      </c>
      <c r="F69" s="38">
        <f t="shared" si="3"/>
        <v>0</v>
      </c>
    </row>
    <row r="70" spans="1:7" s="6" customFormat="1">
      <c r="A70" s="35" t="s">
        <v>59</v>
      </c>
      <c r="B70" s="39" t="s">
        <v>60</v>
      </c>
      <c r="C70" s="105">
        <v>22</v>
      </c>
      <c r="D70" s="92">
        <v>0</v>
      </c>
      <c r="E70" s="38">
        <f t="shared" si="4"/>
        <v>0</v>
      </c>
      <c r="F70" s="38">
        <f t="shared" si="3"/>
        <v>-22</v>
      </c>
      <c r="G70" s="50"/>
    </row>
    <row r="71" spans="1:7" ht="15.75" customHeight="1">
      <c r="A71" s="35" t="s">
        <v>61</v>
      </c>
      <c r="B71" s="39" t="s">
        <v>62</v>
      </c>
      <c r="C71" s="105">
        <v>829.94420000000002</v>
      </c>
      <c r="D71" s="92">
        <v>14.474410000000001</v>
      </c>
      <c r="E71" s="38">
        <f t="shared" si="4"/>
        <v>1.7440220679896312</v>
      </c>
      <c r="F71" s="38">
        <f t="shared" si="3"/>
        <v>-815.46978999999999</v>
      </c>
    </row>
    <row r="72" spans="1:7">
      <c r="A72" s="35" t="s">
        <v>63</v>
      </c>
      <c r="B72" s="39" t="s">
        <v>64</v>
      </c>
      <c r="C72" s="105">
        <v>50</v>
      </c>
      <c r="D72" s="92">
        <v>0</v>
      </c>
      <c r="E72" s="38">
        <f t="shared" si="4"/>
        <v>0</v>
      </c>
      <c r="F72" s="38">
        <f t="shared" si="3"/>
        <v>-50</v>
      </c>
    </row>
    <row r="73" spans="1:7" s="6" customFormat="1" ht="18" customHeight="1">
      <c r="A73" s="30" t="s">
        <v>65</v>
      </c>
      <c r="B73" s="31" t="s">
        <v>66</v>
      </c>
      <c r="C73" s="22">
        <f>C76</f>
        <v>654.15499999999997</v>
      </c>
      <c r="D73" s="22">
        <f>D76</f>
        <v>38.383899999999997</v>
      </c>
      <c r="E73" s="34">
        <f t="shared" si="4"/>
        <v>5.8677071947779957</v>
      </c>
      <c r="F73" s="34">
        <f t="shared" si="3"/>
        <v>-615.77109999999993</v>
      </c>
    </row>
    <row r="74" spans="1:7" ht="0.75" hidden="1" customHeight="1">
      <c r="A74" s="35" t="s">
        <v>67</v>
      </c>
      <c r="B74" s="51" t="s">
        <v>68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idden="1">
      <c r="A75" s="35" t="s">
        <v>69</v>
      </c>
      <c r="B75" s="51" t="s">
        <v>70</v>
      </c>
      <c r="C75" s="92"/>
      <c r="D75" s="9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71</v>
      </c>
      <c r="B76" s="39" t="s">
        <v>72</v>
      </c>
      <c r="C76" s="92">
        <v>654.15499999999997</v>
      </c>
      <c r="D76" s="92">
        <v>38.383899999999997</v>
      </c>
      <c r="E76" s="38">
        <f t="shared" si="4"/>
        <v>5.8677071947779957</v>
      </c>
      <c r="F76" s="38">
        <f t="shared" si="3"/>
        <v>-615.77109999999993</v>
      </c>
    </row>
    <row r="77" spans="1:7" s="6" customFormat="1">
      <c r="A77" s="30" t="s">
        <v>83</v>
      </c>
      <c r="B77" s="31" t="s">
        <v>84</v>
      </c>
      <c r="C77" s="22">
        <f>C78</f>
        <v>334.20400000000001</v>
      </c>
      <c r="D77" s="22">
        <f>D78</f>
        <v>72</v>
      </c>
      <c r="E77" s="34">
        <f t="shared" si="4"/>
        <v>21.543727783030722</v>
      </c>
      <c r="F77" s="34">
        <f t="shared" si="3"/>
        <v>-262.20400000000001</v>
      </c>
    </row>
    <row r="78" spans="1:7" ht="14.25" customHeight="1">
      <c r="A78" s="35" t="s">
        <v>85</v>
      </c>
      <c r="B78" s="39" t="s">
        <v>229</v>
      </c>
      <c r="C78" s="92">
        <v>334.20400000000001</v>
      </c>
      <c r="D78" s="92">
        <v>72</v>
      </c>
      <c r="E78" s="38">
        <f t="shared" si="4"/>
        <v>21.543727783030722</v>
      </c>
      <c r="F78" s="38">
        <f t="shared" si="3"/>
        <v>-262.20400000000001</v>
      </c>
    </row>
    <row r="79" spans="1:7" s="6" customFormat="1" ht="0.75" hidden="1" customHeight="1">
      <c r="A79" s="52">
        <v>1000</v>
      </c>
      <c r="B79" s="31" t="s">
        <v>86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87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88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89</v>
      </c>
      <c r="C82" s="92"/>
      <c r="D82" s="187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90</v>
      </c>
      <c r="B83" s="39" t="s">
        <v>91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92</v>
      </c>
      <c r="B84" s="31" t="s">
        <v>93</v>
      </c>
      <c r="C84" s="22">
        <f>C85</f>
        <v>30</v>
      </c>
      <c r="D84" s="22">
        <f>D85</f>
        <v>0</v>
      </c>
      <c r="E84" s="38">
        <f t="shared" si="4"/>
        <v>0</v>
      </c>
      <c r="F84" s="22">
        <f>F85+F86+F87+F88+F89</f>
        <v>-30</v>
      </c>
    </row>
    <row r="85" spans="1:7" ht="11.25" customHeight="1">
      <c r="A85" s="35" t="s">
        <v>94</v>
      </c>
      <c r="B85" s="39" t="s">
        <v>95</v>
      </c>
      <c r="C85" s="92">
        <v>30</v>
      </c>
      <c r="D85" s="92">
        <v>0</v>
      </c>
      <c r="E85" s="38">
        <v>0</v>
      </c>
      <c r="F85" s="38">
        <f>SUM(D85-C85)</f>
        <v>-30</v>
      </c>
    </row>
    <row r="86" spans="1:7" ht="14.25" hidden="1" customHeight="1">
      <c r="A86" s="35" t="s">
        <v>96</v>
      </c>
      <c r="B86" s="39" t="s">
        <v>97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98</v>
      </c>
      <c r="B87" s="39" t="s">
        <v>99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100</v>
      </c>
      <c r="B88" s="39" t="s">
        <v>101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102</v>
      </c>
      <c r="B89" s="39" t="s">
        <v>103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112</v>
      </c>
      <c r="C90" s="104">
        <v>0</v>
      </c>
      <c r="D90" s="104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113</v>
      </c>
      <c r="C91" s="105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114</v>
      </c>
      <c r="C92" s="105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115</v>
      </c>
      <c r="C93" s="105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116</v>
      </c>
      <c r="C94" s="461">
        <f>C52+C60+C62+C68+C73+C77+C84</f>
        <v>3260.3522000000007</v>
      </c>
      <c r="D94" s="461">
        <f>D52+D60+D62+D68+D73+D77+D79+D84+D90</f>
        <v>365.36459000000002</v>
      </c>
      <c r="E94" s="127">
        <f t="shared" si="4"/>
        <v>11.206292068691228</v>
      </c>
      <c r="F94" s="34">
        <f t="shared" si="3"/>
        <v>-2894.9876100000006</v>
      </c>
      <c r="G94" s="197"/>
    </row>
    <row r="95" spans="1:7">
      <c r="C95" s="125"/>
      <c r="D95" s="101"/>
    </row>
    <row r="96" spans="1:7" s="65" customFormat="1" ht="16.5" customHeight="1">
      <c r="A96" s="63" t="s">
        <v>117</v>
      </c>
      <c r="B96" s="63"/>
      <c r="C96" s="182"/>
      <c r="D96" s="182"/>
    </row>
    <row r="97" spans="1:3" s="65" customFormat="1" ht="20.25" customHeight="1">
      <c r="A97" s="66" t="s">
        <v>118</v>
      </c>
      <c r="B97" s="66"/>
      <c r="C97" s="65" t="s">
        <v>119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view="pageBreakPreview" topLeftCell="A35">
      <selection activeCell="C85" sqref="C85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2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3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4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6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7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8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2"/>
  <sheetViews>
    <sheetView view="pageBreakPreview" topLeftCell="A38" zoomScale="70" zoomScaleNormal="100" zoomScaleSheetLayoutView="70" workbookViewId="0">
      <selection activeCell="D81" sqref="D81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422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134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3260.32</v>
      </c>
      <c r="D4" s="5">
        <f>D5+D12+D14+D17+D7</f>
        <v>483.02455999999995</v>
      </c>
      <c r="E4" s="5">
        <f>SUM(D4/C4*100)</f>
        <v>14.815250036806201</v>
      </c>
      <c r="F4" s="5">
        <f>SUM(D4-C4)</f>
        <v>-2777.2954400000003</v>
      </c>
    </row>
    <row r="5" spans="1:6" s="6" customFormat="1">
      <c r="A5" s="68">
        <v>1010000000</v>
      </c>
      <c r="B5" s="67" t="s">
        <v>5</v>
      </c>
      <c r="C5" s="5">
        <f>C6</f>
        <v>350.22</v>
      </c>
      <c r="D5" s="5">
        <f>D6</f>
        <v>76.829639999999998</v>
      </c>
      <c r="E5" s="5">
        <f t="shared" ref="E5:E52" si="0">SUM(D5/C5*100)</f>
        <v>21.937536405687851</v>
      </c>
      <c r="F5" s="5">
        <f t="shared" ref="F5:F52" si="1">SUM(D5-C5)</f>
        <v>-273.39036000000004</v>
      </c>
    </row>
    <row r="6" spans="1:6">
      <c r="A6" s="7">
        <v>1010200001</v>
      </c>
      <c r="B6" s="8" t="s">
        <v>224</v>
      </c>
      <c r="C6" s="9">
        <v>350.22</v>
      </c>
      <c r="D6" s="10">
        <v>76.829639999999998</v>
      </c>
      <c r="E6" s="9">
        <f t="shared" ref="E6:E11" si="2">SUM(D6/C6*100)</f>
        <v>21.937536405687851</v>
      </c>
      <c r="F6" s="9">
        <f t="shared" si="1"/>
        <v>-273.39036000000004</v>
      </c>
    </row>
    <row r="7" spans="1:6" ht="31.5">
      <c r="A7" s="3">
        <v>1030000000</v>
      </c>
      <c r="B7" s="13" t="s">
        <v>266</v>
      </c>
      <c r="C7" s="5">
        <f>C8+C10+C9</f>
        <v>717.1</v>
      </c>
      <c r="D7" s="5">
        <f>D8+D10+D9+D11</f>
        <v>177.22102999999998</v>
      </c>
      <c r="E7" s="5">
        <f t="shared" si="2"/>
        <v>24.713572723469525</v>
      </c>
      <c r="F7" s="5">
        <f t="shared" si="1"/>
        <v>-539.87896999999998</v>
      </c>
    </row>
    <row r="8" spans="1:6">
      <c r="A8" s="7">
        <v>1030223001</v>
      </c>
      <c r="B8" s="8" t="s">
        <v>268</v>
      </c>
      <c r="C8" s="9">
        <v>267.48</v>
      </c>
      <c r="D8" s="10">
        <v>79.533630000000002</v>
      </c>
      <c r="E8" s="9">
        <f t="shared" si="2"/>
        <v>29.734421265141322</v>
      </c>
      <c r="F8" s="9">
        <f t="shared" si="1"/>
        <v>-187.94637</v>
      </c>
    </row>
    <row r="9" spans="1:6">
      <c r="A9" s="7">
        <v>1030224001</v>
      </c>
      <c r="B9" s="8" t="s">
        <v>274</v>
      </c>
      <c r="C9" s="9">
        <v>2.87</v>
      </c>
      <c r="D9" s="10">
        <v>0.55781000000000003</v>
      </c>
      <c r="E9" s="9">
        <f t="shared" si="2"/>
        <v>19.435888501742159</v>
      </c>
      <c r="F9" s="9">
        <f t="shared" si="1"/>
        <v>-2.3121900000000002</v>
      </c>
    </row>
    <row r="10" spans="1:6">
      <c r="A10" s="7">
        <v>1030225001</v>
      </c>
      <c r="B10" s="8" t="s">
        <v>267</v>
      </c>
      <c r="C10" s="9">
        <v>446.75</v>
      </c>
      <c r="D10" s="10">
        <v>111.33374000000001</v>
      </c>
      <c r="E10" s="9">
        <f t="shared" si="2"/>
        <v>24.92081477336318</v>
      </c>
      <c r="F10" s="9">
        <f t="shared" si="1"/>
        <v>-335.41625999999997</v>
      </c>
    </row>
    <row r="11" spans="1:6">
      <c r="A11" s="7">
        <v>1030226001</v>
      </c>
      <c r="B11" s="8" t="s">
        <v>276</v>
      </c>
      <c r="C11" s="9">
        <v>0</v>
      </c>
      <c r="D11" s="10">
        <v>-14.20415</v>
      </c>
      <c r="E11" s="9" t="e">
        <f t="shared" si="2"/>
        <v>#DIV/0!</v>
      </c>
      <c r="F11" s="9">
        <f t="shared" si="1"/>
        <v>-14.20415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52.508699999999997</v>
      </c>
      <c r="E12" s="5">
        <f t="shared" si="0"/>
        <v>131.27175</v>
      </c>
      <c r="F12" s="5">
        <f t="shared" si="1"/>
        <v>12.508699999999997</v>
      </c>
    </row>
    <row r="13" spans="1:6" ht="15.75" customHeight="1">
      <c r="A13" s="7">
        <v>1050300000</v>
      </c>
      <c r="B13" s="11" t="s">
        <v>225</v>
      </c>
      <c r="C13" s="12">
        <v>40</v>
      </c>
      <c r="D13" s="10">
        <v>52.508699999999997</v>
      </c>
      <c r="E13" s="9">
        <f t="shared" si="0"/>
        <v>131.27175</v>
      </c>
      <c r="F13" s="9">
        <f t="shared" si="1"/>
        <v>12.508699999999997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2143</v>
      </c>
      <c r="D14" s="5">
        <f>D15+D16</f>
        <v>175.65519</v>
      </c>
      <c r="E14" s="5">
        <f t="shared" si="0"/>
        <v>8.1966957536164262</v>
      </c>
      <c r="F14" s="5">
        <f t="shared" si="1"/>
        <v>-1967.3448100000001</v>
      </c>
    </row>
    <row r="15" spans="1:6" s="6" customFormat="1" ht="15.75" customHeight="1">
      <c r="A15" s="7">
        <v>1060100000</v>
      </c>
      <c r="B15" s="11" t="s">
        <v>8</v>
      </c>
      <c r="C15" s="9">
        <v>943</v>
      </c>
      <c r="D15" s="10">
        <v>52.97345</v>
      </c>
      <c r="E15" s="5">
        <f t="shared" si="0"/>
        <v>5.6175450689289503</v>
      </c>
      <c r="F15" s="9">
        <f>SUM(D15-C15)</f>
        <v>-890.02655000000004</v>
      </c>
    </row>
    <row r="16" spans="1:6" ht="15" customHeight="1">
      <c r="A16" s="7">
        <v>1060600000</v>
      </c>
      <c r="B16" s="11" t="s">
        <v>7</v>
      </c>
      <c r="C16" s="9">
        <v>1200</v>
      </c>
      <c r="D16" s="10">
        <v>122.68174</v>
      </c>
      <c r="E16" s="5">
        <f t="shared" si="0"/>
        <v>10.223478333333334</v>
      </c>
      <c r="F16" s="9">
        <f t="shared" si="1"/>
        <v>-1077.31826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0.81</v>
      </c>
      <c r="E17" s="5">
        <f t="shared" si="0"/>
        <v>8.1</v>
      </c>
      <c r="F17" s="5">
        <f t="shared" si="1"/>
        <v>-9.19</v>
      </c>
    </row>
    <row r="18" spans="1:6" ht="18" customHeight="1">
      <c r="A18" s="7">
        <v>1080400001</v>
      </c>
      <c r="B18" s="8" t="s">
        <v>223</v>
      </c>
      <c r="C18" s="9">
        <v>10</v>
      </c>
      <c r="D18" s="10">
        <v>0.81</v>
      </c>
      <c r="E18" s="9">
        <f t="shared" si="0"/>
        <v>8.1</v>
      </c>
      <c r="F18" s="9">
        <f t="shared" si="1"/>
        <v>-9.19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415</v>
      </c>
      <c r="D25" s="5">
        <f>D26+D30+D32+D35+D37</f>
        <v>10.98785</v>
      </c>
      <c r="E25" s="5">
        <f t="shared" si="0"/>
        <v>2.6476746987951807</v>
      </c>
      <c r="F25" s="5">
        <f t="shared" si="1"/>
        <v>-404.01215000000002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215</v>
      </c>
      <c r="D26" s="5">
        <f>D28+D29</f>
        <v>12.500999999999999</v>
      </c>
      <c r="E26" s="5">
        <f t="shared" si="0"/>
        <v>5.8144186046511628</v>
      </c>
      <c r="F26" s="5">
        <f t="shared" si="1"/>
        <v>-202.499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313</v>
      </c>
      <c r="C28" s="12">
        <v>165</v>
      </c>
      <c r="D28" s="10">
        <v>0</v>
      </c>
      <c r="E28" s="9">
        <f t="shared" si="0"/>
        <v>0</v>
      </c>
      <c r="F28" s="9">
        <f t="shared" si="1"/>
        <v>-165</v>
      </c>
    </row>
    <row r="29" spans="1:6">
      <c r="A29" s="7">
        <v>1110503000</v>
      </c>
      <c r="B29" s="11" t="s">
        <v>220</v>
      </c>
      <c r="C29" s="12">
        <v>50</v>
      </c>
      <c r="D29" s="10">
        <v>12.500999999999999</v>
      </c>
      <c r="E29" s="9">
        <f>SUM(D29/C29*100)</f>
        <v>25.001999999999995</v>
      </c>
      <c r="F29" s="9">
        <f t="shared" si="1"/>
        <v>-37.499000000000002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200</v>
      </c>
      <c r="D30" s="5">
        <f>D31</f>
        <v>1.06</v>
      </c>
      <c r="E30" s="5">
        <f t="shared" si="0"/>
        <v>0.53</v>
      </c>
      <c r="F30" s="5">
        <f t="shared" si="1"/>
        <v>-198.94</v>
      </c>
    </row>
    <row r="31" spans="1:6" ht="18" customHeight="1">
      <c r="A31" s="7">
        <v>1130206005</v>
      </c>
      <c r="B31" s="8" t="s">
        <v>219</v>
      </c>
      <c r="C31" s="9">
        <v>200</v>
      </c>
      <c r="D31" s="10">
        <v>1.06</v>
      </c>
      <c r="E31" s="9">
        <f>SUM(D31/C31*100)</f>
        <v>0.53</v>
      </c>
      <c r="F31" s="9">
        <f t="shared" si="1"/>
        <v>-198.94</v>
      </c>
    </row>
    <row r="32" spans="1:6" ht="18.7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.75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customHeight="1">
      <c r="A35" s="100">
        <v>1160000000</v>
      </c>
      <c r="B35" s="13" t="s">
        <v>240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7" ht="46.5" customHeight="1">
      <c r="A36" s="7">
        <v>1160701010</v>
      </c>
      <c r="B36" s="8" t="s">
        <v>402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24.75" customHeight="1">
      <c r="A37" s="3">
        <v>1170000000</v>
      </c>
      <c r="B37" s="13" t="s">
        <v>132</v>
      </c>
      <c r="C37" s="5">
        <f>C38+C39</f>
        <v>0</v>
      </c>
      <c r="D37" s="5">
        <f>D38+D39</f>
        <v>-2.57315</v>
      </c>
      <c r="E37" s="5" t="e">
        <f t="shared" si="0"/>
        <v>#DIV/0!</v>
      </c>
      <c r="F37" s="5">
        <f t="shared" si="1"/>
        <v>-2.57315</v>
      </c>
    </row>
    <row r="38" spans="1:7" ht="22.5" customHeight="1">
      <c r="A38" s="7">
        <v>1170105005</v>
      </c>
      <c r="B38" s="8" t="s">
        <v>15</v>
      </c>
      <c r="C38" s="9">
        <v>0</v>
      </c>
      <c r="D38" s="9">
        <v>-2.57315</v>
      </c>
      <c r="E38" s="9" t="e">
        <f t="shared" si="0"/>
        <v>#DIV/0!</v>
      </c>
      <c r="F38" s="9">
        <f t="shared" si="1"/>
        <v>-2.57315</v>
      </c>
    </row>
    <row r="39" spans="1:7" ht="43.5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44.25" customHeight="1">
      <c r="A40" s="3">
        <v>1000000000</v>
      </c>
      <c r="B40" s="4" t="s">
        <v>16</v>
      </c>
      <c r="C40" s="126">
        <f>SUM(C4,C25)</f>
        <v>3675.32</v>
      </c>
      <c r="D40" s="126">
        <f>D4+D25</f>
        <v>494.01240999999993</v>
      </c>
      <c r="E40" s="5">
        <f t="shared" si="0"/>
        <v>13.441344155066767</v>
      </c>
      <c r="F40" s="5">
        <f t="shared" si="1"/>
        <v>-3181.3075900000003</v>
      </c>
    </row>
    <row r="41" spans="1:7" s="6" customFormat="1" ht="20.25" customHeight="1">
      <c r="A41" s="3">
        <v>2000000000</v>
      </c>
      <c r="B41" s="4" t="s">
        <v>17</v>
      </c>
      <c r="C41" s="447">
        <f>C42+C43+C44+C46+C47+C45+C48</f>
        <v>13352.069709999998</v>
      </c>
      <c r="D41" s="447">
        <f>D42+D43+D44+D46+D47+D45+D48</f>
        <v>1781.6144000000002</v>
      </c>
      <c r="E41" s="5">
        <f t="shared" si="0"/>
        <v>13.343357537039106</v>
      </c>
      <c r="F41" s="5">
        <f t="shared" si="1"/>
        <v>-11570.455309999998</v>
      </c>
      <c r="G41" s="19"/>
    </row>
    <row r="42" spans="1:7" ht="19.5" customHeight="1">
      <c r="A42" s="16">
        <v>2021000000</v>
      </c>
      <c r="B42" s="17" t="s">
        <v>18</v>
      </c>
      <c r="C42" s="448">
        <v>6036.4</v>
      </c>
      <c r="D42" s="449">
        <v>1509.1110000000001</v>
      </c>
      <c r="E42" s="9">
        <f t="shared" si="0"/>
        <v>25.000182227817909</v>
      </c>
      <c r="F42" s="9">
        <f t="shared" si="1"/>
        <v>-4527.2889999999998</v>
      </c>
    </row>
    <row r="43" spans="1:7" ht="27.75" customHeight="1">
      <c r="A43" s="16">
        <v>2021500200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19</v>
      </c>
      <c r="C44" s="12">
        <v>6340.6076700000003</v>
      </c>
      <c r="D44" s="10">
        <v>189.529</v>
      </c>
      <c r="E44" s="9">
        <f t="shared" si="0"/>
        <v>2.9891299046420889</v>
      </c>
      <c r="F44" s="9">
        <f t="shared" si="1"/>
        <v>-6151.0786700000008</v>
      </c>
    </row>
    <row r="45" spans="1:7" ht="23.25" hidden="1" customHeight="1">
      <c r="A45" s="16">
        <v>2022999910</v>
      </c>
      <c r="B45" s="18" t="s">
        <v>331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20</v>
      </c>
      <c r="C46" s="12">
        <v>249.4229</v>
      </c>
      <c r="D46" s="184">
        <v>52.398299999999999</v>
      </c>
      <c r="E46" s="9">
        <f t="shared" si="0"/>
        <v>21.007814438850641</v>
      </c>
      <c r="F46" s="9">
        <f t="shared" si="1"/>
        <v>-197.02459999999999</v>
      </c>
    </row>
    <row r="47" spans="1:7" ht="14.25" customHeight="1">
      <c r="A47" s="16">
        <v>2020400000</v>
      </c>
      <c r="B47" s="17" t="s">
        <v>21</v>
      </c>
      <c r="C47" s="12">
        <v>517.22</v>
      </c>
      <c r="D47" s="185">
        <v>0</v>
      </c>
      <c r="E47" s="9">
        <f t="shared" si="0"/>
        <v>0</v>
      </c>
      <c r="F47" s="9">
        <f t="shared" si="1"/>
        <v>-517.22</v>
      </c>
    </row>
    <row r="48" spans="1:7" ht="16.5" customHeight="1">
      <c r="A48" s="7">
        <v>2070500010</v>
      </c>
      <c r="B48" s="17" t="s">
        <v>332</v>
      </c>
      <c r="C48" s="12">
        <v>208.41914</v>
      </c>
      <c r="D48" s="185">
        <v>30.5761</v>
      </c>
      <c r="E48" s="9">
        <f t="shared" si="0"/>
        <v>14.670485637739414</v>
      </c>
      <c r="F48" s="9">
        <f t="shared" si="1"/>
        <v>-177.84304</v>
      </c>
    </row>
    <row r="49" spans="1:8" ht="47.25" hidden="1">
      <c r="A49" s="16">
        <v>2020900000</v>
      </c>
      <c r="B49" s="18" t="s">
        <v>22</v>
      </c>
      <c r="C49" s="270"/>
      <c r="D49" s="269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23</v>
      </c>
      <c r="C50" s="268">
        <v>0</v>
      </c>
      <c r="D50" s="268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24</v>
      </c>
      <c r="C51" s="271">
        <v>0</v>
      </c>
      <c r="D51" s="268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25</v>
      </c>
      <c r="C52" s="231">
        <f>SUM(C40,C41,C51)</f>
        <v>17027.389709999999</v>
      </c>
      <c r="D52" s="469">
        <f>D40+D41</f>
        <v>2275.6268100000002</v>
      </c>
      <c r="E52" s="5">
        <f t="shared" si="0"/>
        <v>13.364507706448684</v>
      </c>
      <c r="F52" s="5">
        <f t="shared" si="1"/>
        <v>-14751.7629</v>
      </c>
      <c r="G52" s="94"/>
      <c r="H52" s="94"/>
    </row>
    <row r="53" spans="1:8" s="6" customFormat="1">
      <c r="A53" s="3"/>
      <c r="B53" s="21" t="s">
        <v>306</v>
      </c>
      <c r="C53" s="5">
        <f>C52-C101</f>
        <v>-110.74342999999863</v>
      </c>
      <c r="D53" s="5">
        <f>D52-D101</f>
        <v>461.12709000000018</v>
      </c>
      <c r="E53" s="22"/>
      <c r="F53" s="22"/>
    </row>
    <row r="54" spans="1:8" ht="15.75" customHeight="1">
      <c r="A54" s="23"/>
      <c r="B54" s="24"/>
      <c r="C54" s="114"/>
      <c r="D54" s="114"/>
      <c r="E54" s="26"/>
      <c r="F54" s="27"/>
    </row>
    <row r="55" spans="1:8" ht="63">
      <c r="A55" s="28" t="s">
        <v>0</v>
      </c>
      <c r="B55" s="28" t="s">
        <v>26</v>
      </c>
      <c r="C55" s="144" t="s">
        <v>407</v>
      </c>
      <c r="D55" s="145" t="s">
        <v>423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27</v>
      </c>
      <c r="B57" s="31" t="s">
        <v>28</v>
      </c>
      <c r="C57" s="102">
        <f>C58+C59+C60+C61+C62+C64+C63</f>
        <v>2046.3389999999999</v>
      </c>
      <c r="D57" s="102">
        <f>D58+D59+D60+D61+D62+D64+D63</f>
        <v>429.88844999999998</v>
      </c>
      <c r="E57" s="34">
        <f>SUM(D57/C57*100)</f>
        <v>21.007684943697011</v>
      </c>
      <c r="F57" s="34">
        <f>SUM(D57-C57)</f>
        <v>-1616.45055</v>
      </c>
    </row>
    <row r="58" spans="1:8" s="6" customFormat="1" ht="0.75" hidden="1" customHeight="1">
      <c r="A58" s="35" t="s">
        <v>29</v>
      </c>
      <c r="B58" s="36" t="s">
        <v>30</v>
      </c>
      <c r="C58" s="92"/>
      <c r="D58" s="92"/>
      <c r="E58" s="38"/>
      <c r="F58" s="38"/>
    </row>
    <row r="59" spans="1:8" ht="16.5" customHeight="1">
      <c r="A59" s="35" t="s">
        <v>31</v>
      </c>
      <c r="B59" s="39" t="s">
        <v>32</v>
      </c>
      <c r="C59" s="146">
        <v>1939.6</v>
      </c>
      <c r="D59" s="92">
        <v>429.88844999999998</v>
      </c>
      <c r="E59" s="38">
        <f t="shared" ref="E59:E101" si="3">SUM(D59/C59*100)</f>
        <v>22.163768302742834</v>
      </c>
      <c r="F59" s="38">
        <f t="shared" ref="F59:F101" si="4">SUM(D59-C59)</f>
        <v>-1509.71155</v>
      </c>
    </row>
    <row r="60" spans="1:8" ht="12.75" hidden="1" customHeight="1">
      <c r="A60" s="35" t="s">
        <v>33</v>
      </c>
      <c r="B60" s="39" t="s">
        <v>34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35</v>
      </c>
      <c r="B61" s="39" t="s">
        <v>36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9.5" customHeight="1">
      <c r="A62" s="35" t="s">
        <v>37</v>
      </c>
      <c r="B62" s="39" t="s">
        <v>38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39</v>
      </c>
      <c r="B63" s="39" t="s">
        <v>40</v>
      </c>
      <c r="C63" s="103">
        <v>100</v>
      </c>
      <c r="D63" s="103">
        <v>0</v>
      </c>
      <c r="E63" s="38">
        <f t="shared" si="3"/>
        <v>0</v>
      </c>
      <c r="F63" s="38">
        <f t="shared" si="4"/>
        <v>-100</v>
      </c>
    </row>
    <row r="64" spans="1:8" ht="18" customHeight="1">
      <c r="A64" s="35" t="s">
        <v>41</v>
      </c>
      <c r="B64" s="39" t="s">
        <v>42</v>
      </c>
      <c r="C64" s="92">
        <v>6.7389999999999999</v>
      </c>
      <c r="D64" s="92">
        <v>0</v>
      </c>
      <c r="E64" s="38">
        <f t="shared" si="3"/>
        <v>0</v>
      </c>
      <c r="F64" s="38">
        <f t="shared" si="4"/>
        <v>-6.7389999999999999</v>
      </c>
    </row>
    <row r="65" spans="1:7" s="6" customFormat="1" ht="15.75" customHeight="1">
      <c r="A65" s="41" t="s">
        <v>43</v>
      </c>
      <c r="B65" s="42" t="s">
        <v>44</v>
      </c>
      <c r="C65" s="22">
        <f>C66</f>
        <v>206.767</v>
      </c>
      <c r="D65" s="22">
        <f>D66</f>
        <v>28.927420000000001</v>
      </c>
      <c r="E65" s="34">
        <f t="shared" si="3"/>
        <v>13.99034662204317</v>
      </c>
      <c r="F65" s="34">
        <f t="shared" si="4"/>
        <v>-177.83957999999998</v>
      </c>
    </row>
    <row r="66" spans="1:7">
      <c r="A66" s="43" t="s">
        <v>45</v>
      </c>
      <c r="B66" s="44" t="s">
        <v>46</v>
      </c>
      <c r="C66" s="92">
        <v>206.767</v>
      </c>
      <c r="D66" s="92">
        <v>28.927420000000001</v>
      </c>
      <c r="E66" s="38">
        <f t="shared" si="3"/>
        <v>13.99034662204317</v>
      </c>
      <c r="F66" s="38">
        <f t="shared" si="4"/>
        <v>-177.83957999999998</v>
      </c>
    </row>
    <row r="67" spans="1:7" s="6" customFormat="1" ht="20.25" customHeight="1">
      <c r="A67" s="30" t="s">
        <v>47</v>
      </c>
      <c r="B67" s="31" t="s">
        <v>48</v>
      </c>
      <c r="C67" s="22">
        <f>C70+C72+C71</f>
        <v>315</v>
      </c>
      <c r="D67" s="22">
        <f>D70+D72+D71</f>
        <v>0</v>
      </c>
      <c r="E67" s="34">
        <f t="shared" si="3"/>
        <v>0</v>
      </c>
      <c r="F67" s="34">
        <f t="shared" si="4"/>
        <v>-315</v>
      </c>
    </row>
    <row r="68" spans="1:7" ht="0.75" hidden="1" customHeight="1">
      <c r="A68" s="35" t="s">
        <v>49</v>
      </c>
      <c r="B68" s="39" t="s">
        <v>50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51</v>
      </c>
      <c r="B69" s="39" t="s">
        <v>52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53</v>
      </c>
      <c r="B70" s="47" t="s">
        <v>54</v>
      </c>
      <c r="C70" s="92">
        <v>3</v>
      </c>
      <c r="D70" s="92">
        <v>0</v>
      </c>
      <c r="E70" s="34">
        <f t="shared" si="3"/>
        <v>0</v>
      </c>
      <c r="F70" s="34">
        <f t="shared" si="4"/>
        <v>-3</v>
      </c>
    </row>
    <row r="71" spans="1:7" ht="15.75" customHeight="1">
      <c r="A71" s="46" t="s">
        <v>214</v>
      </c>
      <c r="B71" s="47" t="s">
        <v>215</v>
      </c>
      <c r="C71" s="92">
        <v>310</v>
      </c>
      <c r="D71" s="92">
        <v>0</v>
      </c>
      <c r="E71" s="38">
        <f t="shared" ref="E71" si="5">SUM(D71/C71*100)</f>
        <v>0</v>
      </c>
      <c r="F71" s="38">
        <f t="shared" ref="F71" si="6">SUM(D71-C71)</f>
        <v>-310</v>
      </c>
    </row>
    <row r="72" spans="1:7" ht="15.75" customHeight="1">
      <c r="A72" s="46" t="s">
        <v>339</v>
      </c>
      <c r="B72" s="47" t="s">
        <v>340</v>
      </c>
      <c r="C72" s="92">
        <v>2</v>
      </c>
      <c r="D72" s="92">
        <v>0</v>
      </c>
      <c r="E72" s="34">
        <v>0</v>
      </c>
      <c r="F72" s="34">
        <v>0</v>
      </c>
    </row>
    <row r="73" spans="1:7" s="6" customFormat="1" ht="17.25" customHeight="1">
      <c r="A73" s="444" t="s">
        <v>55</v>
      </c>
      <c r="B73" s="31" t="s">
        <v>56</v>
      </c>
      <c r="C73" s="104">
        <f>C75+C76+C77+C74</f>
        <v>2613.80933</v>
      </c>
      <c r="D73" s="104">
        <f>SUM(D74:D77)</f>
        <v>287.61792000000003</v>
      </c>
      <c r="E73" s="34">
        <f t="shared" si="3"/>
        <v>11.003783508569848</v>
      </c>
      <c r="F73" s="34">
        <f t="shared" si="4"/>
        <v>-2326.1914099999999</v>
      </c>
    </row>
    <row r="74" spans="1:7" ht="15.75" customHeight="1">
      <c r="A74" s="35" t="s">
        <v>57</v>
      </c>
      <c r="B74" s="39" t="s">
        <v>58</v>
      </c>
      <c r="C74" s="105">
        <v>42.655900000000003</v>
      </c>
      <c r="D74" s="92">
        <v>0</v>
      </c>
      <c r="E74" s="38">
        <f t="shared" si="3"/>
        <v>0</v>
      </c>
      <c r="F74" s="38">
        <f t="shared" si="4"/>
        <v>-42.655900000000003</v>
      </c>
    </row>
    <row r="75" spans="1:7" s="6" customFormat="1" ht="19.5" customHeight="1">
      <c r="A75" s="35" t="s">
        <v>59</v>
      </c>
      <c r="B75" s="39" t="s">
        <v>60</v>
      </c>
      <c r="C75" s="105">
        <v>0</v>
      </c>
      <c r="D75" s="92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105">
        <v>2371.1534299999998</v>
      </c>
      <c r="D76" s="92">
        <v>221.11792</v>
      </c>
      <c r="E76" s="38">
        <f t="shared" si="3"/>
        <v>9.3253315961084819</v>
      </c>
      <c r="F76" s="38">
        <f t="shared" si="4"/>
        <v>-2150.0355099999997</v>
      </c>
    </row>
    <row r="77" spans="1:7">
      <c r="A77" s="35" t="s">
        <v>63</v>
      </c>
      <c r="B77" s="39" t="s">
        <v>64</v>
      </c>
      <c r="C77" s="105">
        <v>200</v>
      </c>
      <c r="D77" s="92">
        <v>66.5</v>
      </c>
      <c r="E77" s="38">
        <f t="shared" si="3"/>
        <v>33.25</v>
      </c>
      <c r="F77" s="38">
        <f t="shared" si="4"/>
        <v>-133.5</v>
      </c>
    </row>
    <row r="78" spans="1:7" s="6" customFormat="1" ht="24" customHeight="1">
      <c r="A78" s="30" t="s">
        <v>65</v>
      </c>
      <c r="B78" s="31" t="s">
        <v>66</v>
      </c>
      <c r="C78" s="22">
        <f>SUM(C79:C82)</f>
        <v>8401.0178099999994</v>
      </c>
      <c r="D78" s="22">
        <f>SUM(D79:D82)</f>
        <v>191.46935999999999</v>
      </c>
      <c r="E78" s="34">
        <f t="shared" si="3"/>
        <v>2.2791209866510211</v>
      </c>
      <c r="F78" s="34">
        <f t="shared" si="4"/>
        <v>-8209.5484500000002</v>
      </c>
    </row>
    <row r="79" spans="1:7" ht="2.25" hidden="1" customHeight="1">
      <c r="A79" s="35" t="s">
        <v>67</v>
      </c>
      <c r="B79" s="51" t="s">
        <v>68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92">
        <v>1881.34304</v>
      </c>
      <c r="D80" s="92">
        <v>44.70966</v>
      </c>
      <c r="E80" s="38">
        <f t="shared" si="3"/>
        <v>2.3764756904726956</v>
      </c>
      <c r="F80" s="38">
        <f t="shared" si="4"/>
        <v>-1836.63338</v>
      </c>
    </row>
    <row r="81" spans="1:6" ht="15" customHeight="1">
      <c r="A81" s="35" t="s">
        <v>71</v>
      </c>
      <c r="B81" s="39" t="s">
        <v>72</v>
      </c>
      <c r="C81" s="92">
        <v>6519.6747699999996</v>
      </c>
      <c r="D81" s="92">
        <v>146.75970000000001</v>
      </c>
      <c r="E81" s="38">
        <f t="shared" si="3"/>
        <v>2.2510279297260105</v>
      </c>
      <c r="F81" s="38">
        <f t="shared" si="4"/>
        <v>-6372.91507</v>
      </c>
    </row>
    <row r="82" spans="1:6" ht="18" hidden="1" customHeight="1">
      <c r="A82" s="35" t="s">
        <v>251</v>
      </c>
      <c r="B82" s="39" t="s">
        <v>252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83</v>
      </c>
      <c r="B83" s="31" t="s">
        <v>84</v>
      </c>
      <c r="C83" s="22">
        <f>C84+C85</f>
        <v>3505.2</v>
      </c>
      <c r="D83" s="22">
        <f>D84+D85</f>
        <v>874.54457000000002</v>
      </c>
      <c r="E83" s="34">
        <f t="shared" si="3"/>
        <v>24.949919262809541</v>
      </c>
      <c r="F83" s="34">
        <f t="shared" si="4"/>
        <v>-2630.6554299999998</v>
      </c>
    </row>
    <row r="84" spans="1:6" ht="14.25" customHeight="1">
      <c r="A84" s="35" t="s">
        <v>85</v>
      </c>
      <c r="B84" s="39" t="s">
        <v>229</v>
      </c>
      <c r="C84" s="92">
        <v>3505.2</v>
      </c>
      <c r="D84" s="92">
        <v>874.54457000000002</v>
      </c>
      <c r="E84" s="38">
        <f t="shared" si="3"/>
        <v>24.949919262809541</v>
      </c>
      <c r="F84" s="38">
        <f t="shared" si="4"/>
        <v>-2630.6554299999998</v>
      </c>
    </row>
    <row r="85" spans="1:6" ht="14.25" hidden="1" customHeight="1">
      <c r="A85" s="35" t="s">
        <v>258</v>
      </c>
      <c r="B85" s="39" t="s">
        <v>259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86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idden="1">
      <c r="A87" s="53">
        <v>1001</v>
      </c>
      <c r="B87" s="54" t="s">
        <v>87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88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89</v>
      </c>
      <c r="C89" s="92"/>
      <c r="D89" s="187"/>
      <c r="E89" s="34" t="e">
        <f t="shared" si="3"/>
        <v>#DIV/0!</v>
      </c>
      <c r="F89" s="38">
        <f t="shared" si="4"/>
        <v>0</v>
      </c>
    </row>
    <row r="90" spans="1:6" ht="0.75" customHeight="1">
      <c r="A90" s="35" t="s">
        <v>90</v>
      </c>
      <c r="B90" s="39" t="s">
        <v>91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92</v>
      </c>
      <c r="B91" s="31" t="s">
        <v>93</v>
      </c>
      <c r="C91" s="22">
        <f>C92+C93+C94+C95+C96</f>
        <v>50</v>
      </c>
      <c r="D91" s="22">
        <f>D92+D93+D94+D95+D96</f>
        <v>2.052</v>
      </c>
      <c r="E91" s="34">
        <f t="shared" si="3"/>
        <v>4.1040000000000001</v>
      </c>
      <c r="F91" s="22">
        <f>F92+F93+F94+F95+F96</f>
        <v>-47.948</v>
      </c>
    </row>
    <row r="92" spans="1:6" ht="15.75" customHeight="1">
      <c r="A92" s="35" t="s">
        <v>94</v>
      </c>
      <c r="B92" s="39" t="s">
        <v>95</v>
      </c>
      <c r="C92" s="92">
        <v>50</v>
      </c>
      <c r="D92" s="92">
        <v>2.052</v>
      </c>
      <c r="E92" s="38">
        <f t="shared" si="3"/>
        <v>4.1040000000000001</v>
      </c>
      <c r="F92" s="38">
        <f>SUM(D92-C92)</f>
        <v>-47.948</v>
      </c>
    </row>
    <row r="93" spans="1:6" ht="15" hidden="1" customHeight="1">
      <c r="A93" s="35" t="s">
        <v>96</v>
      </c>
      <c r="B93" s="39" t="s">
        <v>97</v>
      </c>
      <c r="C93" s="131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98</v>
      </c>
      <c r="B94" s="39" t="s">
        <v>99</v>
      </c>
      <c r="C94" s="131"/>
      <c r="D94" s="92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131"/>
      <c r="D95" s="92"/>
      <c r="E95" s="38" t="e">
        <f t="shared" si="3"/>
        <v>#DIV/0!</v>
      </c>
      <c r="F95" s="38"/>
    </row>
    <row r="96" spans="1:6" ht="57.75" hidden="1" customHeight="1">
      <c r="A96" s="35" t="s">
        <v>102</v>
      </c>
      <c r="B96" s="39" t="s">
        <v>103</v>
      </c>
      <c r="C96" s="174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112</v>
      </c>
      <c r="C97" s="48"/>
      <c r="D97" s="104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113</v>
      </c>
      <c r="C98" s="105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114</v>
      </c>
      <c r="C99" s="105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hidden="1" customHeight="1">
      <c r="A100" s="53">
        <v>1403</v>
      </c>
      <c r="B100" s="54" t="s">
        <v>115</v>
      </c>
      <c r="C100" s="105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116</v>
      </c>
      <c r="C101" s="461">
        <f>C57+C65+C67+C73+C78+C83+C91+C86+C97</f>
        <v>17138.133139999998</v>
      </c>
      <c r="D101" s="461">
        <f>D57+D65+D67+D73+D78+D83+D91+D86+D97</f>
        <v>1814.49972</v>
      </c>
      <c r="E101" s="34">
        <f t="shared" si="3"/>
        <v>10.587499263645004</v>
      </c>
      <c r="F101" s="34">
        <f t="shared" si="4"/>
        <v>-15323.633419999998</v>
      </c>
      <c r="G101" s="94"/>
    </row>
    <row r="102" spans="1:7" ht="5.25" customHeight="1">
      <c r="D102" s="61"/>
    </row>
    <row r="103" spans="1:7" s="65" customFormat="1" ht="12.75">
      <c r="A103" s="63" t="s">
        <v>117</v>
      </c>
      <c r="B103" s="63"/>
      <c r="C103" s="132"/>
      <c r="D103" s="64"/>
    </row>
    <row r="104" spans="1:7" s="65" customFormat="1" ht="12.75">
      <c r="A104" s="66" t="s">
        <v>118</v>
      </c>
      <c r="B104" s="66"/>
      <c r="C104" s="132" t="s">
        <v>119</v>
      </c>
    </row>
    <row r="142" hidden="1"/>
  </sheetData>
  <customSheetViews>
    <customSheetView guid="{61528DAC-5C4C-48F4-ADE2-8A724B05A086}" scale="70" showPageBreaks="1" printArea="1" hiddenRows="1" view="pageBreakPreview" topLeftCell="A38">
      <selection activeCell="D81" sqref="D81"/>
      <pageMargins left="0.74803149606299213" right="0.74803149606299213" top="0.98425196850393704" bottom="0.98425196850393704" header="0.51181102362204722" footer="0.51181102362204722"/>
      <pageSetup paperSize="9" scale="49" orientation="portrait" r:id="rId1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4" orientation="portrait" r:id="rId2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3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4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5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6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7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8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4"/>
  <sheetViews>
    <sheetView view="pageBreakPreview" zoomScale="70" zoomScaleNormal="100" zoomScaleSheetLayoutView="70" workbookViewId="0">
      <selection activeCell="D65" sqref="D65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424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1846.19</v>
      </c>
      <c r="D4" s="5">
        <f>D5+D12+D14+D17+D7</f>
        <v>315.77954</v>
      </c>
      <c r="E4" s="5">
        <f>SUM(D4/C4*100)</f>
        <v>17.104390122360101</v>
      </c>
      <c r="F4" s="5">
        <f>SUM(D4-C4)</f>
        <v>-1530.4104600000001</v>
      </c>
    </row>
    <row r="5" spans="1:6" s="6" customFormat="1">
      <c r="A5" s="68">
        <v>1010000000</v>
      </c>
      <c r="B5" s="67" t="s">
        <v>5</v>
      </c>
      <c r="C5" s="5">
        <f>C6</f>
        <v>70.650000000000006</v>
      </c>
      <c r="D5" s="5">
        <f>D6</f>
        <v>19.712610000000002</v>
      </c>
      <c r="E5" s="5">
        <f t="shared" ref="E5:E53" si="0">SUM(D5/C5*100)</f>
        <v>27.901783439490448</v>
      </c>
      <c r="F5" s="5">
        <f t="shared" ref="F5:F53" si="1">SUM(D5-C5)</f>
        <v>-50.937390000000008</v>
      </c>
    </row>
    <row r="6" spans="1:6">
      <c r="A6" s="7">
        <v>1010200001</v>
      </c>
      <c r="B6" s="8" t="s">
        <v>224</v>
      </c>
      <c r="C6" s="9">
        <v>70.650000000000006</v>
      </c>
      <c r="D6" s="10">
        <v>19.712610000000002</v>
      </c>
      <c r="E6" s="9">
        <f t="shared" ref="E6:E11" si="2">SUM(D6/C6*100)</f>
        <v>27.901783439490448</v>
      </c>
      <c r="F6" s="9">
        <f t="shared" si="1"/>
        <v>-50.937390000000008</v>
      </c>
    </row>
    <row r="7" spans="1:6" ht="31.5">
      <c r="A7" s="3">
        <v>1030000000</v>
      </c>
      <c r="B7" s="13" t="s">
        <v>266</v>
      </c>
      <c r="C7" s="5">
        <f>C8+C10+C9</f>
        <v>677.54000000000008</v>
      </c>
      <c r="D7" s="5">
        <f>D8+D10+D9+D11</f>
        <v>167.44332000000003</v>
      </c>
      <c r="E7" s="9">
        <f t="shared" si="2"/>
        <v>24.713422085780916</v>
      </c>
      <c r="F7" s="9">
        <f t="shared" si="1"/>
        <v>-510.09668000000005</v>
      </c>
    </row>
    <row r="8" spans="1:6">
      <c r="A8" s="7">
        <v>1030223001</v>
      </c>
      <c r="B8" s="8" t="s">
        <v>268</v>
      </c>
      <c r="C8" s="9">
        <v>252.72</v>
      </c>
      <c r="D8" s="10">
        <v>75.145560000000003</v>
      </c>
      <c r="E8" s="9">
        <f t="shared" si="2"/>
        <v>29.734710351377018</v>
      </c>
      <c r="F8" s="9">
        <f t="shared" si="1"/>
        <v>-177.57443999999998</v>
      </c>
    </row>
    <row r="9" spans="1:6">
      <c r="A9" s="7">
        <v>1030224001</v>
      </c>
      <c r="B9" s="8" t="s">
        <v>274</v>
      </c>
      <c r="C9" s="9">
        <v>2.71</v>
      </c>
      <c r="D9" s="10">
        <v>0.52705000000000002</v>
      </c>
      <c r="E9" s="9">
        <f t="shared" si="2"/>
        <v>19.448339483394836</v>
      </c>
      <c r="F9" s="9">
        <f t="shared" si="1"/>
        <v>-2.1829499999999999</v>
      </c>
    </row>
    <row r="10" spans="1:6">
      <c r="A10" s="7">
        <v>1030225001</v>
      </c>
      <c r="B10" s="8" t="s">
        <v>267</v>
      </c>
      <c r="C10" s="9">
        <v>422.11</v>
      </c>
      <c r="D10" s="10">
        <v>105.19118</v>
      </c>
      <c r="E10" s="9">
        <f t="shared" si="2"/>
        <v>24.920324086138685</v>
      </c>
      <c r="F10" s="9">
        <f t="shared" si="1"/>
        <v>-316.91881999999998</v>
      </c>
    </row>
    <row r="11" spans="1:6">
      <c r="A11" s="7">
        <v>1030226001</v>
      </c>
      <c r="B11" s="8" t="s">
        <v>276</v>
      </c>
      <c r="C11" s="9">
        <v>0</v>
      </c>
      <c r="D11" s="10">
        <v>-13.42047</v>
      </c>
      <c r="E11" s="9" t="e">
        <f t="shared" si="2"/>
        <v>#DIV/0!</v>
      </c>
      <c r="F11" s="9">
        <f t="shared" si="1"/>
        <v>-13.42047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9.1E-4</v>
      </c>
      <c r="E12" s="5">
        <f t="shared" si="0"/>
        <v>9.1000000000000004E-3</v>
      </c>
      <c r="F12" s="5">
        <f t="shared" si="1"/>
        <v>-9.9990900000000007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9.1E-4</v>
      </c>
      <c r="E13" s="9">
        <f t="shared" si="0"/>
        <v>9.1000000000000004E-3</v>
      </c>
      <c r="F13" s="9">
        <f t="shared" si="1"/>
        <v>-9.9990900000000007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1084</v>
      </c>
      <c r="D14" s="5">
        <f>D15+D16</f>
        <v>127.92269999999999</v>
      </c>
      <c r="E14" s="5">
        <f t="shared" si="0"/>
        <v>11.800987084870847</v>
      </c>
      <c r="F14" s="5">
        <f t="shared" si="1"/>
        <v>-956.07730000000004</v>
      </c>
    </row>
    <row r="15" spans="1:6" s="6" customFormat="1" ht="15.75" customHeight="1">
      <c r="A15" s="7">
        <v>1060100000</v>
      </c>
      <c r="B15" s="11" t="s">
        <v>8</v>
      </c>
      <c r="C15" s="9">
        <v>334</v>
      </c>
      <c r="D15" s="10">
        <v>77.895679999999999</v>
      </c>
      <c r="E15" s="9">
        <f t="shared" si="0"/>
        <v>23.322059880239522</v>
      </c>
      <c r="F15" s="9">
        <f>SUM(D15-C15)</f>
        <v>-256.10432000000003</v>
      </c>
    </row>
    <row r="16" spans="1:6" ht="15.75" customHeight="1">
      <c r="A16" s="7">
        <v>1060600000</v>
      </c>
      <c r="B16" s="11" t="s">
        <v>7</v>
      </c>
      <c r="C16" s="9">
        <v>750</v>
      </c>
      <c r="D16" s="10">
        <v>50.02702</v>
      </c>
      <c r="E16" s="9">
        <f t="shared" si="0"/>
        <v>6.6702693333333336</v>
      </c>
      <c r="F16" s="9">
        <f t="shared" si="1"/>
        <v>-699.97298000000001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0.7</v>
      </c>
      <c r="E17" s="5">
        <f t="shared" si="0"/>
        <v>17.5</v>
      </c>
      <c r="F17" s="5">
        <f t="shared" si="1"/>
        <v>-3.3</v>
      </c>
    </row>
    <row r="18" spans="1:6" ht="21.75" customHeight="1">
      <c r="A18" s="7">
        <v>1080400001</v>
      </c>
      <c r="B18" s="8" t="s">
        <v>223</v>
      </c>
      <c r="C18" s="9">
        <v>4</v>
      </c>
      <c r="D18" s="10">
        <v>0.7</v>
      </c>
      <c r="E18" s="9">
        <f t="shared" si="0"/>
        <v>17.5</v>
      </c>
      <c r="F18" s="9">
        <f t="shared" si="1"/>
        <v>-3.3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C26+C30+C32+C38+C35</f>
        <v>484.6</v>
      </c>
      <c r="D25" s="5">
        <f>D26+D30+D32+D38+D35</f>
        <v>114.63289999999999</v>
      </c>
      <c r="E25" s="5">
        <f t="shared" si="0"/>
        <v>23.655158893933137</v>
      </c>
      <c r="F25" s="5">
        <f t="shared" si="1"/>
        <v>-369.96710000000002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384.6</v>
      </c>
      <c r="D26" s="5">
        <f>D27+D28+D29</f>
        <v>92.209499999999991</v>
      </c>
      <c r="E26" s="5">
        <f t="shared" si="0"/>
        <v>23.975429017160682</v>
      </c>
      <c r="F26" s="5">
        <f t="shared" si="1"/>
        <v>-292.39050000000003</v>
      </c>
    </row>
    <row r="27" spans="1:6">
      <c r="A27" s="16">
        <v>1110501101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285</v>
      </c>
      <c r="C28" s="12">
        <v>354</v>
      </c>
      <c r="D28" s="10">
        <v>66.707999999999998</v>
      </c>
      <c r="E28" s="9">
        <f t="shared" si="0"/>
        <v>18.844067796610169</v>
      </c>
      <c r="F28" s="9">
        <f t="shared" si="1"/>
        <v>-287.29200000000003</v>
      </c>
    </row>
    <row r="29" spans="1:6" ht="18" customHeight="1">
      <c r="A29" s="7">
        <v>1110503505</v>
      </c>
      <c r="B29" s="11" t="s">
        <v>220</v>
      </c>
      <c r="C29" s="12">
        <v>30.6</v>
      </c>
      <c r="D29" s="10">
        <v>25.5015</v>
      </c>
      <c r="E29" s="9">
        <f t="shared" si="0"/>
        <v>83.338235294117652</v>
      </c>
      <c r="F29" s="9">
        <f t="shared" si="1"/>
        <v>-5.0985000000000014</v>
      </c>
    </row>
    <row r="30" spans="1:6" s="15" customFormat="1" ht="15.75" customHeight="1">
      <c r="A30" s="68">
        <v>1130000000</v>
      </c>
      <c r="B30" s="69" t="s">
        <v>128</v>
      </c>
      <c r="C30" s="5">
        <f>C31</f>
        <v>100</v>
      </c>
      <c r="D30" s="5">
        <f>D31</f>
        <v>0.72</v>
      </c>
      <c r="E30" s="5">
        <f t="shared" si="0"/>
        <v>0.72</v>
      </c>
      <c r="F30" s="5">
        <f t="shared" si="1"/>
        <v>-99.28</v>
      </c>
    </row>
    <row r="31" spans="1:6">
      <c r="A31" s="7">
        <v>1130206510</v>
      </c>
      <c r="B31" s="8" t="s">
        <v>14</v>
      </c>
      <c r="C31" s="9">
        <v>100</v>
      </c>
      <c r="D31" s="10">
        <v>0.72</v>
      </c>
      <c r="E31" s="9">
        <f t="shared" si="0"/>
        <v>0.72</v>
      </c>
      <c r="F31" s="9">
        <f t="shared" si="1"/>
        <v>-99.28</v>
      </c>
    </row>
    <row r="32" spans="1:6" ht="17.25" customHeight="1">
      <c r="A32" s="70">
        <v>1140000000</v>
      </c>
      <c r="B32" s="71" t="s">
        <v>129</v>
      </c>
      <c r="C32" s="5">
        <f>C34</f>
        <v>0</v>
      </c>
      <c r="D32" s="5">
        <f>D33+D34</f>
        <v>21.555</v>
      </c>
      <c r="E32" s="5" t="e">
        <f t="shared" si="0"/>
        <v>#DIV/0!</v>
      </c>
      <c r="F32" s="5">
        <f t="shared" si="1"/>
        <v>21.555</v>
      </c>
    </row>
    <row r="33" spans="1:7">
      <c r="A33" s="16">
        <v>1140200000</v>
      </c>
      <c r="B33" s="18" t="s">
        <v>130</v>
      </c>
      <c r="C33" s="9">
        <v>0</v>
      </c>
      <c r="D33" s="10">
        <v>21.555</v>
      </c>
      <c r="E33" s="9" t="e">
        <f t="shared" si="0"/>
        <v>#DIV/0!</v>
      </c>
      <c r="F33" s="9">
        <f t="shared" si="1"/>
        <v>21.555</v>
      </c>
    </row>
    <row r="34" spans="1:7" ht="15" hidden="1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4.75" customHeight="1">
      <c r="A35" s="3">
        <v>1160000000</v>
      </c>
      <c r="B35" s="13" t="s">
        <v>240</v>
      </c>
      <c r="C35" s="5">
        <f>C37+C36</f>
        <v>0</v>
      </c>
      <c r="D35" s="5">
        <f>D37+D36</f>
        <v>0.1484</v>
      </c>
      <c r="E35" s="5" t="e">
        <f t="shared" si="0"/>
        <v>#DIV/0!</v>
      </c>
      <c r="F35" s="5">
        <f t="shared" si="1"/>
        <v>0.1484</v>
      </c>
    </row>
    <row r="36" spans="1:7" ht="24.75" customHeight="1">
      <c r="A36" s="7">
        <v>1160709000</v>
      </c>
      <c r="B36" s="8" t="s">
        <v>409</v>
      </c>
      <c r="C36" s="9">
        <v>0</v>
      </c>
      <c r="D36" s="9">
        <v>0.1484</v>
      </c>
      <c r="E36" s="9" t="e">
        <f>SUM(D36/C36*100)</f>
        <v>#DIV/0!</v>
      </c>
      <c r="F36" s="9">
        <f>SUM(D36-C36)</f>
        <v>0.1484</v>
      </c>
    </row>
    <row r="37" spans="1:7" ht="30.75" customHeight="1">
      <c r="A37" s="7">
        <v>1169005010</v>
      </c>
      <c r="B37" s="8" t="s">
        <v>308</v>
      </c>
      <c r="C37" s="9">
        <v>0</v>
      </c>
      <c r="D37" s="10">
        <v>0</v>
      </c>
      <c r="E37" s="9" t="e">
        <f t="shared" si="0"/>
        <v>#DIV/0!</v>
      </c>
      <c r="F37" s="9">
        <f t="shared" si="1"/>
        <v>0</v>
      </c>
    </row>
    <row r="38" spans="1:7" ht="24.75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9" t="e">
        <f t="shared" si="0"/>
        <v>#DIV/0!</v>
      </c>
      <c r="F38" s="5">
        <f t="shared" si="1"/>
        <v>0</v>
      </c>
    </row>
    <row r="39" spans="1:7" ht="0.7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s="280" customFormat="1" ht="21.75" hidden="1" customHeight="1">
      <c r="A40" s="277">
        <v>1170505005</v>
      </c>
      <c r="B40" s="278" t="s">
        <v>216</v>
      </c>
      <c r="C40" s="146">
        <v>0</v>
      </c>
      <c r="D40" s="445">
        <v>0</v>
      </c>
      <c r="E40" s="279" t="e">
        <f t="shared" si="0"/>
        <v>#DIV/0!</v>
      </c>
      <c r="F40" s="279">
        <f t="shared" si="1"/>
        <v>0</v>
      </c>
    </row>
    <row r="41" spans="1:7" s="6" customFormat="1" ht="15" customHeight="1">
      <c r="A41" s="3">
        <v>1000000000</v>
      </c>
      <c r="B41" s="4" t="s">
        <v>16</v>
      </c>
      <c r="C41" s="126">
        <f>SUM(C4,C25)</f>
        <v>2330.79</v>
      </c>
      <c r="D41" s="126">
        <f>D4+D25</f>
        <v>430.41244</v>
      </c>
      <c r="E41" s="5">
        <f t="shared" si="0"/>
        <v>18.466375778169635</v>
      </c>
      <c r="F41" s="5">
        <f t="shared" si="1"/>
        <v>-1900.3775599999999</v>
      </c>
    </row>
    <row r="42" spans="1:7" s="6" customFormat="1">
      <c r="A42" s="3">
        <v>2000000000</v>
      </c>
      <c r="B42" s="4" t="s">
        <v>17</v>
      </c>
      <c r="C42" s="5">
        <f>C43+C45+C47+C48+C49+C50+C44+C46+C52</f>
        <v>8165.8329999999996</v>
      </c>
      <c r="D42" s="5">
        <f>D43+D45+D47+D48+D49+D50+D44+D46+D52</f>
        <v>802.98027999999999</v>
      </c>
      <c r="E42" s="5">
        <f t="shared" si="0"/>
        <v>9.8334154029356213</v>
      </c>
      <c r="F42" s="5">
        <f t="shared" si="1"/>
        <v>-7362.8527199999999</v>
      </c>
      <c r="G42" s="19"/>
    </row>
    <row r="43" spans="1:7">
      <c r="A43" s="16">
        <v>2021000000</v>
      </c>
      <c r="B43" s="17" t="s">
        <v>18</v>
      </c>
      <c r="C43" s="446">
        <v>3002.3</v>
      </c>
      <c r="D43" s="20">
        <v>750.58199999999999</v>
      </c>
      <c r="E43" s="9">
        <f t="shared" si="0"/>
        <v>25.000233154581487</v>
      </c>
      <c r="F43" s="9">
        <f t="shared" si="1"/>
        <v>-2251.7180000000003</v>
      </c>
    </row>
    <row r="44" spans="1:7">
      <c r="A44" s="16">
        <v>2021500200</v>
      </c>
      <c r="B44" s="17" t="s">
        <v>227</v>
      </c>
      <c r="C44" s="12"/>
      <c r="D44" s="20">
        <v>0</v>
      </c>
      <c r="E44" s="9" t="e">
        <f t="shared" si="0"/>
        <v>#DIV/0!</v>
      </c>
      <c r="F44" s="9">
        <f t="shared" si="1"/>
        <v>0</v>
      </c>
    </row>
    <row r="45" spans="1:7" ht="16.5" customHeight="1">
      <c r="A45" s="16">
        <v>2022000000</v>
      </c>
      <c r="B45" s="17" t="s">
        <v>19</v>
      </c>
      <c r="C45" s="12">
        <v>2626.6729999999998</v>
      </c>
      <c r="D45" s="10">
        <v>0</v>
      </c>
      <c r="E45" s="9">
        <f t="shared" si="0"/>
        <v>0</v>
      </c>
      <c r="F45" s="9">
        <f t="shared" si="1"/>
        <v>-2626.6729999999998</v>
      </c>
    </row>
    <row r="46" spans="1:7">
      <c r="A46" s="16">
        <v>2022999910</v>
      </c>
      <c r="B46" s="18" t="s">
        <v>331</v>
      </c>
      <c r="C46" s="12"/>
      <c r="D46" s="10">
        <v>0</v>
      </c>
      <c r="E46" s="9" t="e">
        <f>SUM(D46/C46*100)</f>
        <v>#DIV/0!</v>
      </c>
      <c r="F46" s="9">
        <f>SUM(D46-C46)</f>
        <v>0</v>
      </c>
    </row>
    <row r="47" spans="1:7">
      <c r="A47" s="16">
        <v>2023000000</v>
      </c>
      <c r="B47" s="17" t="s">
        <v>20</v>
      </c>
      <c r="C47" s="12">
        <v>206.767</v>
      </c>
      <c r="D47" s="184">
        <v>52.39828</v>
      </c>
      <c r="E47" s="9">
        <f>SUM(D47/C47*100)</f>
        <v>25.341703463318616</v>
      </c>
      <c r="F47" s="9">
        <f>SUM(D47-C47)</f>
        <v>-154.36872</v>
      </c>
    </row>
    <row r="48" spans="1:7">
      <c r="A48" s="16">
        <v>2024000000</v>
      </c>
      <c r="B48" s="17" t="s">
        <v>21</v>
      </c>
      <c r="C48" s="12">
        <v>2330.0929999999998</v>
      </c>
      <c r="D48" s="185"/>
      <c r="E48" s="9">
        <f t="shared" si="0"/>
        <v>0</v>
      </c>
      <c r="F48" s="9">
        <f t="shared" si="1"/>
        <v>-2330.0929999999998</v>
      </c>
    </row>
    <row r="49" spans="1:8" ht="30" customHeight="1">
      <c r="A49" s="16">
        <v>2020700000</v>
      </c>
      <c r="B49" s="18" t="s">
        <v>22</v>
      </c>
      <c r="C49" s="12"/>
      <c r="D49" s="185"/>
      <c r="E49" s="9" t="e">
        <f t="shared" si="0"/>
        <v>#DIV/0!</v>
      </c>
      <c r="F49" s="9">
        <f t="shared" si="1"/>
        <v>0</v>
      </c>
    </row>
    <row r="50" spans="1:8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31.5">
      <c r="A51" s="3">
        <v>3000000000</v>
      </c>
      <c r="B51" s="13" t="s">
        <v>24</v>
      </c>
      <c r="C51" s="188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>
      <c r="A52" s="7">
        <v>2070500010</v>
      </c>
      <c r="B52" s="17" t="s">
        <v>338</v>
      </c>
      <c r="C52" s="12">
        <v>0</v>
      </c>
      <c r="D52" s="10">
        <v>0</v>
      </c>
      <c r="E52" s="9" t="e">
        <f t="shared" si="0"/>
        <v>#DIV/0!</v>
      </c>
      <c r="F52" s="9">
        <f t="shared" si="1"/>
        <v>0</v>
      </c>
    </row>
    <row r="53" spans="1:8" s="6" customFormat="1" ht="23.25" customHeight="1">
      <c r="A53" s="3"/>
      <c r="B53" s="4" t="s">
        <v>25</v>
      </c>
      <c r="C53" s="231">
        <f>C41+C42</f>
        <v>10496.623</v>
      </c>
      <c r="D53" s="470">
        <f>D41+D42</f>
        <v>1233.3927200000001</v>
      </c>
      <c r="E53" s="5">
        <f t="shared" si="0"/>
        <v>11.750376478225427</v>
      </c>
      <c r="F53" s="5">
        <f t="shared" si="1"/>
        <v>-9263.2302799999998</v>
      </c>
      <c r="G53" s="94"/>
      <c r="H53" s="94"/>
    </row>
    <row r="54" spans="1:8" s="6" customFormat="1">
      <c r="A54" s="3"/>
      <c r="B54" s="21" t="s">
        <v>306</v>
      </c>
      <c r="C54" s="5">
        <f>C53-C102</f>
        <v>-494.4661300000007</v>
      </c>
      <c r="D54" s="5">
        <f>D53-D102</f>
        <v>236.23015000000009</v>
      </c>
      <c r="E54" s="22"/>
      <c r="F54" s="22"/>
    </row>
    <row r="55" spans="1:8" ht="32.25" customHeight="1">
      <c r="A55" s="23"/>
      <c r="B55" s="24"/>
      <c r="C55" s="181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407</v>
      </c>
      <c r="D56" s="73" t="s">
        <v>415</v>
      </c>
      <c r="E56" s="72" t="s">
        <v>2</v>
      </c>
      <c r="F56" s="74" t="s">
        <v>3</v>
      </c>
    </row>
    <row r="57" spans="1:8">
      <c r="A57" s="89">
        <v>1</v>
      </c>
      <c r="B57" s="28">
        <v>2</v>
      </c>
      <c r="C57" s="87">
        <v>3</v>
      </c>
      <c r="D57" s="87">
        <v>4</v>
      </c>
      <c r="E57" s="87">
        <v>5</v>
      </c>
      <c r="F57" s="87">
        <v>6</v>
      </c>
    </row>
    <row r="58" spans="1:8" s="6" customFormat="1" ht="18" customHeight="1">
      <c r="A58" s="30" t="s">
        <v>27</v>
      </c>
      <c r="B58" s="31" t="s">
        <v>28</v>
      </c>
      <c r="C58" s="22">
        <f>C59+C60+C61+C62+C63+C65+C64</f>
        <v>1622.307</v>
      </c>
      <c r="D58" s="102">
        <f>D59+D60+D61+D62+D63+D65+D64</f>
        <v>311.01249000000001</v>
      </c>
      <c r="E58" s="34">
        <f>SUM(D58/C58*100)</f>
        <v>19.171000926458433</v>
      </c>
      <c r="F58" s="34">
        <f>SUM(D58-C58)</f>
        <v>-1311.2945099999999</v>
      </c>
    </row>
    <row r="59" spans="1:8" s="6" customFormat="1" ht="1.5" hidden="1" customHeight="1">
      <c r="A59" s="35" t="s">
        <v>29</v>
      </c>
      <c r="B59" s="36" t="s">
        <v>30</v>
      </c>
      <c r="C59" s="92">
        <v>0</v>
      </c>
      <c r="D59" s="92">
        <v>0</v>
      </c>
      <c r="E59" s="38" t="e">
        <f>SUM(D59/C59*100)</f>
        <v>#DIV/0!</v>
      </c>
      <c r="F59" s="38">
        <f>SUM(D59-C59)</f>
        <v>0</v>
      </c>
    </row>
    <row r="60" spans="1:8">
      <c r="A60" s="35" t="s">
        <v>31</v>
      </c>
      <c r="B60" s="39" t="s">
        <v>32</v>
      </c>
      <c r="C60" s="92">
        <v>1523.7</v>
      </c>
      <c r="D60" s="92">
        <v>311.01249000000001</v>
      </c>
      <c r="E60" s="38">
        <f t="shared" ref="E60:E102" si="3">SUM(D60/C60*100)</f>
        <v>20.411661744437883</v>
      </c>
      <c r="F60" s="38">
        <f t="shared" ref="F60:F102" si="4">SUM(D60-C60)</f>
        <v>-1212.68751</v>
      </c>
    </row>
    <row r="61" spans="1:8" ht="16.5" hidden="1" customHeight="1">
      <c r="A61" s="35" t="s">
        <v>33</v>
      </c>
      <c r="B61" s="39" t="s">
        <v>34</v>
      </c>
      <c r="C61" s="92"/>
      <c r="D61" s="92"/>
      <c r="E61" s="38"/>
      <c r="F61" s="38">
        <f t="shared" si="4"/>
        <v>0</v>
      </c>
    </row>
    <row r="62" spans="1:8" ht="31.5" hidden="1" customHeight="1">
      <c r="A62" s="35" t="s">
        <v>35</v>
      </c>
      <c r="B62" s="39" t="s">
        <v>36</v>
      </c>
      <c r="C62" s="92"/>
      <c r="D62" s="92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2">
        <v>0</v>
      </c>
      <c r="D63" s="92">
        <v>0</v>
      </c>
      <c r="E63" s="38" t="e">
        <f t="shared" si="3"/>
        <v>#DIV/0!</v>
      </c>
      <c r="F63" s="38">
        <f t="shared" si="4"/>
        <v>0</v>
      </c>
    </row>
    <row r="64" spans="1:8" ht="15.75" customHeight="1">
      <c r="A64" s="35" t="s">
        <v>39</v>
      </c>
      <c r="B64" s="39" t="s">
        <v>40</v>
      </c>
      <c r="C64" s="103">
        <v>17</v>
      </c>
      <c r="D64" s="103">
        <v>0</v>
      </c>
      <c r="E64" s="38">
        <f t="shared" si="3"/>
        <v>0</v>
      </c>
      <c r="F64" s="38">
        <f t="shared" si="4"/>
        <v>-17</v>
      </c>
    </row>
    <row r="65" spans="1:7" ht="14.25" customHeight="1">
      <c r="A65" s="35" t="s">
        <v>41</v>
      </c>
      <c r="B65" s="39" t="s">
        <v>42</v>
      </c>
      <c r="C65" s="92">
        <v>81.606999999999999</v>
      </c>
      <c r="D65" s="92">
        <v>0</v>
      </c>
      <c r="E65" s="38">
        <f t="shared" si="3"/>
        <v>0</v>
      </c>
      <c r="F65" s="38">
        <f t="shared" si="4"/>
        <v>-81.606999999999999</v>
      </c>
    </row>
    <row r="66" spans="1:7" s="6" customFormat="1">
      <c r="A66" s="41" t="s">
        <v>43</v>
      </c>
      <c r="B66" s="42" t="s">
        <v>44</v>
      </c>
      <c r="C66" s="22">
        <f>C67</f>
        <v>206.767</v>
      </c>
      <c r="D66" s="22">
        <f>D67</f>
        <v>37.657980000000002</v>
      </c>
      <c r="E66" s="34">
        <f t="shared" si="3"/>
        <v>18.212761223986419</v>
      </c>
      <c r="F66" s="34">
        <f t="shared" si="4"/>
        <v>-169.10901999999999</v>
      </c>
    </row>
    <row r="67" spans="1:7" ht="15" customHeight="1">
      <c r="A67" s="43" t="s">
        <v>45</v>
      </c>
      <c r="B67" s="44" t="s">
        <v>46</v>
      </c>
      <c r="C67" s="92">
        <v>206.767</v>
      </c>
      <c r="D67" s="92">
        <v>37.657980000000002</v>
      </c>
      <c r="E67" s="38">
        <f t="shared" si="3"/>
        <v>18.212761223986419</v>
      </c>
      <c r="F67" s="38">
        <f t="shared" si="4"/>
        <v>-169.10901999999999</v>
      </c>
    </row>
    <row r="68" spans="1:7" s="6" customFormat="1" ht="18" customHeight="1">
      <c r="A68" s="30" t="s">
        <v>47</v>
      </c>
      <c r="B68" s="31" t="s">
        <v>48</v>
      </c>
      <c r="C68" s="22">
        <f>C71+C72+C73</f>
        <v>15</v>
      </c>
      <c r="D68" s="22">
        <f>D71+D72+D73</f>
        <v>0</v>
      </c>
      <c r="E68" s="34">
        <f t="shared" si="3"/>
        <v>0</v>
      </c>
      <c r="F68" s="34">
        <f t="shared" si="4"/>
        <v>-15</v>
      </c>
    </row>
    <row r="69" spans="1:7" ht="0.75" hidden="1" customHeight="1">
      <c r="A69" s="35" t="s">
        <v>49</v>
      </c>
      <c r="B69" s="39" t="s">
        <v>50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8" hidden="1" customHeight="1">
      <c r="A70" s="45" t="s">
        <v>51</v>
      </c>
      <c r="B70" s="39" t="s">
        <v>52</v>
      </c>
      <c r="C70" s="92"/>
      <c r="D70" s="92"/>
      <c r="E70" s="34" t="e">
        <f t="shared" si="3"/>
        <v>#DIV/0!</v>
      </c>
      <c r="F70" s="34">
        <f t="shared" si="4"/>
        <v>0</v>
      </c>
    </row>
    <row r="71" spans="1:7" ht="17.25" customHeight="1">
      <c r="A71" s="46" t="s">
        <v>53</v>
      </c>
      <c r="B71" s="47" t="s">
        <v>54</v>
      </c>
      <c r="C71" s="92">
        <v>3</v>
      </c>
      <c r="D71" s="92">
        <v>0</v>
      </c>
      <c r="E71" s="34">
        <f t="shared" si="3"/>
        <v>0</v>
      </c>
      <c r="F71" s="34">
        <f t="shared" si="4"/>
        <v>-3</v>
      </c>
    </row>
    <row r="72" spans="1:7" ht="17.25" customHeight="1">
      <c r="A72" s="46" t="s">
        <v>214</v>
      </c>
      <c r="B72" s="47" t="s">
        <v>215</v>
      </c>
      <c r="C72" s="92">
        <v>10</v>
      </c>
      <c r="D72" s="92">
        <v>0</v>
      </c>
      <c r="E72" s="38">
        <f t="shared" si="3"/>
        <v>0</v>
      </c>
      <c r="F72" s="38">
        <f t="shared" si="4"/>
        <v>-10</v>
      </c>
    </row>
    <row r="73" spans="1:7" ht="17.25" customHeight="1">
      <c r="A73" s="46" t="s">
        <v>339</v>
      </c>
      <c r="B73" s="47" t="s">
        <v>390</v>
      </c>
      <c r="C73" s="92">
        <v>2</v>
      </c>
      <c r="D73" s="92">
        <v>0</v>
      </c>
      <c r="E73" s="38">
        <f>SUM(D73/C73*100)</f>
        <v>0</v>
      </c>
      <c r="F73" s="38">
        <f>SUM(D73-C73)</f>
        <v>-2</v>
      </c>
    </row>
    <row r="74" spans="1:7" s="6" customFormat="1" ht="19.5" customHeight="1">
      <c r="A74" s="30" t="s">
        <v>55</v>
      </c>
      <c r="B74" s="31" t="s">
        <v>56</v>
      </c>
      <c r="C74" s="104">
        <f>C76+C77+C78+C75</f>
        <v>3864.8490300000003</v>
      </c>
      <c r="D74" s="104">
        <f>SUM(D75:D78)</f>
        <v>48.608530000000002</v>
      </c>
      <c r="E74" s="34">
        <f t="shared" si="3"/>
        <v>1.2577083767745514</v>
      </c>
      <c r="F74" s="34">
        <f t="shared" si="4"/>
        <v>-3816.2405000000003</v>
      </c>
    </row>
    <row r="75" spans="1:7" ht="17.25" customHeight="1">
      <c r="A75" s="35" t="s">
        <v>57</v>
      </c>
      <c r="B75" s="39" t="s">
        <v>58</v>
      </c>
      <c r="C75" s="105"/>
      <c r="D75" s="92">
        <v>0</v>
      </c>
      <c r="E75" s="38" t="e">
        <f t="shared" si="3"/>
        <v>#DIV/0!</v>
      </c>
      <c r="F75" s="38">
        <f t="shared" si="4"/>
        <v>0</v>
      </c>
    </row>
    <row r="76" spans="1:7" s="6" customFormat="1" ht="17.25" customHeight="1">
      <c r="A76" s="35" t="s">
        <v>59</v>
      </c>
      <c r="B76" s="39" t="s">
        <v>60</v>
      </c>
      <c r="C76" s="105">
        <v>0</v>
      </c>
      <c r="D76" s="92">
        <v>0</v>
      </c>
      <c r="E76" s="38" t="e">
        <f t="shared" si="3"/>
        <v>#DIV/0!</v>
      </c>
      <c r="F76" s="38">
        <f t="shared" si="4"/>
        <v>0</v>
      </c>
      <c r="G76" s="50"/>
    </row>
    <row r="77" spans="1:7" ht="16.5" customHeight="1">
      <c r="A77" s="35" t="s">
        <v>61</v>
      </c>
      <c r="B77" s="39" t="s">
        <v>62</v>
      </c>
      <c r="C77" s="105">
        <v>3676.6990300000002</v>
      </c>
      <c r="D77" s="92">
        <v>30.108529999999998</v>
      </c>
      <c r="E77" s="38">
        <f t="shared" si="3"/>
        <v>0.81890113262819875</v>
      </c>
      <c r="F77" s="38">
        <f t="shared" si="4"/>
        <v>-3646.5905000000002</v>
      </c>
    </row>
    <row r="78" spans="1:7" ht="16.5" customHeight="1">
      <c r="A78" s="35" t="s">
        <v>63</v>
      </c>
      <c r="B78" s="39" t="s">
        <v>64</v>
      </c>
      <c r="C78" s="105">
        <v>188.15</v>
      </c>
      <c r="D78" s="92">
        <v>18.5</v>
      </c>
      <c r="E78" s="38">
        <f t="shared" si="3"/>
        <v>9.8325803879883065</v>
      </c>
      <c r="F78" s="38">
        <f t="shared" si="4"/>
        <v>-169.65</v>
      </c>
    </row>
    <row r="79" spans="1:7" ht="15.75" hidden="1" customHeight="1">
      <c r="A79" s="30" t="s">
        <v>47</v>
      </c>
      <c r="B79" s="31" t="s">
        <v>48</v>
      </c>
      <c r="C79" s="104">
        <v>0</v>
      </c>
      <c r="D79" s="92"/>
      <c r="E79" s="38"/>
      <c r="F79" s="38"/>
    </row>
    <row r="80" spans="1:7" ht="15.75" hidden="1" customHeight="1">
      <c r="A80" s="46" t="s">
        <v>214</v>
      </c>
      <c r="B80" s="47" t="s">
        <v>215</v>
      </c>
      <c r="C80" s="105">
        <v>0</v>
      </c>
      <c r="D80" s="92"/>
      <c r="E80" s="38"/>
      <c r="F80" s="38"/>
    </row>
    <row r="81" spans="1:6" s="6" customFormat="1" ht="19.5" customHeight="1">
      <c r="A81" s="30" t="s">
        <v>65</v>
      </c>
      <c r="B81" s="31" t="s">
        <v>66</v>
      </c>
      <c r="C81" s="22">
        <f>SUM(C82:C84)</f>
        <v>3473.0661</v>
      </c>
      <c r="D81" s="22">
        <f>SUM(D82:D84)</f>
        <v>135.25076999999999</v>
      </c>
      <c r="E81" s="34">
        <f t="shared" si="3"/>
        <v>3.894275723689796</v>
      </c>
      <c r="F81" s="34">
        <f t="shared" si="4"/>
        <v>-3337.8153299999999</v>
      </c>
    </row>
    <row r="82" spans="1:6" hidden="1">
      <c r="A82" s="35" t="s">
        <v>67</v>
      </c>
      <c r="B82" s="51" t="s">
        <v>68</v>
      </c>
      <c r="C82" s="92"/>
      <c r="D82" s="92"/>
      <c r="E82" s="38" t="e">
        <f t="shared" si="3"/>
        <v>#DIV/0!</v>
      </c>
      <c r="F82" s="38">
        <f t="shared" si="4"/>
        <v>0</v>
      </c>
    </row>
    <row r="83" spans="1:6">
      <c r="A83" s="35" t="s">
        <v>69</v>
      </c>
      <c r="B83" s="51" t="s">
        <v>70</v>
      </c>
      <c r="C83" s="92">
        <v>2972.6361000000002</v>
      </c>
      <c r="D83" s="92">
        <v>47.31382</v>
      </c>
      <c r="E83" s="38">
        <f t="shared" si="3"/>
        <v>1.5916452067577327</v>
      </c>
      <c r="F83" s="38">
        <f t="shared" si="4"/>
        <v>-2925.3222800000003</v>
      </c>
    </row>
    <row r="84" spans="1:6" ht="18" customHeight="1">
      <c r="A84" s="35" t="s">
        <v>71</v>
      </c>
      <c r="B84" s="39" t="s">
        <v>72</v>
      </c>
      <c r="C84" s="92">
        <v>500.43</v>
      </c>
      <c r="D84" s="92">
        <v>87.936949999999996</v>
      </c>
      <c r="E84" s="38">
        <f t="shared" si="3"/>
        <v>17.572277841056692</v>
      </c>
      <c r="F84" s="38">
        <f t="shared" si="4"/>
        <v>-412.49305000000004</v>
      </c>
    </row>
    <row r="85" spans="1:6" s="6" customFormat="1" ht="16.5" customHeight="1">
      <c r="A85" s="30" t="s">
        <v>83</v>
      </c>
      <c r="B85" s="31" t="s">
        <v>84</v>
      </c>
      <c r="C85" s="22">
        <f>C86</f>
        <v>1799.1</v>
      </c>
      <c r="D85" s="22">
        <f>SUM(D86)</f>
        <v>464.63279999999997</v>
      </c>
      <c r="E85" s="34">
        <f t="shared" si="3"/>
        <v>25.825846256461567</v>
      </c>
      <c r="F85" s="34">
        <f t="shared" si="4"/>
        <v>-1334.4672</v>
      </c>
    </row>
    <row r="86" spans="1:6" ht="14.25" customHeight="1">
      <c r="A86" s="35" t="s">
        <v>85</v>
      </c>
      <c r="B86" s="39" t="s">
        <v>229</v>
      </c>
      <c r="C86" s="92">
        <v>1799.1</v>
      </c>
      <c r="D86" s="92">
        <v>464.63279999999997</v>
      </c>
      <c r="E86" s="38">
        <f t="shared" si="3"/>
        <v>25.825846256461567</v>
      </c>
      <c r="F86" s="38">
        <f t="shared" si="4"/>
        <v>-1334.4672</v>
      </c>
    </row>
    <row r="87" spans="1:6" s="6" customFormat="1" ht="12" hidden="1" customHeight="1">
      <c r="A87" s="52">
        <v>1000</v>
      </c>
      <c r="B87" s="31" t="s">
        <v>86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t="9" hidden="1" customHeight="1">
      <c r="A88" s="53">
        <v>1001</v>
      </c>
      <c r="B88" s="54" t="s">
        <v>87</v>
      </c>
      <c r="C88" s="92"/>
      <c r="D88" s="92"/>
      <c r="E88" s="38" t="e">
        <f t="shared" si="3"/>
        <v>#DIV/0!</v>
      </c>
      <c r="F88" s="38">
        <f t="shared" si="4"/>
        <v>0</v>
      </c>
    </row>
    <row r="89" spans="1:6" ht="12" hidden="1" customHeight="1">
      <c r="A89" s="53">
        <v>1003</v>
      </c>
      <c r="B89" s="54" t="s">
        <v>88</v>
      </c>
      <c r="C89" s="92">
        <v>0</v>
      </c>
      <c r="D89" s="92">
        <v>0</v>
      </c>
      <c r="E89" s="38" t="e">
        <f t="shared" si="3"/>
        <v>#DIV/0!</v>
      </c>
      <c r="F89" s="38">
        <f t="shared" si="4"/>
        <v>0</v>
      </c>
    </row>
    <row r="90" spans="1:6" ht="12.75" hidden="1" customHeight="1">
      <c r="A90" s="53">
        <v>1004</v>
      </c>
      <c r="B90" s="54" t="s">
        <v>89</v>
      </c>
      <c r="C90" s="92">
        <v>0</v>
      </c>
      <c r="D90" s="187">
        <v>0</v>
      </c>
      <c r="E90" s="38" t="e">
        <f t="shared" si="3"/>
        <v>#DIV/0!</v>
      </c>
      <c r="F90" s="38">
        <f t="shared" si="4"/>
        <v>0</v>
      </c>
    </row>
    <row r="91" spans="1:6" ht="19.5" hidden="1" customHeight="1">
      <c r="A91" s="35" t="s">
        <v>90</v>
      </c>
      <c r="B91" s="39" t="s">
        <v>91</v>
      </c>
      <c r="C91" s="92">
        <v>0</v>
      </c>
      <c r="D91" s="92">
        <v>0</v>
      </c>
      <c r="E91" s="38"/>
      <c r="F91" s="38">
        <f t="shared" si="4"/>
        <v>0</v>
      </c>
    </row>
    <row r="92" spans="1:6" ht="15" customHeight="1">
      <c r="A92" s="30" t="s">
        <v>92</v>
      </c>
      <c r="B92" s="31" t="s">
        <v>93</v>
      </c>
      <c r="C92" s="22">
        <f>C93+C94+C95+C96+C97</f>
        <v>10</v>
      </c>
      <c r="D92" s="22">
        <f>D93+D94+D95+D96+D97</f>
        <v>0</v>
      </c>
      <c r="E92" s="38">
        <f t="shared" si="3"/>
        <v>0</v>
      </c>
      <c r="F92" s="22">
        <f>F93+F94+F95+F96+F97</f>
        <v>-10</v>
      </c>
    </row>
    <row r="93" spans="1:6" ht="19.5" customHeight="1">
      <c r="A93" s="35" t="s">
        <v>94</v>
      </c>
      <c r="B93" s="39" t="s">
        <v>95</v>
      </c>
      <c r="C93" s="92">
        <v>10</v>
      </c>
      <c r="D93" s="92">
        <v>0</v>
      </c>
      <c r="E93" s="38">
        <f t="shared" si="3"/>
        <v>0</v>
      </c>
      <c r="F93" s="38">
        <f>SUM(D93-C93)</f>
        <v>-10</v>
      </c>
    </row>
    <row r="94" spans="1:6" ht="15" hidden="1" customHeight="1">
      <c r="A94" s="35" t="s">
        <v>96</v>
      </c>
      <c r="B94" s="39" t="s">
        <v>97</v>
      </c>
      <c r="C94" s="92"/>
      <c r="D94" s="92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98</v>
      </c>
      <c r="B95" s="39" t="s">
        <v>99</v>
      </c>
      <c r="C95" s="92"/>
      <c r="D95" s="92"/>
      <c r="E95" s="38" t="e">
        <f t="shared" si="3"/>
        <v>#DIV/0!</v>
      </c>
      <c r="F95" s="38"/>
    </row>
    <row r="96" spans="1:6" ht="15" hidden="1" customHeight="1">
      <c r="A96" s="35" t="s">
        <v>100</v>
      </c>
      <c r="B96" s="39" t="s">
        <v>101</v>
      </c>
      <c r="C96" s="92"/>
      <c r="D96" s="92"/>
      <c r="E96" s="38" t="e">
        <f t="shared" si="3"/>
        <v>#DIV/0!</v>
      </c>
      <c r="F96" s="38"/>
    </row>
    <row r="97" spans="1:6" ht="57.75" hidden="1" customHeight="1">
      <c r="A97" s="35" t="s">
        <v>102</v>
      </c>
      <c r="B97" s="39" t="s">
        <v>103</v>
      </c>
      <c r="C97" s="92"/>
      <c r="D97" s="92"/>
      <c r="E97" s="38" t="e">
        <f t="shared" si="3"/>
        <v>#DIV/0!</v>
      </c>
      <c r="F97" s="38"/>
    </row>
    <row r="98" spans="1:6" s="6" customFormat="1" ht="15" hidden="1" customHeight="1">
      <c r="A98" s="52">
        <v>1400</v>
      </c>
      <c r="B98" s="56" t="s">
        <v>112</v>
      </c>
      <c r="C98" s="104">
        <f>C99+C100+C101</f>
        <v>0</v>
      </c>
      <c r="D98" s="104">
        <f>SUM(D99:D101)</f>
        <v>0</v>
      </c>
      <c r="E98" s="34" t="e">
        <f t="shared" si="3"/>
        <v>#DIV/0!</v>
      </c>
      <c r="F98" s="34">
        <f t="shared" si="4"/>
        <v>0</v>
      </c>
    </row>
    <row r="99" spans="1:6" ht="16.5" hidden="1" customHeight="1">
      <c r="A99" s="53">
        <v>1401</v>
      </c>
      <c r="B99" s="54" t="s">
        <v>113</v>
      </c>
      <c r="C99" s="92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20.25" hidden="1" customHeight="1">
      <c r="A100" s="53">
        <v>1402</v>
      </c>
      <c r="B100" s="54" t="s">
        <v>114</v>
      </c>
      <c r="C100" s="105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ht="13.5" hidden="1" customHeight="1">
      <c r="A101" s="53">
        <v>1403</v>
      </c>
      <c r="B101" s="54" t="s">
        <v>115</v>
      </c>
      <c r="C101" s="105">
        <v>0</v>
      </c>
      <c r="D101" s="92">
        <v>0</v>
      </c>
      <c r="E101" s="38" t="e">
        <f t="shared" si="3"/>
        <v>#DIV/0!</v>
      </c>
      <c r="F101" s="38">
        <f t="shared" si="4"/>
        <v>0</v>
      </c>
    </row>
    <row r="102" spans="1:6" s="6" customFormat="1">
      <c r="A102" s="52"/>
      <c r="B102" s="57" t="s">
        <v>116</v>
      </c>
      <c r="C102" s="461">
        <f>C58+C66+C68+C74+C81+C85+C87+C92+C79</f>
        <v>10991.08913</v>
      </c>
      <c r="D102" s="461">
        <f>D58+D66+D68+D74+D81+D85+D92+D87</f>
        <v>997.16256999999996</v>
      </c>
      <c r="E102" s="34">
        <f t="shared" si="3"/>
        <v>9.0724636858622212</v>
      </c>
      <c r="F102" s="34">
        <f t="shared" si="4"/>
        <v>-9993.9265599999999</v>
      </c>
    </row>
    <row r="103" spans="1:6" ht="5.25" customHeight="1">
      <c r="C103" s="119"/>
      <c r="D103" s="61"/>
    </row>
    <row r="104" spans="1:6" s="65" customFormat="1" ht="12.75">
      <c r="A104" s="63" t="s">
        <v>117</v>
      </c>
      <c r="B104" s="63"/>
      <c r="C104" s="115"/>
      <c r="D104" s="64"/>
    </row>
    <row r="105" spans="1:6" s="65" customFormat="1" ht="12.75">
      <c r="A105" s="66" t="s">
        <v>118</v>
      </c>
      <c r="B105" s="66"/>
      <c r="C105" s="65" t="s">
        <v>119</v>
      </c>
    </row>
    <row r="106" spans="1:6">
      <c r="C106" s="119"/>
    </row>
    <row r="144" hidden="1"/>
  </sheetData>
  <customSheetViews>
    <customSheetView guid="{61528DAC-5C4C-48F4-ADE2-8A724B05A086}" scale="70" showPageBreaks="1" fitToPage="1" printArea="1" hiddenRows="1" view="pageBreakPreview">
      <selection activeCell="D65" sqref="D65"/>
      <pageMargins left="0.70866141732283472" right="0.70866141732283472" top="0.74803149606299213" bottom="0.74803149606299213" header="0.31496062992125984" footer="0.31496062992125984"/>
      <pageSetup paperSize="9" scale="50" orientation="portrait" r:id="rId1"/>
    </customSheetView>
    <customSheetView guid="{B30CE22D-C12F-4E12-8BB9-3AAE0A6991CC}" scale="70" showPageBreaks="1" fitToPage="1" printArea="1" hiddenRows="1" view="pageBreakPreview" topLeftCell="A35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4" orientation="portrait" r:id="rId2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3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4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5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6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28" zoomScale="70" zoomScaleNormal="100" zoomScaleSheetLayoutView="70" workbookViewId="0">
      <selection activeCell="D60" sqref="D60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425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91">
        <f>C5+C12+C14+C17+C20+C7</f>
        <v>4757.13</v>
      </c>
      <c r="D4" s="191">
        <f>D5+D12+D14+D17+D20+D7</f>
        <v>655.50539000000003</v>
      </c>
      <c r="E4" s="5">
        <f>SUM(D4/C4*100)</f>
        <v>13.779429824284811</v>
      </c>
      <c r="F4" s="5">
        <f>SUM(D4-C4)</f>
        <v>-4101.6246099999998</v>
      </c>
    </row>
    <row r="5" spans="1:6" s="6" customFormat="1">
      <c r="A5" s="68">
        <v>1010000000</v>
      </c>
      <c r="B5" s="67" t="s">
        <v>5</v>
      </c>
      <c r="C5" s="191">
        <f>C6</f>
        <v>486</v>
      </c>
      <c r="D5" s="191">
        <f>D6</f>
        <v>105.71993999999999</v>
      </c>
      <c r="E5" s="5">
        <f t="shared" ref="E5:E50" si="0">SUM(D5/C5*100)</f>
        <v>21.753074074074071</v>
      </c>
      <c r="F5" s="5">
        <f t="shared" ref="F5:F50" si="1">SUM(D5-C5)</f>
        <v>-380.28005999999999</v>
      </c>
    </row>
    <row r="6" spans="1:6">
      <c r="A6" s="7">
        <v>1010200001</v>
      </c>
      <c r="B6" s="8" t="s">
        <v>224</v>
      </c>
      <c r="C6" s="218">
        <v>486</v>
      </c>
      <c r="D6" s="219">
        <v>105.71993999999999</v>
      </c>
      <c r="E6" s="9">
        <f t="shared" ref="E6:E11" si="2">SUM(D6/C6*100)</f>
        <v>21.753074074074071</v>
      </c>
      <c r="F6" s="9">
        <f t="shared" si="1"/>
        <v>-380.28005999999999</v>
      </c>
    </row>
    <row r="7" spans="1:6" ht="31.5">
      <c r="A7" s="3">
        <v>1030000000</v>
      </c>
      <c r="B7" s="13" t="s">
        <v>266</v>
      </c>
      <c r="C7" s="263">
        <f>C8+C10+C9</f>
        <v>806.13000000000011</v>
      </c>
      <c r="D7" s="191">
        <f>D8+D10+D9+D11</f>
        <v>199.22089</v>
      </c>
      <c r="E7" s="5">
        <f t="shared" si="2"/>
        <v>24.713246002505795</v>
      </c>
      <c r="F7" s="5">
        <f t="shared" si="1"/>
        <v>-606.90911000000006</v>
      </c>
    </row>
    <row r="8" spans="1:6">
      <c r="A8" s="7">
        <v>1030223001</v>
      </c>
      <c r="B8" s="8" t="s">
        <v>268</v>
      </c>
      <c r="C8" s="218">
        <v>300.69</v>
      </c>
      <c r="D8" s="219">
        <v>89.406779999999998</v>
      </c>
      <c r="E8" s="9">
        <f t="shared" si="2"/>
        <v>29.733872094183379</v>
      </c>
      <c r="F8" s="9">
        <f t="shared" si="1"/>
        <v>-211.28322</v>
      </c>
    </row>
    <row r="9" spans="1:6">
      <c r="A9" s="7">
        <v>1030224001</v>
      </c>
      <c r="B9" s="8" t="s">
        <v>274</v>
      </c>
      <c r="C9" s="218">
        <v>3.22</v>
      </c>
      <c r="D9" s="219">
        <v>0.62705999999999995</v>
      </c>
      <c r="E9" s="9">
        <f t="shared" si="2"/>
        <v>19.473913043478259</v>
      </c>
      <c r="F9" s="9">
        <f t="shared" si="1"/>
        <v>-2.5929400000000005</v>
      </c>
    </row>
    <row r="10" spans="1:6">
      <c r="A10" s="7">
        <v>1030225001</v>
      </c>
      <c r="B10" s="8" t="s">
        <v>267</v>
      </c>
      <c r="C10" s="218">
        <v>502.22</v>
      </c>
      <c r="D10" s="219">
        <v>125.15447</v>
      </c>
      <c r="E10" s="9">
        <f t="shared" si="2"/>
        <v>24.920248098442912</v>
      </c>
      <c r="F10" s="9">
        <f t="shared" si="1"/>
        <v>-377.06553000000002</v>
      </c>
    </row>
    <row r="11" spans="1:6">
      <c r="A11" s="7">
        <v>1030226001</v>
      </c>
      <c r="B11" s="8" t="s">
        <v>275</v>
      </c>
      <c r="C11" s="218">
        <v>0</v>
      </c>
      <c r="D11" s="217">
        <v>-15.967420000000001</v>
      </c>
      <c r="E11" s="9" t="e">
        <f t="shared" si="2"/>
        <v>#DIV/0!</v>
      </c>
      <c r="F11" s="9">
        <f t="shared" si="1"/>
        <v>-15.967420000000001</v>
      </c>
    </row>
    <row r="12" spans="1:6" s="6" customFormat="1">
      <c r="A12" s="68">
        <v>1050000000</v>
      </c>
      <c r="B12" s="67" t="s">
        <v>6</v>
      </c>
      <c r="C12" s="191">
        <f>SUM(C13:C13)</f>
        <v>95</v>
      </c>
      <c r="D12" s="191">
        <f>D13</f>
        <v>0.6</v>
      </c>
      <c r="E12" s="5">
        <f t="shared" si="0"/>
        <v>0.63157894736842102</v>
      </c>
      <c r="F12" s="5">
        <f t="shared" si="1"/>
        <v>-94.4</v>
      </c>
    </row>
    <row r="13" spans="1:6" ht="15.75" customHeight="1">
      <c r="A13" s="7">
        <v>1050300000</v>
      </c>
      <c r="B13" s="11" t="s">
        <v>225</v>
      </c>
      <c r="C13" s="220">
        <v>95</v>
      </c>
      <c r="D13" s="219">
        <v>0.6</v>
      </c>
      <c r="E13" s="9">
        <f t="shared" si="0"/>
        <v>0.63157894736842102</v>
      </c>
      <c r="F13" s="9">
        <f t="shared" si="1"/>
        <v>-94.4</v>
      </c>
    </row>
    <row r="14" spans="1:6" s="6" customFormat="1" ht="15.75" customHeight="1">
      <c r="A14" s="68">
        <v>1060000000</v>
      </c>
      <c r="B14" s="67" t="s">
        <v>133</v>
      </c>
      <c r="C14" s="191">
        <f>C15+C16</f>
        <v>3350</v>
      </c>
      <c r="D14" s="191">
        <f>D15+D16</f>
        <v>348.56456000000003</v>
      </c>
      <c r="E14" s="5">
        <f t="shared" si="0"/>
        <v>10.40491223880597</v>
      </c>
      <c r="F14" s="5">
        <f t="shared" si="1"/>
        <v>-3001.4354400000002</v>
      </c>
    </row>
    <row r="15" spans="1:6" s="6" customFormat="1" ht="15.75" customHeight="1">
      <c r="A15" s="7">
        <v>1060100000</v>
      </c>
      <c r="B15" s="11" t="s">
        <v>8</v>
      </c>
      <c r="C15" s="218">
        <v>400</v>
      </c>
      <c r="D15" s="219">
        <v>7.9593100000000003</v>
      </c>
      <c r="E15" s="9">
        <f t="shared" si="0"/>
        <v>1.9898275000000001</v>
      </c>
      <c r="F15" s="9">
        <f>SUM(D15-C15)</f>
        <v>-392.04068999999998</v>
      </c>
    </row>
    <row r="16" spans="1:6" ht="15.75" customHeight="1">
      <c r="A16" s="7">
        <v>1060600000</v>
      </c>
      <c r="B16" s="11" t="s">
        <v>7</v>
      </c>
      <c r="C16" s="218">
        <v>2950</v>
      </c>
      <c r="D16" s="219">
        <v>340.60525000000001</v>
      </c>
      <c r="E16" s="9">
        <f t="shared" si="0"/>
        <v>11.545940677966101</v>
      </c>
      <c r="F16" s="9">
        <f t="shared" si="1"/>
        <v>-2609.3947499999999</v>
      </c>
    </row>
    <row r="17" spans="1:6" s="6" customFormat="1">
      <c r="A17" s="3">
        <v>1080000000</v>
      </c>
      <c r="B17" s="4" t="s">
        <v>10</v>
      </c>
      <c r="C17" s="191">
        <f>C18</f>
        <v>20</v>
      </c>
      <c r="D17" s="191">
        <f>D18</f>
        <v>1.4</v>
      </c>
      <c r="E17" s="5">
        <f t="shared" si="0"/>
        <v>6.9999999999999991</v>
      </c>
      <c r="F17" s="5">
        <f t="shared" si="1"/>
        <v>-18.600000000000001</v>
      </c>
    </row>
    <row r="18" spans="1:6" ht="18" customHeight="1">
      <c r="A18" s="7">
        <v>1080400001</v>
      </c>
      <c r="B18" s="8" t="s">
        <v>223</v>
      </c>
      <c r="C18" s="218">
        <v>20</v>
      </c>
      <c r="D18" s="219">
        <v>1.4</v>
      </c>
      <c r="E18" s="9">
        <f t="shared" si="0"/>
        <v>6.9999999999999991</v>
      </c>
      <c r="F18" s="9">
        <f t="shared" si="1"/>
        <v>-18.600000000000001</v>
      </c>
    </row>
    <row r="19" spans="1:6" ht="47.25" hidden="1" customHeight="1">
      <c r="A19" s="7">
        <v>1080714001</v>
      </c>
      <c r="B19" s="8" t="s">
        <v>11</v>
      </c>
      <c r="C19" s="218"/>
      <c r="D19" s="219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91">
        <f>C21+C22+C23+C24</f>
        <v>0</v>
      </c>
      <c r="D20" s="191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91"/>
      <c r="D21" s="221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91"/>
      <c r="D22" s="221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91"/>
      <c r="D23" s="221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91"/>
      <c r="D24" s="221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91">
        <f>C26+C29+C31+C36</f>
        <v>91.4</v>
      </c>
      <c r="D25" s="93">
        <f>D26+D29+D31+D36+D34</f>
        <v>19.60342</v>
      </c>
      <c r="E25" s="5">
        <f t="shared" si="0"/>
        <v>21.447943107221004</v>
      </c>
      <c r="F25" s="5">
        <f t="shared" si="1"/>
        <v>-71.796580000000006</v>
      </c>
    </row>
    <row r="26" spans="1:6" s="6" customFormat="1" ht="30" customHeight="1">
      <c r="A26" s="68">
        <v>1110000000</v>
      </c>
      <c r="B26" s="69" t="s">
        <v>126</v>
      </c>
      <c r="C26" s="191">
        <f>C27+C28</f>
        <v>91.4</v>
      </c>
      <c r="D26" s="93">
        <f>D27+D28</f>
        <v>16.52</v>
      </c>
      <c r="E26" s="5">
        <f t="shared" si="0"/>
        <v>18.074398249452951</v>
      </c>
      <c r="F26" s="5">
        <f t="shared" si="1"/>
        <v>-74.88000000000001</v>
      </c>
    </row>
    <row r="27" spans="1:6" ht="15" customHeight="1">
      <c r="A27" s="16">
        <v>1110502510</v>
      </c>
      <c r="B27" s="17" t="s">
        <v>221</v>
      </c>
      <c r="C27" s="220">
        <v>79.400000000000006</v>
      </c>
      <c r="D27" s="217">
        <v>9.92</v>
      </c>
      <c r="E27" s="9">
        <f t="shared" si="0"/>
        <v>12.493702770780855</v>
      </c>
      <c r="F27" s="9">
        <f t="shared" si="1"/>
        <v>-69.48</v>
      </c>
    </row>
    <row r="28" spans="1:6" ht="15.75" customHeight="1">
      <c r="A28" s="7">
        <v>1110503505</v>
      </c>
      <c r="B28" s="11" t="s">
        <v>220</v>
      </c>
      <c r="C28" s="12">
        <v>12</v>
      </c>
      <c r="D28" s="10">
        <v>6.6</v>
      </c>
      <c r="E28" s="9">
        <f t="shared" si="0"/>
        <v>54.999999999999993</v>
      </c>
      <c r="F28" s="9">
        <f t="shared" si="1"/>
        <v>-5.4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3.0834199999999998</v>
      </c>
      <c r="E29" s="5" t="e">
        <f t="shared" si="0"/>
        <v>#DIV/0!</v>
      </c>
      <c r="F29" s="5">
        <f t="shared" si="1"/>
        <v>3.0834199999999998</v>
      </c>
    </row>
    <row r="30" spans="1:6" ht="17.25" customHeight="1">
      <c r="A30" s="7">
        <v>1130206005</v>
      </c>
      <c r="B30" s="8" t="s">
        <v>219</v>
      </c>
      <c r="C30" s="9">
        <v>0</v>
      </c>
      <c r="D30" s="10">
        <v>3.0834199999999998</v>
      </c>
      <c r="E30" s="9" t="e">
        <f t="shared" si="0"/>
        <v>#DIV/0!</v>
      </c>
      <c r="F30" s="9">
        <f t="shared" si="1"/>
        <v>3.0834199999999998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255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216</v>
      </c>
      <c r="C38" s="218">
        <v>0</v>
      </c>
      <c r="D38" s="219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22">
        <f>SUM(C4,C25)</f>
        <v>4848.53</v>
      </c>
      <c r="D39" s="222">
        <f>D4+D25</f>
        <v>675.10881000000006</v>
      </c>
      <c r="E39" s="5">
        <f t="shared" si="0"/>
        <v>13.92398953909742</v>
      </c>
      <c r="F39" s="5">
        <f t="shared" si="1"/>
        <v>-4173.42119</v>
      </c>
    </row>
    <row r="40" spans="1:7" s="6" customFormat="1">
      <c r="A40" s="3">
        <v>2000000000</v>
      </c>
      <c r="B40" s="4" t="s">
        <v>17</v>
      </c>
      <c r="C40" s="191">
        <f>C41+C43+C45+C46+C47+C48+C42+C44</f>
        <v>5692.1223999999993</v>
      </c>
      <c r="D40" s="191">
        <f>D41+D43+D45+D46+D47+D48+D42+D44</f>
        <v>1221.20768</v>
      </c>
      <c r="E40" s="5">
        <f t="shared" si="0"/>
        <v>21.454346800413148</v>
      </c>
      <c r="F40" s="5">
        <f t="shared" si="1"/>
        <v>-4470.9147199999989</v>
      </c>
      <c r="G40" s="19"/>
    </row>
    <row r="41" spans="1:7">
      <c r="A41" s="16">
        <v>2021000000</v>
      </c>
      <c r="B41" s="17" t="s">
        <v>18</v>
      </c>
      <c r="C41" s="223">
        <v>2916.8</v>
      </c>
      <c r="D41" s="224">
        <v>729.20399999999995</v>
      </c>
      <c r="E41" s="9">
        <f t="shared" si="0"/>
        <v>25.000137136588041</v>
      </c>
      <c r="F41" s="9">
        <f t="shared" si="1"/>
        <v>-2187.5960000000005</v>
      </c>
    </row>
    <row r="42" spans="1:7" ht="17.25" customHeight="1">
      <c r="A42" s="16">
        <v>2021500200</v>
      </c>
      <c r="B42" s="17" t="s">
        <v>227</v>
      </c>
      <c r="C42" s="223">
        <v>0</v>
      </c>
      <c r="D42" s="224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23">
        <v>2327.723</v>
      </c>
      <c r="D43" s="219">
        <v>261.678</v>
      </c>
      <c r="E43" s="9">
        <f t="shared" si="0"/>
        <v>11.241801537382241</v>
      </c>
      <c r="F43" s="9">
        <f t="shared" si="1"/>
        <v>-2066.0450000000001</v>
      </c>
    </row>
    <row r="44" spans="1:7" ht="15.75" hidden="1" customHeight="1">
      <c r="A44" s="16">
        <v>2022999910</v>
      </c>
      <c r="B44" s="18" t="s">
        <v>331</v>
      </c>
      <c r="C44" s="450">
        <v>0</v>
      </c>
      <c r="D44" s="451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20">
        <v>206.767</v>
      </c>
      <c r="D45" s="225">
        <v>52.39828</v>
      </c>
      <c r="E45" s="9">
        <f t="shared" si="0"/>
        <v>25.341703463318616</v>
      </c>
      <c r="F45" s="9">
        <f t="shared" si="1"/>
        <v>-154.36872</v>
      </c>
    </row>
    <row r="46" spans="1:7" ht="17.25" customHeight="1">
      <c r="A46" s="16">
        <v>2024000000</v>
      </c>
      <c r="B46" s="17" t="s">
        <v>21</v>
      </c>
      <c r="C46" s="220">
        <v>62.905000000000001</v>
      </c>
      <c r="D46" s="226">
        <v>0</v>
      </c>
      <c r="E46" s="9">
        <f t="shared" si="0"/>
        <v>0</v>
      </c>
      <c r="F46" s="9">
        <f t="shared" si="1"/>
        <v>-62.905000000000001</v>
      </c>
    </row>
    <row r="47" spans="1:7" ht="17.25" customHeight="1">
      <c r="A47" s="7">
        <v>2070500010</v>
      </c>
      <c r="B47" s="17" t="s">
        <v>338</v>
      </c>
      <c r="C47" s="220">
        <v>177.92740000000001</v>
      </c>
      <c r="D47" s="226">
        <v>177.92740000000001</v>
      </c>
      <c r="E47" s="9">
        <f t="shared" si="0"/>
        <v>100</v>
      </c>
      <c r="F47" s="9">
        <f t="shared" si="1"/>
        <v>0</v>
      </c>
    </row>
    <row r="48" spans="1:7" ht="21" hidden="1" customHeight="1">
      <c r="A48" s="7">
        <v>2190500005</v>
      </c>
      <c r="B48" s="11" t="s">
        <v>23</v>
      </c>
      <c r="C48" s="221"/>
      <c r="D48" s="221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7">
        <v>0</v>
      </c>
      <c r="D49" s="221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50">
        <f>C39+C40</f>
        <v>10540.652399999999</v>
      </c>
      <c r="D50" s="248">
        <f>D39+D40</f>
        <v>1896.3164900000002</v>
      </c>
      <c r="E50" s="191">
        <f t="shared" si="0"/>
        <v>17.990503984364388</v>
      </c>
      <c r="F50" s="93">
        <f t="shared" si="1"/>
        <v>-8644.335909999998</v>
      </c>
      <c r="G50" s="149"/>
      <c r="H50" s="197"/>
    </row>
    <row r="51" spans="1:8" s="6" customFormat="1">
      <c r="A51" s="3"/>
      <c r="B51" s="21" t="s">
        <v>306</v>
      </c>
      <c r="C51" s="93">
        <f>C50-C97</f>
        <v>-715.3947500000013</v>
      </c>
      <c r="D51" s="93">
        <f>D50-D97</f>
        <v>327.65969000000018</v>
      </c>
      <c r="E51" s="32"/>
      <c r="F51" s="32"/>
    </row>
    <row r="52" spans="1:8">
      <c r="A52" s="23"/>
      <c r="B52" s="24"/>
      <c r="C52" s="215"/>
      <c r="D52" s="215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407</v>
      </c>
      <c r="D53" s="73" t="s">
        <v>421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1976.4490000000001</v>
      </c>
      <c r="D55" s="32">
        <f>D56+D57+D58+D59+D60+D62+D61</f>
        <v>353.50680999999997</v>
      </c>
      <c r="E55" s="34">
        <f>SUM(D55/C55*100)</f>
        <v>17.885956581728138</v>
      </c>
      <c r="F55" s="34">
        <f>SUM(D55-C55)</f>
        <v>-1622.9421900000002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1768.4</v>
      </c>
      <c r="D57" s="37">
        <v>301.50680999999997</v>
      </c>
      <c r="E57" s="38">
        <f t="shared" ref="E57:E69" si="3">SUM(D57/C57*100)</f>
        <v>17.049695204704815</v>
      </c>
      <c r="F57" s="38">
        <f t="shared" ref="F57:F69" si="4">SUM(D57-C57)</f>
        <v>-1466.8931900000002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customHeight="1">
      <c r="A60" s="35" t="s">
        <v>37</v>
      </c>
      <c r="B60" s="39" t="s">
        <v>38</v>
      </c>
      <c r="C60" s="37">
        <v>13.68</v>
      </c>
      <c r="D60" s="37">
        <v>0</v>
      </c>
      <c r="E60" s="38">
        <f t="shared" si="3"/>
        <v>0</v>
      </c>
      <c r="F60" s="38">
        <f t="shared" si="4"/>
        <v>-13.68</v>
      </c>
    </row>
    <row r="61" spans="1:8" ht="17.25" customHeight="1">
      <c r="A61" s="35" t="s">
        <v>39</v>
      </c>
      <c r="B61" s="39" t="s">
        <v>40</v>
      </c>
      <c r="C61" s="37">
        <v>100</v>
      </c>
      <c r="D61" s="32">
        <v>0</v>
      </c>
      <c r="E61" s="38">
        <f t="shared" si="3"/>
        <v>0</v>
      </c>
      <c r="F61" s="38">
        <f t="shared" si="4"/>
        <v>-100</v>
      </c>
    </row>
    <row r="62" spans="1:8" ht="15" customHeight="1">
      <c r="A62" s="35" t="s">
        <v>41</v>
      </c>
      <c r="B62" s="39" t="s">
        <v>42</v>
      </c>
      <c r="C62" s="37">
        <v>94.369</v>
      </c>
      <c r="D62" s="37">
        <v>52</v>
      </c>
      <c r="E62" s="38">
        <f t="shared" si="3"/>
        <v>55.102840975320291</v>
      </c>
      <c r="F62" s="38">
        <f t="shared" si="4"/>
        <v>-42.369</v>
      </c>
    </row>
    <row r="63" spans="1:8" s="6" customFormat="1">
      <c r="A63" s="41" t="s">
        <v>43</v>
      </c>
      <c r="B63" s="42" t="s">
        <v>44</v>
      </c>
      <c r="C63" s="32">
        <f>C64</f>
        <v>206.767</v>
      </c>
      <c r="D63" s="32">
        <f>D64</f>
        <v>38.310369999999999</v>
      </c>
      <c r="E63" s="34">
        <f t="shared" si="3"/>
        <v>18.528280625051387</v>
      </c>
      <c r="F63" s="34">
        <f t="shared" si="4"/>
        <v>-168.45662999999999</v>
      </c>
    </row>
    <row r="64" spans="1:8">
      <c r="A64" s="43" t="s">
        <v>45</v>
      </c>
      <c r="B64" s="44" t="s">
        <v>46</v>
      </c>
      <c r="C64" s="37">
        <v>206.767</v>
      </c>
      <c r="D64" s="37">
        <v>38.310369999999999</v>
      </c>
      <c r="E64" s="38">
        <f t="shared" si="3"/>
        <v>18.528280625051387</v>
      </c>
      <c r="F64" s="38">
        <f t="shared" si="4"/>
        <v>-168.45662999999999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15</v>
      </c>
      <c r="D65" s="32">
        <f>SUM(D68+D69+D70)</f>
        <v>0.6</v>
      </c>
      <c r="E65" s="34">
        <f t="shared" si="3"/>
        <v>4</v>
      </c>
      <c r="F65" s="34">
        <f t="shared" si="4"/>
        <v>-14.4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0</v>
      </c>
      <c r="E68" s="34">
        <f t="shared" si="3"/>
        <v>0</v>
      </c>
      <c r="F68" s="34">
        <f t="shared" si="4"/>
        <v>-3</v>
      </c>
    </row>
    <row r="69" spans="1:7" s="6" customFormat="1" ht="15.75" customHeight="1">
      <c r="A69" s="46" t="s">
        <v>214</v>
      </c>
      <c r="B69" s="47" t="s">
        <v>215</v>
      </c>
      <c r="C69" s="37">
        <v>10</v>
      </c>
      <c r="D69" s="37">
        <v>0.6</v>
      </c>
      <c r="E69" s="38">
        <f t="shared" si="3"/>
        <v>6</v>
      </c>
      <c r="F69" s="38">
        <f t="shared" si="4"/>
        <v>-9.4</v>
      </c>
    </row>
    <row r="70" spans="1:7" s="6" customFormat="1" ht="15.75" customHeight="1">
      <c r="A70" s="46" t="s">
        <v>339</v>
      </c>
      <c r="B70" s="47" t="s">
        <v>393</v>
      </c>
      <c r="C70" s="37">
        <v>2</v>
      </c>
      <c r="D70" s="37">
        <v>0</v>
      </c>
      <c r="E70" s="38">
        <f>SUM(D70/C70*100)</f>
        <v>0</v>
      </c>
      <c r="F70" s="38">
        <f>SUM(D70-C70)</f>
        <v>-2</v>
      </c>
    </row>
    <row r="71" spans="1:7">
      <c r="A71" s="30" t="s">
        <v>55</v>
      </c>
      <c r="B71" s="31" t="s">
        <v>56</v>
      </c>
      <c r="C71" s="48">
        <f>SUM(C72:C75)</f>
        <v>3678.1931500000001</v>
      </c>
      <c r="D71" s="48">
        <f>SUM(D72:D75)</f>
        <v>323.69664999999998</v>
      </c>
      <c r="E71" s="34">
        <f t="shared" ref="E71:E86" si="5">SUM(D71/C71*100)</f>
        <v>8.8004255567709908</v>
      </c>
      <c r="F71" s="34">
        <f t="shared" ref="F71:F86" si="6">SUM(D71-C71)</f>
        <v>-3354.4965000000002</v>
      </c>
    </row>
    <row r="72" spans="1:7" s="6" customFormat="1" ht="17.25" customHeight="1">
      <c r="A72" s="35" t="s">
        <v>57</v>
      </c>
      <c r="B72" s="39" t="s">
        <v>58</v>
      </c>
      <c r="C72" s="49"/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3078.1931500000001</v>
      </c>
      <c r="D74" s="37">
        <v>307.69664999999998</v>
      </c>
      <c r="E74" s="38">
        <f t="shared" si="5"/>
        <v>9.996015032390023</v>
      </c>
      <c r="F74" s="38">
        <f t="shared" si="6"/>
        <v>-2770.4965000000002</v>
      </c>
    </row>
    <row r="75" spans="1:7" s="6" customFormat="1">
      <c r="A75" s="35" t="s">
        <v>63</v>
      </c>
      <c r="B75" s="39" t="s">
        <v>64</v>
      </c>
      <c r="C75" s="49">
        <v>600</v>
      </c>
      <c r="D75" s="37">
        <v>16</v>
      </c>
      <c r="E75" s="38">
        <f t="shared" si="5"/>
        <v>2.666666666666667</v>
      </c>
      <c r="F75" s="38">
        <f t="shared" si="6"/>
        <v>-584</v>
      </c>
    </row>
    <row r="76" spans="1:7" ht="17.25" customHeight="1">
      <c r="A76" s="30" t="s">
        <v>65</v>
      </c>
      <c r="B76" s="31" t="s">
        <v>66</v>
      </c>
      <c r="C76" s="32">
        <f>SUM(C77:C79)</f>
        <v>3284.4380000000001</v>
      </c>
      <c r="D76" s="32">
        <f>SUM(D77:D79)</f>
        <v>353.74197000000004</v>
      </c>
      <c r="E76" s="34">
        <f t="shared" si="5"/>
        <v>10.770243493711863</v>
      </c>
      <c r="F76" s="34">
        <f t="shared" si="6"/>
        <v>-2930.6960300000001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customHeight="1">
      <c r="A78" s="35" t="s">
        <v>69</v>
      </c>
      <c r="B78" s="51" t="s">
        <v>70</v>
      </c>
      <c r="C78" s="37">
        <v>1392.3309999999999</v>
      </c>
      <c r="D78" s="37">
        <v>274.99349000000001</v>
      </c>
      <c r="E78" s="38">
        <f t="shared" si="5"/>
        <v>19.750583015102013</v>
      </c>
      <c r="F78" s="38">
        <f t="shared" si="6"/>
        <v>-1117.3375099999998</v>
      </c>
    </row>
    <row r="79" spans="1:7" s="6" customFormat="1">
      <c r="A79" s="35" t="s">
        <v>71</v>
      </c>
      <c r="B79" s="39" t="s">
        <v>72</v>
      </c>
      <c r="C79" s="37">
        <v>1892.107</v>
      </c>
      <c r="D79" s="37">
        <v>78.748480000000001</v>
      </c>
      <c r="E79" s="38">
        <f t="shared" si="5"/>
        <v>4.1619464438321936</v>
      </c>
      <c r="F79" s="38">
        <f t="shared" si="6"/>
        <v>-1813.35852</v>
      </c>
    </row>
    <row r="80" spans="1:7">
      <c r="A80" s="30" t="s">
        <v>83</v>
      </c>
      <c r="B80" s="31" t="s">
        <v>84</v>
      </c>
      <c r="C80" s="32">
        <f>C81</f>
        <v>2045.2</v>
      </c>
      <c r="D80" s="32">
        <f>D81</f>
        <v>498.80099999999999</v>
      </c>
      <c r="E80" s="34">
        <f t="shared" si="5"/>
        <v>24.388861725014667</v>
      </c>
      <c r="F80" s="34">
        <f t="shared" si="6"/>
        <v>-1546.3990000000001</v>
      </c>
    </row>
    <row r="81" spans="1:6" s="6" customFormat="1" ht="15" customHeight="1">
      <c r="A81" s="35" t="s">
        <v>85</v>
      </c>
      <c r="B81" s="39" t="s">
        <v>229</v>
      </c>
      <c r="C81" s="37">
        <v>2045.2</v>
      </c>
      <c r="D81" s="37">
        <v>498.80099999999999</v>
      </c>
      <c r="E81" s="38">
        <f t="shared" si="5"/>
        <v>24.388861725014667</v>
      </c>
      <c r="F81" s="38">
        <f t="shared" si="6"/>
        <v>-1546.3990000000001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50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-50</v>
      </c>
    </row>
    <row r="88" spans="1:6" ht="15.75" customHeight="1">
      <c r="A88" s="35" t="s">
        <v>94</v>
      </c>
      <c r="B88" s="39" t="s">
        <v>95</v>
      </c>
      <c r="C88" s="37">
        <v>50</v>
      </c>
      <c r="D88" s="37">
        <v>0</v>
      </c>
      <c r="E88" s="38">
        <f t="shared" si="7"/>
        <v>0</v>
      </c>
      <c r="F88" s="38">
        <f>SUM(D88-C88)</f>
        <v>-50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250">
        <f>C55+C63+C65+C71+C76+C80+C82+C87+C93</f>
        <v>11256.04715</v>
      </c>
      <c r="D97" s="250">
        <f>D55+D63+D65+D71+D76+D80+D82+D87+D93</f>
        <v>1568.6568</v>
      </c>
      <c r="E97" s="34">
        <f t="shared" si="7"/>
        <v>13.936124992155882</v>
      </c>
      <c r="F97" s="34">
        <f>SUM(D97-C97)</f>
        <v>-9687.3903499999997</v>
      </c>
    </row>
    <row r="98" spans="1:6" s="65" customFormat="1" ht="22.5" customHeight="1">
      <c r="A98" s="63" t="s">
        <v>117</v>
      </c>
      <c r="B98" s="63"/>
      <c r="C98" s="182"/>
      <c r="D98" s="182"/>
    </row>
    <row r="99" spans="1:6" ht="16.5" customHeight="1">
      <c r="A99" s="66" t="s">
        <v>118</v>
      </c>
      <c r="B99" s="66"/>
      <c r="C99" s="182" t="s">
        <v>119</v>
      </c>
      <c r="D99" s="182"/>
      <c r="E99" s="65"/>
      <c r="F99" s="65"/>
    </row>
    <row r="100" spans="1:6" ht="20.25" customHeight="1">
      <c r="C100" s="119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view="pageBreakPreview" topLeftCell="A28">
      <selection activeCell="D60" sqref="D6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3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4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6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7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37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140625" style="59" customWidth="1"/>
    <col min="3" max="3" width="18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426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5006.5199999999995</v>
      </c>
      <c r="D4" s="5">
        <f>D5+D12+D14+D7+D20+D17</f>
        <v>818.2478900000001</v>
      </c>
      <c r="E4" s="5">
        <f>SUM(D4/C4*100)</f>
        <v>16.343645686025425</v>
      </c>
      <c r="F4" s="5">
        <f>SUM(D4-C4)</f>
        <v>-4188.2721099999999</v>
      </c>
    </row>
    <row r="5" spans="1:6" s="6" customFormat="1">
      <c r="A5" s="68">
        <v>1010000000</v>
      </c>
      <c r="B5" s="67" t="s">
        <v>5</v>
      </c>
      <c r="C5" s="5">
        <f>C6</f>
        <v>1988.4</v>
      </c>
      <c r="D5" s="5">
        <f>D6</f>
        <v>389.94326999999998</v>
      </c>
      <c r="E5" s="5">
        <f t="shared" ref="E5:E51" si="0">SUM(D5/C5*100)</f>
        <v>19.610906759203377</v>
      </c>
      <c r="F5" s="5">
        <f t="shared" ref="F5:F51" si="1">SUM(D5-C5)</f>
        <v>-1598.4567300000001</v>
      </c>
    </row>
    <row r="6" spans="1:6">
      <c r="A6" s="7">
        <v>1010200001</v>
      </c>
      <c r="B6" s="8" t="s">
        <v>224</v>
      </c>
      <c r="C6" s="91">
        <v>1988.4</v>
      </c>
      <c r="D6" s="10">
        <v>389.94326999999998</v>
      </c>
      <c r="E6" s="9">
        <f t="shared" ref="E6:E11" si="2">SUM(D6/C6*100)</f>
        <v>19.610906759203377</v>
      </c>
      <c r="F6" s="9">
        <f t="shared" si="1"/>
        <v>-1598.4567300000001</v>
      </c>
    </row>
    <row r="7" spans="1:6">
      <c r="A7" s="3">
        <v>1030200001</v>
      </c>
      <c r="B7" s="13" t="s">
        <v>264</v>
      </c>
      <c r="C7" s="5">
        <f>C8+C10+C9</f>
        <v>398.11999999999995</v>
      </c>
      <c r="D7" s="5">
        <f>D8+D9+D10+D11</f>
        <v>98.388220000000004</v>
      </c>
      <c r="E7" s="9">
        <f t="shared" si="2"/>
        <v>24.713207073244252</v>
      </c>
      <c r="F7" s="9">
        <f t="shared" si="1"/>
        <v>-299.73177999999996</v>
      </c>
    </row>
    <row r="8" spans="1:6">
      <c r="A8" s="7">
        <v>1030223001</v>
      </c>
      <c r="B8" s="8" t="s">
        <v>268</v>
      </c>
      <c r="C8" s="9">
        <v>148.5</v>
      </c>
      <c r="D8" s="10">
        <v>44.154870000000003</v>
      </c>
      <c r="E8" s="9">
        <f t="shared" si="2"/>
        <v>29.733919191919195</v>
      </c>
      <c r="F8" s="9">
        <f t="shared" si="1"/>
        <v>-104.34513</v>
      </c>
    </row>
    <row r="9" spans="1:6">
      <c r="A9" s="7">
        <v>1030224001</v>
      </c>
      <c r="B9" s="8" t="s">
        <v>274</v>
      </c>
      <c r="C9" s="9">
        <v>1.59</v>
      </c>
      <c r="D9" s="10">
        <v>0.30968000000000001</v>
      </c>
      <c r="E9" s="9">
        <f t="shared" si="2"/>
        <v>19.476729559748428</v>
      </c>
      <c r="F9" s="9">
        <f t="shared" si="1"/>
        <v>-1.2803200000000001</v>
      </c>
    </row>
    <row r="10" spans="1:6">
      <c r="A10" s="7">
        <v>1030225001</v>
      </c>
      <c r="B10" s="8" t="s">
        <v>267</v>
      </c>
      <c r="C10" s="9">
        <v>248.03</v>
      </c>
      <c r="D10" s="10">
        <v>61.809420000000003</v>
      </c>
      <c r="E10" s="9">
        <f t="shared" si="2"/>
        <v>24.920138692900053</v>
      </c>
      <c r="F10" s="9">
        <f t="shared" si="1"/>
        <v>-186.22057999999998</v>
      </c>
    </row>
    <row r="11" spans="1:6">
      <c r="A11" s="7">
        <v>1030226001</v>
      </c>
      <c r="B11" s="8" t="s">
        <v>276</v>
      </c>
      <c r="C11" s="9">
        <v>0</v>
      </c>
      <c r="D11" s="10">
        <v>-7.8857499999999998</v>
      </c>
      <c r="E11" s="9" t="e">
        <f t="shared" si="2"/>
        <v>#DIV/0!</v>
      </c>
      <c r="F11" s="9">
        <f t="shared" si="1"/>
        <v>-7.8857499999999998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70</v>
      </c>
      <c r="D12" s="5">
        <f>SUM(D13:D13)</f>
        <v>47.980800000000002</v>
      </c>
      <c r="E12" s="5">
        <f t="shared" si="0"/>
        <v>68.544000000000011</v>
      </c>
      <c r="F12" s="5">
        <f t="shared" si="1"/>
        <v>-22.019199999999998</v>
      </c>
    </row>
    <row r="13" spans="1:6" ht="15.75" customHeight="1">
      <c r="A13" s="7">
        <v>1050300000</v>
      </c>
      <c r="B13" s="11" t="s">
        <v>225</v>
      </c>
      <c r="C13" s="12">
        <v>70</v>
      </c>
      <c r="D13" s="10">
        <v>47.980800000000002</v>
      </c>
      <c r="E13" s="9">
        <f t="shared" si="0"/>
        <v>68.544000000000011</v>
      </c>
      <c r="F13" s="9">
        <f t="shared" si="1"/>
        <v>-22.019199999999998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2550</v>
      </c>
      <c r="D14" s="5">
        <f>D15+D16</f>
        <v>281.93560000000002</v>
      </c>
      <c r="E14" s="5">
        <f t="shared" si="0"/>
        <v>11.056298039215687</v>
      </c>
      <c r="F14" s="5">
        <f t="shared" si="1"/>
        <v>-2268.0644000000002</v>
      </c>
    </row>
    <row r="15" spans="1:6" s="6" customFormat="1" ht="15" customHeight="1">
      <c r="A15" s="7">
        <v>1060100000</v>
      </c>
      <c r="B15" s="11" t="s">
        <v>242</v>
      </c>
      <c r="C15" s="9">
        <v>1000</v>
      </c>
      <c r="D15" s="10">
        <v>53.103949999999998</v>
      </c>
      <c r="E15" s="9">
        <f t="shared" si="0"/>
        <v>5.3103949999999998</v>
      </c>
      <c r="F15" s="9">
        <f>SUM(D15-C15)</f>
        <v>-946.89605000000006</v>
      </c>
    </row>
    <row r="16" spans="1:6" ht="17.25" customHeight="1">
      <c r="A16" s="7">
        <v>1060600000</v>
      </c>
      <c r="B16" s="11" t="s">
        <v>7</v>
      </c>
      <c r="C16" s="9">
        <v>1550</v>
      </c>
      <c r="D16" s="10">
        <v>228.83165</v>
      </c>
      <c r="E16" s="9">
        <f t="shared" si="0"/>
        <v>14.763332258064516</v>
      </c>
      <c r="F16" s="9">
        <f t="shared" si="1"/>
        <v>-1321.1683499999999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223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8.5452100000000009</v>
      </c>
      <c r="E25" s="5" t="e">
        <f t="shared" si="0"/>
        <v>#DIV/0!</v>
      </c>
      <c r="F25" s="5">
        <f t="shared" si="1"/>
        <v>8.5452100000000009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240</v>
      </c>
      <c r="C34" s="5">
        <f>C35</f>
        <v>0</v>
      </c>
      <c r="D34" s="14">
        <f>D35</f>
        <v>8.5452100000000009</v>
      </c>
      <c r="E34" s="5" t="e">
        <f t="shared" si="0"/>
        <v>#DIV/0!</v>
      </c>
      <c r="F34" s="5">
        <f t="shared" si="1"/>
        <v>8.5452100000000009</v>
      </c>
    </row>
    <row r="35" spans="1:7" ht="63">
      <c r="A35" s="7">
        <v>1160700000</v>
      </c>
      <c r="B35" s="8" t="s">
        <v>427</v>
      </c>
      <c r="C35" s="9">
        <v>0</v>
      </c>
      <c r="D35" s="10">
        <v>8.5452100000000009</v>
      </c>
      <c r="E35" s="9" t="e">
        <f t="shared" si="0"/>
        <v>#DIV/0!</v>
      </c>
      <c r="F35" s="9">
        <f t="shared" si="1"/>
        <v>8.5452100000000009</v>
      </c>
    </row>
    <row r="36" spans="1:7" ht="20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216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16</v>
      </c>
      <c r="C39" s="126">
        <f>SUM(C4,C25)</f>
        <v>5006.5199999999995</v>
      </c>
      <c r="D39" s="126">
        <f>D4+D25</f>
        <v>826.79310000000009</v>
      </c>
      <c r="E39" s="5">
        <f t="shared" si="0"/>
        <v>16.514327317178402</v>
      </c>
      <c r="F39" s="5">
        <f t="shared" si="1"/>
        <v>-4179.7268999999997</v>
      </c>
    </row>
    <row r="40" spans="1:7" s="6" customFormat="1">
      <c r="A40" s="3">
        <v>2000000000</v>
      </c>
      <c r="B40" s="4" t="s">
        <v>17</v>
      </c>
      <c r="C40" s="231">
        <f>C41+C43+C45+C46+C47+C49+C42+C44+C48</f>
        <v>19247.396429999997</v>
      </c>
      <c r="D40" s="473">
        <f>D41+D43+D45+D46+D47+D49+D42+D48</f>
        <v>1937.08788</v>
      </c>
      <c r="E40" s="5">
        <f t="shared" si="0"/>
        <v>10.064155362752095</v>
      </c>
      <c r="F40" s="5">
        <f t="shared" si="1"/>
        <v>-17310.308549999998</v>
      </c>
      <c r="G40" s="19"/>
    </row>
    <row r="41" spans="1:7" ht="17.25" customHeight="1">
      <c r="A41" s="16">
        <v>2021000000</v>
      </c>
      <c r="B41" s="17" t="s">
        <v>18</v>
      </c>
      <c r="C41" s="12">
        <v>8831.9</v>
      </c>
      <c r="D41" s="20">
        <v>2207.991</v>
      </c>
      <c r="E41" s="9">
        <f t="shared" si="0"/>
        <v>25.000181161471485</v>
      </c>
      <c r="F41" s="9">
        <f t="shared" si="1"/>
        <v>-6623.9089999999997</v>
      </c>
    </row>
    <row r="42" spans="1:7" ht="15" customHeight="1">
      <c r="A42" s="16">
        <v>2021500210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90">
        <v>10073.38623</v>
      </c>
      <c r="D43" s="10">
        <v>143.261</v>
      </c>
      <c r="E43" s="9">
        <f t="shared" si="0"/>
        <v>1.4221732069931761</v>
      </c>
      <c r="F43" s="9">
        <f t="shared" si="1"/>
        <v>-9930.1252299999996</v>
      </c>
    </row>
    <row r="44" spans="1:7" ht="15" hidden="1" customHeight="1">
      <c r="A44" s="16">
        <v>2022999910</v>
      </c>
      <c r="B44" s="18" t="s">
        <v>331</v>
      </c>
      <c r="C44" s="190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67.0441</v>
      </c>
      <c r="D45" s="184">
        <v>0</v>
      </c>
      <c r="E45" s="9">
        <f t="shared" si="0"/>
        <v>0</v>
      </c>
      <c r="F45" s="9">
        <f t="shared" si="1"/>
        <v>-67.0441</v>
      </c>
    </row>
    <row r="46" spans="1:7" ht="24" customHeight="1">
      <c r="A46" s="16">
        <v>2024000000</v>
      </c>
      <c r="B46" s="17" t="s">
        <v>21</v>
      </c>
      <c r="C46" s="12">
        <v>221.435</v>
      </c>
      <c r="D46" s="185">
        <v>0</v>
      </c>
      <c r="E46" s="9">
        <f t="shared" si="0"/>
        <v>0</v>
      </c>
      <c r="F46" s="9">
        <f t="shared" si="1"/>
        <v>-221.435</v>
      </c>
    </row>
    <row r="47" spans="1:7" ht="4.5" hidden="1" customHeight="1">
      <c r="A47" s="16">
        <v>2020900000</v>
      </c>
      <c r="B47" s="18" t="s">
        <v>22</v>
      </c>
      <c r="C47" s="12"/>
      <c r="D47" s="185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283</v>
      </c>
      <c r="C48" s="12">
        <v>53.631100000000004</v>
      </c>
      <c r="D48" s="185">
        <v>53.631100000000004</v>
      </c>
      <c r="E48" s="9">
        <f>SUM(D48/C48*100)</f>
        <v>100</v>
      </c>
      <c r="F48" s="9">
        <f>SUM(D48-C48)</f>
        <v>0</v>
      </c>
    </row>
    <row r="49" spans="1:7" ht="27.75" customHeight="1">
      <c r="A49" s="7">
        <v>2190500005</v>
      </c>
      <c r="B49" s="11" t="s">
        <v>23</v>
      </c>
      <c r="C49" s="14">
        <v>0</v>
      </c>
      <c r="D49" s="14">
        <v>-467.79521999999997</v>
      </c>
      <c r="E49" s="9" t="e">
        <f>SUM(D49/C49*100)</f>
        <v>#DIV/0!</v>
      </c>
      <c r="F49" s="9">
        <f>SUM(D49-C49)</f>
        <v>-467.79521999999997</v>
      </c>
    </row>
    <row r="50" spans="1:7" s="6" customFormat="1" ht="31.5">
      <c r="A50" s="3">
        <v>3000000000</v>
      </c>
      <c r="B50" s="13" t="s">
        <v>24</v>
      </c>
      <c r="C50" s="188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7">
        <f>SUM(C39+C40)</f>
        <v>24253.916429999997</v>
      </c>
      <c r="D51" s="248">
        <f>D39+D40</f>
        <v>2763.8809799999999</v>
      </c>
      <c r="E51" s="93">
        <f t="shared" si="0"/>
        <v>11.395606923842278</v>
      </c>
      <c r="F51" s="93">
        <f t="shared" si="1"/>
        <v>-21490.035449999996</v>
      </c>
      <c r="G51" s="149">
        <f>18968.9976-D51</f>
        <v>16205.116619999999</v>
      </c>
    </row>
    <row r="52" spans="1:7" s="6" customFormat="1" ht="23.25" customHeight="1">
      <c r="A52" s="3"/>
      <c r="B52" s="21" t="s">
        <v>306</v>
      </c>
      <c r="C52" s="93">
        <f>C51-C98</f>
        <v>0</v>
      </c>
      <c r="D52" s="93">
        <f>D51-D98</f>
        <v>-407.46677</v>
      </c>
      <c r="E52" s="192"/>
      <c r="F52" s="192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407</v>
      </c>
      <c r="D54" s="73" t="s">
        <v>421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2486.1539999999995</v>
      </c>
      <c r="D56" s="33">
        <f>D57+D58+D59+D60+D61+D63+D62</f>
        <v>538.15825999999993</v>
      </c>
      <c r="E56" s="34">
        <f>SUM(D56/C56*100)</f>
        <v>21.646215801595559</v>
      </c>
      <c r="F56" s="34">
        <f>SUM(D56-C56)</f>
        <v>-1947.9957399999996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7">
        <v>2153.6999999999998</v>
      </c>
      <c r="D58" s="37">
        <v>394.15825999999998</v>
      </c>
      <c r="E58" s="38">
        <f t="shared" ref="E58:E98" si="3">SUM(D58/C58*100)</f>
        <v>18.301446812462274</v>
      </c>
      <c r="F58" s="38">
        <f t="shared" ref="F58:F98" si="4">SUM(D58-C58)</f>
        <v>-1759.5417399999999</v>
      </c>
    </row>
    <row r="59" spans="1:7" ht="1.5" hidden="1" customHeight="1">
      <c r="A59" s="35" t="s">
        <v>33</v>
      </c>
      <c r="B59" s="39" t="s">
        <v>34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97">
        <v>30.56</v>
      </c>
      <c r="D61" s="37">
        <v>0</v>
      </c>
      <c r="E61" s="38">
        <f t="shared" si="3"/>
        <v>0</v>
      </c>
      <c r="F61" s="38">
        <f t="shared" si="4"/>
        <v>-30.56</v>
      </c>
    </row>
    <row r="62" spans="1:7" ht="18" customHeight="1">
      <c r="A62" s="35" t="s">
        <v>39</v>
      </c>
      <c r="B62" s="39" t="s">
        <v>40</v>
      </c>
      <c r="C62" s="147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7" ht="15.75" customHeight="1">
      <c r="A63" s="35" t="s">
        <v>41</v>
      </c>
      <c r="B63" s="39" t="s">
        <v>42</v>
      </c>
      <c r="C63" s="97">
        <v>201.89400000000001</v>
      </c>
      <c r="D63" s="37">
        <v>144</v>
      </c>
      <c r="E63" s="38">
        <f t="shared" si="3"/>
        <v>71.324556450414562</v>
      </c>
      <c r="F63" s="38">
        <f t="shared" si="4"/>
        <v>-57.894000000000005</v>
      </c>
    </row>
    <row r="64" spans="1:7" s="6" customFormat="1" ht="15.75" hidden="1" customHeight="1">
      <c r="A64" s="41" t="s">
        <v>43</v>
      </c>
      <c r="B64" s="42" t="s">
        <v>44</v>
      </c>
      <c r="C64" s="148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8">
        <f>C69+C70+C71</f>
        <v>105</v>
      </c>
      <c r="D66" s="148">
        <f>SUM(D69+D70+D71)</f>
        <v>7.55</v>
      </c>
      <c r="E66" s="34">
        <f t="shared" si="3"/>
        <v>7.1904761904761898</v>
      </c>
      <c r="F66" s="34">
        <f t="shared" si="4"/>
        <v>-97.45</v>
      </c>
    </row>
    <row r="67" spans="1:7" ht="3.75" hidden="1" customHeight="1">
      <c r="A67" s="35" t="s">
        <v>49</v>
      </c>
      <c r="B67" s="39" t="s">
        <v>50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214</v>
      </c>
      <c r="B70" s="47" t="s">
        <v>215</v>
      </c>
      <c r="C70" s="97">
        <v>100</v>
      </c>
      <c r="D70" s="37">
        <v>7.55</v>
      </c>
      <c r="E70" s="34">
        <f t="shared" si="3"/>
        <v>7.55</v>
      </c>
      <c r="F70" s="34">
        <f t="shared" si="4"/>
        <v>-92.45</v>
      </c>
    </row>
    <row r="71" spans="1:7" ht="17.25" customHeight="1">
      <c r="A71" s="46" t="s">
        <v>339</v>
      </c>
      <c r="B71" s="47" t="s">
        <v>394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1340.8341</v>
      </c>
      <c r="D72" s="48">
        <f>SUM(D73:D76)</f>
        <v>192.43299999999999</v>
      </c>
      <c r="E72" s="34">
        <f t="shared" si="3"/>
        <v>14.35173822026155</v>
      </c>
      <c r="F72" s="34">
        <f t="shared" si="4"/>
        <v>-1148.4011</v>
      </c>
    </row>
    <row r="73" spans="1:7" ht="15" customHeight="1">
      <c r="A73" s="35" t="s">
        <v>57</v>
      </c>
      <c r="B73" s="39" t="s">
        <v>58</v>
      </c>
      <c r="C73" s="49">
        <v>67.0441</v>
      </c>
      <c r="D73" s="37">
        <v>0</v>
      </c>
      <c r="E73" s="38">
        <f t="shared" si="3"/>
        <v>0</v>
      </c>
      <c r="F73" s="38">
        <f t="shared" si="4"/>
        <v>-67.0441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973.79</v>
      </c>
      <c r="D75" s="37">
        <v>161.04300000000001</v>
      </c>
      <c r="E75" s="38">
        <f t="shared" si="3"/>
        <v>16.537754546668175</v>
      </c>
      <c r="F75" s="38">
        <f t="shared" si="4"/>
        <v>-812.74699999999996</v>
      </c>
    </row>
    <row r="76" spans="1:7" ht="18" customHeight="1">
      <c r="A76" s="35" t="s">
        <v>63</v>
      </c>
      <c r="B76" s="39" t="s">
        <v>64</v>
      </c>
      <c r="C76" s="49">
        <v>300</v>
      </c>
      <c r="D76" s="37">
        <v>31.39</v>
      </c>
      <c r="E76" s="38">
        <f t="shared" si="3"/>
        <v>10.463333333333335</v>
      </c>
      <c r="F76" s="38">
        <f t="shared" si="4"/>
        <v>-268.61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15386.12833</v>
      </c>
      <c r="D77" s="32">
        <f>D78+D79+D80+D83</f>
        <v>1211.75649</v>
      </c>
      <c r="E77" s="34">
        <f t="shared" si="3"/>
        <v>7.8756426828788832</v>
      </c>
      <c r="F77" s="34">
        <f t="shared" si="4"/>
        <v>-14174.37184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700</v>
      </c>
      <c r="D79" s="37">
        <v>700</v>
      </c>
      <c r="E79" s="38">
        <f t="shared" si="3"/>
        <v>100</v>
      </c>
      <c r="F79" s="38">
        <f t="shared" si="4"/>
        <v>0</v>
      </c>
    </row>
    <row r="80" spans="1:7" ht="17.25" customHeight="1">
      <c r="A80" s="35" t="s">
        <v>71</v>
      </c>
      <c r="B80" s="39" t="s">
        <v>72</v>
      </c>
      <c r="C80" s="37">
        <v>14686.12833</v>
      </c>
      <c r="D80" s="37">
        <v>511.75648999999999</v>
      </c>
      <c r="E80" s="38">
        <f t="shared" si="3"/>
        <v>3.484624936543776</v>
      </c>
      <c r="F80" s="38">
        <f t="shared" si="4"/>
        <v>-14174.37184</v>
      </c>
    </row>
    <row r="81" spans="1:6" s="6" customFormat="1" ht="18.75" customHeight="1">
      <c r="A81" s="30" t="s">
        <v>83</v>
      </c>
      <c r="B81" s="31" t="s">
        <v>84</v>
      </c>
      <c r="C81" s="32">
        <f>C82</f>
        <v>4885.8</v>
      </c>
      <c r="D81" s="32">
        <f>D82</f>
        <v>1221.45</v>
      </c>
      <c r="E81" s="38">
        <f t="shared" si="3"/>
        <v>25</v>
      </c>
      <c r="F81" s="38">
        <f t="shared" si="4"/>
        <v>-3664.3500000000004</v>
      </c>
    </row>
    <row r="82" spans="1:6" ht="19.5" customHeight="1">
      <c r="A82" s="35" t="s">
        <v>85</v>
      </c>
      <c r="B82" s="39" t="s">
        <v>229</v>
      </c>
      <c r="C82" s="37">
        <v>4885.8</v>
      </c>
      <c r="D82" s="37">
        <v>1221.45</v>
      </c>
      <c r="E82" s="38">
        <f t="shared" si="3"/>
        <v>25</v>
      </c>
      <c r="F82" s="38">
        <f t="shared" si="4"/>
        <v>-3664.3500000000004</v>
      </c>
    </row>
    <row r="83" spans="1:6" ht="15" hidden="1" customHeight="1">
      <c r="A83" s="35" t="s">
        <v>251</v>
      </c>
      <c r="B83" s="39" t="s">
        <v>252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89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92</v>
      </c>
      <c r="B89" s="31" t="s">
        <v>93</v>
      </c>
      <c r="C89" s="32">
        <f>C90+C91+C92+C93+C94</f>
        <v>50</v>
      </c>
      <c r="D89" s="32">
        <f>D90+D91+D92+D93+D94</f>
        <v>0</v>
      </c>
      <c r="E89" s="38">
        <f t="shared" si="3"/>
        <v>0</v>
      </c>
      <c r="F89" s="22">
        <f>F90+F91+F92+F93+F94</f>
        <v>-50</v>
      </c>
    </row>
    <row r="90" spans="1:6" ht="15.75" customHeight="1">
      <c r="A90" s="35" t="s">
        <v>94</v>
      </c>
      <c r="B90" s="39" t="s">
        <v>95</v>
      </c>
      <c r="C90" s="37">
        <v>50</v>
      </c>
      <c r="D90" s="37">
        <v>0</v>
      </c>
      <c r="E90" s="38">
        <f t="shared" si="3"/>
        <v>0</v>
      </c>
      <c r="F90" s="38">
        <f>SUM(D90-C90)</f>
        <v>-50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112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114</v>
      </c>
      <c r="C96" s="173"/>
      <c r="D96" s="174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116</v>
      </c>
      <c r="C98" s="250">
        <f>C56+C72+C77+C84+C89+C95+C66+C81</f>
        <v>24253.916429999997</v>
      </c>
      <c r="D98" s="250">
        <f>SUM(D56+D66+D72+D77+D81+D89)</f>
        <v>3171.3477499999999</v>
      </c>
      <c r="E98" s="34">
        <f t="shared" si="3"/>
        <v>13.075610939589605</v>
      </c>
      <c r="F98" s="34">
        <f t="shared" si="4"/>
        <v>-21082.568679999997</v>
      </c>
      <c r="G98" s="197"/>
    </row>
    <row r="99" spans="1:7" ht="20.25" customHeight="1">
      <c r="D99" s="179"/>
    </row>
    <row r="100" spans="1:7" s="65" customFormat="1" ht="13.5" customHeight="1">
      <c r="A100" s="63" t="s">
        <v>117</v>
      </c>
      <c r="B100" s="63"/>
      <c r="C100" s="118"/>
      <c r="D100" s="64"/>
    </row>
    <row r="101" spans="1:7" s="65" customFormat="1" ht="12.75">
      <c r="A101" s="66" t="s">
        <v>118</v>
      </c>
      <c r="B101" s="66"/>
      <c r="C101" s="133" t="s">
        <v>119</v>
      </c>
      <c r="D101" s="133"/>
    </row>
    <row r="102" spans="1:7" ht="5.25" customHeight="1"/>
    <row r="142" hidden="1"/>
  </sheetData>
  <customSheetViews>
    <customSheetView guid="{61528DAC-5C4C-48F4-ADE2-8A724B05A086}" scale="70" showPageBreaks="1" printArea="1" hiddenRows="1" view="pageBreakPreview" topLeftCell="A37">
      <selection activeCell="C90" sqref="C90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3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4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6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7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34" zoomScale="70" zoomScaleNormal="100" zoomScaleSheetLayoutView="86" workbookViewId="0">
      <selection activeCell="C103" sqref="C103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412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5874.35</v>
      </c>
      <c r="D4" s="5">
        <f>D5+D12+D14+D17+D20+D7</f>
        <v>902.05592999999999</v>
      </c>
      <c r="E4" s="5">
        <f>SUM(D4/C4*100)</f>
        <v>15.355842433630954</v>
      </c>
      <c r="F4" s="5">
        <f>SUM(D4-C4)</f>
        <v>-4972.2940699999999</v>
      </c>
    </row>
    <row r="5" spans="1:6" s="6" customFormat="1">
      <c r="A5" s="68">
        <v>1010000000</v>
      </c>
      <c r="B5" s="67" t="s">
        <v>5</v>
      </c>
      <c r="C5" s="5">
        <f>C6</f>
        <v>1697.1</v>
      </c>
      <c r="D5" s="5">
        <f>D6</f>
        <v>445.68581</v>
      </c>
      <c r="E5" s="5">
        <f t="shared" ref="E5:E52" si="0">SUM(D5/C5*100)</f>
        <v>26.261611572682813</v>
      </c>
      <c r="F5" s="5">
        <f t="shared" ref="F5:F52" si="1">SUM(D5-C5)</f>
        <v>-1251.41419</v>
      </c>
    </row>
    <row r="6" spans="1:6">
      <c r="A6" s="7">
        <v>1010200001</v>
      </c>
      <c r="B6" s="8" t="s">
        <v>224</v>
      </c>
      <c r="C6" s="9">
        <v>1697.1</v>
      </c>
      <c r="D6" s="10">
        <v>445.68581</v>
      </c>
      <c r="E6" s="9">
        <f t="shared" ref="E6:E11" si="2">SUM(D6/C6*100)</f>
        <v>26.261611572682813</v>
      </c>
      <c r="F6" s="9">
        <f t="shared" si="1"/>
        <v>-1251.41419</v>
      </c>
    </row>
    <row r="7" spans="1:6" ht="31.5">
      <c r="A7" s="3">
        <v>1030000000</v>
      </c>
      <c r="B7" s="13" t="s">
        <v>266</v>
      </c>
      <c r="C7" s="5">
        <f>C8+C10+C9</f>
        <v>749.25</v>
      </c>
      <c r="D7" s="5">
        <f>D8+D10+D9+D11</f>
        <v>185.16541000000001</v>
      </c>
      <c r="E7" s="9">
        <f t="shared" si="2"/>
        <v>24.713434768101436</v>
      </c>
      <c r="F7" s="9">
        <f t="shared" si="1"/>
        <v>-564.08458999999993</v>
      </c>
    </row>
    <row r="8" spans="1:6">
      <c r="A8" s="7">
        <v>1030223001</v>
      </c>
      <c r="B8" s="8" t="s">
        <v>268</v>
      </c>
      <c r="C8" s="9">
        <v>279.47000000000003</v>
      </c>
      <c r="D8" s="10">
        <v>83.098929999999996</v>
      </c>
      <c r="E8" s="9">
        <f t="shared" si="2"/>
        <v>29.734472394174681</v>
      </c>
      <c r="F8" s="9">
        <f t="shared" si="1"/>
        <v>-196.37107000000003</v>
      </c>
    </row>
    <row r="9" spans="1:6">
      <c r="A9" s="7">
        <v>1030224001</v>
      </c>
      <c r="B9" s="8" t="s">
        <v>274</v>
      </c>
      <c r="C9" s="9">
        <v>3</v>
      </c>
      <c r="D9" s="10">
        <v>0.58282</v>
      </c>
      <c r="E9" s="9">
        <f t="shared" si="2"/>
        <v>19.427333333333333</v>
      </c>
      <c r="F9" s="9">
        <f t="shared" si="1"/>
        <v>-2.4171800000000001</v>
      </c>
    </row>
    <row r="10" spans="1:6">
      <c r="A10" s="7">
        <v>1030225001</v>
      </c>
      <c r="B10" s="8" t="s">
        <v>267</v>
      </c>
      <c r="C10" s="9">
        <v>466.78</v>
      </c>
      <c r="D10" s="10">
        <v>116.32456000000001</v>
      </c>
      <c r="E10" s="9">
        <f t="shared" si="2"/>
        <v>24.920639273319338</v>
      </c>
      <c r="F10" s="9">
        <f t="shared" si="1"/>
        <v>-350.45543999999995</v>
      </c>
    </row>
    <row r="11" spans="1:6">
      <c r="A11" s="7">
        <v>1030226001</v>
      </c>
      <c r="B11" s="8" t="s">
        <v>277</v>
      </c>
      <c r="C11" s="9">
        <v>0</v>
      </c>
      <c r="D11" s="10">
        <v>-14.8409</v>
      </c>
      <c r="E11" s="9" t="e">
        <f t="shared" si="2"/>
        <v>#DIV/0!</v>
      </c>
      <c r="F11" s="9">
        <f t="shared" si="1"/>
        <v>-14.8409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45.021599999999999</v>
      </c>
      <c r="E12" s="5">
        <f t="shared" si="0"/>
        <v>225.108</v>
      </c>
      <c r="F12" s="5">
        <f t="shared" si="1"/>
        <v>25.021599999999999</v>
      </c>
    </row>
    <row r="13" spans="1:6" ht="15.75" customHeight="1">
      <c r="A13" s="7">
        <v>1050300000</v>
      </c>
      <c r="B13" s="11" t="s">
        <v>225</v>
      </c>
      <c r="C13" s="12">
        <v>20</v>
      </c>
      <c r="D13" s="10">
        <v>45.021599999999999</v>
      </c>
      <c r="E13" s="9">
        <f t="shared" si="0"/>
        <v>225.108</v>
      </c>
      <c r="F13" s="9">
        <f t="shared" si="1"/>
        <v>25.021599999999999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3400</v>
      </c>
      <c r="D14" s="5">
        <f>D15+D16</f>
        <v>225.98311000000001</v>
      </c>
      <c r="E14" s="5">
        <f t="shared" si="0"/>
        <v>6.6465620588235295</v>
      </c>
      <c r="F14" s="5">
        <f t="shared" si="1"/>
        <v>-3174.0168899999999</v>
      </c>
    </row>
    <row r="15" spans="1:6" s="6" customFormat="1" ht="15.75" customHeight="1">
      <c r="A15" s="7">
        <v>1060100000</v>
      </c>
      <c r="B15" s="11" t="s">
        <v>8</v>
      </c>
      <c r="C15" s="9">
        <v>1200</v>
      </c>
      <c r="D15" s="10">
        <v>6.4482900000000001</v>
      </c>
      <c r="E15" s="9">
        <f t="shared" si="0"/>
        <v>0.53735750000000004</v>
      </c>
      <c r="F15" s="9">
        <f>SUM(D15-C15)</f>
        <v>-1193.55171</v>
      </c>
    </row>
    <row r="16" spans="1:6" ht="15.75" customHeight="1">
      <c r="A16" s="7">
        <v>1060600000</v>
      </c>
      <c r="B16" s="11" t="s">
        <v>7</v>
      </c>
      <c r="C16" s="9">
        <v>2200</v>
      </c>
      <c r="D16" s="10">
        <v>219.53482</v>
      </c>
      <c r="E16" s="9">
        <f t="shared" si="0"/>
        <v>9.9788554545454549</v>
      </c>
      <c r="F16" s="9">
        <f t="shared" si="1"/>
        <v>-1980.4651799999999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0.2</v>
      </c>
      <c r="E17" s="5">
        <f t="shared" si="0"/>
        <v>2.5</v>
      </c>
      <c r="F17" s="5">
        <f t="shared" si="1"/>
        <v>-7.8</v>
      </c>
    </row>
    <row r="18" spans="1:6" ht="15" customHeight="1">
      <c r="A18" s="7">
        <v>1080400001</v>
      </c>
      <c r="B18" s="8" t="s">
        <v>223</v>
      </c>
      <c r="C18" s="9">
        <v>8</v>
      </c>
      <c r="D18" s="10">
        <v>0.2</v>
      </c>
      <c r="E18" s="9">
        <f t="shared" si="0"/>
        <v>2.5</v>
      </c>
      <c r="F18" s="9">
        <f t="shared" si="1"/>
        <v>-7.8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0</v>
      </c>
      <c r="D25" s="5">
        <f>D26+D29+D31+D36+D34</f>
        <v>0</v>
      </c>
      <c r="E25" s="5" t="e">
        <f t="shared" si="0"/>
        <v>#DIV/0!</v>
      </c>
      <c r="F25" s="5">
        <f t="shared" si="1"/>
        <v>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221</v>
      </c>
      <c r="C27" s="12">
        <v>0</v>
      </c>
      <c r="D27" s="10"/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15" customHeight="1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6">
        <f>SUM(C4,C25)</f>
        <v>5874.35</v>
      </c>
      <c r="D39" s="126">
        <f>SUM(D4,D25)</f>
        <v>902.05592999999999</v>
      </c>
      <c r="E39" s="5">
        <f t="shared" si="0"/>
        <v>15.355842433630954</v>
      </c>
      <c r="F39" s="5">
        <f t="shared" si="1"/>
        <v>-4972.2940699999999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14623.51188</v>
      </c>
      <c r="D40" s="231">
        <f>D41+D43+D45+D46+D48+D49+D42+D44+D51</f>
        <v>1421.9922799999999</v>
      </c>
      <c r="E40" s="5">
        <f t="shared" si="0"/>
        <v>9.7240135725865038</v>
      </c>
      <c r="F40" s="5">
        <f t="shared" si="1"/>
        <v>-13201.5196</v>
      </c>
      <c r="G40" s="19"/>
    </row>
    <row r="41" spans="1:7" ht="15.75" customHeight="1">
      <c r="A41" s="16">
        <v>2021500200</v>
      </c>
      <c r="B41" s="17" t="s">
        <v>396</v>
      </c>
      <c r="C41" s="12">
        <v>942.5</v>
      </c>
      <c r="D41" s="20">
        <v>235.626</v>
      </c>
      <c r="E41" s="9">
        <f t="shared" si="0"/>
        <v>25.000106100795755</v>
      </c>
      <c r="F41" s="9">
        <f t="shared" si="1"/>
        <v>-706.87400000000002</v>
      </c>
    </row>
    <row r="42" spans="1:7" ht="15.75" customHeight="1">
      <c r="A42" s="16">
        <v>2020100310</v>
      </c>
      <c r="B42" s="17" t="s">
        <v>227</v>
      </c>
      <c r="C42" s="12"/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7667.6139400000002</v>
      </c>
      <c r="D43" s="10">
        <v>203.96799999999999</v>
      </c>
      <c r="E43" s="9">
        <f t="shared" si="0"/>
        <v>2.6601234959933309</v>
      </c>
      <c r="F43" s="9">
        <f t="shared" si="1"/>
        <v>-7463.6459400000003</v>
      </c>
    </row>
    <row r="44" spans="1:7" hidden="1">
      <c r="A44" s="16">
        <v>2022999910</v>
      </c>
      <c r="B44" s="18" t="s">
        <v>331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3578.473</v>
      </c>
      <c r="D45" s="184">
        <v>52.39828</v>
      </c>
      <c r="E45" s="9">
        <f t="shared" si="0"/>
        <v>1.4642636677711416</v>
      </c>
      <c r="F45" s="9">
        <f t="shared" si="1"/>
        <v>-3526.0747200000001</v>
      </c>
    </row>
    <row r="46" spans="1:7" ht="18" customHeight="1">
      <c r="A46" s="16">
        <v>2024000000</v>
      </c>
      <c r="B46" s="17" t="s">
        <v>21</v>
      </c>
      <c r="C46" s="12">
        <v>1506.6</v>
      </c>
      <c r="D46" s="185">
        <v>0</v>
      </c>
      <c r="E46" s="9">
        <f t="shared" si="0"/>
        <v>0</v>
      </c>
      <c r="F46" s="9">
        <f t="shared" si="1"/>
        <v>-1506.6</v>
      </c>
    </row>
    <row r="47" spans="1:7" ht="19.5" customHeight="1">
      <c r="A47" s="16">
        <v>2020700000</v>
      </c>
      <c r="B47" s="17" t="s">
        <v>338</v>
      </c>
      <c r="C47" s="12">
        <v>928.32493999999997</v>
      </c>
      <c r="D47" s="185">
        <v>930</v>
      </c>
      <c r="E47" s="9">
        <f t="shared" si="0"/>
        <v>100.18043897431002</v>
      </c>
      <c r="F47" s="9">
        <f t="shared" si="1"/>
        <v>1.6750600000000304</v>
      </c>
    </row>
    <row r="48" spans="1:7" ht="15" customHeight="1">
      <c r="A48" s="16">
        <v>2020900000</v>
      </c>
      <c r="B48" s="18" t="s">
        <v>22</v>
      </c>
      <c r="C48" s="12">
        <v>0</v>
      </c>
      <c r="D48" s="185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88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333</v>
      </c>
      <c r="C51" s="12">
        <v>0</v>
      </c>
      <c r="D51" s="10">
        <v>930</v>
      </c>
      <c r="E51" s="9" t="e">
        <f t="shared" si="0"/>
        <v>#DIV/0!</v>
      </c>
      <c r="F51" s="9">
        <f t="shared" si="1"/>
        <v>930</v>
      </c>
    </row>
    <row r="52" spans="1:7" s="6" customFormat="1" ht="15.75" customHeight="1">
      <c r="A52" s="3"/>
      <c r="B52" s="4" t="s">
        <v>25</v>
      </c>
      <c r="C52" s="247">
        <f>C39+C40</f>
        <v>20497.86188</v>
      </c>
      <c r="D52" s="248">
        <f>D39+D40</f>
        <v>2324.0482099999999</v>
      </c>
      <c r="E52" s="5">
        <f t="shared" si="0"/>
        <v>11.338003073713754</v>
      </c>
      <c r="F52" s="5">
        <f t="shared" si="1"/>
        <v>-18173.81367</v>
      </c>
      <c r="G52" s="94"/>
    </row>
    <row r="53" spans="1:7" s="6" customFormat="1">
      <c r="A53" s="3"/>
      <c r="B53" s="21" t="s">
        <v>307</v>
      </c>
      <c r="C53" s="93">
        <f>C52-C103</f>
        <v>-42.417229999999108</v>
      </c>
      <c r="D53" s="93">
        <f>D52-D103</f>
        <v>1430.84584</v>
      </c>
      <c r="E53" s="22"/>
      <c r="F53" s="22"/>
    </row>
    <row r="54" spans="1:7">
      <c r="A54" s="23"/>
      <c r="B54" s="24"/>
      <c r="C54" s="183"/>
      <c r="D54" s="183"/>
      <c r="E54" s="26"/>
      <c r="F54" s="92"/>
    </row>
    <row r="55" spans="1:7" ht="42.75" customHeight="1">
      <c r="A55" s="28" t="s">
        <v>0</v>
      </c>
      <c r="B55" s="28" t="s">
        <v>26</v>
      </c>
      <c r="C55" s="72" t="s">
        <v>407</v>
      </c>
      <c r="D55" s="73" t="s">
        <v>411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27</v>
      </c>
      <c r="B57" s="31" t="s">
        <v>28</v>
      </c>
      <c r="C57" s="180">
        <f>C58+C59+C60+C61+C62+C64+C63</f>
        <v>2209.6669999999999</v>
      </c>
      <c r="D57" s="32">
        <f>D58+D59+D60+D61+D62+D64+D63</f>
        <v>410.07859000000002</v>
      </c>
      <c r="E57" s="34">
        <f>SUM(D57/C57*100)</f>
        <v>18.558388662183038</v>
      </c>
      <c r="F57" s="34">
        <f>SUM(D57-C57)</f>
        <v>-1799.5884099999998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2174.6669999999999</v>
      </c>
      <c r="D59" s="37">
        <v>410.07859000000002</v>
      </c>
      <c r="E59" s="38">
        <f t="shared" ref="E59:E103" si="3">SUM(D59/C59*100)</f>
        <v>18.85707512920369</v>
      </c>
      <c r="F59" s="38">
        <f t="shared" ref="F59:F103" si="4">SUM(D59-C59)</f>
        <v>-1764.5884099999998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41</v>
      </c>
      <c r="B64" s="39" t="s">
        <v>42</v>
      </c>
      <c r="C64" s="37">
        <v>30</v>
      </c>
      <c r="D64" s="37">
        <v>0</v>
      </c>
      <c r="E64" s="38">
        <f t="shared" si="3"/>
        <v>0</v>
      </c>
      <c r="F64" s="38">
        <f t="shared" si="4"/>
        <v>-30</v>
      </c>
    </row>
    <row r="65" spans="1:7" s="6" customFormat="1">
      <c r="A65" s="41" t="s">
        <v>43</v>
      </c>
      <c r="B65" s="42" t="s">
        <v>44</v>
      </c>
      <c r="C65" s="32">
        <f>C66</f>
        <v>206.767</v>
      </c>
      <c r="D65" s="32">
        <f>D66</f>
        <v>38.310369999999999</v>
      </c>
      <c r="E65" s="34">
        <f t="shared" si="3"/>
        <v>18.528280625051387</v>
      </c>
      <c r="F65" s="34">
        <f t="shared" si="4"/>
        <v>-168.45662999999999</v>
      </c>
    </row>
    <row r="66" spans="1:7">
      <c r="A66" s="43" t="s">
        <v>45</v>
      </c>
      <c r="B66" s="44" t="s">
        <v>46</v>
      </c>
      <c r="C66" s="37">
        <v>206.767</v>
      </c>
      <c r="D66" s="37">
        <v>38.310369999999999</v>
      </c>
      <c r="E66" s="38">
        <f t="shared" si="3"/>
        <v>18.528280625051387</v>
      </c>
      <c r="F66" s="38">
        <f t="shared" si="4"/>
        <v>-168.45662999999999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7</v>
      </c>
      <c r="D67" s="32">
        <f>D70+D71</f>
        <v>0</v>
      </c>
      <c r="E67" s="34">
        <f t="shared" si="3"/>
        <v>0</v>
      </c>
      <c r="F67" s="34">
        <f t="shared" si="4"/>
        <v>-7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/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214</v>
      </c>
      <c r="B71" s="47" t="s">
        <v>215</v>
      </c>
      <c r="C71" s="37">
        <v>5</v>
      </c>
      <c r="D71" s="37">
        <v>0</v>
      </c>
      <c r="E71" s="34">
        <f t="shared" si="3"/>
        <v>0</v>
      </c>
      <c r="F71" s="34">
        <f t="shared" si="4"/>
        <v>-5</v>
      </c>
    </row>
    <row r="72" spans="1:7" ht="15.75" customHeight="1">
      <c r="A72" s="46" t="s">
        <v>339</v>
      </c>
      <c r="B72" s="47" t="s">
        <v>395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2853.20516</v>
      </c>
      <c r="D73" s="48">
        <f>SUM(D74:D77)</f>
        <v>226.63123999999999</v>
      </c>
      <c r="E73" s="34">
        <f t="shared" si="3"/>
        <v>7.9430404506908996</v>
      </c>
      <c r="F73" s="34">
        <f t="shared" si="4"/>
        <v>-2626.5739199999998</v>
      </c>
    </row>
    <row r="74" spans="1:7" ht="15" customHeight="1">
      <c r="A74" s="35" t="s">
        <v>57</v>
      </c>
      <c r="B74" s="39" t="s">
        <v>58</v>
      </c>
      <c r="C74" s="49"/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2733.20516</v>
      </c>
      <c r="D76" s="37">
        <v>226.63123999999999</v>
      </c>
      <c r="E76" s="38">
        <f t="shared" si="3"/>
        <v>8.2917756528748825</v>
      </c>
      <c r="F76" s="38">
        <f t="shared" si="4"/>
        <v>-2506.5739199999998</v>
      </c>
    </row>
    <row r="77" spans="1:7">
      <c r="A77" s="35" t="s">
        <v>63</v>
      </c>
      <c r="B77" s="39" t="s">
        <v>64</v>
      </c>
      <c r="C77" s="49">
        <v>120</v>
      </c>
      <c r="D77" s="37">
        <v>0</v>
      </c>
      <c r="E77" s="38">
        <f t="shared" si="3"/>
        <v>0</v>
      </c>
      <c r="F77" s="38">
        <f t="shared" si="4"/>
        <v>-120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14006.207880000002</v>
      </c>
      <c r="D78" s="32">
        <f>SUM(D79:D82)</f>
        <v>203.18216999999999</v>
      </c>
      <c r="E78" s="34">
        <f t="shared" si="3"/>
        <v>1.4506579635315249</v>
      </c>
      <c r="F78" s="34">
        <f t="shared" si="4"/>
        <v>-13803.025710000002</v>
      </c>
    </row>
    <row r="79" spans="1:7" ht="15.75" customHeight="1">
      <c r="A79" s="35" t="s">
        <v>67</v>
      </c>
      <c r="B79" s="51" t="s">
        <v>68</v>
      </c>
      <c r="C79" s="37">
        <v>3371.7060000000001</v>
      </c>
      <c r="D79" s="37">
        <v>0</v>
      </c>
      <c r="E79" s="38">
        <f t="shared" si="3"/>
        <v>0</v>
      </c>
      <c r="F79" s="38">
        <f t="shared" si="4"/>
        <v>-3371.7060000000001</v>
      </c>
    </row>
    <row r="80" spans="1:7" ht="17.25" customHeight="1">
      <c r="A80" s="35" t="s">
        <v>69</v>
      </c>
      <c r="B80" s="51" t="s">
        <v>70</v>
      </c>
      <c r="C80" s="37">
        <v>9712.2639400000007</v>
      </c>
      <c r="D80" s="37">
        <v>40.192999999999998</v>
      </c>
      <c r="E80" s="38">
        <f t="shared" si="3"/>
        <v>0.41383760005187831</v>
      </c>
      <c r="F80" s="38">
        <f t="shared" si="4"/>
        <v>-9672.0709400000014</v>
      </c>
    </row>
    <row r="81" spans="1:6" ht="18" customHeight="1">
      <c r="A81" s="35" t="s">
        <v>71</v>
      </c>
      <c r="B81" s="39" t="s">
        <v>72</v>
      </c>
      <c r="C81" s="37">
        <v>922.23793999999998</v>
      </c>
      <c r="D81" s="37">
        <v>162.98917</v>
      </c>
      <c r="E81" s="38">
        <f t="shared" si="3"/>
        <v>17.673223246486693</v>
      </c>
      <c r="F81" s="38">
        <f t="shared" si="4"/>
        <v>-759.24876999999992</v>
      </c>
    </row>
    <row r="82" spans="1:6" hidden="1">
      <c r="A82" s="35" t="s">
        <v>251</v>
      </c>
      <c r="B82" s="39" t="s">
        <v>252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83</v>
      </c>
      <c r="B83" s="31" t="s">
        <v>84</v>
      </c>
      <c r="C83" s="32">
        <f>C84+C85</f>
        <v>1222.4320700000001</v>
      </c>
      <c r="D83" s="32">
        <f>D84+D85</f>
        <v>0</v>
      </c>
      <c r="E83" s="34">
        <f t="shared" si="3"/>
        <v>0</v>
      </c>
      <c r="F83" s="34">
        <f t="shared" si="4"/>
        <v>-1222.4320700000001</v>
      </c>
    </row>
    <row r="84" spans="1:6" ht="18" customHeight="1">
      <c r="A84" s="35" t="s">
        <v>85</v>
      </c>
      <c r="B84" s="39" t="s">
        <v>229</v>
      </c>
      <c r="C84" s="37">
        <v>1222.4320700000001</v>
      </c>
      <c r="D84" s="37">
        <v>0</v>
      </c>
      <c r="E84" s="38">
        <f t="shared" si="3"/>
        <v>0</v>
      </c>
      <c r="F84" s="38">
        <f t="shared" si="4"/>
        <v>-1222.4320700000001</v>
      </c>
    </row>
    <row r="85" spans="1:6" hidden="1">
      <c r="A85" s="35" t="s">
        <v>258</v>
      </c>
      <c r="B85" s="39" t="s">
        <v>259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88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89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86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87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93</v>
      </c>
      <c r="C93" s="32">
        <f>C94+C95+C96+C97+C98</f>
        <v>35</v>
      </c>
      <c r="D93" s="32">
        <f>D94+D95+D96+D97+D98</f>
        <v>15</v>
      </c>
      <c r="E93" s="38">
        <f t="shared" si="3"/>
        <v>42.857142857142854</v>
      </c>
      <c r="F93" s="22">
        <f>F94+F95+F96+F97+F98</f>
        <v>-20</v>
      </c>
    </row>
    <row r="94" spans="1:6" ht="18.75" customHeight="1">
      <c r="A94" s="53">
        <v>1101</v>
      </c>
      <c r="B94" s="54" t="s">
        <v>95</v>
      </c>
      <c r="C94" s="37">
        <v>35</v>
      </c>
      <c r="D94" s="37">
        <v>15</v>
      </c>
      <c r="E94" s="38">
        <f t="shared" si="3"/>
        <v>42.857142857142854</v>
      </c>
      <c r="F94" s="38">
        <f>SUM(D94-C94)</f>
        <v>-20</v>
      </c>
    </row>
    <row r="95" spans="1:6" ht="0.75" hidden="1" customHeight="1">
      <c r="A95" s="35" t="s">
        <v>90</v>
      </c>
      <c r="B95" s="39" t="s">
        <v>91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98</v>
      </c>
      <c r="B96" s="39" t="s">
        <v>99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100</v>
      </c>
      <c r="B97" s="39" t="s">
        <v>101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102</v>
      </c>
      <c r="B98" s="39" t="s">
        <v>103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112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113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114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115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116</v>
      </c>
      <c r="C103" s="250">
        <f>C57+C65+C67+C73+C78+C83+C86+C93+C99+C91</f>
        <v>20540.279109999999</v>
      </c>
      <c r="D103" s="250">
        <f>D57+D65+D67+D73+D78+D83+D86+D93+D99+D91</f>
        <v>893.20236999999997</v>
      </c>
      <c r="E103" s="34">
        <f t="shared" si="3"/>
        <v>4.3485405685901606</v>
      </c>
      <c r="F103" s="34">
        <f t="shared" si="4"/>
        <v>-19647.07674</v>
      </c>
    </row>
    <row r="104" spans="1:6">
      <c r="D104" s="179"/>
    </row>
    <row r="105" spans="1:6" s="65" customFormat="1" ht="12.75">
      <c r="A105" s="63" t="s">
        <v>117</v>
      </c>
      <c r="B105" s="63"/>
      <c r="C105" s="118"/>
      <c r="D105" s="64"/>
    </row>
    <row r="106" spans="1:6" s="65" customFormat="1" ht="18.75" customHeight="1">
      <c r="A106" s="66" t="s">
        <v>118</v>
      </c>
      <c r="B106" s="66"/>
      <c r="C106" s="65" t="s">
        <v>119</v>
      </c>
    </row>
    <row r="143" hidden="1"/>
  </sheetData>
  <customSheetViews>
    <customSheetView guid="{61528DAC-5C4C-48F4-ADE2-8A724B05A086}" scale="70" showPageBreaks="1" hiddenRows="1" view="pageBreakPreview" topLeftCell="A34">
      <selection activeCell="C103" sqref="C103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3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4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6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2021-03-04T11:05:09Z</cp:lastPrinted>
  <dcterms:created xsi:type="dcterms:W3CDTF">1996-10-08T23:32:33Z</dcterms:created>
  <dcterms:modified xsi:type="dcterms:W3CDTF">2021-04-06T12:40:36Z</dcterms:modified>
</cp:coreProperties>
</file>