
<file path=[Content_Types].xml><?xml version="1.0" encoding="utf-8"?>
<Types xmlns="http://schemas.openxmlformats.org/package/2006/content-types">
  <Override PartName="/xl/revisions/revisionLog118.xml" ContentType="application/vnd.openxmlformats-officedocument.spreadsheetml.revisionLog+xml"/>
  <Override PartName="/xl/revisions/revisionLog1122111.xml" ContentType="application/vnd.openxmlformats-officedocument.spreadsheetml.revisionLog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revisions/revisionLog125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110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91211.xml" ContentType="application/vnd.openxmlformats-officedocument.spreadsheetml.revisionLog+xml"/>
  <Override PartName="/xl/revisions/revisionLog136.xml" ContentType="application/vnd.openxmlformats-officedocument.spreadsheetml.revisionLo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revisions/revisionLog114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512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1721.xml" ContentType="application/vnd.openxmlformats-officedocument.spreadsheetml.revisionLog+xml"/>
  <Override PartName="/xl/revisions/revisionLog1262.xml" ContentType="application/vnd.openxmlformats-officedocument.spreadsheetml.revisionLog+xml"/>
  <Default Extension="xml" ContentType="application/xml"/>
  <Override PartName="/xl/revisions/revisionLog1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1513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153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211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5121.xml" ContentType="application/vnd.openxmlformats-officedocument.spreadsheetml.revisionLog+xml"/>
  <Override PartName="/xl/revisions/revisionLog19121.xml" ContentType="application/vnd.openxmlformats-officedocument.spreadsheetml.revisionLog+xml"/>
  <Override PartName="/xl/revisions/revisionLog138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91.xml" ContentType="application/vnd.openxmlformats-officedocument.spreadsheetml.revisionLog+xml"/>
  <Override PartName="/xl/revisions/revisionLog191111.xml" ContentType="application/vnd.openxmlformats-officedocument.spreadsheetml.revisionLog+xml"/>
  <Override PartName="/xl/revisions/revisionLog1341.xml" ContentType="application/vnd.openxmlformats-officedocument.spreadsheetml.revisionLog+xml"/>
  <Override PartName="/xl/worksheets/sheet18.xml" ContentType="application/vnd.openxmlformats-officedocument.spreadsheetml.worksheet+xml"/>
  <Override PartName="/xl/revisions/revisionLog18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2711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133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22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62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7.xml" ContentType="application/vnd.openxmlformats-officedocument.spreadsheetml.revisionLog+xml"/>
  <Override PartName="/xl/worksheets/sheet14.xml" ContentType="application/vnd.openxmlformats-officedocument.spreadsheetml.worksheet+xml"/>
  <Override PartName="/xl/revisions/revisionLog191.xml" ContentType="application/vnd.openxmlformats-officedocument.spreadsheetml.revisionLog+xml"/>
  <Override PartName="/xl/revisions/revisionLog1912.xml" ContentType="application/vnd.openxmlformats-officedocument.spreadsheetml.revisionLog+xml"/>
  <Override PartName="/xl/revisions/revisionLog110121.xml" ContentType="application/vnd.openxmlformats-officedocument.spreadsheetml.revisionLog+xml"/>
  <Override PartName="/xl/revisions/revisionLog126.xml" ContentType="application/vnd.openxmlformats-officedocument.spreadsheetml.revisionLo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revisions/revisionLog115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5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15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192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1331.xml" ContentType="application/vnd.openxmlformats-officedocument.spreadsheetml.revisionLog+xml"/>
  <Override PartName="/xl/revisions/revisionLog191112.xml" ContentType="application/vnd.openxmlformats-officedocument.spreadsheetml.revisionLog+xml"/>
  <Override PartName="/xl/revisions/revisionLog19111.xml" ContentType="application/vnd.openxmlformats-officedocument.spreadsheetml.revisionLog+xml"/>
  <Override PartName="/xl/worksheets/sheet19.xml" ContentType="application/vnd.openxmlformats-officedocument.spreadsheetml.worksheet+xml"/>
  <Override PartName="/xl/revisions/revisionLog115111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134.xml" ContentType="application/vnd.openxmlformats-officedocument.spreadsheetml.revisionLog+xml"/>
  <Override PartName="/xl/revisions/revisionLog1181.xml" ContentType="application/vnd.openxmlformats-officedocument.spreadsheetml.revisionLog+xml"/>
  <Override PartName="/docProps/core.xml" ContentType="application/vnd.openxmlformats-package.core-properties+xml"/>
  <Override PartName="/xl/revisions/revisionLog1152.xml" ContentType="application/vnd.openxmlformats-officedocument.spreadsheetml.revisionLog+xml"/>
  <Override PartName="/xl/revisions/revisionLog11101.xml" ContentType="application/vnd.openxmlformats-officedocument.spreadsheetml.revisionLog+xml"/>
  <Override PartName="/xl/revisions/revisionLog1105.xml" ContentType="application/vnd.openxmlformats-officedocument.spreadsheetml.revisionLog+xml"/>
  <Override PartName="/xl/worksheets/sheet15.xml" ContentType="application/vnd.openxmlformats-officedocument.spreadsheetml.worksheet+xml"/>
  <Override PartName="/xl/revisions/revisionLog114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6111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2411.xml" ContentType="application/vnd.openxmlformats-officedocument.spreadsheetml.revisionLog+xml"/>
  <Override PartName="/xl/worksheets/sheet11.xml" ContentType="application/vnd.openxmlformats-officedocument.spreadsheetml.worksheet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1331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242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12.xml" ContentType="application/vnd.openxmlformats-officedocument.spreadsheetml.revisionLog+xml"/>
  <Override PartName="/xl/revisions/revisionLog11012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32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511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114111.xml" ContentType="application/vnd.openxmlformats-officedocument.spreadsheetml.revisionLog+xml"/>
  <Override PartName="/xl/revisions/revisionLog11831.xml" ContentType="application/vnd.openxmlformats-officedocument.spreadsheetml.revisionLog+xml"/>
  <Override PartName="/xl/revisions/revisionLog1361.xml" ContentType="application/vnd.openxmlformats-officedocument.spreadsheetml.revisionLog+xml"/>
  <Override PartName="/xl/revisions/revisionLog115112.xml" ContentType="application/vnd.openxmlformats-officedocument.spreadsheetml.revisionLog+xml"/>
  <Override PartName="/xl/revisions/revisionLog1193.xml" ContentType="application/vnd.openxmlformats-officedocument.spreadsheetml.revisionLog+xml"/>
  <Override PartName="/xl/revisions/revisionLog1153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71.xml" ContentType="application/vnd.openxmlformats-officedocument.spreadsheetml.revisionLog+xml"/>
  <Override PartName="/xl/worksheets/sheet16.xml" ContentType="application/vnd.openxmlformats-officedocument.spreadsheetml.worksheet+xml"/>
  <Override PartName="/xl/revisions/revisionLog113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612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29111.xml" ContentType="application/vnd.openxmlformats-officedocument.spreadsheetml.revisionLog+xml"/>
  <Override PartName="/xl/worksheets/sheet23.xml" ContentType="application/vnd.openxmlformats-officedocument.spreadsheetml.worksheet+xml"/>
  <Override PartName="/xl/revisions/revisionLog117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31111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82.xml" ContentType="application/vnd.openxmlformats-officedocument.spreadsheetml.revisionLo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revisions/revisionLog19.xml" ContentType="application/vnd.openxmlformats-officedocument.spreadsheetml.revisionLog+xml"/>
  <Override PartName="/xl/revisions/revisionLog1122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1512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Log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183.xml" ContentType="application/vnd.openxmlformats-officedocument.spreadsheetml.revisionLog+xml"/>
  <Override PartName="/xl/revisions/revisionLog13011.xml" ContentType="application/vnd.openxmlformats-officedocument.spreadsheetml.revisionLog+xml"/>
  <Override PartName="/xl/revisions/revisionLog1911121.xml" ContentType="application/vnd.openxmlformats-officedocument.spreadsheetml.revisionLog+xml"/>
  <Override PartName="/xl/revisions/revisionLog11513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221111.xml" ContentType="application/vnd.openxmlformats-officedocument.spreadsheetml.revisionLog+xml"/>
  <Override PartName="/xl/revisions/revisionLog1172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6211.xml" ContentType="application/vnd.openxmlformats-officedocument.spreadsheetml.revisionLog+xml"/>
  <Override PartName="/xl/revisions/revisionLog1154.xml" ContentType="application/vnd.openxmlformats-officedocument.spreadsheetml.revisionLog+xml"/>
  <Override PartName="/xl/revisions/revisionLog1322.xml" ContentType="application/vnd.openxmlformats-officedocument.spreadsheetml.revisionLog+xml"/>
  <Override PartName="/xl/worksheets/sheet17.xml" ContentType="application/vnd.openxmlformats-officedocument.spreadsheetml.worksheet+xml"/>
  <Override PartName="/xl/revisions/revisionLog131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12211.xml" ContentType="application/vnd.openxmlformats-officedocument.spreadsheetml.revisionLog+xml"/>
  <Override PartName="/xl/revisions/revisionLog1262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2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tabRatio="695" activeTab="2"/>
  </bookViews>
  <sheets>
    <sheet name="Консол" sheetId="1" r:id="rId1"/>
    <sheet name="Справка" sheetId="2" r:id="rId2"/>
    <sheet name="район" sheetId="3" r:id="rId3"/>
    <sheet name="Але" sheetId="4" r:id="rId4"/>
    <sheet name="Сун" sheetId="5" r:id="rId5"/>
    <sheet name="Иль" sheetId="6" r:id="rId6"/>
    <sheet name="Кад" sheetId="7" r:id="rId7"/>
    <sheet name="Мор" sheetId="8" r:id="rId8"/>
    <sheet name="Мос" sheetId="9" r:id="rId9"/>
    <sheet name="Ори" sheetId="10" r:id="rId10"/>
    <sheet name="Сят" sheetId="11" r:id="rId11"/>
    <sheet name="Тор" sheetId="12" r:id="rId12"/>
    <sheet name="Хор" sheetId="13" r:id="rId13"/>
    <sheet name="Чум" sheetId="14" r:id="rId14"/>
    <sheet name="Шать" sheetId="15" r:id="rId15"/>
    <sheet name="Юнг" sheetId="16" r:id="rId16"/>
    <sheet name="Юсь" sheetId="17" r:id="rId17"/>
    <sheet name="Яра" sheetId="18" r:id="rId18"/>
    <sheet name="Яро" sheetId="19" r:id="rId19"/>
    <sheet name="Лист1" sheetId="20" state="hidden" r:id="rId20"/>
    <sheet name="Лист2" sheetId="21" state="hidden" r:id="rId21"/>
    <sheet name="Лист3" sheetId="22" r:id="rId22"/>
    <sheet name="Лист4" sheetId="23" r:id="rId23"/>
  </sheets>
  <definedNames>
    <definedName name="Z_1718F1EE_9F48_4DBE_9531_3B70F9C4A5DD_.wvu.Cols" localSheetId="1" hidden="1">Справка!$AV:$AX,Справка!$BB:$BD,Справка!$BH:$BP,Справка!$BT:$BY,Справка!$CX:$DF</definedName>
    <definedName name="Z_1718F1EE_9F48_4DBE_9531_3B70F9C4A5DD_.wvu.PrintArea" localSheetId="5" hidden="1">Иль!$A$1:$F$105</definedName>
    <definedName name="Z_1718F1EE_9F48_4DBE_9531_3B70F9C4A5DD_.wvu.PrintArea" localSheetId="0" hidden="1">Консол!$A$1:$K$50</definedName>
    <definedName name="Z_1718F1EE_9F48_4DBE_9531_3B70F9C4A5DD_.wvu.PrintArea" localSheetId="7" hidden="1">Мор!$A$1:$F$101</definedName>
    <definedName name="Z_1718F1EE_9F48_4DBE_9531_3B70F9C4A5DD_.wvu.PrintArea" localSheetId="1" hidden="1">Справка!$A$1:$EY$31</definedName>
    <definedName name="Z_1718F1EE_9F48_4DBE_9531_3B70F9C4A5DD_.wvu.PrintArea" localSheetId="11" hidden="1">Тор!$A$1:$F$101</definedName>
    <definedName name="Z_1718F1EE_9F48_4DBE_9531_3B70F9C4A5DD_.wvu.PrintArea" localSheetId="15" hidden="1">Юнг!$A$1:$F$100</definedName>
    <definedName name="Z_1718F1EE_9F48_4DBE_9531_3B70F9C4A5DD_.wvu.PrintArea" localSheetId="17" hidden="1">Яра!$A$1:$F$102</definedName>
    <definedName name="Z_1718F1EE_9F48_4DBE_9531_3B70F9C4A5DD_.wvu.Rows" localSheetId="3" hidden="1">Але!$19:$24,Але!$28:$36,Але!$46:$46,Але!$53:$53,Але!$55:$57,Але!$63:$64,Але!$70:$70,Але!$72:$72,Але!$74:$75,Але!$79:$83,Але!$86:$93,Але!$142:$142</definedName>
    <definedName name="Z_1718F1EE_9F48_4DBE_9531_3B70F9C4A5DD_.wvu.Rows" localSheetId="5" hidden="1">Иль!$19:$24,Иль!$30:$40,Иль!$46:$46,Иль!$48:$51,Иль!$59:$59,Иль!$61:$63,Иль!$69:$70,Иль!$79:$80,Иль!$82:$82,Иль!$87:$91,Иль!$94:$101,Иль!$144:$144</definedName>
    <definedName name="Z_1718F1EE_9F48_4DBE_9531_3B70F9C4A5DD_.wvu.Rows" localSheetId="6" hidden="1">Кад!$19:$24,Кад!$29:$35,Кад!$38:$38,Кад!$42:$42,Кад!$44:$44,Кад!$46:$49,Кад!$56:$56,Кад!$58:$60,Кад!$66:$67,Кад!$77:$78,Кад!$82:$86,Кад!$89:$96,Кад!$142:$142</definedName>
    <definedName name="Z_1718F1EE_9F48_4DBE_9531_3B70F9C4A5DD_.wvu.Rows" localSheetId="0" hidden="1">Консол!$22:$22,Консол!$43:$45</definedName>
    <definedName name="Z_1718F1EE_9F48_4DBE_9531_3B70F9C4A5DD_.wvu.Rows" localSheetId="7" hidden="1">Мор!$17:$24,Мор!$27:$27,Мор!$31:$35,Мор!$37:$37,Мор!$44:$44,Мор!$46:$47,Мор!$49:$50,Мор!$57:$57,Мор!$59:$61,Мор!$64:$65,Мор!$67:$68,Мор!$78:$79,Мор!$83:$88,Мор!$91:$97,Мор!$142:$142</definedName>
    <definedName name="Z_1718F1EE_9F48_4DBE_9531_3B70F9C4A5DD_.wvu.Rows" localSheetId="8" hidden="1">Мос!$19:$24,Мос!$29:$35,Мос!$44:$44,Мос!$46:$50,Мос!$58:$58,Мос!$60:$62,Мос!$68:$69,Мос!$79:$80,Мос!$82:$82,Мос!$85:$92,Мос!$95:$102,Мос!$143:$143</definedName>
    <definedName name="Z_1718F1EE_9F48_4DBE_9531_3B70F9C4A5DD_.wvu.Rows" localSheetId="9" hidden="1">Ори!$19:$24,Ори!$31:$35,Ори!$44:$44,Ори!$46:$46,Ори!$48:$50,Ори!$57:$57,Ори!$59:$61,Ори!$67:$68,Ори!$78:$79,Ори!$81:$81,Ори!$84:$88,Ори!$91:$98,Ори!$142:$142</definedName>
    <definedName name="Z_1718F1EE_9F48_4DBE_9531_3B70F9C4A5DD_.wvu.Rows" localSheetId="2" hidden="1">район!$18:$19,район!$21:$21,район!$26:$26,район!$28:$32,район!$36:$36,район!$39:$39,район!$51:$52,район!$64:$64,район!$71:$71,район!$88:$88,район!$95:$95,район!$123:$125,район!$128:$129</definedName>
    <definedName name="Z_1718F1EE_9F48_4DBE_9531_3B70F9C4A5DD_.wvu.Rows" localSheetId="1" hidden="1">Справка!#REF!</definedName>
    <definedName name="Z_1718F1EE_9F48_4DBE_9531_3B70F9C4A5DD_.wvu.Rows" localSheetId="4" hidden="1">Сун!$19:$24,Сун!$34:$39,Сун!$43:$43,Сун!$45:$45,Сун!$47:$47,Сун!$49:$51,Сун!$58:$58,Сун!$60:$62,Сун!$68:$69,Сун!$79:$80,Сун!$82:$82,Сун!$85:$90,Сун!$93:$100,Сун!$142:$142</definedName>
    <definedName name="Z_1718F1EE_9F48_4DBE_9531_3B70F9C4A5DD_.wvu.Rows" localSheetId="10" hidden="1">Сят!$19:$24,Сят!$31:$35,Сят!$38:$38,Сят!$45:$48,Сят!$57:$57,Сят!$59:$61,Сят!$67:$68,Сят!$78:$79,Сят!$83:$87,Сят!$90:$97,Сят!$143:$143</definedName>
    <definedName name="Z_1718F1EE_9F48_4DBE_9531_3B70F9C4A5DD_.wvu.Rows" localSheetId="11" hidden="1">Тор!$19:$24,Тор!$32:$36,Тор!$39:$39,Тор!$46:$47,Тор!$50:$50,Тор!$57:$57,Тор!$59:$61,Тор!$67:$68,Тор!$75:$75,Тор!$79:$80,Тор!$84:$95,Тор!$142:$142</definedName>
    <definedName name="Z_1718F1EE_9F48_4DBE_9531_3B70F9C4A5DD_.wvu.Rows" localSheetId="12" hidden="1">Хор!$19:$24,Хор!$28:$36,Хор!$40:$40,Хор!$44:$44,Хор!$46:$48,Хор!$55:$55,Хор!$57:$59,Хор!$65:$66,Хор!$72:$72,Хор!$76:$77,Хор!$81:$85,Хор!$88:$95,Хор!$142:$142</definedName>
    <definedName name="Z_1718F1EE_9F48_4DBE_9531_3B70F9C4A5DD_.wvu.Rows" localSheetId="13" hidden="1">Чум!$19:$24,Чум!$31:$39,Чум!$46:$49,Чум!$57:$57,Чум!$59:$61,Чум!$67:$68,Чум!$78:$79,Чум!$83:$87,Чум!$90:$97,Чум!$142:$142</definedName>
    <definedName name="Z_1718F1EE_9F48_4DBE_9531_3B70F9C4A5DD_.wvu.Rows" localSheetId="14" hidden="1">Шать!$19:$19,Шать!$22:$25,Шать!$46:$49,Шать!$57:$57,Шать!$59:$61,Шать!$67:$68,Шать!$78:$79,Шать!$83:$87,Шать!$90:$97,Шать!$142:$142</definedName>
    <definedName name="Z_1718F1EE_9F48_4DBE_9531_3B70F9C4A5DD_.wvu.Rows" localSheetId="15" hidden="1">Юнг!$19:$24,Юнг!$31:$35,Юнг!$38:$38,Юнг!$45:$47,Юнг!$49:$49,Юнг!$56:$56,Юнг!$58:$60,Юнг!$66:$68,Юнг!$77:$78,Юнг!$82:$86,Юнг!$89:$96,Юнг!$142:$142</definedName>
    <definedName name="Z_1718F1EE_9F48_4DBE_9531_3B70F9C4A5DD_.wvu.Rows" localSheetId="16" hidden="1">Юсь!$19:$24,Юсь!$31:$33,Юсь!$36:$36,Юсь!$43:$49,Юсь!$57:$57,Юсь!$59:$61,Юсь!$67:$68,Юсь!$78:$79,Юсь!$83:$87,Юсь!$90:$97,Юсь!$141:$141</definedName>
    <definedName name="Z_1718F1EE_9F48_4DBE_9531_3B70F9C4A5DD_.wvu.Rows" localSheetId="17" hidden="1">Яра!$19:$24,Яра!$30:$39,Яра!$46:$50,Яра!$58:$58,Яра!$60:$62,Яра!$68:$69,Яра!$79:$80,Яра!$84:$88,Яра!$91:$98,Яра!$143:$143</definedName>
    <definedName name="Z_1718F1EE_9F48_4DBE_9531_3B70F9C4A5DD_.wvu.Rows" localSheetId="18" hidden="1">Яро!$19:$24,Яро!$28:$33,Яро!$43:$44,Яро!$46:$47,Яро!$54:$54,Яро!$56:$57,Яро!$64:$65,Яро!$75:$76,Яро!$80:$84,Яро!$87:$94</definedName>
    <definedName name="Z_1A52382B_3765_4E8C_903F_6B8919B7242E_.wvu.Cols" localSheetId="1" hidden="1">Справка!$AV:$AX,Справка!$BB:$BD,Справка!$BH:$BM,Справка!$BT:$BY,Справка!$CX:$DF</definedName>
    <definedName name="Z_1A52382B_3765_4E8C_903F_6B8919B7242E_.wvu.PrintArea" localSheetId="5" hidden="1">Иль!$A$1:$F$105</definedName>
    <definedName name="Z_1A52382B_3765_4E8C_903F_6B8919B7242E_.wvu.PrintArea" localSheetId="0" hidden="1">Консол!$A$1:$K$50</definedName>
    <definedName name="Z_1A52382B_3765_4E8C_903F_6B8919B7242E_.wvu.PrintArea" localSheetId="7" hidden="1">Мор!$A$1:$F$101</definedName>
    <definedName name="Z_1A52382B_3765_4E8C_903F_6B8919B7242E_.wvu.PrintArea" localSheetId="1" hidden="1">Справка!$A$1:$EY$31</definedName>
    <definedName name="Z_1A52382B_3765_4E8C_903F_6B8919B7242E_.wvu.PrintArea" localSheetId="11" hidden="1">Тор!$A$1:$F$101</definedName>
    <definedName name="Z_1A52382B_3765_4E8C_903F_6B8919B7242E_.wvu.PrintArea" localSheetId="12" hidden="1">Хор!$A$1:$F$99</definedName>
    <definedName name="Z_1A52382B_3765_4E8C_903F_6B8919B7242E_.wvu.PrintArea" localSheetId="13" hidden="1">Чум!$A$1:$F$101</definedName>
    <definedName name="Z_1A52382B_3765_4E8C_903F_6B8919B7242E_.wvu.PrintArea" localSheetId="14" hidden="1">Шать!$A$1:$F$101</definedName>
    <definedName name="Z_1A52382B_3765_4E8C_903F_6B8919B7242E_.wvu.PrintArea" localSheetId="15" hidden="1">Юнг!$A$1:$F$100</definedName>
    <definedName name="Z_1A52382B_3765_4E8C_903F_6B8919B7242E_.wvu.PrintArea" localSheetId="17" hidden="1">Яра!$A$1:$F$102</definedName>
    <definedName name="Z_1A52382B_3765_4E8C_903F_6B8919B7242E_.wvu.Rows" localSheetId="3" hidden="1">Але!$19:$24,Але!$44:$44,Але!$46:$46,Але!$53:$53,Але!$55:$56,Але!$63:$64,Але!$74:$75,Але!$79:$83,Але!$87:$89</definedName>
    <definedName name="Z_1A52382B_3765_4E8C_903F_6B8919B7242E_.wvu.Rows" localSheetId="5" hidden="1">Иль!$19:$24,Иль!$30:$31,Иль!$33:$33,Иль!$46:$46,Иль!$51:$51,Иль!$61:$62,Иль!$69:$70,Иль!$79:$80,Иль!$82:$82,Иль!$94:$98</definedName>
    <definedName name="Z_1A52382B_3765_4E8C_903F_6B8919B7242E_.wvu.Rows" localSheetId="6" hidden="1">Кад!$19:$24,Кад!$44:$44,Кад!$56:$56,Кад!$58:$59,Кад!$66:$67,Кад!$83:$85,Кад!$89:$96</definedName>
    <definedName name="Z_1A52382B_3765_4E8C_903F_6B8919B7242E_.wvu.Rows" localSheetId="0" hidden="1">Консол!$22:$22,Консол!$43:$45,Консол!$82:$84</definedName>
    <definedName name="Z_1A52382B_3765_4E8C_903F_6B8919B7242E_.wvu.Rows" localSheetId="19" hidden="1">Лист1!$82:$84</definedName>
    <definedName name="Z_1A52382B_3765_4E8C_903F_6B8919B7242E_.wvu.Rows" localSheetId="7" hidden="1">Мор!$17:$17,Мор!$21:$21,Мор!$23:$23,Мор!$37:$37,Мор!$44:$44,Мор!$46:$47,Мор!$49:$50,Мор!$57:$57,Мор!$59:$60,Мор!$67:$68,Мор!$83:$88,Мор!$91:$97</definedName>
    <definedName name="Z_1A52382B_3765_4E8C_903F_6B8919B7242E_.wvu.Rows" localSheetId="8" hidden="1">Мос!$19:$24,Мос!$44:$44,Мос!$58:$58,Мос!$60:$61,Мос!$68:$69,Мос!$82:$82,Мос!$86:$90,Мос!$95:$100</definedName>
    <definedName name="Z_1A52382B_3765_4E8C_903F_6B8919B7242E_.wvu.Rows" localSheetId="9" hidden="1">Ори!$19:$24,Ори!$32:$32,Ори!$44:$44,Ори!$48:$50,Ори!$57:$57,Ори!$59:$60,Ори!$67:$68,Ори!$78:$79,Ори!$81:$81,Ори!$84:$88,Ори!$91:$98</definedName>
    <definedName name="Z_1A52382B_3765_4E8C_903F_6B8919B7242E_.wvu.Rows" localSheetId="2" hidden="1">район!$18:$19,район!$21:$21,район!$29:$31,район!$51:$52,район!#REF!,район!$64:$64,район!$71:$71,район!$88:$88,район!$95:$95,район!$123:$125</definedName>
    <definedName name="Z_1A52382B_3765_4E8C_903F_6B8919B7242E_.wvu.Rows" localSheetId="1" hidden="1">Справка!#REF!</definedName>
    <definedName name="Z_1A52382B_3765_4E8C_903F_6B8919B7242E_.wvu.Rows" localSheetId="4" hidden="1">Сун!$19:$24,Сун!$49:$51,Сун!$58:$58,Сун!$60:$61,Сун!$68:$69,Сун!$79:$80,Сун!$82:$82,Сун!$88:$89,Сун!$93:$97</definedName>
    <definedName name="Z_1A52382B_3765_4E8C_903F_6B8919B7242E_.wvu.Rows" localSheetId="10" hidden="1">Сят!$19:$19,Сят!$45:$47,Сят!$57:$57,Сят!$59:$60,Сят!$67:$68,Сят!$83:$86,Сят!$90:$97</definedName>
    <definedName name="Z_1A52382B_3765_4E8C_903F_6B8919B7242E_.wvu.Rows" localSheetId="11" hidden="1">Тор!$19:$24,Тор!$32:$39,Тор!$46:$47,Тор!$49:$50,Тор!$57:$57,Тор!$59:$60,Тор!$67:$68,Тор!$75:$75,Тор!$79:$80,Тор!$84:$95</definedName>
    <definedName name="Z_1A52382B_3765_4E8C_903F_6B8919B7242E_.wvu.Rows" localSheetId="12" hidden="1">Хор!$19:$24,Хор!$28:$36,Хор!$40:$40,Хор!$46:$48,Хор!$55:$55,Хор!$57:$59,Хор!$65:$66,Хор!$72:$72,Хор!$76:$77,Хор!$81:$85,Хор!$88:$95</definedName>
    <definedName name="Z_1A52382B_3765_4E8C_903F_6B8919B7242E_.wvu.Rows" localSheetId="13" hidden="1">Чум!$19:$21,Чум!$23:$24,Чум!$28:$28,Чум!$31:$39,Чум!$47:$49,Чум!$57:$57,Чум!$59:$60,Чум!$67:$68,Чум!$78:$79,Чум!$83:$87,Чум!$90:$97</definedName>
    <definedName name="Z_1A52382B_3765_4E8C_903F_6B8919B7242E_.wvu.Rows" localSheetId="14" hidden="1">Шать!$19:$24,Шать!$31:$39,Шать!$46:$49,Шать!$57:$57,Шать!$59:$60,Шать!$67:$68,Шать!$78:$79,Шать!$83:$87,Шать!$90:$97</definedName>
    <definedName name="Z_1A52382B_3765_4E8C_903F_6B8919B7242E_.wvu.Rows" localSheetId="15" hidden="1">Юнг!$19:$24,Юнг!$31:$38,Юнг!$45:$49,Юнг!$56:$56,Юнг!$58:$59,Юнг!$66:$67,Юнг!$77:$77,Юнг!$82:$86,Юнг!$89:$96</definedName>
    <definedName name="Z_1A52382B_3765_4E8C_903F_6B8919B7242E_.wvu.Rows" localSheetId="16" hidden="1">Юсь!$20:$24,Юсь!$36:$36,Юсь!#REF!,Юсь!$43:$48,Юсь!$57:$57,Юсь!$59:$60,Юсь!$67:$68,Юсь!$78:$79,Юсь!$83:$87,Юсь!$90:$97</definedName>
    <definedName name="Z_1A52382B_3765_4E8C_903F_6B8919B7242E_.wvu.Rows" localSheetId="17" hidden="1">Яра!$19:$24,Яра!$46:$46,Яра!$48:$51,Яра!$58:$58,Яра!$60:$61,Яра!$68:$69,Яра!$79:$80,Яра!$84:$88,Яра!$91:$98</definedName>
    <definedName name="Z_1A52382B_3765_4E8C_903F_6B8919B7242E_.wvu.Rows" localSheetId="18" hidden="1">Яро!$19:$24,Яро!$43:$43,Яро!$54:$54,Яро!$56:$58,Яро!$64:$65,Яро!$75:$76,Яро!$80:$84,Яро!$87:$94</definedName>
    <definedName name="Z_3DCB9AAA_F09C_4EA6_B992_F93E466D374A_.wvu.Cols" localSheetId="1" hidden="1">Справка!$AV:$AX,Справка!$BB:$BD,Справка!$BH:$BM,Справка!$BT:$BY,Справка!$CX:$DF</definedName>
    <definedName name="Z_3DCB9AAA_F09C_4EA6_B992_F93E466D374A_.wvu.PrintArea" localSheetId="5" hidden="1">Иль!$A$1:$F$105</definedName>
    <definedName name="Z_3DCB9AAA_F09C_4EA6_B992_F93E466D374A_.wvu.PrintArea" localSheetId="0" hidden="1">Консол!$A$1:$K$50</definedName>
    <definedName name="Z_3DCB9AAA_F09C_4EA6_B992_F93E466D374A_.wvu.PrintArea" localSheetId="7" hidden="1">Мор!$A$1:$F$101</definedName>
    <definedName name="Z_3DCB9AAA_F09C_4EA6_B992_F93E466D374A_.wvu.PrintArea" localSheetId="1" hidden="1">Справка!$A$1:$EY$31</definedName>
    <definedName name="Z_3DCB9AAA_F09C_4EA6_B992_F93E466D374A_.wvu.PrintArea" localSheetId="11" hidden="1">Тор!$A$1:$F$101</definedName>
    <definedName name="Z_3DCB9AAA_F09C_4EA6_B992_F93E466D374A_.wvu.PrintArea" localSheetId="15" hidden="1">Юнг!$A$1:$F$100</definedName>
    <definedName name="Z_3DCB9AAA_F09C_4EA6_B992_F93E466D374A_.wvu.PrintArea" localSheetId="17" hidden="1">Яра!$A$1:$F$102</definedName>
    <definedName name="Z_3DCB9AAA_F09C_4EA6_B992_F93E466D374A_.wvu.Rows" localSheetId="3" hidden="1">Але!$19:$24,Але!$44:$44,Але!$46:$46,Але!$53:$53,Але!$55:$56,Але!$63:$64,Але!$74:$75,Але!$79:$93</definedName>
    <definedName name="Z_3DCB9AAA_F09C_4EA6_B992_F93E466D374A_.wvu.Rows" localSheetId="5" hidden="1">Иль!$19:$24,Иль!$30:$31,Иль!$33:$33,Иль!$46:$46,Иль!$51:$51,Иль!$61:$62,Иль!$69:$70,Иль!$79:$80,Иль!$82:$82,Иль!$84:$91,Иль!$94:$98</definedName>
    <definedName name="Z_3DCB9AAA_F09C_4EA6_B992_F93E466D374A_.wvu.Rows" localSheetId="6" hidden="1">Кад!$19:$24,Кад!$44:$44,Кад!$56:$56,Кад!$58:$59,Кад!$66:$67,Кад!$83:$85,Кад!$89:$96</definedName>
    <definedName name="Z_3DCB9AAA_F09C_4EA6_B992_F93E466D374A_.wvu.Rows" localSheetId="0" hidden="1">Консол!$22:$22,Консол!$43:$45,Консол!$82:$84</definedName>
    <definedName name="Z_3DCB9AAA_F09C_4EA6_B992_F93E466D374A_.wvu.Rows" localSheetId="19" hidden="1">Лист1!$82:$84</definedName>
    <definedName name="Z_3DCB9AAA_F09C_4EA6_B992_F93E466D374A_.wvu.Rows" localSheetId="7" hidden="1">Мор!$21:$21,Мор!$23:$23,Мор!$37:$37,Мор!$44:$44,Мор!$47:$47,Мор!$49:$50,Мор!$57:$57,Мор!$59:$60,Мор!$67:$68,Мор!$83:$88,Мор!$91:$97</definedName>
    <definedName name="Z_3DCB9AAA_F09C_4EA6_B992_F93E466D374A_.wvu.Rows" localSheetId="8" hidden="1">Мос!$19:$24,Мос!$44:$44,Мос!$58:$58,Мос!$60:$61,Мос!$68:$69,Мос!$82:$82,Мос!$84:$90,Мос!$95:$100</definedName>
    <definedName name="Z_3DCB9AAA_F09C_4EA6_B992_F93E466D374A_.wvu.Rows" localSheetId="9" hidden="1">Ори!$19:$24,Ори!$32:$32,Ори!$44:$44,Ори!$48:$50,Ори!$57:$57,Ори!$59:$60,Ори!$67:$68,Ори!$78:$79,Ори!$81:$81,Ори!$83:$87,Ори!$91:$98</definedName>
    <definedName name="Z_3DCB9AAA_F09C_4EA6_B992_F93E466D374A_.wvu.Rows" localSheetId="2" hidden="1">район!$18:$19,район!$21:$21,район!$29:$31,район!$51:$52,район!$64:$64,район!$71:$71,район!$88:$88,район!$95:$95,район!$123:$125</definedName>
    <definedName name="Z_3DCB9AAA_F09C_4EA6_B992_F93E466D374A_.wvu.Rows" localSheetId="1" hidden="1">Справка!#REF!</definedName>
    <definedName name="Z_3DCB9AAA_F09C_4EA6_B992_F93E466D374A_.wvu.Rows" localSheetId="4" hidden="1">Сун!$19:$24,Сун!$49:$51,Сун!$58:$58,Сун!$60:$61,Сун!$68:$69,Сун!$79:$80,Сун!$82:$85,Сун!$88:$89,Сун!$93:$97</definedName>
    <definedName name="Z_3DCB9AAA_F09C_4EA6_B992_F93E466D374A_.wvu.Rows" localSheetId="10" hidden="1">Сят!$19:$19,Сят!$45:$47,Сят!$57:$57,Сят!$59:$60,Сят!$67:$68,Сят!$83:$86,Сят!$90:$97</definedName>
    <definedName name="Z_3DCB9AAA_F09C_4EA6_B992_F93E466D374A_.wvu.Rows" localSheetId="11" hidden="1">Тор!$19:$19,Тор!$50:$50,Тор!$57:$57,Тор!$59:$60,Тор!$67:$68,Тор!$75:$75,Тор!$79:$80,Тор!$83:$93</definedName>
    <definedName name="Z_3DCB9AAA_F09C_4EA6_B992_F93E466D374A_.wvu.Rows" localSheetId="12" hidden="1">Хор!$19:$24,Хор!$32:$32,Хор!$40:$40,Хор!$44:$44,Хор!$55:$55,Хор!$57:$58,Хор!$65:$66,Хор!$81:$85,Хор!$88:$95</definedName>
    <definedName name="Z_3DCB9AAA_F09C_4EA6_B992_F93E466D374A_.wvu.Rows" localSheetId="13" hidden="1">Чум!$19:$19,Чум!$21:$21,Чум!$23:$24,Чум!$47:$49,Чум!$57:$57,Чум!$59:$60,Чум!$67:$68,Чум!$83:$87,Чум!$90:$97</definedName>
    <definedName name="Z_3DCB9AAA_F09C_4EA6_B992_F93E466D374A_.wvu.Rows" localSheetId="14" hidden="1">Шать!$19:$24,Шать!$47:$49,Шать!$57:$57,Шать!$59:$60,Шать!$67:$68,Шать!$78:$79,Шать!$83:$87,Шать!$90:$97</definedName>
    <definedName name="Z_3DCB9AAA_F09C_4EA6_B992_F93E466D374A_.wvu.Rows" localSheetId="15" hidden="1">Юнг!$19:$24,Юнг!$32:$32,Юнг!$46:$46,Юнг!$49:$49,Юнг!$56:$56,Юнг!$58:$59,Юнг!$66:$67,Юнг!$82:$86,Юнг!$89:$96</definedName>
    <definedName name="Z_3DCB9AAA_F09C_4EA6_B992_F93E466D374A_.wvu.Rows" localSheetId="16" hidden="1">Юсь!$20:$24,Юсь!#REF!,Юсь!$43:$48,Юсь!$57:$57,Юсь!$59:$60,Юсь!$67:$68,Юсь!$78:$79,Юсь!$82:$87,Юсь!$90:$97</definedName>
    <definedName name="Z_3DCB9AAA_F09C_4EA6_B992_F93E466D374A_.wvu.Rows" localSheetId="17" hidden="1">Яра!$19:$24,Яра!$46:$50,Яра!$58:$58,Яра!$60:$61,Яра!$68:$69,Яра!$79:$79,Яра!$82:$88,Яра!$91:$98</definedName>
    <definedName name="Z_3DCB9AAA_F09C_4EA6_B992_F93E466D374A_.wvu.Rows" localSheetId="18" hidden="1">Яро!$19:$24,Яро!$29:$30,Яро!$32:$32,Яро!$43:$43,Яро!$54:$54,Яро!$56:$57,Яро!$64:$65,Яро!$75:$76,Яро!$80:$85,Яро!$87:$94</definedName>
    <definedName name="Z_42584DC0_1D41_4C93_9B38_C388E7B8DAC4_.wvu.Cols" localSheetId="1" hidden="1">Справка!$AV:$AX,Справка!$BB:$BD,Справка!$BH:$BP,Справка!$BT:$BY,Справка!$CX:$DF</definedName>
    <definedName name="Z_42584DC0_1D41_4C93_9B38_C388E7B8DAC4_.wvu.PrintArea" localSheetId="5" hidden="1">Иль!$A$1:$F$105</definedName>
    <definedName name="Z_42584DC0_1D41_4C93_9B38_C388E7B8DAC4_.wvu.PrintArea" localSheetId="0" hidden="1">Консол!$A$1:$K$50</definedName>
    <definedName name="Z_42584DC0_1D41_4C93_9B38_C388E7B8DAC4_.wvu.PrintArea" localSheetId="7" hidden="1">Мор!$A$1:$F$101</definedName>
    <definedName name="Z_42584DC0_1D41_4C93_9B38_C388E7B8DAC4_.wvu.PrintArea" localSheetId="1" hidden="1">Справка!$A$1:$EY$31</definedName>
    <definedName name="Z_42584DC0_1D41_4C93_9B38_C388E7B8DAC4_.wvu.PrintArea" localSheetId="11" hidden="1">Тор!$A$1:$F$101</definedName>
    <definedName name="Z_42584DC0_1D41_4C93_9B38_C388E7B8DAC4_.wvu.PrintArea" localSheetId="15" hidden="1">Юнг!$A$1:$F$100</definedName>
    <definedName name="Z_42584DC0_1D41_4C93_9B38_C388E7B8DAC4_.wvu.PrintArea" localSheetId="17" hidden="1">Яра!$A$1:$F$102</definedName>
    <definedName name="Z_42584DC0_1D41_4C93_9B38_C388E7B8DAC4_.wvu.Rows" localSheetId="3" hidden="1">Але!$19:$24,Але!$31:$33,Але!$36:$36,Але!$44:$44,Але!$46:$46,Але!$53:$53,Але!$55:$57,Але!$63:$64,Але!$74:$75,Але!$79:$83,Але!$86:$93</definedName>
    <definedName name="Z_42584DC0_1D41_4C93_9B38_C388E7B8DAC4_.wvu.Rows" localSheetId="5" hidden="1">Иль!$19:$24,Иль!$30:$40,Иль!$46:$46,Иль!$48:$51,Иль!$59:$59,Иль!$61:$63,Иль!$69:$70,Иль!$79:$80,Иль!$82:$82,Иль!$87:$91,Иль!$94:$101</definedName>
    <definedName name="Z_42584DC0_1D41_4C93_9B38_C388E7B8DAC4_.wvu.Rows" localSheetId="6" hidden="1">Кад!$19:$24,Кад!$31:$35,Кад!$38:$38,Кад!$44:$44,Кад!$46:$46,Кад!$48:$49,Кад!$56:$56,Кад!$58:$60,Кад!$66:$67,Кад!$77:$78,Кад!$82:$86,Кад!$89:$96</definedName>
    <definedName name="Z_42584DC0_1D41_4C93_9B38_C388E7B8DAC4_.wvu.Rows" localSheetId="0" hidden="1">Консол!$22:$22,Консол!$43:$45</definedName>
    <definedName name="Z_42584DC0_1D41_4C93_9B38_C388E7B8DAC4_.wvu.Rows" localSheetId="7" hidden="1">Мор!$17:$24,Мор!$37:$37,Мор!$44:$44,Мор!$46:$47,Мор!$49:$50,Мор!$57:$57,Мор!$59:$60,Мор!$64:$65,Мор!$67:$68,Мор!$78:$79,Мор!$83:$88,Мор!$91:$97</definedName>
    <definedName name="Z_42584DC0_1D41_4C93_9B38_C388E7B8DAC4_.wvu.Rows" localSheetId="8" hidden="1">Мос!$19:$24,Мос!$29:$35,Мос!$44:$44,Мос!$46:$50,Мос!$58:$58,Мос!$60:$61,Мос!$68:$69,Мос!$79:$80,Мос!$82:$82,Мос!$85:$92,Мос!$95:$102</definedName>
    <definedName name="Z_42584DC0_1D41_4C93_9B38_C388E7B8DAC4_.wvu.Rows" localSheetId="9" hidden="1">Ори!$19:$24,Ори!$31:$35,Ори!$38:$38,Ори!$44:$44,Ори!$46:$46,Ори!$48:$50,Ори!$57:$57,Ори!$59:$61,Ори!$67:$68,Ори!$78:$79,Ори!$81:$81,Ори!$84:$88,Ори!$91:$98</definedName>
    <definedName name="Z_42584DC0_1D41_4C93_9B38_C388E7B8DAC4_.wvu.Rows" localSheetId="2" hidden="1">район!$18:$19,район!$21:$21,район!$26:$26,район!$28:$32,район!$36:$36,район!$39:$39,район!$47:$47,район!$51:$52,район!#REF!,район!#REF!,район!$58:$60,район!$64:$64,район!$71:$71,район!$82:$82,район!$88:$88,район!$91:$91,район!$95:$95,район!$103:$103,район!$123:$125,район!$128:$129</definedName>
    <definedName name="Z_42584DC0_1D41_4C93_9B38_C388E7B8DAC4_.wvu.Rows" localSheetId="1" hidden="1">Справка!#REF!</definedName>
    <definedName name="Z_42584DC0_1D41_4C93_9B38_C388E7B8DAC4_.wvu.Rows" localSheetId="4" hidden="1">Сун!$19:$24,Сун!$34:$39,Сун!$49:$51,Сун!$58:$58,Сун!$60:$63,Сун!$68:$69,Сун!$79:$80,Сун!$82:$82,Сун!$85:$85,Сун!$87:$89,Сун!$93:$100</definedName>
    <definedName name="Z_42584DC0_1D41_4C93_9B38_C388E7B8DAC4_.wvu.Rows" localSheetId="10" hidden="1">Сят!$19:$24,Сят!$31:$35,Сят!$45:$48,Сят!$57:$57,Сят!$59:$60,Сят!$67:$68,Сят!$78:$79,Сят!$83:$87,Сят!$90:$97</definedName>
    <definedName name="Z_42584DC0_1D41_4C93_9B38_C388E7B8DAC4_.wvu.Rows" localSheetId="11" hidden="1">Тор!$19:$24,Тор!$32:$36,Тор!$46:$47,Тор!$50:$50,Тор!$57:$57,Тор!$59:$60,Тор!$67:$68,Тор!$75:$75,Тор!$79:$80,Тор!$84:$95</definedName>
    <definedName name="Z_42584DC0_1D41_4C93_9B38_C388E7B8DAC4_.wvu.Rows" localSheetId="12" hidden="1">Хор!$19:$24,Хор!$28:$36,Хор!$40:$40,Хор!$44:$44,Хор!$46:$48,Хор!$55:$55,Хор!$57:$59,Хор!$65:$66,Хор!$72:$72,Хор!$76:$77,Хор!$81:$85,Хор!$88:$95</definedName>
    <definedName name="Z_42584DC0_1D41_4C93_9B38_C388E7B8DAC4_.wvu.Rows" localSheetId="13" hidden="1">Чум!$19:$24,Чум!$31:$36,Чум!$47:$49,Чум!$57:$57,Чум!$59:$61,Чум!$67:$68,Чум!$78:$79,Чум!$83:$87,Чум!$90:$97</definedName>
    <definedName name="Z_42584DC0_1D41_4C93_9B38_C388E7B8DAC4_.wvu.Rows" localSheetId="14" hidden="1">Шать!$19:$24,Шать!$32:$33,Шать!$35:$35,Шать!$38:$38,Шать!$46:$49,Шать!$57:$57,Шать!$59:$61,Шать!$67:$68,Шать!$78:$79,Шать!$83:$87,Шать!$90:$97</definedName>
    <definedName name="Z_42584DC0_1D41_4C93_9B38_C388E7B8DAC4_.wvu.Rows" localSheetId="15" hidden="1">Юнг!$19:$24,Юнг!$31:$38,Юнг!$45:$46,Юнг!$49:$49,Юнг!$56:$56,Юнг!$58:$60,Юнг!$66:$68,Юнг!$77:$78,Юнг!$82:$86,Юнг!$89:$96</definedName>
    <definedName name="Z_42584DC0_1D41_4C93_9B38_C388E7B8DAC4_.wvu.Rows" localSheetId="16" hidden="1">Юсь!$19:$24,Юсь!$31:$33,Юсь!$36:$36,Юсь!#REF!,Юсь!$43:$48,Юсь!$57:$57,Юсь!$59:$61,Юсь!$67:$68,Юсь!$78:$79,Юсь!$83:$87,Юсь!$90:$97</definedName>
    <definedName name="Z_42584DC0_1D41_4C93_9B38_C388E7B8DAC4_.wvu.Rows" localSheetId="17" hidden="1">Яра!$19:$24,Яра!$32:$36,Яра!$46:$50,Яра!$58:$58,Яра!$60:$62,Яра!$68:$69,Яра!$79:$80,Яра!$84:$88,Яра!$91:$98</definedName>
    <definedName name="Z_42584DC0_1D41_4C93_9B38_C388E7B8DAC4_.wvu.Rows" localSheetId="18" hidden="1">Яро!$19:$24,Яро!$28:$36,Яро!$43:$44,Яро!$46:$47,Яро!$54:$54,Яро!$56:$58,Яро!$64:$65,Яро!$75:$76,Яро!$80:$84,Яро!$87:$94</definedName>
    <definedName name="Z_5BFCA170_DEAE_4D2C_98A0_1E68B427AC01_.wvu.Cols" localSheetId="1" hidden="1">Справка!$AV:$AX,Справка!$BB:$BD,Справка!$BH:$BM,Справка!$BT:$BY,Справка!$CX:$DF</definedName>
    <definedName name="Z_5BFCA170_DEAE_4D2C_98A0_1E68B427AC01_.wvu.PrintArea" localSheetId="5" hidden="1">Иль!$A$1:$F$105</definedName>
    <definedName name="Z_5BFCA170_DEAE_4D2C_98A0_1E68B427AC01_.wvu.PrintArea" localSheetId="0" hidden="1">Консол!$A$1:$K$50</definedName>
    <definedName name="Z_5BFCA170_DEAE_4D2C_98A0_1E68B427AC01_.wvu.PrintArea" localSheetId="7" hidden="1">Мор!$A$1:$F$101</definedName>
    <definedName name="Z_5BFCA170_DEAE_4D2C_98A0_1E68B427AC01_.wvu.PrintArea" localSheetId="1" hidden="1">Справка!$A$1:$EY$31</definedName>
    <definedName name="Z_5BFCA170_DEAE_4D2C_98A0_1E68B427AC01_.wvu.PrintArea" localSheetId="11" hidden="1">Тор!$A$1:$F$101</definedName>
    <definedName name="Z_5BFCA170_DEAE_4D2C_98A0_1E68B427AC01_.wvu.PrintArea" localSheetId="15" hidden="1">Юнг!$A$1:$F$100</definedName>
    <definedName name="Z_5BFCA170_DEAE_4D2C_98A0_1E68B427AC01_.wvu.PrintArea" localSheetId="17" hidden="1">Яра!$A$1:$F$102</definedName>
    <definedName name="Z_5BFCA170_DEAE_4D2C_98A0_1E68B427AC01_.wvu.Rows" localSheetId="3" hidden="1">Але!$19:$24,Але!$44:$44,Але!$46:$46,Але!$53:$53,Але!$55:$56,Але!$63:$64,Але!$74:$75,Але!$79:$83,Але!$87:$89</definedName>
    <definedName name="Z_5BFCA170_DEAE_4D2C_98A0_1E68B427AC01_.wvu.Rows" localSheetId="5" hidden="1">Иль!$19:$24,Иль!$30:$31,Иль!$33:$33,Иль!$46:$46,Иль!$51:$51,Иль!$61:$62,Иль!$69:$70,Иль!$79:$80,Иль!$82:$82,Иль!$94:$98</definedName>
    <definedName name="Z_5BFCA170_DEAE_4D2C_98A0_1E68B427AC01_.wvu.Rows" localSheetId="6" hidden="1">Кад!$19:$24,Кад!$44:$44,Кад!$56:$56,Кад!$58:$59,Кад!$66:$67,Кад!$83:$85,Кад!$89:$96</definedName>
    <definedName name="Z_5BFCA170_DEAE_4D2C_98A0_1E68B427AC01_.wvu.Rows" localSheetId="0" hidden="1">Консол!$22:$22,Консол!$43:$45,Консол!$82:$84</definedName>
    <definedName name="Z_5BFCA170_DEAE_4D2C_98A0_1E68B427AC01_.wvu.Rows" localSheetId="19" hidden="1">Лист1!$82:$84</definedName>
    <definedName name="Z_5BFCA170_DEAE_4D2C_98A0_1E68B427AC01_.wvu.Rows" localSheetId="7" hidden="1">Мор!$21:$21,Мор!$23:$23,Мор!$37:$37,Мор!$44:$44,Мор!$47:$47,Мор!$49:$50,Мор!$57:$57,Мор!$59:$60,Мор!$67:$68,Мор!$83:$88,Мор!$91:$97</definedName>
    <definedName name="Z_5BFCA170_DEAE_4D2C_98A0_1E68B427AC01_.wvu.Rows" localSheetId="8" hidden="1">Мос!$19:$24,Мос!$44:$44,Мос!$58:$58,Мос!$60:$61,Мос!$68:$69,Мос!$82:$82,Мос!$84:$90,Мос!$95:$100</definedName>
    <definedName name="Z_5BFCA170_DEAE_4D2C_98A0_1E68B427AC01_.wvu.Rows" localSheetId="9" hidden="1">Ори!$19:$24,Ори!$32:$32,Ори!$44:$44,Ори!$48:$50,Ори!$57:$57,Ори!$59:$60,Ори!$67:$68,Ори!$78:$79,Ори!$81:$81,Ори!$83:$87,Ори!$91:$98</definedName>
    <definedName name="Z_5BFCA170_DEAE_4D2C_98A0_1E68B427AC01_.wvu.Rows" localSheetId="2" hidden="1">район!$18:$19,район!$21:$21,район!$29:$31,район!$51:$52,район!$64:$64,район!$71:$71,район!$88:$88,район!$95:$95,район!$123:$125</definedName>
    <definedName name="Z_5BFCA170_DEAE_4D2C_98A0_1E68B427AC01_.wvu.Rows" localSheetId="4" hidden="1">Сун!$19:$24,Сун!$49:$51,Сун!$58:$58,Сун!$60:$61,Сун!$68:$69,Сун!$79:$80,Сун!$82:$82,Сун!$88:$89,Сун!$93:$97</definedName>
    <definedName name="Z_5BFCA170_DEAE_4D2C_98A0_1E68B427AC01_.wvu.Rows" localSheetId="10" hidden="1">Сят!$19:$19,Сят!$45:$47,Сят!$57:$57,Сят!$59:$60,Сят!$67:$68,Сят!$83:$86,Сят!$90:$97</definedName>
    <definedName name="Z_5BFCA170_DEAE_4D2C_98A0_1E68B427AC01_.wvu.Rows" localSheetId="11" hidden="1">Тор!$19:$19,Тор!$50:$50,Тор!$57:$57,Тор!$59:$60,Тор!$67:$68,Тор!$75:$75,Тор!$79:$80,Тор!$83:$93</definedName>
    <definedName name="Z_5BFCA170_DEAE_4D2C_98A0_1E68B427AC01_.wvu.Rows" localSheetId="12" hidden="1">Хор!$19:$24,Хор!$32:$32,Хор!$40:$40,Хор!$44:$44,Хор!$55:$55,Хор!$57:$58,Хор!$65:$66,Хор!$81:$85,Хор!$88:$95</definedName>
    <definedName name="Z_5BFCA170_DEAE_4D2C_98A0_1E68B427AC01_.wvu.Rows" localSheetId="13" hidden="1">Чум!$19:$19,Чум!$21:$21,Чум!$23:$24,Чум!$47:$49,Чум!$57:$57,Чум!$59:$60,Чум!$67:$68,Чум!$83:$87,Чум!$90:$97</definedName>
    <definedName name="Z_5BFCA170_DEAE_4D2C_98A0_1E68B427AC01_.wvu.Rows" localSheetId="14" hidden="1">Шать!$19:$24,Шать!$47:$49,Шать!$57:$57,Шать!$59:$60,Шать!$67:$68,Шать!$78:$79,Шать!$83:$87,Шать!$90:$97</definedName>
    <definedName name="Z_5BFCA170_DEAE_4D2C_98A0_1E68B427AC01_.wvu.Rows" localSheetId="15" hidden="1">Юнг!$19:$24,Юнг!$32:$32,Юнг!$49:$49,Юнг!$56:$56,Юнг!$58:$59,Юнг!$66:$67,Юнг!$82:$86,Юнг!$89:$96</definedName>
    <definedName name="Z_5BFCA170_DEAE_4D2C_98A0_1E68B427AC01_.wvu.Rows" localSheetId="16" hidden="1">Юсь!$20:$24,Юсь!#REF!,Юсь!$43:$48,Юсь!$57:$57,Юсь!$59:$60,Юсь!$67:$68,Юсь!$78:$79,Юсь!$82:$87,Юсь!$90:$97</definedName>
    <definedName name="Z_5BFCA170_DEAE_4D2C_98A0_1E68B427AC01_.wvu.Rows" localSheetId="17" hidden="1">Яра!$19:$24,Яра!$46:$50,Яра!$58:$58,Яра!$60:$61,Яра!$68:$69,Яра!$79:$79,Яра!$82:$88,Яра!$91:$98</definedName>
    <definedName name="Z_5BFCA170_DEAE_4D2C_98A0_1E68B427AC01_.wvu.Rows" localSheetId="18" hidden="1">Яро!$19:$24,Яро!$43:$43,Яро!$54:$54,Яро!$56:$57,Яро!$64:$65,Яро!$75:$76,Яро!$80:$85,Яро!$87:$94</definedName>
    <definedName name="Z_61528DAC_5C4C_48F4_ADE2_8A724B05A086_.wvu.Cols" localSheetId="1" hidden="1">Справка!$AV:$AX,Справка!$BB:$BD,Справка!$BH:$BJ,Справка!$BL:$BM,Справка!$BT:$BY,Справка!$CX:$DF</definedName>
    <definedName name="Z_61528DAC_5C4C_48F4_ADE2_8A724B05A086_.wvu.PrintArea" localSheetId="3" hidden="1">Але!$A$1:$F$97</definedName>
    <definedName name="Z_61528DAC_5C4C_48F4_ADE2_8A724B05A086_.wvu.PrintArea" localSheetId="5" hidden="1">Иль!$A$1:$F$105</definedName>
    <definedName name="Z_61528DAC_5C4C_48F4_ADE2_8A724B05A086_.wvu.PrintArea" localSheetId="0" hidden="1">Консол!$A$1:$K$50</definedName>
    <definedName name="Z_61528DAC_5C4C_48F4_ADE2_8A724B05A086_.wvu.PrintArea" localSheetId="7" hidden="1">Мор!$A$1:$F$101</definedName>
    <definedName name="Z_61528DAC_5C4C_48F4_ADE2_8A724B05A086_.wvu.PrintArea" localSheetId="2" hidden="1">район!$A$1:$F$137</definedName>
    <definedName name="Z_61528DAC_5C4C_48F4_ADE2_8A724B05A086_.wvu.PrintArea" localSheetId="1" hidden="1">Справка!$A$1:$EY$31</definedName>
    <definedName name="Z_61528DAC_5C4C_48F4_ADE2_8A724B05A086_.wvu.PrintArea" localSheetId="4" hidden="1">Сун!$A$1:$F$104</definedName>
    <definedName name="Z_61528DAC_5C4C_48F4_ADE2_8A724B05A086_.wvu.PrintArea" localSheetId="11" hidden="1">Тор!$A$1:$F$101</definedName>
    <definedName name="Z_61528DAC_5C4C_48F4_ADE2_8A724B05A086_.wvu.PrintArea" localSheetId="15" hidden="1">Юнг!$A$1:$F$100</definedName>
    <definedName name="Z_61528DAC_5C4C_48F4_ADE2_8A724B05A086_.wvu.PrintArea" localSheetId="17" hidden="1">Яра!$A$1:$F$102</definedName>
    <definedName name="Z_61528DAC_5C4C_48F4_ADE2_8A724B05A086_.wvu.Rows" localSheetId="3" hidden="1">Але!$19:$24,Але!$28:$28,Але!$36:$36,Але!$46:$46,Але!$55:$56,Але!$63:$64,Але!$74:$75,Але!$79:$82,Але!$86:$93,Але!$142:$142</definedName>
    <definedName name="Z_61528DAC_5C4C_48F4_ADE2_8A724B05A086_.wvu.Rows" localSheetId="5" hidden="1">Иль!$19:$23,Иль!$34:$34,Иль!$40:$40,Иль!$59:$59,Иль!$61:$62,Иль!$69:$70,Иль!$79:$80,Иль!$82:$82,Иль!$87:$91,Иль!$94:$101,Иль!$144:$144</definedName>
    <definedName name="Z_61528DAC_5C4C_48F4_ADE2_8A724B05A086_.wvu.Rows" localSheetId="6" hidden="1">Кад!$19:$24,Кад!$31:$35,Кад!$38:$38,Кад!$44:$44,Кад!$48:$48,Кад!$56:$56,Кад!$58:$59,Кад!$66:$67,Кад!$77:$77,Кад!$82:$86,Кад!$89:$96,Кад!$142:$142</definedName>
    <definedName name="Z_61528DAC_5C4C_48F4_ADE2_8A724B05A086_.wvu.Rows" localSheetId="0" hidden="1">Консол!$43:$45</definedName>
    <definedName name="Z_61528DAC_5C4C_48F4_ADE2_8A724B05A086_.wvu.Rows" localSheetId="19" hidden="1">Лист1!$82:$84</definedName>
    <definedName name="Z_61528DAC_5C4C_48F4_ADE2_8A724B05A086_.wvu.Rows" localSheetId="7" hidden="1">Мор!$17:$24,Мор!$27:$27,Мор!$31:$33,Мор!$44:$44,Мор!$47:$47,Мор!$57:$57,Мор!$59:$60,Мор!$64:$65,Мор!$67:$68,Мор!$78:$78,Мор!$83:$88,Мор!$91:$97,Мор!$142:$142</definedName>
    <definedName name="Z_61528DAC_5C4C_48F4_ADE2_8A724B05A086_.wvu.Rows" localSheetId="8" hidden="1">Мос!$19:$24,Мос!$29:$33,Мос!$44:$44,Мос!$50:$50,Мос!$58:$58,Мос!$60:$61,Мос!$68:$69,Мос!$82:$82,Мос!$85:$92,Мос!$95:$102,Мос!$143:$143</definedName>
    <definedName name="Z_61528DAC_5C4C_48F4_ADE2_8A724B05A086_.wvu.Rows" localSheetId="9" hidden="1">Ори!$19:$24,Ори!$31:$35,Ори!$44:$44,Ори!$48:$50,Ори!$57:$57,Ори!$59:$60,Ори!$67:$68,Ори!$78:$78,Ори!$81:$81,Ори!$84:$88,Ори!$91:$98,Ори!$142:$142</definedName>
    <definedName name="Z_61528DAC_5C4C_48F4_ADE2_8A724B05A086_.wvu.Rows" localSheetId="2" hidden="1">район!$39:$39,район!$82:$82,район!$95:$95</definedName>
    <definedName name="Z_61528DAC_5C4C_48F4_ADE2_8A724B05A086_.wvu.Rows" localSheetId="4" hidden="1">Сун!$19:$24,Сун!$33:$34,Сун!$45:$45,Сун!$49:$51,Сун!$58:$58,Сун!$60:$61,Сун!$68:$69,Сун!$79:$79,Сун!$82:$82,Сун!$85:$85,Сун!$87:$89,Сун!$93:$100,Сун!$142:$142</definedName>
    <definedName name="Z_61528DAC_5C4C_48F4_ADE2_8A724B05A086_.wvu.Rows" localSheetId="10" hidden="1">Сят!$19:$24,Сят!$31:$33,Сят!$38:$38,Сят!$45:$47,Сят!$57:$57,Сят!$59:$60,Сят!$67:$68,Сят!$78:$78,Сят!$83:$87,Сят!$90:$97,Сят!$143:$143</definedName>
    <definedName name="Z_61528DAC_5C4C_48F4_ADE2_8A724B05A086_.wvu.Rows" localSheetId="11" hidden="1">Тор!$19:$24,Тор!$32:$34,Тор!$39:$39,Тор!$50:$50,Тор!$57:$57,Тор!$59:$60,Тор!$67:$68,Тор!$75:$75,Тор!$79:$79,Тор!$86:$95,Тор!$142:$142</definedName>
    <definedName name="Z_61528DAC_5C4C_48F4_ADE2_8A724B05A086_.wvu.Rows" localSheetId="12" hidden="1">Хор!$19:$24,Хор!$28:$35,Хор!$40:$40,Хор!$46:$48,Хор!$55:$55,Хор!$57:$59,Хор!$65:$66,Хор!$76:$76,Хор!$81:$85,Хор!$88:$95,Хор!$142:$142</definedName>
    <definedName name="Z_61528DAC_5C4C_48F4_ADE2_8A724B05A086_.wvu.Rows" localSheetId="13" hidden="1">Чум!$19:$24,Чум!$31:$36,Чум!$48:$49,Чум!$57:$57,Чум!$59:$61,Чум!$67:$68,Чум!$78:$78,Чум!$83:$87,Чум!$90:$97,Чум!$142:$142</definedName>
    <definedName name="Z_61528DAC_5C4C_48F4_ADE2_8A724B05A086_.wvu.Rows" localSheetId="14" hidden="1">Шать!$19:$25,Шать!$31:$33,Шать!$47:$49,Шать!$57:$57,Шать!$59:$60,Шать!$67:$68,Шать!$74:$74,Шать!$78:$78,Шать!$84:$86,Шать!$90:$97,Шать!$142:$142</definedName>
    <definedName name="Z_61528DAC_5C4C_48F4_ADE2_8A724B05A086_.wvu.Rows" localSheetId="15" hidden="1">Юнг!$19:$24,Юнг!$38:$38,Юнг!$46:$46,Юнг!$56:$56,Юнг!$58:$60,Юнг!$66:$67,Юнг!$77:$77,Юнг!$82:$86,Юнг!$89:$96,Юнг!$142:$142</definedName>
    <definedName name="Z_61528DAC_5C4C_48F4_ADE2_8A724B05A086_.wvu.Rows" localSheetId="16" hidden="1">Юсь!$19:$24,Юсь!$36:$36,Юсь!$43:$48,Юсь!$57:$57,Юсь!$59:$61,Юсь!$67:$68,Юсь!$83:$87,Юсь!$90:$97,Юсь!$141:$141</definedName>
    <definedName name="Z_61528DAC_5C4C_48F4_ADE2_8A724B05A086_.wvu.Rows" localSheetId="17" hidden="1">Яра!$19:$24,Яра!$28:$29,Яра!$33:$33,Яра!$46:$46,Яра!$48:$50,Яра!$58:$58,Яра!$60:$61,Яра!$68:$69,Яра!$79:$79,Яра!$84:$88,Яра!$91:$98,Яра!$143:$143</definedName>
    <definedName name="Z_61528DAC_5C4C_48F4_ADE2_8A724B05A086_.wvu.Rows" localSheetId="18" hidden="1">Яро!$19:$24,Яро!$28:$28,Яро!$43:$43,Яро!$46:$47,Яро!$54:$54,Яро!$56:$58,Яро!$64:$65,Яро!$75:$75,Яро!$82:$84,Яро!$87:$90,Яро!$92:$94</definedName>
    <definedName name="Z_A54C432C_6C68_4B53_A75C_446EB3A61B2B_.wvu.Cols" localSheetId="1" hidden="1">Справка!$AV:$AX,Справка!$BB:$BD,Справка!$BH:$BP,Справка!$BT:$BY,Справка!$CX:$DF</definedName>
    <definedName name="Z_A54C432C_6C68_4B53_A75C_446EB3A61B2B_.wvu.PrintArea" localSheetId="5" hidden="1">Иль!$A$1:$F$105</definedName>
    <definedName name="Z_A54C432C_6C68_4B53_A75C_446EB3A61B2B_.wvu.PrintArea" localSheetId="0" hidden="1">Консол!$A$1:$K$50</definedName>
    <definedName name="Z_A54C432C_6C68_4B53_A75C_446EB3A61B2B_.wvu.PrintArea" localSheetId="7" hidden="1">Мор!$A$1:$F$101</definedName>
    <definedName name="Z_A54C432C_6C68_4B53_A75C_446EB3A61B2B_.wvu.PrintArea" localSheetId="1" hidden="1">Справка!$A$1:$EY$31</definedName>
    <definedName name="Z_A54C432C_6C68_4B53_A75C_446EB3A61B2B_.wvu.PrintArea" localSheetId="11" hidden="1">Тор!$A$1:$F$101</definedName>
    <definedName name="Z_A54C432C_6C68_4B53_A75C_446EB3A61B2B_.wvu.PrintArea" localSheetId="15" hidden="1">Юнг!$A$1:$F$100</definedName>
    <definedName name="Z_A54C432C_6C68_4B53_A75C_446EB3A61B2B_.wvu.PrintArea" localSheetId="17" hidden="1">Яра!$A$1:$F$102</definedName>
    <definedName name="Z_A54C432C_6C68_4B53_A75C_446EB3A61B2B_.wvu.Rows" localSheetId="3" hidden="1">Але!$19:$24,Але!$28:$33,Але!$36:$36,Але!$46:$46,Але!$53:$53,Але!$55:$57,Але!$63:$64,Але!$74:$75,Але!$79:$83,Але!$86:$93,Але!$142:$142</definedName>
    <definedName name="Z_A54C432C_6C68_4B53_A75C_446EB3A61B2B_.wvu.Rows" localSheetId="5" hidden="1">Иль!$19:$24,Иль!$30:$40,Иль!$46:$46,Иль!$48:$51,Иль!$59:$59,Иль!$61:$63,Иль!$69:$70,Иль!$79:$80,Иль!$82:$82,Иль!$87:$91,Иль!$94:$101,Иль!$144:$144</definedName>
    <definedName name="Z_A54C432C_6C68_4B53_A75C_446EB3A61B2B_.wvu.Rows" localSheetId="6" hidden="1">Кад!$19:$24,Кад!$31:$35,Кад!$38:$38,Кад!$42:$42,Кад!$44:$44,Кад!$46:$46,Кад!$48:$49,Кад!$56:$56,Кад!$58:$60,Кад!$66:$67,Кад!$77:$78,Кад!$82:$86,Кад!$89:$96,Кад!$142:$142</definedName>
    <definedName name="Z_A54C432C_6C68_4B53_A75C_446EB3A61B2B_.wvu.Rows" localSheetId="0" hidden="1">Консол!$22:$22,Консол!$43:$45</definedName>
    <definedName name="Z_A54C432C_6C68_4B53_A75C_446EB3A61B2B_.wvu.Rows" localSheetId="19" hidden="1">Лист1!$82:$84</definedName>
    <definedName name="Z_A54C432C_6C68_4B53_A75C_446EB3A61B2B_.wvu.Rows" localSheetId="7" hidden="1">Мор!$17:$24,Мор!$27:$27,Мор!$31:$35,Мор!$37:$37,Мор!$44:$44,Мор!$46:$47,Мор!$49:$50,Мор!$57:$57,Мор!$59:$60,Мор!$64:$65,Мор!$67:$68,Мор!$78:$79,Мор!$83:$88,Мор!$91:$97,Мор!$142:$142</definedName>
    <definedName name="Z_A54C432C_6C68_4B53_A75C_446EB3A61B2B_.wvu.Rows" localSheetId="8" hidden="1">Мос!$19:$24,Мос!$29:$35,Мос!$44:$44,Мос!$46:$50,Мос!$58:$58,Мос!$60:$61,Мос!$68:$69,Мос!$79:$80,Мос!$82:$82,Мос!$85:$92,Мос!$95:$102,Мос!$143:$143</definedName>
    <definedName name="Z_A54C432C_6C68_4B53_A75C_446EB3A61B2B_.wvu.Rows" localSheetId="9" hidden="1">Ори!$19:$24,Ори!$31:$35,Ори!$44:$44,Ори!$46:$46,Ори!$48:$50,Ори!$57:$57,Ори!$59:$60,Ори!$67:$68,Ори!$78:$79,Ори!$81:$81,Ори!$84:$88,Ори!$91:$98,Ори!$142:$142</definedName>
    <definedName name="Z_A54C432C_6C68_4B53_A75C_446EB3A61B2B_.wvu.Rows" localSheetId="2" hidden="1">район!$18:$19,район!$21:$21,район!$26:$26,район!$28:$32,район!$36:$36,район!$39:$39,район!$51:$52,район!#REF!,район!$64:$64,район!$71:$71,район!$88:$88,район!$95:$95,район!$123:$125,район!$128:$129</definedName>
    <definedName name="Z_A54C432C_6C68_4B53_A75C_446EB3A61B2B_.wvu.Rows" localSheetId="1" hidden="1">Справка!#REF!</definedName>
    <definedName name="Z_A54C432C_6C68_4B53_A75C_446EB3A61B2B_.wvu.Rows" localSheetId="4" hidden="1">Сун!$19:$24,Сун!$34:$39,Сун!$43:$43,Сун!$45:$45,Сун!$47:$47,Сун!$49:$51,Сун!$58:$58,Сун!$60:$62,Сун!$68:$69,Сун!$79:$80,Сун!$82:$82,Сун!$85:$85,Сун!$87:$89,Сун!$93:$100,Сун!$142:$142</definedName>
    <definedName name="Z_A54C432C_6C68_4B53_A75C_446EB3A61B2B_.wvu.Rows" localSheetId="10" hidden="1">Сят!$19:$24,Сят!$31:$35,Сят!$38:$38,Сят!$45:$48,Сят!$57:$57,Сят!$59:$60,Сят!$67:$68,Сят!$78:$79,Сят!$83:$87,Сят!$90:$97,Сят!$143:$143</definedName>
    <definedName name="Z_A54C432C_6C68_4B53_A75C_446EB3A61B2B_.wvu.Rows" localSheetId="11" hidden="1">Тор!$19:$24,Тор!$32:$36,Тор!$39:$39,Тор!$46:$47,Тор!$50:$50,Тор!$57:$57,Тор!$59:$60,Тор!$67:$68,Тор!$75:$75,Тор!$79:$80,Тор!$84:$95,Тор!$142:$142</definedName>
    <definedName name="Z_A54C432C_6C68_4B53_A75C_446EB3A61B2B_.wvu.Rows" localSheetId="12" hidden="1">Хор!$19:$24,Хор!$28:$33,Хор!$40:$40,Хор!$44:$44,Хор!$46:$48,Хор!$55:$55,Хор!$57:$59,Хор!$65:$66,Хор!$72:$72,Хор!$76:$77,Хор!$81:$85,Хор!$88:$95,Хор!$142:$142</definedName>
    <definedName name="Z_A54C432C_6C68_4B53_A75C_446EB3A61B2B_.wvu.Rows" localSheetId="13" hidden="1">Чум!$19:$24,Чум!$31:$36,Чум!$46:$49,Чум!$57:$57,Чум!$59:$61,Чум!$67:$68,Чум!$78:$79,Чум!$83:$87,Чум!$90:$97,Чум!$142:$142</definedName>
    <definedName name="Z_A54C432C_6C68_4B53_A75C_446EB3A61B2B_.wvu.Rows" localSheetId="14" hidden="1">Шать!$19:$25,Шать!$31:$33,Шать!$46:$49,Шать!$57:$57,Шать!$59:$60,Шать!$67:$68,Шать!$78:$79,Шать!$84:$86,Шать!$90:$97,Шать!$142:$142</definedName>
    <definedName name="Z_A54C432C_6C68_4B53_A75C_446EB3A61B2B_.wvu.Rows" localSheetId="15" hidden="1">Юнг!$19:$24,Юнг!$33:$33,Юнг!$38:$38,Юнг!$46:$47,Юнг!$56:$56,Юнг!$58:$60,Юнг!$66:$68,Юнг!$77:$78,Юнг!$82:$86,Юнг!$89:$96,Юнг!$142:$142</definedName>
    <definedName name="Z_A54C432C_6C68_4B53_A75C_446EB3A61B2B_.wvu.Rows" localSheetId="16" hidden="1">Юсь!$19:$24,Юсь!$31:$33,Юсь!$36:$36,Юсь!#REF!,Юсь!$43:$49,Юсь!$57:$57,Юсь!$59:$60,Юсь!$67:$68,Юсь!$78:$79,Юсь!$83:$87,Юсь!$90:$97,Юсь!$141:$141</definedName>
    <definedName name="Z_A54C432C_6C68_4B53_A75C_446EB3A61B2B_.wvu.Rows" localSheetId="17" hidden="1">Яра!$19:$24,Яра!$32:$34,Яра!$46:$50,Яра!$58:$58,Яра!$60:$62,Яра!$68:$69,Яра!$79:$80,Яра!$84:$88,Яра!$91:$98,Яра!$143:$143</definedName>
    <definedName name="Z_A54C432C_6C68_4B53_A75C_446EB3A61B2B_.wvu.Rows" localSheetId="18" hidden="1">Яро!$19:$24,Яро!$28:$36,Яро!$43:$43,Яро!$46:$46,Яро!$54:$54,Яро!$56:$58,Яро!$64:$65,Яро!$75:$75,Яро!$80:$84,Яро!$87:$94</definedName>
    <definedName name="Z_B30CE22D_C12F_4E12_8BB9_3AAE0A6991CC_.wvu.Cols" localSheetId="1" hidden="1">Справка!$AV:$AX,Справка!$BB:$BD,Справка!$BH:$BM,Справка!$BT:$BY,Справка!$CX:$DF</definedName>
    <definedName name="Z_B30CE22D_C12F_4E12_8BB9_3AAE0A6991CC_.wvu.PrintArea" localSheetId="3" hidden="1">Але!$A$1:$F$97</definedName>
    <definedName name="Z_B30CE22D_C12F_4E12_8BB9_3AAE0A6991CC_.wvu.PrintArea" localSheetId="5" hidden="1">Иль!$A$1:$F$105</definedName>
    <definedName name="Z_B30CE22D_C12F_4E12_8BB9_3AAE0A6991CC_.wvu.PrintArea" localSheetId="0" hidden="1">Консол!$A$1:$K$50</definedName>
    <definedName name="Z_B30CE22D_C12F_4E12_8BB9_3AAE0A6991CC_.wvu.PrintArea" localSheetId="7" hidden="1">Мор!$A$1:$F$101</definedName>
    <definedName name="Z_B30CE22D_C12F_4E12_8BB9_3AAE0A6991CC_.wvu.PrintArea" localSheetId="1" hidden="1">Справка!$A$1:$EY$31</definedName>
    <definedName name="Z_B30CE22D_C12F_4E12_8BB9_3AAE0A6991CC_.wvu.PrintArea" localSheetId="4" hidden="1">Сун!$A$1:$F$104</definedName>
    <definedName name="Z_B30CE22D_C12F_4E12_8BB9_3AAE0A6991CC_.wvu.PrintArea" localSheetId="11" hidden="1">Тор!$A$1:$F$101</definedName>
    <definedName name="Z_B30CE22D_C12F_4E12_8BB9_3AAE0A6991CC_.wvu.PrintArea" localSheetId="13" hidden="1">Чум!$A$1:$F$101</definedName>
    <definedName name="Z_B30CE22D_C12F_4E12_8BB9_3AAE0A6991CC_.wvu.PrintArea" localSheetId="15" hidden="1">Юнг!$A$1:$F$100</definedName>
    <definedName name="Z_B30CE22D_C12F_4E12_8BB9_3AAE0A6991CC_.wvu.PrintArea" localSheetId="16" hidden="1">Юсь!$A$1:$F$101</definedName>
    <definedName name="Z_B30CE22D_C12F_4E12_8BB9_3AAE0A6991CC_.wvu.PrintArea" localSheetId="17" hidden="1">Яра!$A$1:$F$102</definedName>
    <definedName name="Z_B30CE22D_C12F_4E12_8BB9_3AAE0A6991CC_.wvu.Rows" localSheetId="3" hidden="1">Але!$19:$24,Але!$28:$28,Але!$36:$36,Але!$45:$46,Але!$53:$53,Але!$55:$57,Але!$63:$64,Але!$74:$75,Але!$79:$83,Але!$86:$93,Але!$142:$142</definedName>
    <definedName name="Z_B30CE22D_C12F_4E12_8BB9_3AAE0A6991CC_.wvu.Rows" localSheetId="5" hidden="1">Иль!$19:$24,Иль!$34:$34,Иль!$39:$40,Иль!$49:$51,Иль!$59:$59,Иль!$61:$63,Иль!$69:$70,Иль!$79:$80,Иль!$82:$82,Иль!$87:$91,Иль!$94:$101,Иль!$144:$144</definedName>
    <definedName name="Z_B30CE22D_C12F_4E12_8BB9_3AAE0A6991CC_.wvu.Rows" localSheetId="6" hidden="1">Кад!$19:$24,Кад!$31:$35,Кад!$38:$38,Кад!$48:$49,Кад!$56:$56,Кад!$58:$60,Кад!$66:$67,Кад!$77:$78,Кад!$82:$86,Кад!$89:$96,Кад!$142:$142</definedName>
    <definedName name="Z_B30CE22D_C12F_4E12_8BB9_3AAE0A6991CC_.wvu.Rows" localSheetId="0" hidden="1">Консол!$22:$22,Консол!$43:$45</definedName>
    <definedName name="Z_B30CE22D_C12F_4E12_8BB9_3AAE0A6991CC_.wvu.Rows" localSheetId="19" hidden="1">Лист1!$82:$84</definedName>
    <definedName name="Z_B30CE22D_C12F_4E12_8BB9_3AAE0A6991CC_.wvu.Rows" localSheetId="7" hidden="1">Мор!$17:$24,Мор!$27:$27,Мор!$31:$33,Мор!$44:$44,Мор!$47:$47,Мор!$49:$50,Мор!$57:$57,Мор!$59:$60,Мор!$64:$65,Мор!$67:$68,Мор!$78:$79,Мор!$83:$88,Мор!$91:$97,Мор!$142:$142</definedName>
    <definedName name="Z_B30CE22D_C12F_4E12_8BB9_3AAE0A6991CC_.wvu.Rows" localSheetId="8" hidden="1">Мос!$19:$24,Мос!$29:$33,Мос!$44:$44,Мос!$58:$58,Мос!$60:$61,Мос!$68:$69,Мос!$79:$80,Мос!$82:$82,Мос!$85:$92,Мос!$95:$102,Мос!$143:$143</definedName>
    <definedName name="Z_B30CE22D_C12F_4E12_8BB9_3AAE0A6991CC_.wvu.Rows" localSheetId="9" hidden="1">Ори!$19:$24,Ори!$31:$35,Ори!$44:$44,Ори!$48:$50,Ори!$57:$57,Ори!$59:$60,Ори!$67:$68,Ори!$78:$79,Ори!$81:$81,Ори!$84:$88,Ори!$91:$98,Ори!$142:$142</definedName>
    <definedName name="Z_B30CE22D_C12F_4E12_8BB9_3AAE0A6991CC_.wvu.Rows" localSheetId="2" hidden="1">район!$18:$19,район!$21:$21,район!$28:$32,район!$36:$36,район!$39:$39,район!$51:$52,район!#REF!,район!$64:$64,район!$71:$71,район!$88:$88,район!$123:$125,район!$128:$129</definedName>
    <definedName name="Z_B30CE22D_C12F_4E12_8BB9_3AAE0A6991CC_.wvu.Rows" localSheetId="4" hidden="1">Сун!$19:$24,Сун!$34:$36,Сун!$39:$39,Сун!$49:$51,Сун!$54:$54,Сун!$58:$58,Сун!$60:$62,Сун!$68:$69,Сун!$79:$80,Сун!$82:$82,Сун!$85:$85,Сун!$87:$90,Сун!$93:$100,Сун!$142:$142</definedName>
    <definedName name="Z_B30CE22D_C12F_4E12_8BB9_3AAE0A6991CC_.wvu.Rows" localSheetId="10" hidden="1">Сят!$19:$24,Сят!$31:$33,Сят!$38:$38,Сят!$45:$47,Сят!$57:$57,Сят!$59:$60,Сят!$67:$68,Сят!$78:$79,Сят!$83:$87,Сят!$90:$97,Сят!$143:$143</definedName>
    <definedName name="Z_B30CE22D_C12F_4E12_8BB9_3AAE0A6991CC_.wvu.Rows" localSheetId="11" hidden="1">Тор!$19:$24,Тор!$32:$36,Тор!$39:$39,Тор!$50:$50,Тор!$57:$57,Тор!$59:$60,Тор!$67:$68,Тор!$75:$75,Тор!$79:$80,Тор!$86:$87,Тор!$89:$95,Тор!$142:$142</definedName>
    <definedName name="Z_B30CE22D_C12F_4E12_8BB9_3AAE0A6991CC_.wvu.Rows" localSheetId="12" hidden="1">Хор!$19:$24,Хор!$28:$36,Хор!$40:$40,Хор!$46:$48,Хор!$55:$55,Хор!$57:$59,Хор!$65:$66,Хор!$76:$77,Хор!$81:$85,Хор!$88:$95,Хор!$142:$142</definedName>
    <definedName name="Z_B30CE22D_C12F_4E12_8BB9_3AAE0A6991CC_.wvu.Rows" localSheetId="13" hidden="1">Чум!$19:$24,Чум!$31:$36,Чум!$47:$49,Чум!$57:$57,Чум!$59:$61,Чум!$67:$68,Чум!$78:$79,Чум!$83:$87,Чум!$90:$97,Чум!$142:$142</definedName>
    <definedName name="Z_B30CE22D_C12F_4E12_8BB9_3AAE0A6991CC_.wvu.Rows" localSheetId="14" hidden="1">Шать!$19:$25,Шать!$31:$33,Шать!$57:$57,Шать!$59:$60,Шать!$67:$68,Шать!$78:$79,Шать!$84:$86,Шать!$90:$97,Шать!$142:$142</definedName>
    <definedName name="Z_B30CE22D_C12F_4E12_8BB9_3AAE0A6991CC_.wvu.Rows" localSheetId="15" hidden="1">Юнг!$19:$24,Юнг!$38:$38,Юнг!$46:$46,Юнг!$56:$56,Юнг!$58:$60,Юнг!$66:$67,Юнг!$77:$78,Юнг!$82:$86,Юнг!$89:$96,Юнг!$142:$142</definedName>
    <definedName name="Z_B30CE22D_C12F_4E12_8BB9_3AAE0A6991CC_.wvu.Rows" localSheetId="16" hidden="1">Юсь!$19:$24,Юсь!$31:$33,Юсь!$36:$36,Юсь!$43:$48,Юсь!$57:$57,Юсь!$59:$60,Юсь!$67:$68,Юсь!$78:$79,Юсь!$83:$87,Юсь!$90:$97,Юсь!$141:$141</definedName>
    <definedName name="Z_B30CE22D_C12F_4E12_8BB9_3AAE0A6991CC_.wvu.Rows" localSheetId="17" hidden="1">Яра!$19:$24,Яра!$46:$46,Яра!$48:$50,Яра!$58:$58,Яра!$60:$61,Яра!$68:$69,Яра!$79:$80,Яра!$84:$88,Яра!$91:$98,Яра!$143:$143</definedName>
    <definedName name="Z_B30CE22D_C12F_4E12_8BB9_3AAE0A6991CC_.wvu.Rows" localSheetId="18" hidden="1">Яро!$19:$24,Яро!$28:$28,Яро!$36:$36,Яро!$43:$43,Яро!$54:$54,Яро!$56:$58,Яро!$64:$65,Яро!$75:$75,Яро!$80:$84,Яро!$87:$90,Яро!$92:$94</definedName>
    <definedName name="Z_B31C8DB7_3E78_4144_A6B5_8DE36DE63F0E_.wvu.Cols" localSheetId="1" hidden="1">Справка!$AV:$AX,Справка!$BB:$BD,Справка!$BH:$BM,Справка!$BT:$BY,Справка!$CX:$DF</definedName>
    <definedName name="Z_B31C8DB7_3E78_4144_A6B5_8DE36DE63F0E_.wvu.PrintArea" localSheetId="5" hidden="1">Иль!$A$1:$F$105</definedName>
    <definedName name="Z_B31C8DB7_3E78_4144_A6B5_8DE36DE63F0E_.wvu.PrintArea" localSheetId="0" hidden="1">Консол!$A$1:$K$50</definedName>
    <definedName name="Z_B31C8DB7_3E78_4144_A6B5_8DE36DE63F0E_.wvu.PrintArea" localSheetId="7" hidden="1">Мор!$A$1:$F$101</definedName>
    <definedName name="Z_B31C8DB7_3E78_4144_A6B5_8DE36DE63F0E_.wvu.PrintArea" localSheetId="1" hidden="1">Справка!$A$1:$EY$31</definedName>
    <definedName name="Z_B31C8DB7_3E78_4144_A6B5_8DE36DE63F0E_.wvu.PrintArea" localSheetId="11" hidden="1">Тор!$A$1:$F$101</definedName>
    <definedName name="Z_B31C8DB7_3E78_4144_A6B5_8DE36DE63F0E_.wvu.PrintArea" localSheetId="15" hidden="1">Юнг!$A$1:$F$100</definedName>
    <definedName name="Z_B31C8DB7_3E78_4144_A6B5_8DE36DE63F0E_.wvu.PrintArea" localSheetId="17" hidden="1">Яра!$A$1:$F$102</definedName>
    <definedName name="Z_B31C8DB7_3E78_4144_A6B5_8DE36DE63F0E_.wvu.Rows" localSheetId="3" hidden="1">Але!$19:$24,Але!$46:$46,Але!$53:$53,Але!$55:$56,Але!$63:$64,Але!$74:$75,Але!$79:$83,Але!$87:$89</definedName>
    <definedName name="Z_B31C8DB7_3E78_4144_A6B5_8DE36DE63F0E_.wvu.Rows" localSheetId="5" hidden="1">Иль!$19:$24,Иль!$33:$33,Иль!$46:$46,Иль!$51:$51,Иль!$61:$62,Иль!$69:$70,Иль!$79:$80,Иль!$82:$82,Иль!$94:$98</definedName>
    <definedName name="Z_B31C8DB7_3E78_4144_A6B5_8DE36DE63F0E_.wvu.Rows" localSheetId="6" hidden="1">Кад!$19:$24,Кад!$44:$44,Кад!$56:$56,Кад!$58:$59,Кад!$66:$67,Кад!$83:$85,Кад!$89:$92,Кад!$94:$96</definedName>
    <definedName name="Z_B31C8DB7_3E78_4144_A6B5_8DE36DE63F0E_.wvu.Rows" localSheetId="0" hidden="1">Консол!$22:$22,Консол!$43:$45,Консол!$82:$84</definedName>
    <definedName name="Z_B31C8DB7_3E78_4144_A6B5_8DE36DE63F0E_.wvu.Rows" localSheetId="19" hidden="1">Лист1!$82:$84</definedName>
    <definedName name="Z_B31C8DB7_3E78_4144_A6B5_8DE36DE63F0E_.wvu.Rows" localSheetId="7" hidden="1">Мор!$21:$21,Мор!$23:$23,Мор!$37:$37,Мор!$44:$44,Мор!$47:$47,Мор!$49:$50,Мор!$57:$57,Мор!$59:$60,Мор!$67:$68,Мор!$83:$88,Мор!$91:$97</definedName>
    <definedName name="Z_B31C8DB7_3E78_4144_A6B5_8DE36DE63F0E_.wvu.Rows" localSheetId="8" hidden="1">Мос!$19:$24,Мос!$44:$44,Мос!$58:$58,Мос!$60:$61,Мос!$68:$69,Мос!$82:$82,Мос!$84:$90,Мос!$95:$100</definedName>
    <definedName name="Z_B31C8DB7_3E78_4144_A6B5_8DE36DE63F0E_.wvu.Rows" localSheetId="9" hidden="1">Ори!$19:$24,Ори!$32:$32,Ори!$44:$44,Ори!$48:$50,Ори!$57:$57,Ори!$59:$60,Ори!$67:$68,Ори!$78:$79,Ори!$81:$81,Ори!$83:$87,Ори!$91:$98</definedName>
    <definedName name="Z_B31C8DB7_3E78_4144_A6B5_8DE36DE63F0E_.wvu.Rows" localSheetId="2" hidden="1">район!$18:$19,район!$21:$21,район!$29:$31,район!$51:$52,район!$64:$64,район!$71:$71,район!$88:$88,район!$95:$95,район!$123:$125</definedName>
    <definedName name="Z_B31C8DB7_3E78_4144_A6B5_8DE36DE63F0E_.wvu.Rows" localSheetId="4" hidden="1">Сун!$19:$24,Сун!$49:$51,Сун!$58:$58,Сун!$60:$61,Сун!$68:$69,Сун!$79:$80,Сун!$82:$82,Сун!$88:$89,Сун!$93:$97</definedName>
    <definedName name="Z_B31C8DB7_3E78_4144_A6B5_8DE36DE63F0E_.wvu.Rows" localSheetId="10" hidden="1">Сят!$19:$19,Сят!$45:$47,Сят!$57:$57,Сят!$59:$60,Сят!$67:$68,Сят!$83:$86,Сят!$90:$97</definedName>
    <definedName name="Z_B31C8DB7_3E78_4144_A6B5_8DE36DE63F0E_.wvu.Rows" localSheetId="11" hidden="1">Тор!$19:$19,Тор!$50:$50,Тор!$57:$57,Тор!$59:$60,Тор!$67:$68,Тор!$75:$75,Тор!$79:$80,Тор!$84:$95</definedName>
    <definedName name="Z_B31C8DB7_3E78_4144_A6B5_8DE36DE63F0E_.wvu.Rows" localSheetId="12" hidden="1">Хор!$19:$24,Хор!$32:$32,Хор!$40:$40,Хор!$55:$55,Хор!$57:$58,Хор!$65:$66,Хор!$81:$85,Хор!$88:$95</definedName>
    <definedName name="Z_B31C8DB7_3E78_4144_A6B5_8DE36DE63F0E_.wvu.Rows" localSheetId="13" hidden="1">Чум!$19:$19,Чум!$21:$21,Чум!$23:$24,Чум!$47:$49,Чум!$57:$57,Чум!$59:$60,Чум!$67:$68,Чум!$83:$87,Чум!$90:$97</definedName>
    <definedName name="Z_B31C8DB7_3E78_4144_A6B5_8DE36DE63F0E_.wvu.Rows" localSheetId="14" hidden="1">Шать!$19:$24,Шать!$47:$49,Шать!$57:$57,Шать!$59:$60,Шать!$67:$68,Шать!$78:$79,Шать!$83:$87,Шать!$90:$97</definedName>
    <definedName name="Z_B31C8DB7_3E78_4144_A6B5_8DE36DE63F0E_.wvu.Rows" localSheetId="15" hidden="1">Юнг!$19:$24,Юнг!$32:$32,Юнг!$56:$56,Юнг!$58:$59,Юнг!$66:$67,Юнг!$82:$86,Юнг!$89:$96</definedName>
    <definedName name="Z_B31C8DB7_3E78_4144_A6B5_8DE36DE63F0E_.wvu.Rows" localSheetId="16" hidden="1">Юсь!$20:$24,Юсь!#REF!,Юсь!$43:$48,Юсь!$67:$68,Юсь!$83:$87,Юсь!$90:$97</definedName>
    <definedName name="Z_B31C8DB7_3E78_4144_A6B5_8DE36DE63F0E_.wvu.Rows" localSheetId="17" hidden="1">Яра!$19:$24,Яра!$46:$46,Яра!$48:$50,Яра!$58:$58,Яра!$60:$61,Яра!$68:$69,Яра!$79:$79,Яра!$84:$88,Яра!$91:$98</definedName>
    <definedName name="Z_B31C8DB7_3E78_4144_A6B5_8DE36DE63F0E_.wvu.Rows" localSheetId="18" hidden="1">Яро!$19:$24,Яро!$54:$54,Яро!$56:$57,Яро!$64:$65,Яро!$75:$76,Яро!$80:$85,Яро!$87:$94</definedName>
    <definedName name="_xlnm.Print_Area" localSheetId="3">Але!$A$1:$F$97</definedName>
    <definedName name="_xlnm.Print_Area" localSheetId="5">Иль!$A$1:$F$105</definedName>
    <definedName name="_xlnm.Print_Area" localSheetId="0">Консол!$A$1:$K$50</definedName>
    <definedName name="_xlnm.Print_Area" localSheetId="7">Мор!$A$1:$F$101</definedName>
    <definedName name="_xlnm.Print_Area" localSheetId="2">район!$A$1:$F$137</definedName>
    <definedName name="_xlnm.Print_Area" localSheetId="1">Справка!$A$1:$EY$31</definedName>
    <definedName name="_xlnm.Print_Area" localSheetId="4">Сун!$A$1:$F$104</definedName>
    <definedName name="_xlnm.Print_Area" localSheetId="11">Тор!$A$1:$F$101</definedName>
    <definedName name="_xlnm.Print_Area" localSheetId="15">Юнг!$A$1:$F$100</definedName>
    <definedName name="_xlnm.Print_Area" localSheetId="17">Яра!$A$1:$F$102</definedName>
  </definedNames>
  <calcPr calcId="125725"/>
  <customWorkbookViews>
    <customWorkbookView name="morgau_fin3 - Личное представление" guid="{61528DAC-5C4C-48F4-ADE2-8A724B05A086}" mergeInterval="0" personalView="1" maximized="1" xWindow="1" yWindow="1" windowWidth="1916" windowHeight="850" tabRatio="695" activeSheetId="3"/>
    <customWorkbookView name="morgau_fin7 - Личное представление" guid="{5BFCA170-DEAE-4D2C-98A0-1E68B427AC01}" mergeInterval="0" personalView="1" maximized="1" xWindow="1" yWindow="1" windowWidth="1916" windowHeight="850" tabRatio="695" activeSheetId="19"/>
    <customWorkbookView name="Финансовый отдел администрации Моргаушского района - - Личное представление" guid="{42584DC0-1D41-4C93-9B38-C388E7B8DAC4}" mergeInterval="0" personalView="1" maximized="1" xWindow="1" yWindow="1" windowWidth="1920" windowHeight="850" tabRatio="695" activeSheetId="14"/>
    <customWorkbookView name="Admin - Личное представление" guid="{1718F1EE-9F48-4DBE-9531-3B70F9C4A5DD}" mergeInterval="0" personalView="1" maximized="1" windowWidth="1148" windowHeight="649" tabRatio="695" activeSheetId="18"/>
    <customWorkbookView name="morgau_fin1 - Личное представление" guid="{3DCB9AAA-F09C-4EA6-B992-F93E466D374A}" mergeInterval="0" personalView="1" maximized="1" xWindow="1" yWindow="1" windowWidth="1920" windowHeight="850" tabRatio="695" activeSheetId="3"/>
    <customWorkbookView name="Бухгалтер 1 - Личное представление" guid="{A54C432C-6C68-4B53-A75C-446EB3A61B2B}" mergeInterval="0" personalView="1" maximized="1" xWindow="1" yWindow="1" windowWidth="1356" windowHeight="547" tabRatio="695" activeSheetId="1"/>
    <customWorkbookView name="morgau_fin4 - Личное представление" guid="{1A52382B-3765-4E8C-903F-6B8919B7242E}" mergeInterval="0" personalView="1" maximized="1" xWindow="1" yWindow="1" windowWidth="1916" windowHeight="850" tabRatio="695" activeSheetId="12"/>
    <customWorkbookView name="morgau_fin2 - Личное представление" guid="{B30CE22D-C12F-4E12-8BB9-3AAE0A6991CC}" mergeInterval="0" personalView="1" maximized="1" xWindow="1" yWindow="1" windowWidth="1916" windowHeight="850" tabRatio="695" activeSheetId="7"/>
    <customWorkbookView name="morgau_fin5 - Личное представление" guid="{B31C8DB7-3E78-4144-A6B5-8DE36DE63F0E}" mergeInterval="0" personalView="1" maximized="1" xWindow="1" yWindow="1" windowWidth="1916" windowHeight="850" tabRatio="695" activeSheetId="1"/>
  </customWorkbookViews>
</workbook>
</file>

<file path=xl/calcChain.xml><?xml version="1.0" encoding="utf-8"?>
<calcChain xmlns="http://schemas.openxmlformats.org/spreadsheetml/2006/main">
  <c r="D5" i="6"/>
  <c r="CD19" i="2"/>
  <c r="CC19"/>
  <c r="CV18"/>
  <c r="J26" i="1" s="1"/>
  <c r="D53" i="3"/>
  <c r="C53"/>
  <c r="E57"/>
  <c r="F57"/>
  <c r="D67" i="5"/>
  <c r="C67"/>
  <c r="F71"/>
  <c r="E71"/>
  <c r="D12" i="3"/>
  <c r="C12"/>
  <c r="F13"/>
  <c r="E13"/>
  <c r="C41" i="5"/>
  <c r="D41"/>
  <c r="C7" i="4"/>
  <c r="C12"/>
  <c r="C14"/>
  <c r="C17"/>
  <c r="C26"/>
  <c r="C29"/>
  <c r="C31"/>
  <c r="C38"/>
  <c r="D5"/>
  <c r="D7"/>
  <c r="D12"/>
  <c r="D14"/>
  <c r="D17"/>
  <c r="D20"/>
  <c r="D26"/>
  <c r="D29"/>
  <c r="D31"/>
  <c r="D34"/>
  <c r="D38"/>
  <c r="C60"/>
  <c r="C62"/>
  <c r="C68"/>
  <c r="C73"/>
  <c r="C77"/>
  <c r="C84"/>
  <c r="D60"/>
  <c r="D62"/>
  <c r="D68"/>
  <c r="D73"/>
  <c r="D77"/>
  <c r="D84"/>
  <c r="CO19" i="2"/>
  <c r="C22" i="1"/>
  <c r="CP17" i="2"/>
  <c r="CP14"/>
  <c r="BN20"/>
  <c r="D66" i="15"/>
  <c r="F71"/>
  <c r="E71"/>
  <c r="C34" i="16"/>
  <c r="BN26" i="2" s="1"/>
  <c r="F70" i="7"/>
  <c r="E70"/>
  <c r="D66" i="11"/>
  <c r="D35" i="6"/>
  <c r="C35"/>
  <c r="BN16" i="2" s="1"/>
  <c r="F36" i="6"/>
  <c r="E36"/>
  <c r="D63" i="19"/>
  <c r="D31"/>
  <c r="C31"/>
  <c r="BE29" i="2" s="1"/>
  <c r="E45" i="19"/>
  <c r="C77" i="3"/>
  <c r="CG19" i="2"/>
  <c r="CF19"/>
  <c r="CG17"/>
  <c r="CF17"/>
  <c r="CD17"/>
  <c r="CC17"/>
  <c r="D66" i="17"/>
  <c r="D65" i="16"/>
  <c r="D66" i="14"/>
  <c r="D64" i="13"/>
  <c r="D66" i="10"/>
  <c r="D66" i="8"/>
  <c r="D65" i="7"/>
  <c r="D34" i="3"/>
  <c r="C56" i="17"/>
  <c r="AZ15" i="2"/>
  <c r="D40" i="7"/>
  <c r="C62" i="3"/>
  <c r="D53" i="19"/>
  <c r="CM14" i="2"/>
  <c r="D38" i="13"/>
  <c r="BP23" i="2"/>
  <c r="BP27"/>
  <c r="BP14"/>
  <c r="D82" i="18"/>
  <c r="D93" i="3"/>
  <c r="C93"/>
  <c r="F94"/>
  <c r="E94"/>
  <c r="CO17" i="2"/>
  <c r="CO14"/>
  <c r="F133" i="3"/>
  <c r="E133"/>
  <c r="F132"/>
  <c r="E132"/>
  <c r="F131"/>
  <c r="E131"/>
  <c r="D130"/>
  <c r="C130"/>
  <c r="F129"/>
  <c r="C128"/>
  <c r="F128" s="1"/>
  <c r="F127"/>
  <c r="E127"/>
  <c r="D126"/>
  <c r="C126"/>
  <c r="E125"/>
  <c r="E124"/>
  <c r="E123"/>
  <c r="F122"/>
  <c r="E122"/>
  <c r="F121"/>
  <c r="E121"/>
  <c r="D120"/>
  <c r="C120"/>
  <c r="F119"/>
  <c r="E119"/>
  <c r="F118"/>
  <c r="E118"/>
  <c r="F117"/>
  <c r="E117"/>
  <c r="F116"/>
  <c r="E116"/>
  <c r="D115"/>
  <c r="C115"/>
  <c r="F114"/>
  <c r="E114"/>
  <c r="F113"/>
  <c r="E113"/>
  <c r="D112"/>
  <c r="C112"/>
  <c r="F111"/>
  <c r="E111"/>
  <c r="F110"/>
  <c r="E110"/>
  <c r="F109"/>
  <c r="E109"/>
  <c r="F108"/>
  <c r="E108"/>
  <c r="F107"/>
  <c r="E107"/>
  <c r="D106"/>
  <c r="C106"/>
  <c r="F105"/>
  <c r="E105"/>
  <c r="D104"/>
  <c r="C104"/>
  <c r="F103"/>
  <c r="E103"/>
  <c r="F102"/>
  <c r="E102"/>
  <c r="F101"/>
  <c r="E101"/>
  <c r="D100"/>
  <c r="C100"/>
  <c r="F99"/>
  <c r="E99"/>
  <c r="F98"/>
  <c r="E98"/>
  <c r="F96"/>
  <c r="E96"/>
  <c r="F92"/>
  <c r="E92"/>
  <c r="F91"/>
  <c r="E91"/>
  <c r="F90"/>
  <c r="E90"/>
  <c r="F89"/>
  <c r="E89"/>
  <c r="F88"/>
  <c r="E88"/>
  <c r="D87"/>
  <c r="C87"/>
  <c r="F86"/>
  <c r="E86"/>
  <c r="D85"/>
  <c r="C85"/>
  <c r="F84"/>
  <c r="E84"/>
  <c r="F83"/>
  <c r="E83"/>
  <c r="F82"/>
  <c r="E82"/>
  <c r="F81"/>
  <c r="E81"/>
  <c r="F80"/>
  <c r="E80"/>
  <c r="F79"/>
  <c r="E79"/>
  <c r="F78"/>
  <c r="E78"/>
  <c r="D77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D62"/>
  <c r="F60"/>
  <c r="E60"/>
  <c r="F59"/>
  <c r="E59"/>
  <c r="D58"/>
  <c r="C58"/>
  <c r="F56"/>
  <c r="E56"/>
  <c r="F55"/>
  <c r="E55"/>
  <c r="F54"/>
  <c r="E54"/>
  <c r="F52"/>
  <c r="E52"/>
  <c r="D51"/>
  <c r="C51"/>
  <c r="F50"/>
  <c r="E50"/>
  <c r="F49"/>
  <c r="E49"/>
  <c r="D48"/>
  <c r="C48"/>
  <c r="F47"/>
  <c r="F46"/>
  <c r="E46"/>
  <c r="D45"/>
  <c r="C45"/>
  <c r="F44"/>
  <c r="E44"/>
  <c r="D43"/>
  <c r="C43"/>
  <c r="F42"/>
  <c r="E42"/>
  <c r="F41"/>
  <c r="E41"/>
  <c r="F40"/>
  <c r="E40"/>
  <c r="F39"/>
  <c r="E39"/>
  <c r="F38"/>
  <c r="E38"/>
  <c r="F37"/>
  <c r="E37"/>
  <c r="F36"/>
  <c r="E36"/>
  <c r="F35"/>
  <c r="E35"/>
  <c r="C34"/>
  <c r="F32"/>
  <c r="E32"/>
  <c r="F31"/>
  <c r="E31"/>
  <c r="F30"/>
  <c r="E30"/>
  <c r="F29"/>
  <c r="E29"/>
  <c r="D28"/>
  <c r="C28"/>
  <c r="F27"/>
  <c r="E27"/>
  <c r="F26"/>
  <c r="E26"/>
  <c r="F25"/>
  <c r="E25"/>
  <c r="D24"/>
  <c r="C24"/>
  <c r="F23"/>
  <c r="E23"/>
  <c r="D22"/>
  <c r="C22"/>
  <c r="F21"/>
  <c r="E21"/>
  <c r="F20"/>
  <c r="E20"/>
  <c r="F19"/>
  <c r="E19"/>
  <c r="F18"/>
  <c r="E18"/>
  <c r="D17"/>
  <c r="C17"/>
  <c r="F16"/>
  <c r="E16"/>
  <c r="F15"/>
  <c r="E15"/>
  <c r="F14"/>
  <c r="E14"/>
  <c r="F11"/>
  <c r="E11"/>
  <c r="F10"/>
  <c r="E10"/>
  <c r="F9"/>
  <c r="E9"/>
  <c r="F8"/>
  <c r="E8"/>
  <c r="D7"/>
  <c r="C7"/>
  <c r="F6"/>
  <c r="E6"/>
  <c r="D5"/>
  <c r="C5"/>
  <c r="F71" i="12"/>
  <c r="E71"/>
  <c r="CR19" i="2"/>
  <c r="AB28"/>
  <c r="AZ17"/>
  <c r="AZ19"/>
  <c r="AZ20"/>
  <c r="AZ21"/>
  <c r="AZ24"/>
  <c r="AZ26"/>
  <c r="AZ27"/>
  <c r="AZ28"/>
  <c r="C66" i="8"/>
  <c r="F71"/>
  <c r="E71"/>
  <c r="DF33" i="2"/>
  <c r="C67" i="9"/>
  <c r="C40"/>
  <c r="C66" i="12"/>
  <c r="E65" i="11"/>
  <c r="C66"/>
  <c r="C66" i="10"/>
  <c r="C65" i="7"/>
  <c r="C64" i="13"/>
  <c r="C66" i="17"/>
  <c r="C65" i="16"/>
  <c r="C66" i="15"/>
  <c r="C66" i="14"/>
  <c r="F71"/>
  <c r="E71"/>
  <c r="C63" i="19"/>
  <c r="D26"/>
  <c r="BE28" i="2"/>
  <c r="D71" i="7"/>
  <c r="D83" i="9"/>
  <c r="D26" i="6"/>
  <c r="E44" i="14"/>
  <c r="F41" i="5" l="1"/>
  <c r="E41"/>
  <c r="D25" i="4"/>
  <c r="C25"/>
  <c r="CQ17" i="2"/>
  <c r="CQ14"/>
  <c r="E104" i="3"/>
  <c r="E130"/>
  <c r="F120"/>
  <c r="E24"/>
  <c r="F126"/>
  <c r="F7"/>
  <c r="F24"/>
  <c r="E43"/>
  <c r="E45"/>
  <c r="E77"/>
  <c r="F12"/>
  <c r="E7"/>
  <c r="E85"/>
  <c r="F87"/>
  <c r="F112"/>
  <c r="C4"/>
  <c r="E12"/>
  <c r="E53"/>
  <c r="F62"/>
  <c r="F77"/>
  <c r="F93"/>
  <c r="E120"/>
  <c r="E100"/>
  <c r="F104"/>
  <c r="D4"/>
  <c r="E48"/>
  <c r="F58"/>
  <c r="F115"/>
  <c r="E106"/>
  <c r="C33"/>
  <c r="F51"/>
  <c r="E28"/>
  <c r="E17"/>
  <c r="E5"/>
  <c r="E22"/>
  <c r="E34"/>
  <c r="F45"/>
  <c r="F48"/>
  <c r="F100"/>
  <c r="E126"/>
  <c r="E51"/>
  <c r="F53"/>
  <c r="E58"/>
  <c r="E87"/>
  <c r="E93"/>
  <c r="E112"/>
  <c r="E115"/>
  <c r="C134"/>
  <c r="F106"/>
  <c r="E62"/>
  <c r="D33"/>
  <c r="F85"/>
  <c r="F5"/>
  <c r="F17"/>
  <c r="F22"/>
  <c r="F28"/>
  <c r="F34"/>
  <c r="F43"/>
  <c r="F130"/>
  <c r="D134"/>
  <c r="D40" i="16"/>
  <c r="F4" i="3" l="1"/>
  <c r="E4"/>
  <c r="C61"/>
  <c r="C72" s="1"/>
  <c r="D61"/>
  <c r="D72" s="1"/>
  <c r="H72" s="1"/>
  <c r="F134"/>
  <c r="E134"/>
  <c r="E33"/>
  <c r="F33"/>
  <c r="D34" i="15"/>
  <c r="D36" i="7"/>
  <c r="D66" i="12"/>
  <c r="D34" i="11"/>
  <c r="D26"/>
  <c r="D14"/>
  <c r="CV26" i="2"/>
  <c r="AT18"/>
  <c r="AQ18"/>
  <c r="C73" i="3" l="1"/>
  <c r="G72"/>
  <c r="F61"/>
  <c r="E61"/>
  <c r="D73"/>
  <c r="F72" s="1"/>
  <c r="E72"/>
  <c r="C34" i="11"/>
  <c r="BN21" i="2" s="1"/>
  <c r="C82" i="12"/>
  <c r="C38" i="17"/>
  <c r="D12" i="19"/>
  <c r="D67" i="18" l="1"/>
  <c r="E42" i="13"/>
  <c r="D82" i="12"/>
  <c r="D64"/>
  <c r="D68" i="6"/>
  <c r="C68"/>
  <c r="E73"/>
  <c r="F73"/>
  <c r="G32" i="1" l="1"/>
  <c r="E49" i="9"/>
  <c r="D5" i="5"/>
  <c r="C29" i="12"/>
  <c r="J15" i="2"/>
  <c r="D12" i="7"/>
  <c r="CD14" i="2"/>
  <c r="CS17"/>
  <c r="AT28"/>
  <c r="F28" i="18"/>
  <c r="E28"/>
  <c r="D26"/>
  <c r="C67"/>
  <c r="F72"/>
  <c r="E72"/>
  <c r="D73"/>
  <c r="F29"/>
  <c r="E29"/>
  <c r="F87" i="15"/>
  <c r="E87"/>
  <c r="F86"/>
  <c r="E86"/>
  <c r="F85"/>
  <c r="E85"/>
  <c r="F84"/>
  <c r="E84"/>
  <c r="D81" i="14"/>
  <c r="CR17" i="2"/>
  <c r="C40" i="7"/>
  <c r="D42" i="6"/>
  <c r="C42"/>
  <c r="CS16" i="2"/>
  <c r="CR16"/>
  <c r="BQ14"/>
  <c r="E52" i="6"/>
  <c r="F52"/>
  <c r="BR14" i="2"/>
  <c r="CV22"/>
  <c r="CV21"/>
  <c r="D41" i="12"/>
  <c r="E49"/>
  <c r="F49"/>
  <c r="D40" i="11"/>
  <c r="CS23" i="2" l="1"/>
  <c r="CS19"/>
  <c r="CS18"/>
  <c r="CS14" l="1"/>
  <c r="D40" i="10"/>
  <c r="D40" i="9"/>
  <c r="D40" i="8"/>
  <c r="D17" i="15"/>
  <c r="CS29" i="2"/>
  <c r="CR29"/>
  <c r="CS27"/>
  <c r="CS25"/>
  <c r="CS24"/>
  <c r="CS22"/>
  <c r="CS21"/>
  <c r="D41" i="15"/>
  <c r="D37" i="14"/>
  <c r="BR24" i="2" s="1"/>
  <c r="D41" i="14"/>
  <c r="D38" i="17"/>
  <c r="CR23" i="2"/>
  <c r="E9" i="12"/>
  <c r="F33" i="5" l="1"/>
  <c r="AE14" i="2"/>
  <c r="CR14"/>
  <c r="CT14" s="1"/>
  <c r="CR27"/>
  <c r="CT27" s="1"/>
  <c r="CR25"/>
  <c r="CT25" s="1"/>
  <c r="CR24"/>
  <c r="CT24" s="1"/>
  <c r="CR21"/>
  <c r="CT21" s="1"/>
  <c r="CR18"/>
  <c r="CT18" s="1"/>
  <c r="CS15"/>
  <c r="CR15"/>
  <c r="F80" i="13"/>
  <c r="F90" i="18"/>
  <c r="F50" i="17"/>
  <c r="C40" i="16"/>
  <c r="E40" s="1"/>
  <c r="E50" i="15"/>
  <c r="F50"/>
  <c r="C41" i="14"/>
  <c r="F41" s="1"/>
  <c r="E50"/>
  <c r="F50"/>
  <c r="E76" i="12"/>
  <c r="E73"/>
  <c r="E31"/>
  <c r="F31"/>
  <c r="D29"/>
  <c r="AZ22" i="2" s="1"/>
  <c r="C40" i="11"/>
  <c r="E40" s="1"/>
  <c r="E49"/>
  <c r="F49"/>
  <c r="C40" i="10"/>
  <c r="F40" s="1"/>
  <c r="E81" i="9"/>
  <c r="E51"/>
  <c r="F51"/>
  <c r="E47" i="8"/>
  <c r="F47"/>
  <c r="E48"/>
  <c r="F48"/>
  <c r="E49"/>
  <c r="F49"/>
  <c r="E50"/>
  <c r="F50"/>
  <c r="C40"/>
  <c r="F40" s="1"/>
  <c r="F81" i="5"/>
  <c r="F76"/>
  <c r="C26"/>
  <c r="E48"/>
  <c r="F48"/>
  <c r="E48" i="12"/>
  <c r="F48"/>
  <c r="G24" i="1"/>
  <c r="C41" i="15"/>
  <c r="F41" s="1"/>
  <c r="E42"/>
  <c r="C38" i="13"/>
  <c r="C41" i="12"/>
  <c r="F41" i="10"/>
  <c r="E44"/>
  <c r="F44"/>
  <c r="E44" i="9"/>
  <c r="F44"/>
  <c r="E44" i="8"/>
  <c r="F44"/>
  <c r="E44" i="7"/>
  <c r="F44"/>
  <c r="E46" i="6"/>
  <c r="F46"/>
  <c r="E47"/>
  <c r="F47"/>
  <c r="E45" i="5"/>
  <c r="F45"/>
  <c r="CR22" i="2"/>
  <c r="CT22" s="1"/>
  <c r="CV14"/>
  <c r="C55" i="7"/>
  <c r="G33" i="1"/>
  <c r="F33"/>
  <c r="G20"/>
  <c r="D20" i="14"/>
  <c r="AK24" i="2" s="1"/>
  <c r="E75" i="11"/>
  <c r="E34" i="10"/>
  <c r="F34"/>
  <c r="E35"/>
  <c r="F35"/>
  <c r="D81" i="8"/>
  <c r="EL18" i="2" s="1"/>
  <c r="C77" i="8"/>
  <c r="EH18" i="2" s="1"/>
  <c r="C72" i="8"/>
  <c r="EE18" i="2" s="1"/>
  <c r="E35" i="11"/>
  <c r="F35"/>
  <c r="E34"/>
  <c r="F34"/>
  <c r="E33"/>
  <c r="C7" i="8"/>
  <c r="D7" i="5"/>
  <c r="C52" i="4"/>
  <c r="BO21" i="2"/>
  <c r="BP21" s="1"/>
  <c r="D96" i="12"/>
  <c r="ER22" i="2" s="1"/>
  <c r="F35" i="16"/>
  <c r="E35"/>
  <c r="D34"/>
  <c r="E34" s="1"/>
  <c r="D12" i="13"/>
  <c r="D5"/>
  <c r="D79"/>
  <c r="EL23" i="2" s="1"/>
  <c r="D75" i="13"/>
  <c r="EI23" i="2" s="1"/>
  <c r="D62" i="13"/>
  <c r="D70"/>
  <c r="EF23" i="2" s="1"/>
  <c r="D54" i="13"/>
  <c r="D26"/>
  <c r="AQ27" i="2"/>
  <c r="AQ25"/>
  <c r="AQ19"/>
  <c r="AR19" s="1"/>
  <c r="AQ17"/>
  <c r="AT29"/>
  <c r="AU29" s="1"/>
  <c r="BU32"/>
  <c r="BU33" s="1"/>
  <c r="E88" i="16"/>
  <c r="C81" i="14"/>
  <c r="EK24" i="2" s="1"/>
  <c r="E15" i="14"/>
  <c r="C75" i="13"/>
  <c r="EH23" i="2" s="1"/>
  <c r="E42" i="10"/>
  <c r="F42"/>
  <c r="BO19" i="2"/>
  <c r="F76" i="9"/>
  <c r="F35"/>
  <c r="E35"/>
  <c r="D34"/>
  <c r="C34"/>
  <c r="BN19" i="2" s="1"/>
  <c r="G21" i="1"/>
  <c r="E36" i="18"/>
  <c r="F36"/>
  <c r="E48" i="16"/>
  <c r="F48"/>
  <c r="E46"/>
  <c r="E47"/>
  <c r="E42"/>
  <c r="F42"/>
  <c r="C34" i="15"/>
  <c r="BN25" i="2" s="1"/>
  <c r="E36" i="15"/>
  <c r="F36"/>
  <c r="BO25" i="2"/>
  <c r="E70" i="14"/>
  <c r="D34"/>
  <c r="BO24" i="2" s="1"/>
  <c r="BP24" s="1"/>
  <c r="C34" i="14"/>
  <c r="E36" i="12"/>
  <c r="F36"/>
  <c r="C35"/>
  <c r="BN22" i="2" s="1"/>
  <c r="E42" i="11"/>
  <c r="F42"/>
  <c r="E42" i="8"/>
  <c r="F42"/>
  <c r="E86" i="7"/>
  <c r="BR17" i="2"/>
  <c r="E42" i="7"/>
  <c r="F42"/>
  <c r="E35"/>
  <c r="F35"/>
  <c r="E59" i="6"/>
  <c r="F59"/>
  <c r="E50"/>
  <c r="E60" i="5"/>
  <c r="E61"/>
  <c r="E62"/>
  <c r="C5"/>
  <c r="C7"/>
  <c r="E29"/>
  <c r="E31"/>
  <c r="F28"/>
  <c r="E28"/>
  <c r="E45" i="4"/>
  <c r="DN14" i="2"/>
  <c r="DQ29"/>
  <c r="DQ24"/>
  <c r="DQ22"/>
  <c r="DQ21"/>
  <c r="DQ18"/>
  <c r="DQ16"/>
  <c r="DQ14"/>
  <c r="D17" i="12"/>
  <c r="D5" i="8"/>
  <c r="D56" i="12"/>
  <c r="D35"/>
  <c r="BO22" i="2" s="1"/>
  <c r="CS26"/>
  <c r="CR26"/>
  <c r="CS28"/>
  <c r="CR28"/>
  <c r="D78" i="18"/>
  <c r="EI28" i="2" s="1"/>
  <c r="D41" i="18"/>
  <c r="C41"/>
  <c r="E51"/>
  <c r="F51"/>
  <c r="D34" i="7"/>
  <c r="BO17" i="2" s="1"/>
  <c r="C34" i="7"/>
  <c r="BN17" i="2" s="1"/>
  <c r="G15" i="1"/>
  <c r="D61" i="19"/>
  <c r="DZ29" i="2" s="1"/>
  <c r="D38" i="19"/>
  <c r="D35" i="18"/>
  <c r="BO28" i="2" s="1"/>
  <c r="BO20"/>
  <c r="BP20" s="1"/>
  <c r="D88" i="14"/>
  <c r="ER24" i="2" s="1"/>
  <c r="D36" i="8"/>
  <c r="BR18" i="2" s="1"/>
  <c r="E27" i="19"/>
  <c r="E56" i="16"/>
  <c r="E57"/>
  <c r="E58"/>
  <c r="E59"/>
  <c r="AQ29" i="2"/>
  <c r="AQ14"/>
  <c r="CL18"/>
  <c r="AS17"/>
  <c r="AA24"/>
  <c r="G35" i="1"/>
  <c r="D35" s="1"/>
  <c r="EC18" i="2"/>
  <c r="EB18"/>
  <c r="C14" i="14"/>
  <c r="F15" s="1"/>
  <c r="F35" i="15"/>
  <c r="E35"/>
  <c r="CI16" i="2"/>
  <c r="CI29"/>
  <c r="CI28"/>
  <c r="CI27"/>
  <c r="CI26"/>
  <c r="CI25"/>
  <c r="CI24"/>
  <c r="CI23"/>
  <c r="CI22"/>
  <c r="CI21"/>
  <c r="CI20"/>
  <c r="CI19"/>
  <c r="CI18"/>
  <c r="CI17"/>
  <c r="CI15"/>
  <c r="CI14"/>
  <c r="I29"/>
  <c r="P25"/>
  <c r="AN25"/>
  <c r="CP28"/>
  <c r="CP26"/>
  <c r="CP25"/>
  <c r="CP24"/>
  <c r="CP23"/>
  <c r="CP22"/>
  <c r="CP16"/>
  <c r="BE14"/>
  <c r="AY28"/>
  <c r="AY27"/>
  <c r="AY24"/>
  <c r="BA24" s="1"/>
  <c r="AY21"/>
  <c r="AY20"/>
  <c r="AY19"/>
  <c r="AY17"/>
  <c r="BA17" s="1"/>
  <c r="AY15"/>
  <c r="AY26"/>
  <c r="AS24"/>
  <c r="AQ26"/>
  <c r="AQ24"/>
  <c r="AQ22"/>
  <c r="AQ16"/>
  <c r="AQ15"/>
  <c r="D88" i="15"/>
  <c r="ER25" i="2" s="1"/>
  <c r="D20" i="12"/>
  <c r="AK22" i="2" s="1"/>
  <c r="AL22" s="1"/>
  <c r="C20" i="12"/>
  <c r="D26" i="5"/>
  <c r="AP27" i="2"/>
  <c r="CO28"/>
  <c r="CO26"/>
  <c r="CC26"/>
  <c r="CO24"/>
  <c r="CO23"/>
  <c r="CO22"/>
  <c r="CO16"/>
  <c r="D69" i="19"/>
  <c r="EF29" i="2" s="1"/>
  <c r="D63" i="16"/>
  <c r="D55"/>
  <c r="D76"/>
  <c r="D71"/>
  <c r="EF26" i="2" s="1"/>
  <c r="EC25"/>
  <c r="D7" i="7"/>
  <c r="F40"/>
  <c r="D26"/>
  <c r="D17" i="5"/>
  <c r="EF14" i="2"/>
  <c r="DQ20"/>
  <c r="DQ17"/>
  <c r="D5" i="15"/>
  <c r="D5" i="9"/>
  <c r="C35" i="18"/>
  <c r="BN28" i="2" s="1"/>
  <c r="C34" i="8"/>
  <c r="BN18" i="2" s="1"/>
  <c r="AP18"/>
  <c r="AT19"/>
  <c r="AS18"/>
  <c r="F20" i="1"/>
  <c r="DZ22" i="2"/>
  <c r="AQ21"/>
  <c r="D64" i="17"/>
  <c r="D56" i="15"/>
  <c r="D37" i="12"/>
  <c r="BR22" i="2" s="1"/>
  <c r="E15" i="5"/>
  <c r="E16"/>
  <c r="G9" i="1"/>
  <c r="D9" s="1"/>
  <c r="BE22" i="2"/>
  <c r="D31" i="7"/>
  <c r="J14" i="2"/>
  <c r="J16"/>
  <c r="J17"/>
  <c r="J18"/>
  <c r="J19"/>
  <c r="J20"/>
  <c r="J21"/>
  <c r="J22"/>
  <c r="J23"/>
  <c r="J24"/>
  <c r="J25"/>
  <c r="J26"/>
  <c r="J27"/>
  <c r="J28"/>
  <c r="J29"/>
  <c r="BF18"/>
  <c r="BI18"/>
  <c r="BI31" s="1"/>
  <c r="BI32" s="1"/>
  <c r="BI33" s="1"/>
  <c r="BJ18"/>
  <c r="BK18"/>
  <c r="BL18"/>
  <c r="BM18"/>
  <c r="EC24"/>
  <c r="D5" i="14"/>
  <c r="EY30" i="2"/>
  <c r="D65" i="18"/>
  <c r="DZ28" i="2" s="1"/>
  <c r="D12" i="5"/>
  <c r="E47"/>
  <c r="F47"/>
  <c r="C73"/>
  <c r="I14" i="2"/>
  <c r="AP26"/>
  <c r="AP25"/>
  <c r="AP24"/>
  <c r="AP22"/>
  <c r="AP17"/>
  <c r="AP14"/>
  <c r="AS26"/>
  <c r="AS22"/>
  <c r="AS21"/>
  <c r="G11" i="1"/>
  <c r="D11" s="1"/>
  <c r="G5"/>
  <c r="G38"/>
  <c r="C96" i="12"/>
  <c r="EQ22" i="2" s="1"/>
  <c r="D7" i="16"/>
  <c r="E42" i="9"/>
  <c r="F42"/>
  <c r="ER14" i="2"/>
  <c r="EL14"/>
  <c r="EH14"/>
  <c r="EB14"/>
  <c r="D52" i="4"/>
  <c r="D36" i="16"/>
  <c r="G41" i="1"/>
  <c r="D17" i="19"/>
  <c r="D32" i="5"/>
  <c r="BF15" i="2" s="1"/>
  <c r="D64" i="11"/>
  <c r="D56"/>
  <c r="DK21" i="2" s="1"/>
  <c r="D87" i="7"/>
  <c r="ER17" i="2" s="1"/>
  <c r="D82" i="7"/>
  <c r="EO17" i="2" s="1"/>
  <c r="D80" i="7"/>
  <c r="EL17" i="2" s="1"/>
  <c r="D76" i="7"/>
  <c r="EI17" i="2" s="1"/>
  <c r="EC17"/>
  <c r="D63" i="7"/>
  <c r="D55"/>
  <c r="D64" i="10"/>
  <c r="AS28" i="2"/>
  <c r="AS27"/>
  <c r="AS25"/>
  <c r="AS23"/>
  <c r="AS20"/>
  <c r="AS16"/>
  <c r="AS15"/>
  <c r="AS14"/>
  <c r="AP28"/>
  <c r="AP23"/>
  <c r="AP20"/>
  <c r="D7" i="13"/>
  <c r="D14"/>
  <c r="C14" i="12"/>
  <c r="Y14" i="2"/>
  <c r="Y15"/>
  <c r="Y16"/>
  <c r="Y18"/>
  <c r="Y20"/>
  <c r="Y21"/>
  <c r="Y22"/>
  <c r="Y23"/>
  <c r="Y24"/>
  <c r="Y25"/>
  <c r="Y26"/>
  <c r="Y27"/>
  <c r="Y28"/>
  <c r="Y29"/>
  <c r="DV16"/>
  <c r="CP29"/>
  <c r="CO29"/>
  <c r="DN24"/>
  <c r="DN25"/>
  <c r="DN23"/>
  <c r="DN22"/>
  <c r="DN26"/>
  <c r="DN21"/>
  <c r="DN20"/>
  <c r="DN29"/>
  <c r="DN28"/>
  <c r="DN27"/>
  <c r="DN19"/>
  <c r="DN18"/>
  <c r="DN17"/>
  <c r="DN16"/>
  <c r="DN15"/>
  <c r="DP17"/>
  <c r="G29" i="1"/>
  <c r="D26" i="16"/>
  <c r="D67" i="9"/>
  <c r="D57"/>
  <c r="AD23" i="2"/>
  <c r="I23"/>
  <c r="L23"/>
  <c r="I24"/>
  <c r="AD24"/>
  <c r="AQ28"/>
  <c r="AQ23"/>
  <c r="AQ20"/>
  <c r="AP21"/>
  <c r="AP15"/>
  <c r="E43" i="14"/>
  <c r="F43"/>
  <c r="C26" i="6"/>
  <c r="C65" i="5"/>
  <c r="DE23" i="2"/>
  <c r="DE31" s="1"/>
  <c r="D77" i="17"/>
  <c r="EI27" i="2" s="1"/>
  <c r="D78" i="12"/>
  <c r="D73" i="9"/>
  <c r="G12" i="1"/>
  <c r="C88" i="17"/>
  <c r="EQ27" i="2" s="1"/>
  <c r="DP14"/>
  <c r="D26" i="17"/>
  <c r="D32" i="18"/>
  <c r="C79" i="13"/>
  <c r="EK23" i="2" s="1"/>
  <c r="C26" i="11"/>
  <c r="C26" i="8"/>
  <c r="C32" i="6"/>
  <c r="E67" i="18"/>
  <c r="C64" i="15"/>
  <c r="C81" i="8"/>
  <c r="E83"/>
  <c r="F83"/>
  <c r="CG23" i="2"/>
  <c r="CF23"/>
  <c r="F40" i="13"/>
  <c r="F41"/>
  <c r="E40"/>
  <c r="E41"/>
  <c r="CG27" i="2"/>
  <c r="CF27"/>
  <c r="F40" i="17"/>
  <c r="E40"/>
  <c r="CP27" i="2"/>
  <c r="D7" i="10"/>
  <c r="D7" i="8"/>
  <c r="C31" i="13"/>
  <c r="EL22" i="2"/>
  <c r="EK22"/>
  <c r="D95" i="8"/>
  <c r="EU18" i="2" s="1"/>
  <c r="D66" i="6"/>
  <c r="D65" i="5"/>
  <c r="CO27" i="2"/>
  <c r="D81" i="11"/>
  <c r="EL21" i="2" s="1"/>
  <c r="D65" i="9"/>
  <c r="F43" i="17"/>
  <c r="F44"/>
  <c r="F46"/>
  <c r="F47"/>
  <c r="F48"/>
  <c r="F49"/>
  <c r="E43"/>
  <c r="E44"/>
  <c r="E46"/>
  <c r="E47"/>
  <c r="E48"/>
  <c r="E49"/>
  <c r="D17" i="18"/>
  <c r="CP21" i="2"/>
  <c r="E75" i="12"/>
  <c r="F75"/>
  <c r="CO21" i="2"/>
  <c r="CO20"/>
  <c r="C7" i="19"/>
  <c r="C7" i="18"/>
  <c r="C7" i="17"/>
  <c r="C7" i="16"/>
  <c r="C7" i="15"/>
  <c r="C17" i="14"/>
  <c r="C7"/>
  <c r="C7" i="13"/>
  <c r="C7" i="12"/>
  <c r="C7" i="11"/>
  <c r="C7" i="10"/>
  <c r="C7" i="9"/>
  <c r="C7" i="7"/>
  <c r="C7" i="6"/>
  <c r="D12" i="11"/>
  <c r="F38" i="1"/>
  <c r="F37"/>
  <c r="G36"/>
  <c r="F36"/>
  <c r="F32"/>
  <c r="G30"/>
  <c r="F29"/>
  <c r="F6"/>
  <c r="D12" i="6"/>
  <c r="C91" i="9"/>
  <c r="EN19" i="2" s="1"/>
  <c r="EC27"/>
  <c r="F78" i="11"/>
  <c r="F79"/>
  <c r="E78"/>
  <c r="E79"/>
  <c r="D91" i="9"/>
  <c r="EO19" i="2" s="1"/>
  <c r="F87" i="9"/>
  <c r="F88"/>
  <c r="F89"/>
  <c r="F90"/>
  <c r="F92"/>
  <c r="E87"/>
  <c r="E88"/>
  <c r="E89"/>
  <c r="E90"/>
  <c r="E92"/>
  <c r="G6" i="1"/>
  <c r="D5" i="19"/>
  <c r="D7"/>
  <c r="D14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F27"/>
  <c r="E28"/>
  <c r="F28"/>
  <c r="C29"/>
  <c r="D29"/>
  <c r="AZ29" i="2" s="1"/>
  <c r="BA29" s="1"/>
  <c r="E30" i="19"/>
  <c r="F30"/>
  <c r="E32"/>
  <c r="F32"/>
  <c r="E33"/>
  <c r="F33"/>
  <c r="C34"/>
  <c r="BN29" i="2" s="1"/>
  <c r="D34" i="19"/>
  <c r="BO29" i="2" s="1"/>
  <c r="E35" i="19"/>
  <c r="F35"/>
  <c r="E36"/>
  <c r="F36"/>
  <c r="E39"/>
  <c r="E40"/>
  <c r="F40"/>
  <c r="E41"/>
  <c r="F41"/>
  <c r="E42"/>
  <c r="F42"/>
  <c r="E43"/>
  <c r="F43"/>
  <c r="E44"/>
  <c r="F44"/>
  <c r="F45"/>
  <c r="F46"/>
  <c r="E47"/>
  <c r="F47"/>
  <c r="C53"/>
  <c r="E55"/>
  <c r="F55"/>
  <c r="F56"/>
  <c r="E57"/>
  <c r="F57"/>
  <c r="E58"/>
  <c r="F58"/>
  <c r="E59"/>
  <c r="F59"/>
  <c r="E60"/>
  <c r="F60"/>
  <c r="C61"/>
  <c r="E62"/>
  <c r="F62"/>
  <c r="EC29" i="2"/>
  <c r="E64" i="19"/>
  <c r="F64"/>
  <c r="E65"/>
  <c r="F65"/>
  <c r="E66"/>
  <c r="F66"/>
  <c r="E67"/>
  <c r="F67"/>
  <c r="E70"/>
  <c r="F70"/>
  <c r="E71"/>
  <c r="F71"/>
  <c r="E73"/>
  <c r="F73"/>
  <c r="D74"/>
  <c r="EI29" i="2" s="1"/>
  <c r="E75" i="19"/>
  <c r="F75"/>
  <c r="E76"/>
  <c r="F76"/>
  <c r="E77"/>
  <c r="C78"/>
  <c r="D78"/>
  <c r="EL29" i="2" s="1"/>
  <c r="E79" i="19"/>
  <c r="F79"/>
  <c r="C80"/>
  <c r="EN29" i="2" s="1"/>
  <c r="D80" i="19"/>
  <c r="EO29" i="2" s="1"/>
  <c r="E81" i="19"/>
  <c r="F81"/>
  <c r="E82"/>
  <c r="F82"/>
  <c r="E83"/>
  <c r="F83"/>
  <c r="F84"/>
  <c r="C85"/>
  <c r="D85"/>
  <c r="ER29" i="2" s="1"/>
  <c r="E86" i="19"/>
  <c r="F86"/>
  <c r="E87"/>
  <c r="F87"/>
  <c r="E88"/>
  <c r="E89"/>
  <c r="E90"/>
  <c r="C91"/>
  <c r="D91"/>
  <c r="EU29" i="2" s="1"/>
  <c r="E92" i="19"/>
  <c r="F92"/>
  <c r="E93"/>
  <c r="F93"/>
  <c r="E94"/>
  <c r="F94"/>
  <c r="D5" i="18"/>
  <c r="D7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6" s="1"/>
  <c r="E27"/>
  <c r="F27"/>
  <c r="C30"/>
  <c r="D30"/>
  <c r="E31"/>
  <c r="F31"/>
  <c r="C32"/>
  <c r="E33"/>
  <c r="F33"/>
  <c r="E34"/>
  <c r="F34"/>
  <c r="C37"/>
  <c r="BQ28" i="2" s="1"/>
  <c r="D37" i="18"/>
  <c r="E38"/>
  <c r="F38"/>
  <c r="E39"/>
  <c r="F39"/>
  <c r="E42"/>
  <c r="F42"/>
  <c r="E43"/>
  <c r="F43"/>
  <c r="E44"/>
  <c r="F44"/>
  <c r="E45"/>
  <c r="F45"/>
  <c r="E46"/>
  <c r="F46"/>
  <c r="E47"/>
  <c r="F47"/>
  <c r="E48"/>
  <c r="F48"/>
  <c r="F49"/>
  <c r="E50"/>
  <c r="F50"/>
  <c r="D57"/>
  <c r="E59"/>
  <c r="F59"/>
  <c r="F60"/>
  <c r="E61"/>
  <c r="F61"/>
  <c r="E62"/>
  <c r="F62"/>
  <c r="E63"/>
  <c r="F63"/>
  <c r="C65"/>
  <c r="E66"/>
  <c r="F66"/>
  <c r="E68"/>
  <c r="F68"/>
  <c r="E69"/>
  <c r="F69"/>
  <c r="E70"/>
  <c r="F70"/>
  <c r="E71"/>
  <c r="F71"/>
  <c r="EF28" i="2"/>
  <c r="E75" i="18"/>
  <c r="F75"/>
  <c r="E76"/>
  <c r="F76"/>
  <c r="C78"/>
  <c r="E79"/>
  <c r="F79"/>
  <c r="E80"/>
  <c r="F80"/>
  <c r="E81"/>
  <c r="F81"/>
  <c r="C82"/>
  <c r="EK28" i="2" s="1"/>
  <c r="E83" i="18"/>
  <c r="F83"/>
  <c r="C84"/>
  <c r="EN28" i="2" s="1"/>
  <c r="D84" i="18"/>
  <c r="EO28" i="2" s="1"/>
  <c r="E85" i="18"/>
  <c r="F85"/>
  <c r="E86"/>
  <c r="F86"/>
  <c r="E87"/>
  <c r="F87"/>
  <c r="F88"/>
  <c r="D89"/>
  <c r="ER28" i="2" s="1"/>
  <c r="E90" i="18"/>
  <c r="E91"/>
  <c r="F91"/>
  <c r="E92"/>
  <c r="E93"/>
  <c r="E94"/>
  <c r="C95"/>
  <c r="ET28" i="2" s="1"/>
  <c r="D95" i="18"/>
  <c r="EU28" i="2" s="1"/>
  <c r="E96" i="18"/>
  <c r="F96"/>
  <c r="E97"/>
  <c r="F97"/>
  <c r="E98"/>
  <c r="F98"/>
  <c r="D5" i="17"/>
  <c r="D7"/>
  <c r="D14"/>
  <c r="D17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D31"/>
  <c r="BF27" i="2" s="1"/>
  <c r="C26" i="17"/>
  <c r="E27"/>
  <c r="F27"/>
  <c r="E28"/>
  <c r="F28"/>
  <c r="C29"/>
  <c r="D29"/>
  <c r="E30"/>
  <c r="F30"/>
  <c r="C31"/>
  <c r="BE27" i="2" s="1"/>
  <c r="E32" i="17"/>
  <c r="F32"/>
  <c r="E33"/>
  <c r="F33"/>
  <c r="C34"/>
  <c r="BQ27" i="2" s="1"/>
  <c r="D34" i="17"/>
  <c r="BR27" i="2" s="1"/>
  <c r="E35" i="17"/>
  <c r="F35"/>
  <c r="E36"/>
  <c r="F36"/>
  <c r="F39"/>
  <c r="E41"/>
  <c r="F41"/>
  <c r="E42"/>
  <c r="F42"/>
  <c r="C45"/>
  <c r="D45"/>
  <c r="D56"/>
  <c r="E58"/>
  <c r="F58"/>
  <c r="F59"/>
  <c r="E60"/>
  <c r="F60"/>
  <c r="E61"/>
  <c r="F61"/>
  <c r="E62"/>
  <c r="F62"/>
  <c r="E63"/>
  <c r="F63"/>
  <c r="C64"/>
  <c r="E65"/>
  <c r="F65"/>
  <c r="E67"/>
  <c r="F67"/>
  <c r="E68"/>
  <c r="F68"/>
  <c r="E69"/>
  <c r="F69"/>
  <c r="E70"/>
  <c r="F70"/>
  <c r="D72"/>
  <c r="EF27" i="2" s="1"/>
  <c r="E74" i="17"/>
  <c r="F74"/>
  <c r="E75"/>
  <c r="F75"/>
  <c r="E76"/>
  <c r="F76"/>
  <c r="C77"/>
  <c r="E78"/>
  <c r="F78"/>
  <c r="E79"/>
  <c r="F79"/>
  <c r="E80"/>
  <c r="F80"/>
  <c r="D81"/>
  <c r="C83"/>
  <c r="D83"/>
  <c r="EO27" i="2" s="1"/>
  <c r="E84" i="17"/>
  <c r="F84"/>
  <c r="E85"/>
  <c r="F85"/>
  <c r="E86"/>
  <c r="F86"/>
  <c r="F87"/>
  <c r="D88"/>
  <c r="ER27" i="2" s="1"/>
  <c r="F89" i="17"/>
  <c r="E90"/>
  <c r="F90"/>
  <c r="E91"/>
  <c r="E92"/>
  <c r="E93"/>
  <c r="C94"/>
  <c r="ET27" i="2" s="1"/>
  <c r="D94" i="17"/>
  <c r="EU27" i="2" s="1"/>
  <c r="E95" i="17"/>
  <c r="F95"/>
  <c r="E96"/>
  <c r="F96"/>
  <c r="E97"/>
  <c r="F97"/>
  <c r="D5" i="16"/>
  <c r="D12"/>
  <c r="D14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D31"/>
  <c r="BF26" i="2" s="1"/>
  <c r="E32" i="16"/>
  <c r="F32"/>
  <c r="E33"/>
  <c r="F33"/>
  <c r="C37"/>
  <c r="E37" s="1"/>
  <c r="E38"/>
  <c r="F38"/>
  <c r="E41"/>
  <c r="F41"/>
  <c r="E43"/>
  <c r="F43"/>
  <c r="E44"/>
  <c r="F44"/>
  <c r="E45"/>
  <c r="F45"/>
  <c r="F46"/>
  <c r="F47"/>
  <c r="E49"/>
  <c r="F49"/>
  <c r="C55"/>
  <c r="F57"/>
  <c r="F58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3"/>
  <c r="F73"/>
  <c r="E74"/>
  <c r="F74"/>
  <c r="E75"/>
  <c r="F75"/>
  <c r="C76"/>
  <c r="EH26" i="2" s="1"/>
  <c r="E77" i="16"/>
  <c r="F77"/>
  <c r="E78"/>
  <c r="F78"/>
  <c r="E79"/>
  <c r="F79"/>
  <c r="C80"/>
  <c r="EK26" i="2" s="1"/>
  <c r="D80" i="16"/>
  <c r="EL26" i="2" s="1"/>
  <c r="E81" i="16"/>
  <c r="F81"/>
  <c r="C82"/>
  <c r="EN26" i="2" s="1"/>
  <c r="D82" i="16"/>
  <c r="E83"/>
  <c r="F83"/>
  <c r="E84"/>
  <c r="F84"/>
  <c r="E85"/>
  <c r="F85"/>
  <c r="F86"/>
  <c r="C87"/>
  <c r="EQ26" i="2" s="1"/>
  <c r="D87" i="16"/>
  <c r="F88"/>
  <c r="E89"/>
  <c r="F89"/>
  <c r="E90"/>
  <c r="E91"/>
  <c r="E92"/>
  <c r="C93"/>
  <c r="ET26" i="2" s="1"/>
  <c r="D93" i="16"/>
  <c r="EU26" i="2" s="1"/>
  <c r="E94" i="16"/>
  <c r="F94"/>
  <c r="E95"/>
  <c r="F95"/>
  <c r="E96"/>
  <c r="F96"/>
  <c r="D7" i="15"/>
  <c r="D14"/>
  <c r="C5"/>
  <c r="E6"/>
  <c r="F6"/>
  <c r="E8"/>
  <c r="F8"/>
  <c r="E9"/>
  <c r="F9"/>
  <c r="E10"/>
  <c r="F10"/>
  <c r="E11"/>
  <c r="F11"/>
  <c r="C12"/>
  <c r="D12"/>
  <c r="E13"/>
  <c r="F13"/>
  <c r="C14"/>
  <c r="E15"/>
  <c r="F15"/>
  <c r="E16"/>
  <c r="F16"/>
  <c r="C17"/>
  <c r="E17" s="1"/>
  <c r="E18"/>
  <c r="F18"/>
  <c r="E19"/>
  <c r="F19"/>
  <c r="C20"/>
  <c r="D20"/>
  <c r="E21"/>
  <c r="F21"/>
  <c r="E22"/>
  <c r="F22"/>
  <c r="E23"/>
  <c r="F23"/>
  <c r="E24"/>
  <c r="F24"/>
  <c r="D26"/>
  <c r="C26"/>
  <c r="E27"/>
  <c r="F27"/>
  <c r="E28"/>
  <c r="F28"/>
  <c r="C29"/>
  <c r="AY25" i="2" s="1"/>
  <c r="D29" i="15"/>
  <c r="AZ25" i="2" s="1"/>
  <c r="E30" i="15"/>
  <c r="F30"/>
  <c r="C31"/>
  <c r="D31"/>
  <c r="E32"/>
  <c r="F32"/>
  <c r="E33"/>
  <c r="F33"/>
  <c r="C37"/>
  <c r="D37"/>
  <c r="E38"/>
  <c r="F38"/>
  <c r="E39"/>
  <c r="F39"/>
  <c r="F42"/>
  <c r="E43"/>
  <c r="F43"/>
  <c r="E44"/>
  <c r="F44"/>
  <c r="E45"/>
  <c r="F45"/>
  <c r="E46"/>
  <c r="F46"/>
  <c r="E47"/>
  <c r="F47"/>
  <c r="E49"/>
  <c r="F49"/>
  <c r="C56"/>
  <c r="E58"/>
  <c r="F58"/>
  <c r="F59"/>
  <c r="E60"/>
  <c r="F60"/>
  <c r="E61"/>
  <c r="F61"/>
  <c r="E62"/>
  <c r="F62"/>
  <c r="E63"/>
  <c r="F63"/>
  <c r="D64"/>
  <c r="E65"/>
  <c r="F65"/>
  <c r="E67"/>
  <c r="F67"/>
  <c r="E68"/>
  <c r="F68"/>
  <c r="E69"/>
  <c r="F69"/>
  <c r="E70"/>
  <c r="F70"/>
  <c r="D72"/>
  <c r="EF25" i="2" s="1"/>
  <c r="E73" i="15"/>
  <c r="F73"/>
  <c r="E74"/>
  <c r="F74"/>
  <c r="F75"/>
  <c r="E76"/>
  <c r="F76"/>
  <c r="D77"/>
  <c r="EI25" i="2" s="1"/>
  <c r="E78" i="15"/>
  <c r="F78"/>
  <c r="E79"/>
  <c r="F79"/>
  <c r="C81"/>
  <c r="EK25" i="2" s="1"/>
  <c r="D81" i="15"/>
  <c r="EL25" i="2" s="1"/>
  <c r="E82" i="15"/>
  <c r="F82"/>
  <c r="C83"/>
  <c r="EN25" i="2" s="1"/>
  <c r="D83" i="15"/>
  <c r="C88"/>
  <c r="EQ25" i="2" s="1"/>
  <c r="E89" i="15"/>
  <c r="F89"/>
  <c r="E90"/>
  <c r="F90"/>
  <c r="E91"/>
  <c r="E92"/>
  <c r="E93"/>
  <c r="C94"/>
  <c r="ET25" i="2" s="1"/>
  <c r="D94" i="15"/>
  <c r="EU25" i="2" s="1"/>
  <c r="E95" i="15"/>
  <c r="F95"/>
  <c r="E96"/>
  <c r="F96"/>
  <c r="E97"/>
  <c r="F97"/>
  <c r="D7" i="14"/>
  <c r="D14"/>
  <c r="D17"/>
  <c r="C5"/>
  <c r="E6"/>
  <c r="F6"/>
  <c r="E8"/>
  <c r="F8"/>
  <c r="E9"/>
  <c r="F9"/>
  <c r="E10"/>
  <c r="F10"/>
  <c r="E11"/>
  <c r="F11"/>
  <c r="C12"/>
  <c r="D12"/>
  <c r="E13"/>
  <c r="F13"/>
  <c r="E16"/>
  <c r="F16"/>
  <c r="E18"/>
  <c r="F18"/>
  <c r="E19"/>
  <c r="F19"/>
  <c r="C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7"/>
  <c r="E37" s="1"/>
  <c r="E35" s="1"/>
  <c r="E34" s="1"/>
  <c r="E38"/>
  <c r="E36" s="1"/>
  <c r="F38"/>
  <c r="F36" s="1"/>
  <c r="E39"/>
  <c r="F39"/>
  <c r="E42"/>
  <c r="F42"/>
  <c r="F44"/>
  <c r="E45"/>
  <c r="F45"/>
  <c r="E46"/>
  <c r="F46"/>
  <c r="E47"/>
  <c r="F47"/>
  <c r="F48"/>
  <c r="E49"/>
  <c r="F49"/>
  <c r="C56"/>
  <c r="D56"/>
  <c r="E58"/>
  <c r="F58"/>
  <c r="F59"/>
  <c r="E60"/>
  <c r="F60"/>
  <c r="E61"/>
  <c r="F61"/>
  <c r="E62"/>
  <c r="F62"/>
  <c r="E63"/>
  <c r="F63"/>
  <c r="C64"/>
  <c r="D64"/>
  <c r="E65"/>
  <c r="F65"/>
  <c r="EB24" i="2"/>
  <c r="E67" i="14"/>
  <c r="F67"/>
  <c r="E68"/>
  <c r="F68"/>
  <c r="E69"/>
  <c r="F69"/>
  <c r="F70"/>
  <c r="D72"/>
  <c r="EF24" i="2" s="1"/>
  <c r="E73" i="14"/>
  <c r="F73"/>
  <c r="E74"/>
  <c r="F74"/>
  <c r="E75"/>
  <c r="E76"/>
  <c r="F76"/>
  <c r="D77"/>
  <c r="EI24" i="2" s="1"/>
  <c r="E79" i="14"/>
  <c r="F79"/>
  <c r="E80"/>
  <c r="F80"/>
  <c r="EL24" i="2"/>
  <c r="E82" i="14"/>
  <c r="F82"/>
  <c r="C83"/>
  <c r="EN24" i="2" s="1"/>
  <c r="D83" i="14"/>
  <c r="EO24" i="2" s="1"/>
  <c r="E84" i="14"/>
  <c r="F84"/>
  <c r="E85"/>
  <c r="F85"/>
  <c r="E86"/>
  <c r="F86"/>
  <c r="F87"/>
  <c r="C88"/>
  <c r="EQ24" i="2" s="1"/>
  <c r="E89" i="14"/>
  <c r="F89"/>
  <c r="E90"/>
  <c r="F90"/>
  <c r="E91"/>
  <c r="E92"/>
  <c r="E93"/>
  <c r="C94"/>
  <c r="D94"/>
  <c r="EU24" i="2" s="1"/>
  <c r="E95" i="14"/>
  <c r="F95"/>
  <c r="E96"/>
  <c r="F96"/>
  <c r="E97"/>
  <c r="F97"/>
  <c r="D17" i="13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F17" s="1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AY23" i="2" s="1"/>
  <c r="D29" i="13"/>
  <c r="AZ23" i="2" s="1"/>
  <c r="E30" i="13"/>
  <c r="F30"/>
  <c r="D31"/>
  <c r="E32"/>
  <c r="F32"/>
  <c r="E33"/>
  <c r="F33"/>
  <c r="C34"/>
  <c r="BQ23" i="2" s="1"/>
  <c r="D34" i="13"/>
  <c r="E35"/>
  <c r="F35"/>
  <c r="E36"/>
  <c r="F36"/>
  <c r="E39"/>
  <c r="F39"/>
  <c r="F42"/>
  <c r="E43"/>
  <c r="F43"/>
  <c r="E44"/>
  <c r="F44"/>
  <c r="E45"/>
  <c r="F45"/>
  <c r="F46"/>
  <c r="E47"/>
  <c r="F47"/>
  <c r="C54"/>
  <c r="E56"/>
  <c r="F56"/>
  <c r="F57"/>
  <c r="E58"/>
  <c r="F58"/>
  <c r="E59"/>
  <c r="F59"/>
  <c r="E60"/>
  <c r="F60"/>
  <c r="E61"/>
  <c r="F61"/>
  <c r="C62"/>
  <c r="E63"/>
  <c r="F63"/>
  <c r="EB23" i="2"/>
  <c r="EC23"/>
  <c r="E65" i="13"/>
  <c r="F65"/>
  <c r="E66"/>
  <c r="F66"/>
  <c r="E67"/>
  <c r="F67"/>
  <c r="E68"/>
  <c r="F68"/>
  <c r="C70"/>
  <c r="E72"/>
  <c r="F72"/>
  <c r="E73"/>
  <c r="F73"/>
  <c r="E74"/>
  <c r="F74"/>
  <c r="E76"/>
  <c r="F76"/>
  <c r="E77"/>
  <c r="F77"/>
  <c r="E78"/>
  <c r="F78"/>
  <c r="E80"/>
  <c r="C81"/>
  <c r="EN23" i="2" s="1"/>
  <c r="D81" i="13"/>
  <c r="E82"/>
  <c r="F82"/>
  <c r="E83"/>
  <c r="F83"/>
  <c r="E84"/>
  <c r="F84"/>
  <c r="F85"/>
  <c r="C86"/>
  <c r="EQ23" i="2" s="1"/>
  <c r="D86" i="13"/>
  <c r="ER23" i="2" s="1"/>
  <c r="E87" i="13"/>
  <c r="F87"/>
  <c r="E88"/>
  <c r="F88"/>
  <c r="E89"/>
  <c r="E90"/>
  <c r="E91"/>
  <c r="C92"/>
  <c r="ET23" i="2" s="1"/>
  <c r="D92" i="13"/>
  <c r="EU23" i="2" s="1"/>
  <c r="E93" i="13"/>
  <c r="F93"/>
  <c r="E94"/>
  <c r="F94"/>
  <c r="E95"/>
  <c r="F95"/>
  <c r="D5" i="12"/>
  <c r="D7"/>
  <c r="D12"/>
  <c r="D14"/>
  <c r="C5"/>
  <c r="E6"/>
  <c r="F6"/>
  <c r="E8"/>
  <c r="F8"/>
  <c r="F9"/>
  <c r="E10"/>
  <c r="F10"/>
  <c r="E11"/>
  <c r="F11"/>
  <c r="C12"/>
  <c r="E13"/>
  <c r="F13"/>
  <c r="E15"/>
  <c r="F15"/>
  <c r="E16"/>
  <c r="F16"/>
  <c r="C17"/>
  <c r="E18"/>
  <c r="F18"/>
  <c r="E19"/>
  <c r="F19"/>
  <c r="E21"/>
  <c r="F21"/>
  <c r="E22"/>
  <c r="F22"/>
  <c r="E23"/>
  <c r="F23"/>
  <c r="E24"/>
  <c r="F24"/>
  <c r="D26"/>
  <c r="C26"/>
  <c r="E27"/>
  <c r="F27"/>
  <c r="E28"/>
  <c r="F28"/>
  <c r="AY22" i="2"/>
  <c r="E30" i="12"/>
  <c r="F30"/>
  <c r="C32"/>
  <c r="D32"/>
  <c r="BF22" i="2" s="1"/>
  <c r="E33" i="12"/>
  <c r="F33"/>
  <c r="E34"/>
  <c r="F34"/>
  <c r="C37"/>
  <c r="BQ22" i="2" s="1"/>
  <c r="E38" i="12"/>
  <c r="F38"/>
  <c r="E39"/>
  <c r="F39"/>
  <c r="E42"/>
  <c r="F42"/>
  <c r="E43"/>
  <c r="F43"/>
  <c r="E44"/>
  <c r="F44"/>
  <c r="E45"/>
  <c r="F45"/>
  <c r="E46"/>
  <c r="F46"/>
  <c r="E47"/>
  <c r="F47"/>
  <c r="E50"/>
  <c r="F50"/>
  <c r="F59"/>
  <c r="E60"/>
  <c r="F60"/>
  <c r="E61"/>
  <c r="F61"/>
  <c r="E62"/>
  <c r="F62"/>
  <c r="E63"/>
  <c r="F63"/>
  <c r="C64"/>
  <c r="E65"/>
  <c r="F65"/>
  <c r="EB22" i="2"/>
  <c r="EC22"/>
  <c r="E67" i="12"/>
  <c r="F67"/>
  <c r="E68"/>
  <c r="F68"/>
  <c r="E69"/>
  <c r="F69"/>
  <c r="E70"/>
  <c r="F70"/>
  <c r="D72"/>
  <c r="EF22" i="2" s="1"/>
  <c r="F73" i="12"/>
  <c r="E74"/>
  <c r="F74"/>
  <c r="F76"/>
  <c r="F77"/>
  <c r="C78"/>
  <c r="EH22" i="2" s="1"/>
  <c r="E79" i="12"/>
  <c r="F79"/>
  <c r="E80"/>
  <c r="F80"/>
  <c r="E81"/>
  <c r="F81"/>
  <c r="E83"/>
  <c r="F83"/>
  <c r="C84"/>
  <c r="EN22" i="2" s="1"/>
  <c r="D84" i="12"/>
  <c r="EO22" i="2" s="1"/>
  <c r="E85" i="12"/>
  <c r="F85"/>
  <c r="E86"/>
  <c r="F86"/>
  <c r="E87"/>
  <c r="F87"/>
  <c r="F88"/>
  <c r="E89"/>
  <c r="F89"/>
  <c r="E90"/>
  <c r="F90"/>
  <c r="E91"/>
  <c r="E92"/>
  <c r="E93"/>
  <c r="E94"/>
  <c r="F94"/>
  <c r="E95"/>
  <c r="F95"/>
  <c r="E97"/>
  <c r="F97"/>
  <c r="D5" i="11"/>
  <c r="D7"/>
  <c r="D17"/>
  <c r="C5"/>
  <c r="E6"/>
  <c r="F6"/>
  <c r="E8"/>
  <c r="F8"/>
  <c r="E9"/>
  <c r="F9"/>
  <c r="E10"/>
  <c r="F10"/>
  <c r="E11"/>
  <c r="F11"/>
  <c r="C12"/>
  <c r="E13"/>
  <c r="F13"/>
  <c r="C14"/>
  <c r="E15"/>
  <c r="F15"/>
  <c r="E16"/>
  <c r="F16"/>
  <c r="C17"/>
  <c r="E18"/>
  <c r="F18"/>
  <c r="E19"/>
  <c r="F19"/>
  <c r="C20"/>
  <c r="D20"/>
  <c r="AK21" i="2" s="1"/>
  <c r="E21" i="11"/>
  <c r="F21"/>
  <c r="E22"/>
  <c r="F22"/>
  <c r="E23"/>
  <c r="F23"/>
  <c r="E24"/>
  <c r="F24"/>
  <c r="D36"/>
  <c r="BR21" i="2" s="1"/>
  <c r="E27" i="11"/>
  <c r="F27"/>
  <c r="E28"/>
  <c r="F28"/>
  <c r="C29"/>
  <c r="D29"/>
  <c r="E30"/>
  <c r="F30"/>
  <c r="C31"/>
  <c r="D31"/>
  <c r="E32"/>
  <c r="F32"/>
  <c r="F33"/>
  <c r="C37"/>
  <c r="C36" s="1"/>
  <c r="E38"/>
  <c r="F38"/>
  <c r="E41"/>
  <c r="F41"/>
  <c r="E43"/>
  <c r="F43"/>
  <c r="E44"/>
  <c r="F44"/>
  <c r="E45"/>
  <c r="F45"/>
  <c r="E46"/>
  <c r="F46"/>
  <c r="F47"/>
  <c r="E48"/>
  <c r="F48"/>
  <c r="C56"/>
  <c r="E58"/>
  <c r="F58"/>
  <c r="F59"/>
  <c r="E60"/>
  <c r="F60"/>
  <c r="E61"/>
  <c r="F61"/>
  <c r="E62"/>
  <c r="F62"/>
  <c r="E63"/>
  <c r="F63"/>
  <c r="C64"/>
  <c r="F65"/>
  <c r="EB21" i="2"/>
  <c r="E67" i="11"/>
  <c r="F67"/>
  <c r="E68"/>
  <c r="F68"/>
  <c r="E69"/>
  <c r="F69"/>
  <c r="E70"/>
  <c r="F70"/>
  <c r="D72"/>
  <c r="EF21" i="2" s="1"/>
  <c r="E74" i="11"/>
  <c r="F74"/>
  <c r="E76"/>
  <c r="F76"/>
  <c r="C77"/>
  <c r="EH21" i="2" s="1"/>
  <c r="D77" i="11"/>
  <c r="E80"/>
  <c r="F80"/>
  <c r="F82"/>
  <c r="C83"/>
  <c r="EN21" i="2" s="1"/>
  <c r="D83" i="11"/>
  <c r="E84"/>
  <c r="F84"/>
  <c r="E85"/>
  <c r="F85"/>
  <c r="E86"/>
  <c r="F86"/>
  <c r="F87"/>
  <c r="C88"/>
  <c r="EQ21" i="2" s="1"/>
  <c r="D88" i="11"/>
  <c r="ER21" i="2" s="1"/>
  <c r="E89" i="11"/>
  <c r="F89"/>
  <c r="E90"/>
  <c r="F90"/>
  <c r="E91"/>
  <c r="E92"/>
  <c r="E93"/>
  <c r="C94"/>
  <c r="ET21" i="2" s="1"/>
  <c r="D94" i="11"/>
  <c r="EU21" i="2" s="1"/>
  <c r="E95" i="11"/>
  <c r="F95"/>
  <c r="E96"/>
  <c r="F96"/>
  <c r="E97"/>
  <c r="F97"/>
  <c r="C5" i="10"/>
  <c r="D5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20" i="2" s="1"/>
  <c r="D36" i="10"/>
  <c r="BR20" i="2" s="1"/>
  <c r="E37" i="10"/>
  <c r="F37"/>
  <c r="E38"/>
  <c r="F38"/>
  <c r="E41"/>
  <c r="E43"/>
  <c r="F43"/>
  <c r="E45"/>
  <c r="F45"/>
  <c r="E46"/>
  <c r="F46"/>
  <c r="E47"/>
  <c r="F47"/>
  <c r="E48"/>
  <c r="F48"/>
  <c r="F49"/>
  <c r="E50"/>
  <c r="F50"/>
  <c r="C56"/>
  <c r="D56"/>
  <c r="E58"/>
  <c r="F58"/>
  <c r="F59"/>
  <c r="E60"/>
  <c r="F60"/>
  <c r="E61"/>
  <c r="F61"/>
  <c r="E62"/>
  <c r="F62"/>
  <c r="E63"/>
  <c r="F63"/>
  <c r="C64"/>
  <c r="E65"/>
  <c r="F65"/>
  <c r="EB20" i="2"/>
  <c r="EC20"/>
  <c r="E67" i="10"/>
  <c r="F67"/>
  <c r="E68"/>
  <c r="F68"/>
  <c r="E69"/>
  <c r="F69"/>
  <c r="E70"/>
  <c r="F70"/>
  <c r="D72"/>
  <c r="E73"/>
  <c r="F73"/>
  <c r="E74"/>
  <c r="E75"/>
  <c r="F75"/>
  <c r="E76"/>
  <c r="F76"/>
  <c r="C77"/>
  <c r="EH20" i="2" s="1"/>
  <c r="D77" i="10"/>
  <c r="E78"/>
  <c r="F78"/>
  <c r="E79"/>
  <c r="F79"/>
  <c r="E80"/>
  <c r="F80"/>
  <c r="E81"/>
  <c r="F81"/>
  <c r="C82"/>
  <c r="D82"/>
  <c r="EL20" i="2" s="1"/>
  <c r="E83" i="10"/>
  <c r="F83"/>
  <c r="C84"/>
  <c r="EN20" i="2" s="1"/>
  <c r="D84" i="10"/>
  <c r="EO20" i="2" s="1"/>
  <c r="E85" i="10"/>
  <c r="F85"/>
  <c r="E86"/>
  <c r="F86"/>
  <c r="E87"/>
  <c r="F87"/>
  <c r="F88"/>
  <c r="C89"/>
  <c r="EQ20" i="2" s="1"/>
  <c r="D89" i="10"/>
  <c r="ER20" i="2" s="1"/>
  <c r="E90" i="10"/>
  <c r="F90"/>
  <c r="E91"/>
  <c r="F91"/>
  <c r="E92"/>
  <c r="E93"/>
  <c r="E94"/>
  <c r="C95"/>
  <c r="ET20" i="2" s="1"/>
  <c r="D95" i="10"/>
  <c r="E96"/>
  <c r="F96"/>
  <c r="E97"/>
  <c r="F97"/>
  <c r="E98"/>
  <c r="F98"/>
  <c r="C5" i="9"/>
  <c r="E6"/>
  <c r="F6"/>
  <c r="D7"/>
  <c r="E8"/>
  <c r="F8"/>
  <c r="E9"/>
  <c r="F9"/>
  <c r="E10"/>
  <c r="F10"/>
  <c r="E11"/>
  <c r="F11"/>
  <c r="C12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D26"/>
  <c r="E27"/>
  <c r="F27"/>
  <c r="E28"/>
  <c r="F28"/>
  <c r="C29"/>
  <c r="D29"/>
  <c r="E30"/>
  <c r="F30"/>
  <c r="C31"/>
  <c r="D31"/>
  <c r="E32"/>
  <c r="F32"/>
  <c r="E33"/>
  <c r="F33"/>
  <c r="C36"/>
  <c r="BQ19" i="2" s="1"/>
  <c r="D36" i="9"/>
  <c r="BR19" i="2" s="1"/>
  <c r="E37" i="9"/>
  <c r="F37"/>
  <c r="E38"/>
  <c r="F38"/>
  <c r="E41"/>
  <c r="F41"/>
  <c r="E43"/>
  <c r="F43"/>
  <c r="E45"/>
  <c r="F45"/>
  <c r="E46"/>
  <c r="F46"/>
  <c r="E48"/>
  <c r="F48"/>
  <c r="F49"/>
  <c r="E50"/>
  <c r="F50"/>
  <c r="C57"/>
  <c r="E59"/>
  <c r="F59"/>
  <c r="F60"/>
  <c r="E61"/>
  <c r="F61"/>
  <c r="E62"/>
  <c r="F62"/>
  <c r="E63"/>
  <c r="F63"/>
  <c r="E64"/>
  <c r="F64"/>
  <c r="C65"/>
  <c r="E66"/>
  <c r="F66"/>
  <c r="EB19" i="2"/>
  <c r="E68" i="9"/>
  <c r="F68"/>
  <c r="E69"/>
  <c r="F69"/>
  <c r="E70"/>
  <c r="F70"/>
  <c r="E71"/>
  <c r="F71"/>
  <c r="C73"/>
  <c r="E74"/>
  <c r="F74"/>
  <c r="E75"/>
  <c r="F75"/>
  <c r="E77"/>
  <c r="F77"/>
  <c r="C78"/>
  <c r="D78"/>
  <c r="EI19" i="2" s="1"/>
  <c r="E79" i="9"/>
  <c r="F79"/>
  <c r="E80"/>
  <c r="F80"/>
  <c r="F81"/>
  <c r="E82"/>
  <c r="F82"/>
  <c r="C83"/>
  <c r="EK19" i="2" s="1"/>
  <c r="E84" i="9"/>
  <c r="F84"/>
  <c r="E85"/>
  <c r="F85"/>
  <c r="C86"/>
  <c r="D86"/>
  <c r="C93"/>
  <c r="D93"/>
  <c r="ER19" i="2" s="1"/>
  <c r="E94" i="9"/>
  <c r="F94"/>
  <c r="E95"/>
  <c r="F95"/>
  <c r="E96"/>
  <c r="E97"/>
  <c r="E98"/>
  <c r="C99"/>
  <c r="ET19" i="2" s="1"/>
  <c r="D99" i="9"/>
  <c r="EU19" i="2" s="1"/>
  <c r="E100" i="9"/>
  <c r="F100"/>
  <c r="E101"/>
  <c r="F101"/>
  <c r="E102"/>
  <c r="F102"/>
  <c r="C5" i="8"/>
  <c r="E6"/>
  <c r="F6"/>
  <c r="E8"/>
  <c r="F8"/>
  <c r="E9"/>
  <c r="F9"/>
  <c r="E10"/>
  <c r="F10"/>
  <c r="E11"/>
  <c r="F11"/>
  <c r="C12"/>
  <c r="D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D26"/>
  <c r="E27"/>
  <c r="F27"/>
  <c r="E28"/>
  <c r="F28"/>
  <c r="C29"/>
  <c r="D29"/>
  <c r="AZ18" i="2" s="1"/>
  <c r="E30" i="8"/>
  <c r="F30"/>
  <c r="C31"/>
  <c r="D31"/>
  <c r="E32"/>
  <c r="F32"/>
  <c r="E33"/>
  <c r="BG18" i="2" s="1"/>
  <c r="F33" i="8"/>
  <c r="BH18" i="2" s="1"/>
  <c r="BH31" s="1"/>
  <c r="D34" i="8"/>
  <c r="BO18" i="2" s="1"/>
  <c r="E35" i="8"/>
  <c r="F35"/>
  <c r="C36"/>
  <c r="F37"/>
  <c r="F38"/>
  <c r="E41"/>
  <c r="F41"/>
  <c r="E43"/>
  <c r="F43"/>
  <c r="E45"/>
  <c r="F45"/>
  <c r="E46"/>
  <c r="F46"/>
  <c r="C56"/>
  <c r="D56"/>
  <c r="E58"/>
  <c r="F58"/>
  <c r="F59"/>
  <c r="E60"/>
  <c r="F60"/>
  <c r="E61"/>
  <c r="F61"/>
  <c r="E62"/>
  <c r="F62"/>
  <c r="E63"/>
  <c r="F63"/>
  <c r="C64"/>
  <c r="DY18" i="2" s="1"/>
  <c r="D64" i="8"/>
  <c r="DZ18" i="2" s="1"/>
  <c r="E65" i="8"/>
  <c r="F65"/>
  <c r="E67"/>
  <c r="F67"/>
  <c r="E68"/>
  <c r="F68"/>
  <c r="E69"/>
  <c r="F69"/>
  <c r="E70"/>
  <c r="F70"/>
  <c r="D72"/>
  <c r="EF18" i="2" s="1"/>
  <c r="E73" i="8"/>
  <c r="F73"/>
  <c r="F74"/>
  <c r="E75"/>
  <c r="F75"/>
  <c r="E76"/>
  <c r="F76"/>
  <c r="D77"/>
  <c r="EI18" i="2" s="1"/>
  <c r="E78" i="8"/>
  <c r="F78"/>
  <c r="E79"/>
  <c r="F79"/>
  <c r="E82"/>
  <c r="F82"/>
  <c r="C84"/>
  <c r="EN18" i="2" s="1"/>
  <c r="D84" i="8"/>
  <c r="E85"/>
  <c r="F85"/>
  <c r="E86"/>
  <c r="F86"/>
  <c r="E87"/>
  <c r="F87"/>
  <c r="F88"/>
  <c r="C89"/>
  <c r="EQ18" i="2" s="1"/>
  <c r="D89" i="8"/>
  <c r="ER18" i="2" s="1"/>
  <c r="E90" i="8"/>
  <c r="F90"/>
  <c r="E91"/>
  <c r="F91"/>
  <c r="E92"/>
  <c r="E93"/>
  <c r="E94"/>
  <c r="C95"/>
  <c r="ET18" i="2" s="1"/>
  <c r="E96" i="8"/>
  <c r="F96"/>
  <c r="E97"/>
  <c r="F97"/>
  <c r="C5" i="7"/>
  <c r="D5"/>
  <c r="E6"/>
  <c r="F6"/>
  <c r="E8"/>
  <c r="F8"/>
  <c r="E9"/>
  <c r="F9"/>
  <c r="E10"/>
  <c r="F10"/>
  <c r="E11"/>
  <c r="F11"/>
  <c r="C12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C26"/>
  <c r="E27"/>
  <c r="F27"/>
  <c r="E28"/>
  <c r="F28"/>
  <c r="C29"/>
  <c r="D29"/>
  <c r="E30"/>
  <c r="F30"/>
  <c r="C31"/>
  <c r="E32"/>
  <c r="F32"/>
  <c r="E33"/>
  <c r="F33"/>
  <c r="C37"/>
  <c r="C36" s="1"/>
  <c r="E38"/>
  <c r="F38"/>
  <c r="E41"/>
  <c r="F41"/>
  <c r="E43"/>
  <c r="F43"/>
  <c r="E45"/>
  <c r="F45"/>
  <c r="E46"/>
  <c r="F46"/>
  <c r="E47"/>
  <c r="F47"/>
  <c r="F48"/>
  <c r="E49"/>
  <c r="F49"/>
  <c r="E57"/>
  <c r="F57"/>
  <c r="F58"/>
  <c r="E59"/>
  <c r="F59"/>
  <c r="E60"/>
  <c r="F60"/>
  <c r="E61"/>
  <c r="F61"/>
  <c r="E62"/>
  <c r="F62"/>
  <c r="C63"/>
  <c r="E64"/>
  <c r="F64"/>
  <c r="E66"/>
  <c r="F66"/>
  <c r="E67"/>
  <c r="F67"/>
  <c r="E68"/>
  <c r="F68"/>
  <c r="E69"/>
  <c r="F69"/>
  <c r="E72"/>
  <c r="F72"/>
  <c r="E74"/>
  <c r="F74"/>
  <c r="E75"/>
  <c r="F75"/>
  <c r="E77"/>
  <c r="F77"/>
  <c r="E78"/>
  <c r="F78"/>
  <c r="E79"/>
  <c r="C80"/>
  <c r="E81"/>
  <c r="F81"/>
  <c r="C82"/>
  <c r="E83"/>
  <c r="F83"/>
  <c r="E84"/>
  <c r="F84"/>
  <c r="E85"/>
  <c r="F85"/>
  <c r="F86"/>
  <c r="C87"/>
  <c r="EQ17" i="2" s="1"/>
  <c r="E88" i="7"/>
  <c r="F88"/>
  <c r="E89"/>
  <c r="F89"/>
  <c r="E90"/>
  <c r="E91"/>
  <c r="E92"/>
  <c r="C93"/>
  <c r="ET17" i="2" s="1"/>
  <c r="D93" i="7"/>
  <c r="E94"/>
  <c r="F94"/>
  <c r="E95"/>
  <c r="F95"/>
  <c r="E96"/>
  <c r="F96"/>
  <c r="C5" i="6"/>
  <c r="E6"/>
  <c r="F6"/>
  <c r="D7"/>
  <c r="E8"/>
  <c r="F8"/>
  <c r="E9"/>
  <c r="F9"/>
  <c r="E10"/>
  <c r="F10"/>
  <c r="E11"/>
  <c r="F11"/>
  <c r="C12"/>
  <c r="E13"/>
  <c r="F13"/>
  <c r="C14"/>
  <c r="D14"/>
  <c r="E15"/>
  <c r="F15"/>
  <c r="E16"/>
  <c r="F16"/>
  <c r="C17"/>
  <c r="D17"/>
  <c r="E18"/>
  <c r="F18"/>
  <c r="E19"/>
  <c r="F19"/>
  <c r="C20"/>
  <c r="D20"/>
  <c r="E21"/>
  <c r="F21"/>
  <c r="E22"/>
  <c r="F22"/>
  <c r="E23"/>
  <c r="F23"/>
  <c r="E24"/>
  <c r="F24"/>
  <c r="E27"/>
  <c r="F27"/>
  <c r="E28"/>
  <c r="F28"/>
  <c r="E29"/>
  <c r="F29"/>
  <c r="C30"/>
  <c r="AY16" i="2" s="1"/>
  <c r="D30" i="6"/>
  <c r="AZ16" i="2" s="1"/>
  <c r="E31" i="6"/>
  <c r="F31"/>
  <c r="D32"/>
  <c r="BF16" i="2" s="1"/>
  <c r="E33" i="6"/>
  <c r="F33"/>
  <c r="E34"/>
  <c r="F34"/>
  <c r="E37"/>
  <c r="F37"/>
  <c r="D38"/>
  <c r="BR16" i="2" s="1"/>
  <c r="C38" i="6"/>
  <c r="E39"/>
  <c r="E40"/>
  <c r="F40"/>
  <c r="F42"/>
  <c r="E43"/>
  <c r="F43"/>
  <c r="E44"/>
  <c r="F44"/>
  <c r="E45"/>
  <c r="F45"/>
  <c r="E48"/>
  <c r="F48"/>
  <c r="E49"/>
  <c r="F49"/>
  <c r="F50"/>
  <c r="E51"/>
  <c r="F51"/>
  <c r="C58"/>
  <c r="D58"/>
  <c r="E60"/>
  <c r="F60"/>
  <c r="F61"/>
  <c r="E62"/>
  <c r="F62"/>
  <c r="E63"/>
  <c r="F63"/>
  <c r="E64"/>
  <c r="F64"/>
  <c r="E65"/>
  <c r="F65"/>
  <c r="C66"/>
  <c r="E67"/>
  <c r="F67"/>
  <c r="EB16" i="2"/>
  <c r="E69" i="6"/>
  <c r="F69"/>
  <c r="E70"/>
  <c r="F70"/>
  <c r="E71"/>
  <c r="F71"/>
  <c r="E72"/>
  <c r="F72"/>
  <c r="D74"/>
  <c r="EF16" i="2" s="1"/>
  <c r="E75" i="6"/>
  <c r="F75"/>
  <c r="E76"/>
  <c r="F76"/>
  <c r="E78"/>
  <c r="F78"/>
  <c r="C81"/>
  <c r="D81"/>
  <c r="EI16" i="2" s="1"/>
  <c r="E82" i="6"/>
  <c r="F82"/>
  <c r="E83"/>
  <c r="F83"/>
  <c r="E84"/>
  <c r="F84"/>
  <c r="C85"/>
  <c r="EK16" i="2" s="1"/>
  <c r="D85" i="6"/>
  <c r="EL16" i="2" s="1"/>
  <c r="E86" i="6"/>
  <c r="F86"/>
  <c r="C87"/>
  <c r="EN16" i="2" s="1"/>
  <c r="D87" i="6"/>
  <c r="EO16" i="2" s="1"/>
  <c r="E88" i="6"/>
  <c r="F88"/>
  <c r="E89"/>
  <c r="F89"/>
  <c r="E90"/>
  <c r="F90"/>
  <c r="F91"/>
  <c r="C92"/>
  <c r="EQ16" i="2" s="1"/>
  <c r="D92" i="6"/>
  <c r="ER16" i="2" s="1"/>
  <c r="E93" i="6"/>
  <c r="F93"/>
  <c r="E94"/>
  <c r="F94"/>
  <c r="E95"/>
  <c r="E96"/>
  <c r="E97"/>
  <c r="C98"/>
  <c r="D98"/>
  <c r="EU16" i="2" s="1"/>
  <c r="E99" i="6"/>
  <c r="F99"/>
  <c r="E100"/>
  <c r="F100"/>
  <c r="E101"/>
  <c r="F101"/>
  <c r="E6" i="5"/>
  <c r="F6"/>
  <c r="E8"/>
  <c r="F8"/>
  <c r="E9"/>
  <c r="F9"/>
  <c r="E10"/>
  <c r="F10"/>
  <c r="E11"/>
  <c r="F11"/>
  <c r="C12"/>
  <c r="E13"/>
  <c r="F13"/>
  <c r="C14"/>
  <c r="D14"/>
  <c r="F15"/>
  <c r="F16"/>
  <c r="C17"/>
  <c r="E18"/>
  <c r="F18"/>
  <c r="E19"/>
  <c r="F19"/>
  <c r="C20"/>
  <c r="D20"/>
  <c r="E21"/>
  <c r="F21"/>
  <c r="E22"/>
  <c r="F22"/>
  <c r="E23"/>
  <c r="F23"/>
  <c r="E24"/>
  <c r="F24"/>
  <c r="E27"/>
  <c r="F27"/>
  <c r="F29"/>
  <c r="C30"/>
  <c r="D30"/>
  <c r="F31"/>
  <c r="C32"/>
  <c r="BE15" i="2" s="1"/>
  <c r="E33" i="5"/>
  <c r="E34"/>
  <c r="F34"/>
  <c r="C35"/>
  <c r="BK15" i="2" s="1"/>
  <c r="D35" i="5"/>
  <c r="BL15" i="2" s="1"/>
  <c r="E36" i="5"/>
  <c r="F36"/>
  <c r="C37"/>
  <c r="BQ15" i="2" s="1"/>
  <c r="D37" i="5"/>
  <c r="E38"/>
  <c r="F38"/>
  <c r="E39"/>
  <c r="F39"/>
  <c r="E42"/>
  <c r="F42"/>
  <c r="E43"/>
  <c r="F43"/>
  <c r="E44"/>
  <c r="F44"/>
  <c r="E46"/>
  <c r="F46"/>
  <c r="E49"/>
  <c r="F49"/>
  <c r="F50"/>
  <c r="E51"/>
  <c r="F51"/>
  <c r="C57"/>
  <c r="D57"/>
  <c r="E59"/>
  <c r="F59"/>
  <c r="F60"/>
  <c r="F61"/>
  <c r="F62"/>
  <c r="E63"/>
  <c r="F63"/>
  <c r="E64"/>
  <c r="F64"/>
  <c r="E66"/>
  <c r="F66"/>
  <c r="F67"/>
  <c r="E68"/>
  <c r="F68"/>
  <c r="E69"/>
  <c r="F69"/>
  <c r="E70"/>
  <c r="F70"/>
  <c r="D73"/>
  <c r="EF15" i="2" s="1"/>
  <c r="E74" i="5"/>
  <c r="F74"/>
  <c r="E75"/>
  <c r="F75"/>
  <c r="E76"/>
  <c r="E77"/>
  <c r="F77"/>
  <c r="C78"/>
  <c r="D78"/>
  <c r="EI15" i="2" s="1"/>
  <c r="E79" i="5"/>
  <c r="F79"/>
  <c r="E80"/>
  <c r="F80"/>
  <c r="E81"/>
  <c r="E82"/>
  <c r="F82"/>
  <c r="C83"/>
  <c r="EK15" i="2" s="1"/>
  <c r="D83" i="5"/>
  <c r="E84"/>
  <c r="F84"/>
  <c r="E85"/>
  <c r="F85"/>
  <c r="C86"/>
  <c r="EN15" i="2" s="1"/>
  <c r="D86" i="5"/>
  <c r="EO15" i="2" s="1"/>
  <c r="E87" i="5"/>
  <c r="F87"/>
  <c r="E88"/>
  <c r="F88"/>
  <c r="E89"/>
  <c r="F89"/>
  <c r="E90"/>
  <c r="F90"/>
  <c r="C91"/>
  <c r="EQ15" i="2" s="1"/>
  <c r="D91" i="5"/>
  <c r="ER15" i="2" s="1"/>
  <c r="E92" i="5"/>
  <c r="F92"/>
  <c r="E93"/>
  <c r="F93"/>
  <c r="E94"/>
  <c r="E95"/>
  <c r="E96"/>
  <c r="E97"/>
  <c r="F97"/>
  <c r="E98"/>
  <c r="F98"/>
  <c r="E99"/>
  <c r="F99"/>
  <c r="E100"/>
  <c r="F100"/>
  <c r="C5" i="4"/>
  <c r="E6"/>
  <c r="F6"/>
  <c r="E8"/>
  <c r="F8"/>
  <c r="E9"/>
  <c r="F9"/>
  <c r="E10"/>
  <c r="F10"/>
  <c r="E11"/>
  <c r="F11"/>
  <c r="E13"/>
  <c r="F13"/>
  <c r="E15"/>
  <c r="F15"/>
  <c r="E16"/>
  <c r="F16"/>
  <c r="E18"/>
  <c r="F18"/>
  <c r="E19"/>
  <c r="F19"/>
  <c r="E21"/>
  <c r="F21"/>
  <c r="E22"/>
  <c r="F22"/>
  <c r="E23"/>
  <c r="F23"/>
  <c r="E24"/>
  <c r="F24"/>
  <c r="E27"/>
  <c r="F27"/>
  <c r="E28"/>
  <c r="F28"/>
  <c r="AY14" i="2"/>
  <c r="AZ14"/>
  <c r="E30" i="4"/>
  <c r="F30"/>
  <c r="E32"/>
  <c r="F32"/>
  <c r="E33"/>
  <c r="F33"/>
  <c r="E34"/>
  <c r="E35"/>
  <c r="F35"/>
  <c r="E36"/>
  <c r="F36"/>
  <c r="E39"/>
  <c r="E40"/>
  <c r="F40"/>
  <c r="E41"/>
  <c r="F41"/>
  <c r="E42"/>
  <c r="F42"/>
  <c r="E43"/>
  <c r="F43"/>
  <c r="E44"/>
  <c r="F44"/>
  <c r="F45"/>
  <c r="E46"/>
  <c r="F46"/>
  <c r="E54"/>
  <c r="F54"/>
  <c r="F55"/>
  <c r="E56"/>
  <c r="F56"/>
  <c r="E57"/>
  <c r="F57"/>
  <c r="E58"/>
  <c r="F58"/>
  <c r="E59"/>
  <c r="F59"/>
  <c r="E61"/>
  <c r="F61"/>
  <c r="E63"/>
  <c r="F63"/>
  <c r="E64"/>
  <c r="F64"/>
  <c r="E65"/>
  <c r="F65"/>
  <c r="E66"/>
  <c r="F66"/>
  <c r="E69"/>
  <c r="F69"/>
  <c r="E70"/>
  <c r="F70"/>
  <c r="E71"/>
  <c r="F71"/>
  <c r="E72"/>
  <c r="F72"/>
  <c r="E74"/>
  <c r="F74"/>
  <c r="E75"/>
  <c r="F75"/>
  <c r="E76"/>
  <c r="F76"/>
  <c r="E78"/>
  <c r="F78"/>
  <c r="E79"/>
  <c r="F79"/>
  <c r="E80"/>
  <c r="F80"/>
  <c r="E81"/>
  <c r="F81"/>
  <c r="E82"/>
  <c r="F82"/>
  <c r="F83"/>
  <c r="F85"/>
  <c r="E86"/>
  <c r="F86"/>
  <c r="E87"/>
  <c r="E88"/>
  <c r="E89"/>
  <c r="D90"/>
  <c r="E90" s="1"/>
  <c r="E91"/>
  <c r="F91"/>
  <c r="E92"/>
  <c r="F92"/>
  <c r="E93"/>
  <c r="F93"/>
  <c r="F9" i="1"/>
  <c r="C9" s="1"/>
  <c r="F11"/>
  <c r="C11" s="1"/>
  <c r="F12"/>
  <c r="F13"/>
  <c r="F16"/>
  <c r="C16" s="1"/>
  <c r="F17"/>
  <c r="G17"/>
  <c r="F18"/>
  <c r="G19"/>
  <c r="D19" s="1"/>
  <c r="F34"/>
  <c r="C34" s="1"/>
  <c r="F39"/>
  <c r="C39" s="1"/>
  <c r="F40"/>
  <c r="C40" s="1"/>
  <c r="G40"/>
  <c r="D40" s="1"/>
  <c r="L14" i="2"/>
  <c r="M14"/>
  <c r="O14"/>
  <c r="P14"/>
  <c r="R14"/>
  <c r="S14"/>
  <c r="U14"/>
  <c r="V14"/>
  <c r="X14"/>
  <c r="AA14"/>
  <c r="AB14"/>
  <c r="AD14"/>
  <c r="AG14"/>
  <c r="AH14"/>
  <c r="AL14"/>
  <c r="AO14"/>
  <c r="AT14"/>
  <c r="AX14"/>
  <c r="BB14"/>
  <c r="BC14"/>
  <c r="BC31" s="1"/>
  <c r="BJ14"/>
  <c r="BV14"/>
  <c r="BV31" s="1"/>
  <c r="BV32" s="1"/>
  <c r="BV33" s="1"/>
  <c r="BY14"/>
  <c r="BY31" s="1"/>
  <c r="CC14"/>
  <c r="CF14"/>
  <c r="CG14"/>
  <c r="CJ14"/>
  <c r="CL14"/>
  <c r="CZ14"/>
  <c r="DM14"/>
  <c r="DS14"/>
  <c r="DT14"/>
  <c r="DV14"/>
  <c r="DW14"/>
  <c r="DY14"/>
  <c r="DZ14"/>
  <c r="EN14"/>
  <c r="EO14"/>
  <c r="ET14"/>
  <c r="I15"/>
  <c r="L15"/>
  <c r="M15"/>
  <c r="O15"/>
  <c r="P15"/>
  <c r="R15"/>
  <c r="S15"/>
  <c r="U15"/>
  <c r="V15"/>
  <c r="X15"/>
  <c r="AA15"/>
  <c r="AB15"/>
  <c r="AD15"/>
  <c r="AE15"/>
  <c r="AG15"/>
  <c r="AH15"/>
  <c r="AL15"/>
  <c r="AM15"/>
  <c r="AN15"/>
  <c r="AT15"/>
  <c r="AX15"/>
  <c r="BJ15"/>
  <c r="BV15"/>
  <c r="BY15"/>
  <c r="CC15"/>
  <c r="CD15"/>
  <c r="CF15"/>
  <c r="CG15"/>
  <c r="CJ15"/>
  <c r="CL15"/>
  <c r="CM15"/>
  <c r="CO15"/>
  <c r="CP15"/>
  <c r="CZ15"/>
  <c r="DM15"/>
  <c r="DP15"/>
  <c r="DQ15"/>
  <c r="DS15"/>
  <c r="DT15"/>
  <c r="DV15"/>
  <c r="DW15"/>
  <c r="DY15"/>
  <c r="DZ15"/>
  <c r="EC15"/>
  <c r="ET15"/>
  <c r="EU15"/>
  <c r="I16"/>
  <c r="L16"/>
  <c r="M16"/>
  <c r="O16"/>
  <c r="P16"/>
  <c r="R16"/>
  <c r="S16"/>
  <c r="U16"/>
  <c r="V16"/>
  <c r="X16"/>
  <c r="AA16"/>
  <c r="AB16"/>
  <c r="AD16"/>
  <c r="AE16"/>
  <c r="AG16"/>
  <c r="AH16"/>
  <c r="AL16"/>
  <c r="AM16"/>
  <c r="AN16"/>
  <c r="AP16"/>
  <c r="AT16"/>
  <c r="AX16"/>
  <c r="BE16"/>
  <c r="BJ16"/>
  <c r="BV16"/>
  <c r="BY16"/>
  <c r="CC16"/>
  <c r="CD16"/>
  <c r="CF16"/>
  <c r="CG16"/>
  <c r="CJ16"/>
  <c r="CL16"/>
  <c r="CM16"/>
  <c r="CT16"/>
  <c r="CZ16"/>
  <c r="DM16"/>
  <c r="DP16"/>
  <c r="DS16"/>
  <c r="DT16"/>
  <c r="DW16"/>
  <c r="DY16"/>
  <c r="DZ16"/>
  <c r="I17"/>
  <c r="L17"/>
  <c r="M17"/>
  <c r="O17"/>
  <c r="P17"/>
  <c r="R17"/>
  <c r="S17"/>
  <c r="U17"/>
  <c r="V17"/>
  <c r="X17"/>
  <c r="AA17"/>
  <c r="AB17"/>
  <c r="AD17"/>
  <c r="AE17"/>
  <c r="AG17"/>
  <c r="AH17"/>
  <c r="AL17"/>
  <c r="AO17"/>
  <c r="AT17"/>
  <c r="AX17"/>
  <c r="BE17"/>
  <c r="BF17"/>
  <c r="BJ17"/>
  <c r="BV17"/>
  <c r="BY17"/>
  <c r="CJ17"/>
  <c r="CL17"/>
  <c r="CM17"/>
  <c r="CT17"/>
  <c r="CZ17"/>
  <c r="DM17"/>
  <c r="DS17"/>
  <c r="DT17"/>
  <c r="DV17"/>
  <c r="DW17"/>
  <c r="DY17"/>
  <c r="DZ17"/>
  <c r="I18"/>
  <c r="L18"/>
  <c r="M18"/>
  <c r="O18"/>
  <c r="P18"/>
  <c r="R18"/>
  <c r="S18"/>
  <c r="U18"/>
  <c r="V18"/>
  <c r="X18"/>
  <c r="AA18"/>
  <c r="AB18"/>
  <c r="AD18"/>
  <c r="AE18"/>
  <c r="AG18"/>
  <c r="AH18"/>
  <c r="AJ18"/>
  <c r="AK18"/>
  <c r="AO18"/>
  <c r="AX18"/>
  <c r="BE18"/>
  <c r="BV18"/>
  <c r="BY18"/>
  <c r="CC18"/>
  <c r="CD18"/>
  <c r="CF18"/>
  <c r="CG18"/>
  <c r="CJ18"/>
  <c r="CM18"/>
  <c r="CO18"/>
  <c r="CP18"/>
  <c r="CZ18"/>
  <c r="DM18"/>
  <c r="DP18"/>
  <c r="DS18"/>
  <c r="DT18"/>
  <c r="DV18"/>
  <c r="DW18"/>
  <c r="I19"/>
  <c r="L19"/>
  <c r="M19"/>
  <c r="O19"/>
  <c r="P19"/>
  <c r="R19"/>
  <c r="S19"/>
  <c r="U19"/>
  <c r="V19"/>
  <c r="X19"/>
  <c r="AA19"/>
  <c r="AB19"/>
  <c r="AD19"/>
  <c r="AE19"/>
  <c r="AG19"/>
  <c r="AH19"/>
  <c r="AL19"/>
  <c r="AM19"/>
  <c r="AX19"/>
  <c r="BE19"/>
  <c r="BF19"/>
  <c r="BJ19"/>
  <c r="BV19"/>
  <c r="BY19"/>
  <c r="CJ19"/>
  <c r="CL19"/>
  <c r="CM19"/>
  <c r="CP19"/>
  <c r="CQ19" s="1"/>
  <c r="CZ19"/>
  <c r="DM19"/>
  <c r="DP19"/>
  <c r="DQ19"/>
  <c r="DS19"/>
  <c r="DT19"/>
  <c r="DV19"/>
  <c r="DW19"/>
  <c r="DY19"/>
  <c r="DZ19"/>
  <c r="I20"/>
  <c r="L20"/>
  <c r="M20"/>
  <c r="O20"/>
  <c r="P20"/>
  <c r="R20"/>
  <c r="S20"/>
  <c r="U20"/>
  <c r="V20"/>
  <c r="X20"/>
  <c r="AA20"/>
  <c r="AB20"/>
  <c r="AD20"/>
  <c r="AE20"/>
  <c r="AG20"/>
  <c r="AH20"/>
  <c r="AL20"/>
  <c r="AO20"/>
  <c r="AT20"/>
  <c r="AX20"/>
  <c r="BE20"/>
  <c r="BF20"/>
  <c r="BJ20"/>
  <c r="BV20"/>
  <c r="BY20"/>
  <c r="CD20"/>
  <c r="CF20"/>
  <c r="CG20"/>
  <c r="CJ20"/>
  <c r="CL20"/>
  <c r="CM20"/>
  <c r="CP20"/>
  <c r="CR20"/>
  <c r="CS20"/>
  <c r="CZ20"/>
  <c r="DM20"/>
  <c r="DP20"/>
  <c r="DS20"/>
  <c r="DT20"/>
  <c r="DV20"/>
  <c r="DW20"/>
  <c r="DY20"/>
  <c r="DZ20"/>
  <c r="I21"/>
  <c r="M21"/>
  <c r="P21"/>
  <c r="S21"/>
  <c r="V21"/>
  <c r="AB21"/>
  <c r="AE21"/>
  <c r="AH21"/>
  <c r="AT21"/>
  <c r="L21"/>
  <c r="O21"/>
  <c r="R21"/>
  <c r="U21"/>
  <c r="X21"/>
  <c r="AA21"/>
  <c r="AD21"/>
  <c r="AG21"/>
  <c r="AJ21"/>
  <c r="AO21"/>
  <c r="AX21"/>
  <c r="BE21"/>
  <c r="BF21"/>
  <c r="BJ21"/>
  <c r="BV21"/>
  <c r="BY21"/>
  <c r="CC21"/>
  <c r="CD21"/>
  <c r="CJ21"/>
  <c r="CM21"/>
  <c r="CF21"/>
  <c r="CG21"/>
  <c r="CL21"/>
  <c r="CZ21"/>
  <c r="DM21"/>
  <c r="DP21"/>
  <c r="DS21"/>
  <c r="DT21"/>
  <c r="DV21"/>
  <c r="DW21"/>
  <c r="DY21"/>
  <c r="DZ21"/>
  <c r="I22"/>
  <c r="M22"/>
  <c r="P22"/>
  <c r="S22"/>
  <c r="V22"/>
  <c r="AB22"/>
  <c r="AE22"/>
  <c r="AH22"/>
  <c r="AT22"/>
  <c r="L22"/>
  <c r="O22"/>
  <c r="R22"/>
  <c r="U22"/>
  <c r="X22"/>
  <c r="AA22"/>
  <c r="AD22"/>
  <c r="AG22"/>
  <c r="AX22"/>
  <c r="BJ22"/>
  <c r="BV22"/>
  <c r="BY22"/>
  <c r="CC22"/>
  <c r="CD22"/>
  <c r="CM22"/>
  <c r="CF22"/>
  <c r="CG22"/>
  <c r="CJ22"/>
  <c r="CL22"/>
  <c r="CZ22"/>
  <c r="DP22"/>
  <c r="DS22"/>
  <c r="DT22"/>
  <c r="DV22"/>
  <c r="DW22"/>
  <c r="DY22"/>
  <c r="ET22"/>
  <c r="EU22"/>
  <c r="M23"/>
  <c r="P23"/>
  <c r="S23"/>
  <c r="V23"/>
  <c r="AB23"/>
  <c r="AE23"/>
  <c r="AH23"/>
  <c r="CD23"/>
  <c r="CJ23"/>
  <c r="CM23"/>
  <c r="O23"/>
  <c r="R23"/>
  <c r="U23"/>
  <c r="X23"/>
  <c r="AA23"/>
  <c r="AG23"/>
  <c r="AL23"/>
  <c r="AO23"/>
  <c r="AT23"/>
  <c r="AX23"/>
  <c r="BE23"/>
  <c r="BF23"/>
  <c r="BJ23"/>
  <c r="BV23"/>
  <c r="BY23"/>
  <c r="CC23"/>
  <c r="CL23"/>
  <c r="CT23"/>
  <c r="CZ23"/>
  <c r="DM23"/>
  <c r="DP23"/>
  <c r="DQ23"/>
  <c r="DS23"/>
  <c r="DT23"/>
  <c r="DV23"/>
  <c r="DW23"/>
  <c r="DY23"/>
  <c r="DZ23"/>
  <c r="M24"/>
  <c r="P24"/>
  <c r="S24"/>
  <c r="V24"/>
  <c r="AB24"/>
  <c r="AE24"/>
  <c r="AH24"/>
  <c r="CD24"/>
  <c r="CJ24"/>
  <c r="CM24"/>
  <c r="L24"/>
  <c r="O24"/>
  <c r="R24"/>
  <c r="U24"/>
  <c r="X24"/>
  <c r="AG24"/>
  <c r="AJ24"/>
  <c r="AO24"/>
  <c r="AT24"/>
  <c r="AX24"/>
  <c r="BE24"/>
  <c r="BF24"/>
  <c r="BJ24"/>
  <c r="BV24"/>
  <c r="BY24"/>
  <c r="CC24"/>
  <c r="CF24"/>
  <c r="CG24"/>
  <c r="CL24"/>
  <c r="CZ24"/>
  <c r="DM24"/>
  <c r="DP24"/>
  <c r="DS24"/>
  <c r="DT24"/>
  <c r="DV24"/>
  <c r="DW24"/>
  <c r="DY24"/>
  <c r="DZ24"/>
  <c r="M25"/>
  <c r="S25"/>
  <c r="V25"/>
  <c r="AB25"/>
  <c r="AE25"/>
  <c r="AH25"/>
  <c r="AO25"/>
  <c r="AT25"/>
  <c r="CD25"/>
  <c r="CJ25"/>
  <c r="CM25"/>
  <c r="I25"/>
  <c r="L25"/>
  <c r="O25"/>
  <c r="R25"/>
  <c r="U25"/>
  <c r="X25"/>
  <c r="AA25"/>
  <c r="AD25"/>
  <c r="AG25"/>
  <c r="AL25"/>
  <c r="AX25"/>
  <c r="BE25"/>
  <c r="BF25"/>
  <c r="BJ25"/>
  <c r="BV25"/>
  <c r="BY25"/>
  <c r="CC25"/>
  <c r="CF25"/>
  <c r="CG25"/>
  <c r="CL25"/>
  <c r="CO25"/>
  <c r="CZ25"/>
  <c r="DM25"/>
  <c r="DP25"/>
  <c r="DQ25"/>
  <c r="DS25"/>
  <c r="DT25"/>
  <c r="DV25"/>
  <c r="DW25"/>
  <c r="DY25"/>
  <c r="DZ25"/>
  <c r="M26"/>
  <c r="P26"/>
  <c r="S26"/>
  <c r="V26"/>
  <c r="AB26"/>
  <c r="AE26"/>
  <c r="AH26"/>
  <c r="AT26"/>
  <c r="CD26"/>
  <c r="CM26"/>
  <c r="I26"/>
  <c r="L26"/>
  <c r="O26"/>
  <c r="R26"/>
  <c r="U26"/>
  <c r="X26"/>
  <c r="AA26"/>
  <c r="AD26"/>
  <c r="AG26"/>
  <c r="AL26"/>
  <c r="AX26"/>
  <c r="BE26"/>
  <c r="BJ26"/>
  <c r="BV26"/>
  <c r="BY26"/>
  <c r="CF26"/>
  <c r="CG26"/>
  <c r="CJ26"/>
  <c r="CL26"/>
  <c r="CZ26"/>
  <c r="DM26"/>
  <c r="DP26"/>
  <c r="DQ26"/>
  <c r="DS26"/>
  <c r="DT26"/>
  <c r="DV26"/>
  <c r="DW26"/>
  <c r="DY26"/>
  <c r="DZ26"/>
  <c r="M27"/>
  <c r="P27"/>
  <c r="S27"/>
  <c r="V27"/>
  <c r="AB27"/>
  <c r="AE27"/>
  <c r="AH27"/>
  <c r="AT27"/>
  <c r="CD27"/>
  <c r="CM27"/>
  <c r="I27"/>
  <c r="L27"/>
  <c r="O27"/>
  <c r="R27"/>
  <c r="U27"/>
  <c r="X27"/>
  <c r="AA27"/>
  <c r="AD27"/>
  <c r="AG27"/>
  <c r="AL27"/>
  <c r="AX27"/>
  <c r="BJ27"/>
  <c r="BV27"/>
  <c r="BY27"/>
  <c r="CC27"/>
  <c r="CJ27"/>
  <c r="CL27"/>
  <c r="CZ27"/>
  <c r="DM27"/>
  <c r="DP27"/>
  <c r="DQ27"/>
  <c r="DS27"/>
  <c r="DT27"/>
  <c r="DV27"/>
  <c r="DW27"/>
  <c r="DY27"/>
  <c r="DZ27"/>
  <c r="M28"/>
  <c r="P28"/>
  <c r="S28"/>
  <c r="V28"/>
  <c r="AE28"/>
  <c r="AH28"/>
  <c r="CD28"/>
  <c r="CM28"/>
  <c r="I28"/>
  <c r="L28"/>
  <c r="O28"/>
  <c r="R28"/>
  <c r="U28"/>
  <c r="X28"/>
  <c r="AA28"/>
  <c r="AD28"/>
  <c r="AG28"/>
  <c r="AL28"/>
  <c r="AO28"/>
  <c r="AX28"/>
  <c r="BG28"/>
  <c r="BJ28"/>
  <c r="BV28"/>
  <c r="BY28"/>
  <c r="CC28"/>
  <c r="CF28"/>
  <c r="CG28"/>
  <c r="CJ28"/>
  <c r="CL28"/>
  <c r="CZ28"/>
  <c r="DB28"/>
  <c r="DC28" s="1"/>
  <c r="DM28"/>
  <c r="DP28"/>
  <c r="DQ28"/>
  <c r="DS28"/>
  <c r="DT28"/>
  <c r="DV28"/>
  <c r="DW28"/>
  <c r="DY28"/>
  <c r="M29"/>
  <c r="P29"/>
  <c r="S29"/>
  <c r="V29"/>
  <c r="AB29"/>
  <c r="AE29"/>
  <c r="AH29"/>
  <c r="CD29"/>
  <c r="CJ29"/>
  <c r="CM29"/>
  <c r="L29"/>
  <c r="O29"/>
  <c r="R29"/>
  <c r="U29"/>
  <c r="X29"/>
  <c r="AA29"/>
  <c r="AD29"/>
  <c r="AG29"/>
  <c r="AL29"/>
  <c r="AX29"/>
  <c r="BJ29"/>
  <c r="BV29"/>
  <c r="BY29"/>
  <c r="CC29"/>
  <c r="CF29"/>
  <c r="CG29"/>
  <c r="CL29"/>
  <c r="CT29"/>
  <c r="CZ29"/>
  <c r="DM29"/>
  <c r="DP29"/>
  <c r="DS29"/>
  <c r="DT29"/>
  <c r="DV29"/>
  <c r="DW29"/>
  <c r="EK29"/>
  <c r="BA30"/>
  <c r="AV31"/>
  <c r="AV32" s="1"/>
  <c r="AV33" s="1"/>
  <c r="AW31"/>
  <c r="BT31"/>
  <c r="BT32" s="1"/>
  <c r="BT33" s="1"/>
  <c r="BW31"/>
  <c r="BW32" s="1"/>
  <c r="BW33" s="1"/>
  <c r="BX31"/>
  <c r="CU31"/>
  <c r="CU32" s="1"/>
  <c r="CU33" s="1"/>
  <c r="CX31"/>
  <c r="CX32" s="1"/>
  <c r="CX33" s="1"/>
  <c r="CY31"/>
  <c r="CY32" s="1"/>
  <c r="CY33" s="1"/>
  <c r="DA31"/>
  <c r="DD31"/>
  <c r="DD32" s="1"/>
  <c r="DD33" s="1"/>
  <c r="D22" i="1"/>
  <c r="E24"/>
  <c r="F24"/>
  <c r="F26"/>
  <c r="C26" s="1"/>
  <c r="G26"/>
  <c r="E32"/>
  <c r="E33"/>
  <c r="E36"/>
  <c r="AO22" i="2"/>
  <c r="AO29"/>
  <c r="AO27"/>
  <c r="AO26"/>
  <c r="F39" i="6"/>
  <c r="BS14" i="2"/>
  <c r="G37" i="1"/>
  <c r="E73" i="11"/>
  <c r="E58" i="12"/>
  <c r="F58"/>
  <c r="C56"/>
  <c r="DM22" i="2"/>
  <c r="F78" i="14"/>
  <c r="C77"/>
  <c r="EH24" i="2" s="1"/>
  <c r="E78" i="14"/>
  <c r="F80" i="15"/>
  <c r="C77"/>
  <c r="EH25" i="2" s="1"/>
  <c r="E80" i="15"/>
  <c r="F74" i="18"/>
  <c r="E74"/>
  <c r="C69" i="19"/>
  <c r="F72"/>
  <c r="E72"/>
  <c r="E42" i="6"/>
  <c r="E76" i="9"/>
  <c r="F75" i="11"/>
  <c r="E77" i="12"/>
  <c r="F73" i="17"/>
  <c r="C72"/>
  <c r="EE27" i="2" s="1"/>
  <c r="E73" i="17"/>
  <c r="E80" i="8"/>
  <c r="F80"/>
  <c r="E74"/>
  <c r="CC20" i="2"/>
  <c r="C72" i="12"/>
  <c r="C38" i="19"/>
  <c r="F39"/>
  <c r="BP22" i="2" l="1"/>
  <c r="CQ29"/>
  <c r="CA23"/>
  <c r="BZ14"/>
  <c r="AQ31"/>
  <c r="CQ20"/>
  <c r="E20" i="14"/>
  <c r="CQ23" i="2"/>
  <c r="CQ21"/>
  <c r="CA17"/>
  <c r="CQ28"/>
  <c r="CQ27"/>
  <c r="CQ26"/>
  <c r="CQ25"/>
  <c r="CQ24"/>
  <c r="CQ22"/>
  <c r="CQ18"/>
  <c r="CQ16"/>
  <c r="CQ15"/>
  <c r="BP29"/>
  <c r="F28"/>
  <c r="F27"/>
  <c r="F23"/>
  <c r="F22"/>
  <c r="F20"/>
  <c r="BP19"/>
  <c r="BP17"/>
  <c r="F16"/>
  <c r="C25" i="12"/>
  <c r="AS19" i="2"/>
  <c r="F19" s="1"/>
  <c r="C25" i="9"/>
  <c r="C25" i="6"/>
  <c r="D25" i="16"/>
  <c r="C25"/>
  <c r="D98" i="8"/>
  <c r="EH27" i="2"/>
  <c r="EJ27" s="1"/>
  <c r="BP25"/>
  <c r="BP18"/>
  <c r="BP28"/>
  <c r="BZ16"/>
  <c r="BA16"/>
  <c r="C94" i="4"/>
  <c r="J31" i="2"/>
  <c r="J33" s="1"/>
  <c r="E64" i="11"/>
  <c r="D25" i="19"/>
  <c r="D95"/>
  <c r="E14" i="12"/>
  <c r="EQ29" i="2"/>
  <c r="ES29" s="1"/>
  <c r="F17" i="14"/>
  <c r="C98" i="12"/>
  <c r="G98" s="1"/>
  <c r="D98"/>
  <c r="H98" s="1"/>
  <c r="D25"/>
  <c r="V31" i="2"/>
  <c r="V33" s="1"/>
  <c r="EQ14"/>
  <c r="ES14" s="1"/>
  <c r="D25" i="11"/>
  <c r="F40"/>
  <c r="C25"/>
  <c r="D94" i="4"/>
  <c r="K27" i="2"/>
  <c r="F60" i="4"/>
  <c r="H9" i="1"/>
  <c r="E17" i="19"/>
  <c r="F81" i="14"/>
  <c r="BA23" i="2"/>
  <c r="D25" i="13"/>
  <c r="E40" i="9"/>
  <c r="EB15" i="2"/>
  <c r="ED15" s="1"/>
  <c r="E5" i="12"/>
  <c r="F55" i="16"/>
  <c r="E40" i="8"/>
  <c r="CK27" i="2"/>
  <c r="E70" i="13"/>
  <c r="F7" i="7"/>
  <c r="E66" i="15"/>
  <c r="D25" i="18"/>
  <c r="F5" i="17"/>
  <c r="AC24" i="2"/>
  <c r="CK28"/>
  <c r="F32" i="18"/>
  <c r="F12" i="12"/>
  <c r="E7"/>
  <c r="AU21" i="2"/>
  <c r="F5" i="16"/>
  <c r="E26" i="5"/>
  <c r="E5" i="14"/>
  <c r="DR29" i="2"/>
  <c r="K26"/>
  <c r="E5" i="13"/>
  <c r="AU22" i="2"/>
  <c r="F82" i="12"/>
  <c r="E5" i="8"/>
  <c r="F26" i="5"/>
  <c r="F26" i="12"/>
  <c r="AR22" i="2"/>
  <c r="F7" i="12"/>
  <c r="E37" i="5"/>
  <c r="C25"/>
  <c r="CH23" i="2"/>
  <c r="Z20"/>
  <c r="E54" i="13"/>
  <c r="N22" i="2"/>
  <c r="F14" i="11"/>
  <c r="DO18" i="2"/>
  <c r="K17"/>
  <c r="AF14"/>
  <c r="C36" i="16"/>
  <c r="BQ26" i="2" s="1"/>
  <c r="F26" s="1"/>
  <c r="E17" i="16"/>
  <c r="ED23" i="2"/>
  <c r="E17" i="13"/>
  <c r="E26" i="12"/>
  <c r="CK22" i="2"/>
  <c r="F5" i="12"/>
  <c r="CH19" i="2"/>
  <c r="AI18"/>
  <c r="AC18"/>
  <c r="AI17"/>
  <c r="E26" i="6"/>
  <c r="F81"/>
  <c r="F20"/>
  <c r="DU29" i="2"/>
  <c r="AF28"/>
  <c r="E26" i="17"/>
  <c r="E26" i="14"/>
  <c r="E66"/>
  <c r="CN23" i="2"/>
  <c r="EA23"/>
  <c r="W21"/>
  <c r="E37" i="11"/>
  <c r="EA21" i="2"/>
  <c r="N21"/>
  <c r="F14" i="9"/>
  <c r="E91"/>
  <c r="CN18" i="2"/>
  <c r="F56" i="8"/>
  <c r="E7"/>
  <c r="W18" i="2"/>
  <c r="E34" i="7"/>
  <c r="F68" i="6"/>
  <c r="E35" i="5"/>
  <c r="E32"/>
  <c r="E67"/>
  <c r="DU15" i="2"/>
  <c r="CN15"/>
  <c r="F57" i="5"/>
  <c r="C4"/>
  <c r="BN15" i="2"/>
  <c r="F15" s="1"/>
  <c r="F35" i="5"/>
  <c r="F30"/>
  <c r="AU14" i="2"/>
  <c r="F34" i="4"/>
  <c r="F17"/>
  <c r="F5"/>
  <c r="F41" i="1"/>
  <c r="H41" s="1"/>
  <c r="F26" i="19"/>
  <c r="E17" i="17"/>
  <c r="CH27" i="2"/>
  <c r="EA25"/>
  <c r="AU25"/>
  <c r="CH25"/>
  <c r="Z25"/>
  <c r="CE25"/>
  <c r="F37" i="14"/>
  <c r="F35" s="1"/>
  <c r="F34" s="1"/>
  <c r="F20" i="13"/>
  <c r="F62"/>
  <c r="Q22" i="2"/>
  <c r="E94" i="11"/>
  <c r="F40" i="9"/>
  <c r="E20"/>
  <c r="F36"/>
  <c r="F86"/>
  <c r="F7" i="8"/>
  <c r="ES18" i="2"/>
  <c r="F14" i="8"/>
  <c r="F80" i="7"/>
  <c r="E38" i="6"/>
  <c r="E35"/>
  <c r="CE15" i="2"/>
  <c r="AF15"/>
  <c r="W15"/>
  <c r="EP15"/>
  <c r="E84" i="4"/>
  <c r="E73"/>
  <c r="D4"/>
  <c r="D37" s="1"/>
  <c r="G31" i="1"/>
  <c r="F7" i="19"/>
  <c r="BA27" i="2"/>
  <c r="F31" i="16"/>
  <c r="E29"/>
  <c r="F31" i="15"/>
  <c r="F29"/>
  <c r="E20"/>
  <c r="AI24" i="2"/>
  <c r="CK23"/>
  <c r="E26" i="13"/>
  <c r="CH22" i="2"/>
  <c r="F94" i="11"/>
  <c r="F37"/>
  <c r="E7"/>
  <c r="DJ20" i="2"/>
  <c r="CT20"/>
  <c r="E26" i="10"/>
  <c r="F20"/>
  <c r="E12"/>
  <c r="BG19" i="2"/>
  <c r="BZ18"/>
  <c r="E14" i="8"/>
  <c r="T18" i="2"/>
  <c r="F81" i="8"/>
  <c r="F17" i="7"/>
  <c r="DJ16" i="2"/>
  <c r="F38" i="6"/>
  <c r="F87"/>
  <c r="C4"/>
  <c r="DR15" i="2"/>
  <c r="BO15"/>
  <c r="F20" i="5"/>
  <c r="DX14" i="2"/>
  <c r="CE14"/>
  <c r="E7" i="19"/>
  <c r="D4"/>
  <c r="E34"/>
  <c r="AC29" i="2"/>
  <c r="DK29"/>
  <c r="DH29" s="1"/>
  <c r="E84" i="18"/>
  <c r="F77" i="17"/>
  <c r="C25"/>
  <c r="E31"/>
  <c r="AI27" i="2"/>
  <c r="E82" i="16"/>
  <c r="W26" i="2"/>
  <c r="C4" i="16"/>
  <c r="E26"/>
  <c r="E12"/>
  <c r="G25" i="2"/>
  <c r="E31" i="15"/>
  <c r="F20"/>
  <c r="F26" i="14"/>
  <c r="E83"/>
  <c r="DK24" i="2"/>
  <c r="DH24" s="1"/>
  <c r="F92" i="13"/>
  <c r="DO23" i="2"/>
  <c r="F54" i="13"/>
  <c r="D96"/>
  <c r="F86"/>
  <c r="D4"/>
  <c r="F78" i="12"/>
  <c r="EI22" i="2"/>
  <c r="EJ22" s="1"/>
  <c r="E29" i="12"/>
  <c r="DO22" i="2"/>
  <c r="F29" i="12"/>
  <c r="DR22" i="2"/>
  <c r="E64" i="12"/>
  <c r="F37"/>
  <c r="E78"/>
  <c r="E12"/>
  <c r="F7" i="11"/>
  <c r="F84" i="10"/>
  <c r="E7"/>
  <c r="E66"/>
  <c r="AF20" i="2"/>
  <c r="AR20"/>
  <c r="F20" i="9"/>
  <c r="CK19" i="2"/>
  <c r="F65" i="9"/>
  <c r="DK19" i="2"/>
  <c r="DX19"/>
  <c r="Q19"/>
  <c r="K19"/>
  <c r="E66" i="8"/>
  <c r="CE18" i="2"/>
  <c r="K18"/>
  <c r="BL31"/>
  <c r="E89" i="8"/>
  <c r="EA18" i="2"/>
  <c r="AR18"/>
  <c r="E7" i="6"/>
  <c r="E32"/>
  <c r="F12"/>
  <c r="F86" i="5"/>
  <c r="E20"/>
  <c r="DO15" i="2"/>
  <c r="E20" i="4"/>
  <c r="CK14" i="2"/>
  <c r="Z14"/>
  <c r="E14" i="4"/>
  <c r="E7"/>
  <c r="F31"/>
  <c r="F29" i="19"/>
  <c r="E29"/>
  <c r="E12"/>
  <c r="E26"/>
  <c r="AI29" i="2"/>
  <c r="F31" i="19"/>
  <c r="E91"/>
  <c r="DO29" i="2"/>
  <c r="W29"/>
  <c r="E17" i="18"/>
  <c r="E7"/>
  <c r="Z28" i="2"/>
  <c r="E77" i="17"/>
  <c r="E45"/>
  <c r="DX27" i="2"/>
  <c r="E34" i="17"/>
  <c r="EV27" i="2"/>
  <c r="F31" i="17"/>
  <c r="W27" i="2"/>
  <c r="E94" i="17"/>
  <c r="F94"/>
  <c r="BS27" i="2"/>
  <c r="E87" i="16"/>
  <c r="E55"/>
  <c r="F93"/>
  <c r="EO26" i="2"/>
  <c r="EP26" s="1"/>
  <c r="BO26"/>
  <c r="BP26" s="1"/>
  <c r="ER26"/>
  <c r="ER31" s="1"/>
  <c r="N26"/>
  <c r="F26" i="16"/>
  <c r="BA26" i="2"/>
  <c r="F34" i="16"/>
  <c r="F37"/>
  <c r="F29"/>
  <c r="F12"/>
  <c r="F7"/>
  <c r="EV25" i="2"/>
  <c r="F56" i="15"/>
  <c r="E41"/>
  <c r="F94"/>
  <c r="EB25" i="2"/>
  <c r="ED25" s="1"/>
  <c r="K25"/>
  <c r="E88" i="15"/>
  <c r="E56"/>
  <c r="DX25" i="2"/>
  <c r="EJ24"/>
  <c r="E17" i="14"/>
  <c r="BQ24" i="2"/>
  <c r="BS24" s="1"/>
  <c r="F64" i="14"/>
  <c r="E88"/>
  <c r="BZ24" i="2"/>
  <c r="N24"/>
  <c r="F5" i="14"/>
  <c r="AR24" i="2"/>
  <c r="E64" i="13"/>
  <c r="F26"/>
  <c r="BZ23" i="2"/>
  <c r="AI23"/>
  <c r="AR23"/>
  <c r="F72" i="12"/>
  <c r="F96"/>
  <c r="E96"/>
  <c r="BA22" i="2"/>
  <c r="F83" i="11"/>
  <c r="EO21" i="2"/>
  <c r="EP21" s="1"/>
  <c r="E88" i="11"/>
  <c r="AF21" i="2"/>
  <c r="AJ31"/>
  <c r="AJ32" s="1"/>
  <c r="AJ33" s="1"/>
  <c r="K21"/>
  <c r="ES20"/>
  <c r="F66" i="10"/>
  <c r="F77"/>
  <c r="F7"/>
  <c r="DO20" i="2"/>
  <c r="E29" i="10"/>
  <c r="E20"/>
  <c r="E14"/>
  <c r="E86" i="9"/>
  <c r="E65"/>
  <c r="DO19" i="2"/>
  <c r="E34" i="9"/>
  <c r="F26"/>
  <c r="EV18" i="2"/>
  <c r="EJ18"/>
  <c r="F20" i="8"/>
  <c r="E95"/>
  <c r="F34"/>
  <c r="BK31" i="2"/>
  <c r="E20" i="7"/>
  <c r="O31" i="2"/>
  <c r="O33" s="1"/>
  <c r="E87" i="7"/>
  <c r="AU17" i="2"/>
  <c r="F93" i="7"/>
  <c r="E65"/>
  <c r="ES16" i="2"/>
  <c r="E20" i="6"/>
  <c r="BO16" i="2"/>
  <c r="BP16" s="1"/>
  <c r="E92" i="6"/>
  <c r="DR16" i="2"/>
  <c r="E12" i="6"/>
  <c r="DU16" i="2"/>
  <c r="AI16"/>
  <c r="AC16"/>
  <c r="W16"/>
  <c r="C101" i="5"/>
  <c r="D101"/>
  <c r="EV15" i="2"/>
  <c r="BC32"/>
  <c r="BC33" s="1"/>
  <c r="E12" i="4"/>
  <c r="F90"/>
  <c r="F20"/>
  <c r="Q29" i="2"/>
  <c r="DX28"/>
  <c r="DR28"/>
  <c r="CE28"/>
  <c r="Q27"/>
  <c r="N27"/>
  <c r="T26"/>
  <c r="Q24"/>
  <c r="DK23"/>
  <c r="AC23"/>
  <c r="BZ22"/>
  <c r="W22"/>
  <c r="DU19"/>
  <c r="BZ19"/>
  <c r="AL18"/>
  <c r="CN16"/>
  <c r="AO16"/>
  <c r="DK15"/>
  <c r="DJ15"/>
  <c r="AO15"/>
  <c r="AA31"/>
  <c r="AA33" s="1"/>
  <c r="E17" i="4"/>
  <c r="C4"/>
  <c r="C37" s="1"/>
  <c r="F83" i="5"/>
  <c r="EP16" i="2"/>
  <c r="E81" i="6"/>
  <c r="F17"/>
  <c r="F87" i="7"/>
  <c r="F29"/>
  <c r="F5"/>
  <c r="E56" i="8"/>
  <c r="E17"/>
  <c r="E78" i="9"/>
  <c r="F31"/>
  <c r="C4"/>
  <c r="E82" i="10"/>
  <c r="F56"/>
  <c r="E36"/>
  <c r="E17"/>
  <c r="F77" i="11"/>
  <c r="E17"/>
  <c r="E20" i="13"/>
  <c r="E31" i="14"/>
  <c r="E29"/>
  <c r="C25" i="15"/>
  <c r="E12"/>
  <c r="F87" i="16"/>
  <c r="F14"/>
  <c r="F88" i="17"/>
  <c r="E12"/>
  <c r="C4"/>
  <c r="E5"/>
  <c r="E20" i="18"/>
  <c r="E5" i="19"/>
  <c r="C4" i="14"/>
  <c r="F31" i="13"/>
  <c r="E73" i="9"/>
  <c r="DK17" i="2"/>
  <c r="G21"/>
  <c r="F7" i="13"/>
  <c r="E64" i="10"/>
  <c r="BG15" i="2"/>
  <c r="K16"/>
  <c r="BG22"/>
  <c r="AR21"/>
  <c r="E34" i="8"/>
  <c r="E26" i="7"/>
  <c r="F65" i="16"/>
  <c r="BZ26" i="2"/>
  <c r="ES24"/>
  <c r="E41" i="18"/>
  <c r="CT28" i="2"/>
  <c r="D25" i="6"/>
  <c r="E68" i="4"/>
  <c r="F77" i="8"/>
  <c r="H20" i="1"/>
  <c r="CT15" i="2"/>
  <c r="E68" i="6"/>
  <c r="AF27" i="2"/>
  <c r="AF25"/>
  <c r="N25"/>
  <c r="T24"/>
  <c r="C4" i="7"/>
  <c r="C4" i="8"/>
  <c r="BS19" i="2"/>
  <c r="D4" i="10"/>
  <c r="C4" i="11"/>
  <c r="E14" i="15"/>
  <c r="F17" i="16"/>
  <c r="F85" i="19"/>
  <c r="C25"/>
  <c r="E7" i="9"/>
  <c r="F26" i="17"/>
  <c r="Z24" i="2"/>
  <c r="Z16"/>
  <c r="F65" i="7"/>
  <c r="D4" i="5"/>
  <c r="E5" i="15"/>
  <c r="BZ17" i="2"/>
  <c r="BZ21"/>
  <c r="ED18"/>
  <c r="F5" i="6"/>
  <c r="DK22" i="2"/>
  <c r="BA20"/>
  <c r="AR17"/>
  <c r="E72" i="8"/>
  <c r="D98" i="11"/>
  <c r="F56"/>
  <c r="F57" i="9"/>
  <c r="E56" i="12"/>
  <c r="F56" i="17"/>
  <c r="DK18" i="2"/>
  <c r="DR18"/>
  <c r="E56" i="11"/>
  <c r="F89" i="18"/>
  <c r="BZ28" i="2"/>
  <c r="F14" i="18"/>
  <c r="E35"/>
  <c r="W28" i="2"/>
  <c r="C89" i="18"/>
  <c r="EQ28" i="2" s="1"/>
  <c r="ES28" s="1"/>
  <c r="F5" i="18"/>
  <c r="F35"/>
  <c r="F26"/>
  <c r="E12"/>
  <c r="E69" i="19"/>
  <c r="BZ29" i="2"/>
  <c r="E37" i="18"/>
  <c r="E38" i="19"/>
  <c r="F17" i="17"/>
  <c r="DQ31" i="2"/>
  <c r="D4" i="16"/>
  <c r="F7" i="18"/>
  <c r="BZ27" i="2"/>
  <c r="CN27"/>
  <c r="DT31"/>
  <c r="AG31"/>
  <c r="I31"/>
  <c r="I33" s="1"/>
  <c r="D97" i="16"/>
  <c r="EG27" i="2"/>
  <c r="DO26"/>
  <c r="CP31"/>
  <c r="CP33" s="1"/>
  <c r="D99" i="18"/>
  <c r="H33" i="1"/>
  <c r="H6"/>
  <c r="BR26" i="2"/>
  <c r="EM25"/>
  <c r="DJ25"/>
  <c r="W25"/>
  <c r="E83" i="15"/>
  <c r="D25"/>
  <c r="E64" i="14"/>
  <c r="AE31" i="2"/>
  <c r="AE33" s="1"/>
  <c r="CL31"/>
  <c r="D98" i="15"/>
  <c r="F77" i="14"/>
  <c r="E41"/>
  <c r="BZ25" i="2"/>
  <c r="E81" i="15"/>
  <c r="DP31" i="2"/>
  <c r="DP33" s="1"/>
  <c r="DJ24"/>
  <c r="F64" i="15"/>
  <c r="H24" i="1"/>
  <c r="BY32" i="2"/>
  <c r="BY33" s="1"/>
  <c r="EM26"/>
  <c r="F77" i="15"/>
  <c r="Z21" i="2"/>
  <c r="E77" i="8"/>
  <c r="AC15" i="2"/>
  <c r="EU14"/>
  <c r="EV14" s="1"/>
  <c r="ES17"/>
  <c r="E7" i="13"/>
  <c r="F34" i="9"/>
  <c r="E34" i="15"/>
  <c r="F95" i="18"/>
  <c r="DO17" i="2"/>
  <c r="F91" i="9"/>
  <c r="G34" i="1"/>
  <c r="G7"/>
  <c r="BF29" i="2"/>
  <c r="G29" s="1"/>
  <c r="EC26"/>
  <c r="EO25"/>
  <c r="EP25" s="1"/>
  <c r="N23"/>
  <c r="EC16"/>
  <c r="ED16" s="1"/>
  <c r="F26" i="6"/>
  <c r="DJ26" i="2"/>
  <c r="AN31"/>
  <c r="E63" i="16"/>
  <c r="E85" i="19"/>
  <c r="AW32" i="2"/>
  <c r="AW33" s="1"/>
  <c r="E66" i="12"/>
  <c r="F66"/>
  <c r="F81" i="15"/>
  <c r="F64" i="13"/>
  <c r="F72" i="8"/>
  <c r="C98"/>
  <c r="D98" i="14"/>
  <c r="E79" i="13"/>
  <c r="E20" i="12"/>
  <c r="F83" i="15"/>
  <c r="E91" i="5"/>
  <c r="F17" i="15"/>
  <c r="EU17" i="2"/>
  <c r="EV17" s="1"/>
  <c r="E85" i="6"/>
  <c r="F32"/>
  <c r="CK17" i="2"/>
  <c r="E17" i="6"/>
  <c r="EL15" i="2"/>
  <c r="EM15" s="1"/>
  <c r="F36" i="10"/>
  <c r="K29" i="2"/>
  <c r="F26" i="7"/>
  <c r="E7" i="16"/>
  <c r="F26" i="15"/>
  <c r="E31" i="9"/>
  <c r="D4" i="15"/>
  <c r="AP29" i="2"/>
  <c r="AR29" s="1"/>
  <c r="E29" i="15"/>
  <c r="D25" i="9"/>
  <c r="F82" i="7"/>
  <c r="F34" i="15"/>
  <c r="E92" i="13"/>
  <c r="F17" i="18"/>
  <c r="DR14" i="2"/>
  <c r="F17" i="11"/>
  <c r="F85" i="6"/>
  <c r="F75" i="13"/>
  <c r="F80" i="16"/>
  <c r="F61" i="19"/>
  <c r="E14" i="18"/>
  <c r="F20" i="14"/>
  <c r="Q25" i="2"/>
  <c r="CK25"/>
  <c r="Z22"/>
  <c r="EK20"/>
  <c r="EM20" s="1"/>
  <c r="EH16"/>
  <c r="EJ16" s="1"/>
  <c r="E57" i="9"/>
  <c r="F7"/>
  <c r="E64" i="15"/>
  <c r="F79" i="13"/>
  <c r="E93" i="7"/>
  <c r="E5" i="6"/>
  <c r="D25" i="10"/>
  <c r="DN31" i="2"/>
  <c r="DN33" s="1"/>
  <c r="E37" i="12"/>
  <c r="F64"/>
  <c r="EC28" i="2"/>
  <c r="AU24"/>
  <c r="AR16"/>
  <c r="E66" i="6"/>
  <c r="DJ18" i="2"/>
  <c r="F17" i="19"/>
  <c r="E29" i="4"/>
  <c r="E80" i="16"/>
  <c r="E99" i="9"/>
  <c r="DJ19" i="2"/>
  <c r="F14" i="4"/>
  <c r="E77" i="15"/>
  <c r="E94"/>
  <c r="E82" i="12"/>
  <c r="E78" i="19"/>
  <c r="F29" i="10"/>
  <c r="E84"/>
  <c r="F66" i="8"/>
  <c r="E83" i="5"/>
  <c r="ES25" i="2"/>
  <c r="C4" i="13"/>
  <c r="F21" i="1"/>
  <c r="F66" i="14"/>
  <c r="E95" i="18"/>
  <c r="F34" i="19"/>
  <c r="CK29" i="2"/>
  <c r="DO24"/>
  <c r="CK24"/>
  <c r="AU23"/>
  <c r="CS31"/>
  <c r="CS33" s="1"/>
  <c r="AU20"/>
  <c r="EB17"/>
  <c r="ED17" s="1"/>
  <c r="Z15"/>
  <c r="EE14"/>
  <c r="EG14" s="1"/>
  <c r="E31" i="13"/>
  <c r="F12"/>
  <c r="E65" i="18"/>
  <c r="AR28" i="2"/>
  <c r="DR17"/>
  <c r="AI25"/>
  <c r="W24"/>
  <c r="EE29"/>
  <c r="EG29" s="1"/>
  <c r="CN29"/>
  <c r="AF16"/>
  <c r="F98" i="6"/>
  <c r="N28" i="2"/>
  <c r="D97" i="7"/>
  <c r="AI28" i="2"/>
  <c r="CN21"/>
  <c r="K14"/>
  <c r="EA28"/>
  <c r="CK21"/>
  <c r="F58" i="6"/>
  <c r="F7"/>
  <c r="DM31" i="2"/>
  <c r="DM33" s="1"/>
  <c r="CE26"/>
  <c r="CA26"/>
  <c r="CA29"/>
  <c r="CA28"/>
  <c r="CA27"/>
  <c r="CO31"/>
  <c r="CO33" s="1"/>
  <c r="CA24"/>
  <c r="EP22"/>
  <c r="CF31"/>
  <c r="CF33" s="1"/>
  <c r="CA22"/>
  <c r="AD31"/>
  <c r="L31"/>
  <c r="L33" s="1"/>
  <c r="AC22"/>
  <c r="CA21"/>
  <c r="CA18"/>
  <c r="BA19"/>
  <c r="CA25"/>
  <c r="CA20"/>
  <c r="CA19"/>
  <c r="CA16"/>
  <c r="CA15"/>
  <c r="CA14"/>
  <c r="G20"/>
  <c r="AF22"/>
  <c r="CE20"/>
  <c r="M31"/>
  <c r="P31"/>
  <c r="E37" i="7"/>
  <c r="F37"/>
  <c r="E58" i="6"/>
  <c r="E55" i="7"/>
  <c r="F55"/>
  <c r="F38" i="19"/>
  <c r="EA17" i="2"/>
  <c r="F14" i="5"/>
  <c r="EV19" i="2"/>
  <c r="E26" i="9"/>
  <c r="E31" i="10"/>
  <c r="F5"/>
  <c r="E75" i="13"/>
  <c r="F92" i="6"/>
  <c r="H36" i="1"/>
  <c r="CH18" i="2"/>
  <c r="F17" i="10"/>
  <c r="F56" i="12"/>
  <c r="CH14" i="2"/>
  <c r="F12" i="14"/>
  <c r="F12" i="17"/>
  <c r="E5" i="18"/>
  <c r="E7" i="14"/>
  <c r="E7" i="15"/>
  <c r="T22" i="2"/>
  <c r="F5" i="8"/>
  <c r="F30" i="1"/>
  <c r="H30" s="1"/>
  <c r="BR15" i="2"/>
  <c r="F37" i="5"/>
  <c r="E82" i="7"/>
  <c r="EN17" i="2"/>
  <c r="EP17" s="1"/>
  <c r="F36" i="8"/>
  <c r="BQ18" i="2"/>
  <c r="BS18" s="1"/>
  <c r="E26" i="8"/>
  <c r="D25"/>
  <c r="E12" i="13"/>
  <c r="DJ22" i="2"/>
  <c r="BS22"/>
  <c r="E26" i="4"/>
  <c r="F26"/>
  <c r="C4" i="15"/>
  <c r="E65" i="16"/>
  <c r="EB26" i="2"/>
  <c r="F7" i="17"/>
  <c r="E7"/>
  <c r="F31" i="1"/>
  <c r="F73" i="4"/>
  <c r="EI14" i="2"/>
  <c r="EJ14" s="1"/>
  <c r="Z29"/>
  <c r="DO28"/>
  <c r="Z27"/>
  <c r="AU27"/>
  <c r="AU26"/>
  <c r="DR24"/>
  <c r="AF24"/>
  <c r="Z23"/>
  <c r="AF23"/>
  <c r="CK20"/>
  <c r="AU16"/>
  <c r="CK15"/>
  <c r="K15"/>
  <c r="F12" i="4"/>
  <c r="E73" i="5"/>
  <c r="E80" i="7"/>
  <c r="F7" i="14"/>
  <c r="F5" i="15"/>
  <c r="F7"/>
  <c r="F63" i="16"/>
  <c r="E31" i="19"/>
  <c r="E66" i="17"/>
  <c r="AU28" i="2"/>
  <c r="AR14"/>
  <c r="AR25"/>
  <c r="BA14"/>
  <c r="F14"/>
  <c r="CE24"/>
  <c r="T21"/>
  <c r="F12" i="19"/>
  <c r="F41" i="12"/>
  <c r="E41"/>
  <c r="F38" i="17"/>
  <c r="E38"/>
  <c r="AF29" i="2"/>
  <c r="E14" i="11"/>
  <c r="D4"/>
  <c r="E7" i="7"/>
  <c r="C71"/>
  <c r="EE17" i="2" s="1"/>
  <c r="F15" i="1"/>
  <c r="H15" s="1"/>
  <c r="CE27" i="2"/>
  <c r="T23"/>
  <c r="DX15"/>
  <c r="EP14"/>
  <c r="F30" i="6"/>
  <c r="D99" i="10"/>
  <c r="G18" i="1"/>
  <c r="H18" s="1"/>
  <c r="K23" i="2"/>
  <c r="DV31"/>
  <c r="CJ31"/>
  <c r="CJ33" s="1"/>
  <c r="EJ25"/>
  <c r="E40" i="7"/>
  <c r="F69" i="19"/>
  <c r="AL24" i="2"/>
  <c r="BZ20"/>
  <c r="E77" i="14"/>
  <c r="DA32" i="2"/>
  <c r="DA33" s="1"/>
  <c r="EP29"/>
  <c r="ES27"/>
  <c r="DK25"/>
  <c r="BG23"/>
  <c r="E36" i="9"/>
  <c r="F45" i="17"/>
  <c r="F34"/>
  <c r="E72" i="12"/>
  <c r="AC26" i="2"/>
  <c r="DU24"/>
  <c r="CH24"/>
  <c r="AO19"/>
  <c r="N19"/>
  <c r="DU18"/>
  <c r="E87" i="6"/>
  <c r="F17" i="9"/>
  <c r="F82" i="10"/>
  <c r="E5"/>
  <c r="E86" i="13"/>
  <c r="F82" i="16"/>
  <c r="G24" i="2"/>
  <c r="E9" i="1"/>
  <c r="AK31" i="2"/>
  <c r="EE22"/>
  <c r="EG22" s="1"/>
  <c r="E72" i="17"/>
  <c r="AX31" i="2"/>
  <c r="BS29"/>
  <c r="EA26"/>
  <c r="DX26"/>
  <c r="DK26"/>
  <c r="AI26"/>
  <c r="DU23"/>
  <c r="Q21"/>
  <c r="AI21"/>
  <c r="Q18"/>
  <c r="DU17"/>
  <c r="X31"/>
  <c r="X33" s="1"/>
  <c r="R31"/>
  <c r="R33" s="1"/>
  <c r="EA16"/>
  <c r="CE16"/>
  <c r="Q16"/>
  <c r="E86" i="5"/>
  <c r="F66" i="6"/>
  <c r="F35"/>
  <c r="E29" i="7"/>
  <c r="E17"/>
  <c r="F64" i="8"/>
  <c r="E31"/>
  <c r="F29" i="11"/>
  <c r="E84" i="12"/>
  <c r="EM24" i="2"/>
  <c r="D25" i="14"/>
  <c r="F84" i="18"/>
  <c r="F37"/>
  <c r="F20"/>
  <c r="D4"/>
  <c r="E60" i="4"/>
  <c r="F41" i="18"/>
  <c r="AC25" i="2"/>
  <c r="S31"/>
  <c r="F88" i="15"/>
  <c r="H32" i="1"/>
  <c r="H12"/>
  <c r="E81" i="14"/>
  <c r="G27" i="2"/>
  <c r="CG31"/>
  <c r="CG33" s="1"/>
  <c r="CM31"/>
  <c r="CM33" s="1"/>
  <c r="AB31"/>
  <c r="EK17"/>
  <c r="EM17" s="1"/>
  <c r="N17"/>
  <c r="ED22"/>
  <c r="EM29"/>
  <c r="F91" i="5"/>
  <c r="EP19" i="2"/>
  <c r="F20" i="12"/>
  <c r="F34" i="7"/>
  <c r="BS16" i="2"/>
  <c r="CC31"/>
  <c r="CC33" s="1"/>
  <c r="H37" i="1"/>
  <c r="CZ31" i="2"/>
  <c r="DB31"/>
  <c r="BX32"/>
  <c r="BX33" s="1"/>
  <c r="T29"/>
  <c r="EV28"/>
  <c r="AC28"/>
  <c r="T27"/>
  <c r="DX24"/>
  <c r="DX23"/>
  <c r="DR23"/>
  <c r="W23"/>
  <c r="CE22"/>
  <c r="DX21"/>
  <c r="BG21"/>
  <c r="AI20"/>
  <c r="W20"/>
  <c r="Q20"/>
  <c r="N20"/>
  <c r="CN19"/>
  <c r="AM31"/>
  <c r="AM32" s="1"/>
  <c r="AM33" s="1"/>
  <c r="AI19"/>
  <c r="AC19"/>
  <c r="DX18"/>
  <c r="DX17"/>
  <c r="CE17"/>
  <c r="AC17"/>
  <c r="T17"/>
  <c r="T16"/>
  <c r="N16"/>
  <c r="Q15"/>
  <c r="N15"/>
  <c r="DJ14"/>
  <c r="CN14"/>
  <c r="AI14"/>
  <c r="F29" i="4"/>
  <c r="E5"/>
  <c r="E57" i="5"/>
  <c r="D25"/>
  <c r="E30" i="6"/>
  <c r="E5" i="7"/>
  <c r="E20" i="8"/>
  <c r="E12"/>
  <c r="E14" i="9"/>
  <c r="F31" i="10"/>
  <c r="F26"/>
  <c r="F88" i="11"/>
  <c r="E29"/>
  <c r="F31" i="14"/>
  <c r="E93" i="16"/>
  <c r="F83" i="17"/>
  <c r="E56"/>
  <c r="E20"/>
  <c r="F78" i="19"/>
  <c r="F20"/>
  <c r="H38" i="1"/>
  <c r="BG27" i="2"/>
  <c r="BE31"/>
  <c r="BE33" s="1"/>
  <c r="E36" i="7"/>
  <c r="F36"/>
  <c r="BQ17" i="2"/>
  <c r="BS17" s="1"/>
  <c r="DZ31"/>
  <c r="DZ33" s="1"/>
  <c r="EV26"/>
  <c r="DJ23"/>
  <c r="AF17"/>
  <c r="CH16"/>
  <c r="EA15"/>
  <c r="BZ15"/>
  <c r="E64" i="8"/>
  <c r="F89" i="10"/>
  <c r="F14"/>
  <c r="F84" i="12"/>
  <c r="F5" i="13"/>
  <c r="F83" i="14"/>
  <c r="E26" i="15"/>
  <c r="F12"/>
  <c r="E31" i="16"/>
  <c r="F20" i="17"/>
  <c r="F65" i="18"/>
  <c r="E20" i="19"/>
  <c r="Z26" i="2"/>
  <c r="E62" i="13"/>
  <c r="F40" i="16"/>
  <c r="E40" i="10"/>
  <c r="EM16" i="2"/>
  <c r="CN26"/>
  <c r="EP24"/>
  <c r="EM22"/>
  <c r="EA22"/>
  <c r="CN22"/>
  <c r="DU21"/>
  <c r="ED20"/>
  <c r="EA19"/>
  <c r="AI15"/>
  <c r="T15"/>
  <c r="T14"/>
  <c r="EP20"/>
  <c r="F14" i="15"/>
  <c r="E5" i="16"/>
  <c r="C25" i="13"/>
  <c r="E65" i="5"/>
  <c r="Z18" i="2"/>
  <c r="F68" i="4"/>
  <c r="DS31" i="2"/>
  <c r="DS33" s="1"/>
  <c r="CH15"/>
  <c r="AC14"/>
  <c r="E30" i="5"/>
  <c r="F20" i="7"/>
  <c r="F29" i="14"/>
  <c r="F12" i="18"/>
  <c r="C4"/>
  <c r="F7" i="4"/>
  <c r="AU15" i="2"/>
  <c r="F32" i="5"/>
  <c r="BA28" i="2"/>
  <c r="EA27"/>
  <c r="AF26"/>
  <c r="Q26"/>
  <c r="DU25"/>
  <c r="CN24"/>
  <c r="ES23"/>
  <c r="EV21"/>
  <c r="AC21"/>
  <c r="EA20"/>
  <c r="DU20"/>
  <c r="CN20"/>
  <c r="CH20"/>
  <c r="ES15"/>
  <c r="F84" i="4"/>
  <c r="E14" i="5"/>
  <c r="F89" i="8"/>
  <c r="F12"/>
  <c r="C25" i="10"/>
  <c r="E83" i="11"/>
  <c r="BR28" i="2"/>
  <c r="G28" s="1"/>
  <c r="K28"/>
  <c r="K24"/>
  <c r="F66" i="15"/>
  <c r="BB31" i="2"/>
  <c r="BD14"/>
  <c r="G39" i="1"/>
  <c r="F5"/>
  <c r="E12" i="5"/>
  <c r="F12"/>
  <c r="E31" i="7"/>
  <c r="F31"/>
  <c r="C25"/>
  <c r="F17" i="8"/>
  <c r="D4"/>
  <c r="EH19" i="2"/>
  <c r="EJ19" s="1"/>
  <c r="F78" i="9"/>
  <c r="E5"/>
  <c r="F5"/>
  <c r="E77" i="10"/>
  <c r="EI20" i="2"/>
  <c r="EI21"/>
  <c r="EJ21" s="1"/>
  <c r="E77" i="11"/>
  <c r="E31"/>
  <c r="E26"/>
  <c r="F26"/>
  <c r="E32" i="12"/>
  <c r="F32"/>
  <c r="E34" i="13"/>
  <c r="BR23" i="2"/>
  <c r="BS23" s="1"/>
  <c r="F34" i="13"/>
  <c r="E14"/>
  <c r="F14"/>
  <c r="F20" i="16"/>
  <c r="E20"/>
  <c r="E29" i="17"/>
  <c r="F29"/>
  <c r="D25"/>
  <c r="E61" i="19"/>
  <c r="DY29" i="2"/>
  <c r="EA29" s="1"/>
  <c r="EK18"/>
  <c r="E81" i="8"/>
  <c r="C25"/>
  <c r="F26"/>
  <c r="G16" i="1"/>
  <c r="D16" s="1"/>
  <c r="E67" i="9"/>
  <c r="EC19" i="2"/>
  <c r="F67" i="9"/>
  <c r="E66" i="11"/>
  <c r="F66"/>
  <c r="EC21" i="2"/>
  <c r="E77" i="4"/>
  <c r="EK14" i="2"/>
  <c r="F77" i="4"/>
  <c r="C72" i="15"/>
  <c r="C98" s="1"/>
  <c r="E75"/>
  <c r="C71" i="16"/>
  <c r="F72"/>
  <c r="E72"/>
  <c r="C81" i="17"/>
  <c r="E81" s="1"/>
  <c r="F82"/>
  <c r="E82"/>
  <c r="E77" i="18"/>
  <c r="C73"/>
  <c r="F77"/>
  <c r="E64"/>
  <c r="C57"/>
  <c r="F64"/>
  <c r="C74" i="19"/>
  <c r="C95" s="1"/>
  <c r="F77"/>
  <c r="H11" i="1"/>
  <c r="D102" i="6"/>
  <c r="F93" i="9"/>
  <c r="E89" i="10"/>
  <c r="EV23" i="2"/>
  <c r="F65" i="5"/>
  <c r="E32" i="18"/>
  <c r="CK18" i="2"/>
  <c r="G13" i="1"/>
  <c r="BF14" i="2"/>
  <c r="E31" i="4"/>
  <c r="E5" i="5"/>
  <c r="F5"/>
  <c r="ET16" i="2"/>
  <c r="E98" i="6"/>
  <c r="E14"/>
  <c r="D4"/>
  <c r="F14"/>
  <c r="EQ19" i="2"/>
  <c r="E93" i="9"/>
  <c r="EE19" i="2"/>
  <c r="C103" i="9"/>
  <c r="F95" i="10"/>
  <c r="EU20" i="2"/>
  <c r="E95" i="10"/>
  <c r="E56"/>
  <c r="F36" i="11"/>
  <c r="BQ21" i="2"/>
  <c r="BS21" s="1"/>
  <c r="E36" i="11"/>
  <c r="E37" i="15"/>
  <c r="BQ25" i="2"/>
  <c r="F25" s="1"/>
  <c r="F37" i="15"/>
  <c r="EB28" i="2"/>
  <c r="F67" i="18"/>
  <c r="ET29" i="2"/>
  <c r="EV29" s="1"/>
  <c r="F91" i="19"/>
  <c r="F35" i="1"/>
  <c r="E12" i="11"/>
  <c r="F12"/>
  <c r="EE15" i="2"/>
  <c r="F73" i="5"/>
  <c r="D98" i="17"/>
  <c r="E64"/>
  <c r="F64"/>
  <c r="F76" i="16"/>
  <c r="E76"/>
  <c r="EI26" i="2"/>
  <c r="E53" i="19"/>
  <c r="F53"/>
  <c r="E82" i="18"/>
  <c r="EL28" i="2"/>
  <c r="EM28" s="1"/>
  <c r="F82" i="18"/>
  <c r="F39" i="4"/>
  <c r="E77" i="6"/>
  <c r="C74"/>
  <c r="F77"/>
  <c r="E73" i="7"/>
  <c r="F73"/>
  <c r="F79"/>
  <c r="C76"/>
  <c r="CR31" i="2"/>
  <c r="CR33" s="1"/>
  <c r="CT19"/>
  <c r="F72" i="17"/>
  <c r="CN28" i="2"/>
  <c r="F31" i="8"/>
  <c r="E17" i="9"/>
  <c r="F31" i="11"/>
  <c r="C96" i="13"/>
  <c r="F88" i="14"/>
  <c r="C25"/>
  <c r="E14" i="16"/>
  <c r="D103" i="9"/>
  <c r="ES22" i="2"/>
  <c r="DK16"/>
  <c r="DX16"/>
  <c r="F19" i="1"/>
  <c r="C19" s="1"/>
  <c r="F7"/>
  <c r="EH15" i="2"/>
  <c r="F78" i="5"/>
  <c r="E78"/>
  <c r="E14" i="7"/>
  <c r="F14"/>
  <c r="AY18" i="2"/>
  <c r="F29" i="8"/>
  <c r="E29"/>
  <c r="E83" i="9"/>
  <c r="F83"/>
  <c r="EL19" i="2"/>
  <c r="F12" i="10"/>
  <c r="C4"/>
  <c r="F64" i="11"/>
  <c r="E20"/>
  <c r="F20"/>
  <c r="E5"/>
  <c r="F5"/>
  <c r="F17" i="12"/>
  <c r="C4"/>
  <c r="E17"/>
  <c r="F81" i="13"/>
  <c r="EO23" i="2"/>
  <c r="EP23" s="1"/>
  <c r="E81" i="13"/>
  <c r="EE23" i="2"/>
  <c r="F70" i="13"/>
  <c r="F56" i="14"/>
  <c r="E56"/>
  <c r="E12"/>
  <c r="D4"/>
  <c r="EL27" i="2"/>
  <c r="D4" i="17"/>
  <c r="F14"/>
  <c r="E14"/>
  <c r="F30" i="18"/>
  <c r="E30"/>
  <c r="C25"/>
  <c r="E14" i="19"/>
  <c r="F14"/>
  <c r="F73" i="9"/>
  <c r="EF19" i="2"/>
  <c r="E52" i="4"/>
  <c r="F52"/>
  <c r="DK20" i="2"/>
  <c r="DR20"/>
  <c r="DO14"/>
  <c r="DK14"/>
  <c r="F35" i="12"/>
  <c r="E35"/>
  <c r="E38" i="13"/>
  <c r="F38"/>
  <c r="E7" i="5"/>
  <c r="F7"/>
  <c r="EB27" i="2"/>
  <c r="F66" i="17"/>
  <c r="E13" i="7"/>
  <c r="Y17" i="2"/>
  <c r="F13" i="7"/>
  <c r="Y19" i="2"/>
  <c r="G19" s="1"/>
  <c r="E13" i="9"/>
  <c r="D12"/>
  <c r="F95" i="8"/>
  <c r="CE23" i="2"/>
  <c r="K22"/>
  <c r="E17" i="5"/>
  <c r="F17"/>
  <c r="E63" i="7"/>
  <c r="F63"/>
  <c r="F84" i="8"/>
  <c r="E84"/>
  <c r="EO18" i="2"/>
  <c r="E29" i="9"/>
  <c r="F29"/>
  <c r="EF20" i="2"/>
  <c r="F14" i="12"/>
  <c r="D4"/>
  <c r="E29" i="13"/>
  <c r="F29"/>
  <c r="E94" i="14"/>
  <c r="F94"/>
  <c r="ET24" i="2"/>
  <c r="EV24" s="1"/>
  <c r="E14" i="14"/>
  <c r="F14"/>
  <c r="E83" i="17"/>
  <c r="EN27" i="2"/>
  <c r="EP27" s="1"/>
  <c r="E78" i="18"/>
  <c r="EH28" i="2"/>
  <c r="EJ28" s="1"/>
  <c r="F78" i="18"/>
  <c r="E80" i="19"/>
  <c r="F80"/>
  <c r="EB29" i="2"/>
  <c r="ED29" s="1"/>
  <c r="E63" i="19"/>
  <c r="F63"/>
  <c r="C4"/>
  <c r="F5"/>
  <c r="F64" i="10"/>
  <c r="EF17" i="2"/>
  <c r="EC14"/>
  <c r="F62" i="4"/>
  <c r="E62"/>
  <c r="CI31" i="2"/>
  <c r="CI33" s="1"/>
  <c r="CK16"/>
  <c r="CW14"/>
  <c r="CV31"/>
  <c r="F74" i="10"/>
  <c r="C72"/>
  <c r="EE20" i="2" s="1"/>
  <c r="F73" i="11"/>
  <c r="C72"/>
  <c r="C81"/>
  <c r="E82"/>
  <c r="E71" i="13"/>
  <c r="F71"/>
  <c r="C72" i="14"/>
  <c r="F75"/>
  <c r="F99" i="9"/>
  <c r="D25" i="7"/>
  <c r="BA21" i="2"/>
  <c r="BA15"/>
  <c r="EM23"/>
  <c r="EP28"/>
  <c r="CK26"/>
  <c r="DO25"/>
  <c r="EA24"/>
  <c r="DR21"/>
  <c r="AL21"/>
  <c r="DX20"/>
  <c r="K20"/>
  <c r="AF19"/>
  <c r="AF18"/>
  <c r="N18"/>
  <c r="CN17"/>
  <c r="Q17"/>
  <c r="AR26"/>
  <c r="H29" i="1"/>
  <c r="DJ29" i="2"/>
  <c r="CH29"/>
  <c r="N29"/>
  <c r="DU28"/>
  <c r="DU27"/>
  <c r="DO27"/>
  <c r="AC27"/>
  <c r="DR26"/>
  <c r="BG26"/>
  <c r="DR25"/>
  <c r="BG25"/>
  <c r="T25"/>
  <c r="CN25"/>
  <c r="ED24"/>
  <c r="EJ23"/>
  <c r="Q23"/>
  <c r="EV22"/>
  <c r="DU22"/>
  <c r="AI22"/>
  <c r="AC20"/>
  <c r="CE19"/>
  <c r="T19"/>
  <c r="U31"/>
  <c r="U32" s="1"/>
  <c r="U33" s="1"/>
  <c r="CH17"/>
  <c r="BG17"/>
  <c r="W17"/>
  <c r="DO16"/>
  <c r="W14"/>
  <c r="Q14"/>
  <c r="BS20"/>
  <c r="H17" i="1"/>
  <c r="DX29" i="2"/>
  <c r="CE29"/>
  <c r="DK28"/>
  <c r="CH28"/>
  <c r="T28"/>
  <c r="Q28"/>
  <c r="DR27"/>
  <c r="DU26"/>
  <c r="CH26"/>
  <c r="BG24"/>
  <c r="DX22"/>
  <c r="ES21"/>
  <c r="DO21"/>
  <c r="CH21"/>
  <c r="CE21"/>
  <c r="BG20"/>
  <c r="T20"/>
  <c r="DR19"/>
  <c r="W19"/>
  <c r="DJ17"/>
  <c r="CD31"/>
  <c r="BG16"/>
  <c r="EA14"/>
  <c r="DU14"/>
  <c r="N14"/>
  <c r="AR15"/>
  <c r="CT26"/>
  <c r="AR27"/>
  <c r="E11" i="1"/>
  <c r="BH32" i="2"/>
  <c r="BH33" s="1"/>
  <c r="BJ31"/>
  <c r="DE32"/>
  <c r="DE33" s="1"/>
  <c r="DJ28"/>
  <c r="DJ27"/>
  <c r="DW31"/>
  <c r="DW33" s="1"/>
  <c r="AH31"/>
  <c r="AH33" s="1"/>
  <c r="EG18"/>
  <c r="DK27"/>
  <c r="DJ21"/>
  <c r="AU19" l="1"/>
  <c r="AS31"/>
  <c r="AS33" s="1"/>
  <c r="F24"/>
  <c r="C24" s="1"/>
  <c r="F29"/>
  <c r="C29" s="1"/>
  <c r="F21"/>
  <c r="F18"/>
  <c r="F17"/>
  <c r="C17" s="1"/>
  <c r="C98" i="17"/>
  <c r="BP15" i="2"/>
  <c r="D37" i="19"/>
  <c r="D48" s="1"/>
  <c r="D49" s="1"/>
  <c r="D39" i="16"/>
  <c r="D50" s="1"/>
  <c r="CD33" i="2"/>
  <c r="AB33"/>
  <c r="S33"/>
  <c r="M33"/>
  <c r="I10" i="1"/>
  <c r="C10" s="1"/>
  <c r="AD33" i="2"/>
  <c r="CL33"/>
  <c r="I12" i="1"/>
  <c r="C12" s="1"/>
  <c r="AG33" i="2"/>
  <c r="DQ33"/>
  <c r="J38" i="1"/>
  <c r="ER33" i="2"/>
  <c r="DV33"/>
  <c r="P33"/>
  <c r="AQ33"/>
  <c r="G18"/>
  <c r="D18" s="1"/>
  <c r="AT31"/>
  <c r="AT33" s="1"/>
  <c r="C40" i="5"/>
  <c r="C52" s="1"/>
  <c r="C53" s="1"/>
  <c r="D40" i="18"/>
  <c r="D52" s="1"/>
  <c r="BS15" i="2"/>
  <c r="G15"/>
  <c r="D15" s="1"/>
  <c r="CB29"/>
  <c r="E25" i="15"/>
  <c r="ED26" i="2"/>
  <c r="BN31"/>
  <c r="E25" i="5"/>
  <c r="E4" i="13"/>
  <c r="CZ32" i="2"/>
  <c r="CZ33" s="1"/>
  <c r="E25" i="16"/>
  <c r="BS26" i="2"/>
  <c r="F4" i="16"/>
  <c r="E36"/>
  <c r="F36"/>
  <c r="E4" i="10"/>
  <c r="D39"/>
  <c r="D51" s="1"/>
  <c r="CB18" i="2"/>
  <c r="CB23"/>
  <c r="E4" i="16"/>
  <c r="C40" i="14"/>
  <c r="C51" s="1"/>
  <c r="F4" i="13"/>
  <c r="E25" i="12"/>
  <c r="E71" i="7"/>
  <c r="C41" i="6"/>
  <c r="C53" s="1"/>
  <c r="G16" i="2"/>
  <c r="D16" s="1"/>
  <c r="BO31"/>
  <c r="BO33" s="1"/>
  <c r="E4" i="5"/>
  <c r="F4" i="4"/>
  <c r="D47"/>
  <c r="DG20" i="2"/>
  <c r="DL23"/>
  <c r="DL19"/>
  <c r="BM31"/>
  <c r="DY31"/>
  <c r="ES26"/>
  <c r="D40" i="14"/>
  <c r="AL31" i="2"/>
  <c r="AL33" s="1"/>
  <c r="DL24"/>
  <c r="H20"/>
  <c r="C19"/>
  <c r="BL32"/>
  <c r="BL33" s="1"/>
  <c r="F98" i="8"/>
  <c r="CB16" i="2"/>
  <c r="DG14"/>
  <c r="H31" i="1"/>
  <c r="BK32" i="2"/>
  <c r="BK33" s="1"/>
  <c r="C16"/>
  <c r="CB19"/>
  <c r="C28"/>
  <c r="AZ31"/>
  <c r="E4" i="11"/>
  <c r="F25" i="9"/>
  <c r="F71" i="7"/>
  <c r="E25" i="6"/>
  <c r="F4" i="5"/>
  <c r="C23" i="2"/>
  <c r="E25" i="19"/>
  <c r="DL29" i="2"/>
  <c r="C37" i="17"/>
  <c r="C51" s="1"/>
  <c r="DL26" i="2"/>
  <c r="BA25"/>
  <c r="F25" i="15"/>
  <c r="DH22" i="2"/>
  <c r="F25" i="12"/>
  <c r="F4" i="11"/>
  <c r="I13" i="1"/>
  <c r="C13" s="1"/>
  <c r="F101" i="5"/>
  <c r="E4" i="4"/>
  <c r="F94"/>
  <c r="CB26" i="2"/>
  <c r="DL18"/>
  <c r="DL15"/>
  <c r="F25" i="19"/>
  <c r="BG29" i="2"/>
  <c r="C26"/>
  <c r="DH25"/>
  <c r="CB25"/>
  <c r="CB24"/>
  <c r="G22"/>
  <c r="H22" s="1"/>
  <c r="C40" i="12"/>
  <c r="C51" s="1"/>
  <c r="C39" i="11"/>
  <c r="C51" s="1"/>
  <c r="CB17" i="2"/>
  <c r="C39" i="7"/>
  <c r="C50" s="1"/>
  <c r="DL17" i="2"/>
  <c r="F25" i="6"/>
  <c r="AO31" i="2"/>
  <c r="AN32"/>
  <c r="AN33" s="1"/>
  <c r="E101" i="5"/>
  <c r="C15" i="2"/>
  <c r="I6" i="1"/>
  <c r="C6" s="1"/>
  <c r="C47" i="4"/>
  <c r="E94"/>
  <c r="I8" i="1"/>
  <c r="C8" s="1"/>
  <c r="DH15" i="2"/>
  <c r="CB20"/>
  <c r="C22"/>
  <c r="CB14"/>
  <c r="D28"/>
  <c r="H28"/>
  <c r="CB27"/>
  <c r="F4" i="15"/>
  <c r="DT32" i="2"/>
  <c r="DT33" s="1"/>
  <c r="CB28"/>
  <c r="E89" i="18"/>
  <c r="BZ31" i="2"/>
  <c r="BZ33" s="1"/>
  <c r="DU31"/>
  <c r="D27"/>
  <c r="DO31"/>
  <c r="CQ31"/>
  <c r="I5" i="1"/>
  <c r="C5" s="1"/>
  <c r="N31" i="2"/>
  <c r="G4" i="1"/>
  <c r="G26" i="2"/>
  <c r="D26" s="1"/>
  <c r="AF31"/>
  <c r="J10" i="1"/>
  <c r="D10" s="1"/>
  <c r="DR31" i="2"/>
  <c r="E4" i="15"/>
  <c r="D40"/>
  <c r="D51" s="1"/>
  <c r="DL25" i="2"/>
  <c r="D29"/>
  <c r="EX29" s="1"/>
  <c r="J25" i="1"/>
  <c r="D25" s="1"/>
  <c r="DH16" i="2"/>
  <c r="ED28"/>
  <c r="F25" i="10"/>
  <c r="D25" i="2"/>
  <c r="AP31"/>
  <c r="H34" i="1"/>
  <c r="D34"/>
  <c r="E34" s="1"/>
  <c r="K31" i="2"/>
  <c r="BQ31"/>
  <c r="DG18"/>
  <c r="D39" i="11"/>
  <c r="D51" s="1"/>
  <c r="DG23" i="2"/>
  <c r="J5" i="1"/>
  <c r="D5" s="1"/>
  <c r="C37" i="13"/>
  <c r="C49" s="1"/>
  <c r="E98" i="8"/>
  <c r="D20" i="2"/>
  <c r="Q31"/>
  <c r="D24"/>
  <c r="I7" i="1"/>
  <c r="C7" s="1"/>
  <c r="E25" i="9"/>
  <c r="EM18" i="2"/>
  <c r="C20"/>
  <c r="C14"/>
  <c r="J6" i="1"/>
  <c r="D6" s="1"/>
  <c r="Z19" i="2"/>
  <c r="DG22"/>
  <c r="DL16"/>
  <c r="DH28"/>
  <c r="EN31"/>
  <c r="BS28"/>
  <c r="C40" i="15"/>
  <c r="DL22" i="2"/>
  <c r="EG19"/>
  <c r="D40" i="5"/>
  <c r="T31" i="2"/>
  <c r="F98" i="12"/>
  <c r="E98"/>
  <c r="CH31" i="2"/>
  <c r="DK31"/>
  <c r="AK32"/>
  <c r="AK33" s="1"/>
  <c r="J13" i="1"/>
  <c r="D13" s="1"/>
  <c r="AX32" i="2"/>
  <c r="AX33" s="1"/>
  <c r="F25" i="5"/>
  <c r="CN31" i="2"/>
  <c r="C40" i="18"/>
  <c r="AC31" i="2"/>
  <c r="J8" i="1"/>
  <c r="D8" s="1"/>
  <c r="W31" i="2"/>
  <c r="CE31"/>
  <c r="AU18"/>
  <c r="DH20"/>
  <c r="DC31"/>
  <c r="DB32"/>
  <c r="DB33" s="1"/>
  <c r="CB15"/>
  <c r="F4" i="18"/>
  <c r="E4"/>
  <c r="J30" i="1"/>
  <c r="D30" s="1"/>
  <c r="DL28" i="2"/>
  <c r="E25" i="18"/>
  <c r="E25" i="10"/>
  <c r="C39" i="9"/>
  <c r="I18" i="1"/>
  <c r="C18" s="1"/>
  <c r="E72" i="10"/>
  <c r="C27" i="2"/>
  <c r="H27"/>
  <c r="EE24"/>
  <c r="E72" i="14"/>
  <c r="F72"/>
  <c r="C98"/>
  <c r="EK21" i="2"/>
  <c r="EM21" s="1"/>
  <c r="F81" i="11"/>
  <c r="E81"/>
  <c r="DH14" i="2"/>
  <c r="DL14"/>
  <c r="EE16"/>
  <c r="C102" i="6"/>
  <c r="E74"/>
  <c r="EV16" i="2"/>
  <c r="ET31"/>
  <c r="F73" i="18"/>
  <c r="E73"/>
  <c r="EE28" i="2"/>
  <c r="EG28" s="1"/>
  <c r="F25" i="7"/>
  <c r="E25"/>
  <c r="F72" i="11"/>
  <c r="E72"/>
  <c r="EE21" i="2"/>
  <c r="EG21" s="1"/>
  <c r="C98" i="11"/>
  <c r="CW31" i="2"/>
  <c r="CV33"/>
  <c r="E4" i="12"/>
  <c r="D40"/>
  <c r="F4"/>
  <c r="F12" i="9"/>
  <c r="E12"/>
  <c r="D4"/>
  <c r="Y31" i="2"/>
  <c r="Y33" s="1"/>
  <c r="G17"/>
  <c r="Z17"/>
  <c r="F4" i="10"/>
  <c r="C39"/>
  <c r="EJ15" i="2"/>
  <c r="F14" i="1"/>
  <c r="EG15" i="2"/>
  <c r="DG15"/>
  <c r="E4" i="6"/>
  <c r="D41"/>
  <c r="F4"/>
  <c r="G14" i="2"/>
  <c r="BG14"/>
  <c r="BF31"/>
  <c r="BF33" s="1"/>
  <c r="F57" i="18"/>
  <c r="E57"/>
  <c r="C99"/>
  <c r="EE25" i="2"/>
  <c r="E72" i="15"/>
  <c r="F72"/>
  <c r="ED21" i="2"/>
  <c r="DH21"/>
  <c r="ED19"/>
  <c r="DH19"/>
  <c r="E25" i="11"/>
  <c r="F25"/>
  <c r="EJ20" i="2"/>
  <c r="EI31"/>
  <c r="EI33" s="1"/>
  <c r="EG23"/>
  <c r="EG20"/>
  <c r="F96" i="13"/>
  <c r="EB31" i="2"/>
  <c r="EB33" s="1"/>
  <c r="DG19"/>
  <c r="ED27"/>
  <c r="CK31"/>
  <c r="DH17"/>
  <c r="EG17"/>
  <c r="EF31"/>
  <c r="EF33" s="1"/>
  <c r="EO31"/>
  <c r="EO33" s="1"/>
  <c r="EP18"/>
  <c r="BA18"/>
  <c r="AY31"/>
  <c r="AY33" s="1"/>
  <c r="C35" i="1"/>
  <c r="E35" s="1"/>
  <c r="F28"/>
  <c r="H35"/>
  <c r="F4"/>
  <c r="H5"/>
  <c r="ED14" i="2"/>
  <c r="EC31"/>
  <c r="EC33" s="1"/>
  <c r="D19"/>
  <c r="H19"/>
  <c r="D4" i="7"/>
  <c r="F12"/>
  <c r="E12"/>
  <c r="D37" i="17"/>
  <c r="F4"/>
  <c r="E4"/>
  <c r="E4" i="14"/>
  <c r="F4"/>
  <c r="EM19" i="2"/>
  <c r="EL31"/>
  <c r="EL33" s="1"/>
  <c r="F103" i="9"/>
  <c r="E103"/>
  <c r="E76" i="7"/>
  <c r="F76"/>
  <c r="C97"/>
  <c r="EH17" i="2"/>
  <c r="EJ17" s="1"/>
  <c r="ES19"/>
  <c r="EQ31"/>
  <c r="EQ33" s="1"/>
  <c r="F25" i="4"/>
  <c r="E25"/>
  <c r="F74" i="19"/>
  <c r="EH29" i="2"/>
  <c r="E74" i="19"/>
  <c r="F95"/>
  <c r="EE26" i="2"/>
  <c r="F71" i="16"/>
  <c r="C97"/>
  <c r="E71"/>
  <c r="EM14" i="2"/>
  <c r="E25" i="8"/>
  <c r="F25"/>
  <c r="F25" i="17"/>
  <c r="E25"/>
  <c r="G23" i="2"/>
  <c r="BR31"/>
  <c r="BR33" s="1"/>
  <c r="D39" i="8"/>
  <c r="F4"/>
  <c r="E4"/>
  <c r="D39" i="1"/>
  <c r="H39"/>
  <c r="G28"/>
  <c r="E96" i="13"/>
  <c r="F72" i="10"/>
  <c r="C99"/>
  <c r="E99" s="1"/>
  <c r="F25" i="18"/>
  <c r="DL20" i="2"/>
  <c r="C39" i="8"/>
  <c r="C51" s="1"/>
  <c r="D37" i="13"/>
  <c r="F25"/>
  <c r="E25"/>
  <c r="CB21" i="2"/>
  <c r="D21"/>
  <c r="EK27"/>
  <c r="DG27" s="1"/>
  <c r="E16" i="1"/>
  <c r="G14"/>
  <c r="H16"/>
  <c r="E4" i="19"/>
  <c r="C37"/>
  <c r="C48" s="1"/>
  <c r="F4"/>
  <c r="H7" i="1"/>
  <c r="F25" i="14"/>
  <c r="E25"/>
  <c r="I25" i="1"/>
  <c r="CT31" i="2"/>
  <c r="E38" i="4"/>
  <c r="F38"/>
  <c r="EJ26" i="2"/>
  <c r="DH26"/>
  <c r="BS25"/>
  <c r="EV20"/>
  <c r="EU31"/>
  <c r="BB32"/>
  <c r="BB33" s="1"/>
  <c r="BD31"/>
  <c r="F74" i="6"/>
  <c r="F81" i="17"/>
  <c r="DH23" i="2"/>
  <c r="DH18"/>
  <c r="DL21"/>
  <c r="CB22"/>
  <c r="CA31"/>
  <c r="BJ32"/>
  <c r="BJ33" s="1"/>
  <c r="DX31"/>
  <c r="DH27"/>
  <c r="DL27"/>
  <c r="J12" i="1"/>
  <c r="D12" s="1"/>
  <c r="AI31" i="2"/>
  <c r="DJ31"/>
  <c r="DJ33" s="1"/>
  <c r="CA33" l="1"/>
  <c r="C50" i="13"/>
  <c r="C52" i="12"/>
  <c r="G51"/>
  <c r="D53" i="18"/>
  <c r="F51" i="11"/>
  <c r="E10" i="1"/>
  <c r="C52" i="8"/>
  <c r="DK33" i="2"/>
  <c r="I15" i="1"/>
  <c r="C15" s="1"/>
  <c r="AP33" i="2"/>
  <c r="AO33"/>
  <c r="J17" i="1"/>
  <c r="D17" s="1"/>
  <c r="AZ33" i="2"/>
  <c r="I30" i="1"/>
  <c r="C30" s="1"/>
  <c r="E30" s="1"/>
  <c r="DY33" i="2"/>
  <c r="I20" i="1"/>
  <c r="C20" s="1"/>
  <c r="BN33" i="2"/>
  <c r="EN33"/>
  <c r="D52" i="15"/>
  <c r="D52" i="11"/>
  <c r="D52" i="10"/>
  <c r="C52" i="9"/>
  <c r="C53" s="1"/>
  <c r="C52" i="17"/>
  <c r="EW23" i="2"/>
  <c r="DG28"/>
  <c r="EW28" s="1"/>
  <c r="F25" i="16"/>
  <c r="E16" i="2"/>
  <c r="EX25"/>
  <c r="E28"/>
  <c r="C39" i="16"/>
  <c r="C50" s="1"/>
  <c r="BM32" i="2"/>
  <c r="BM33" s="1"/>
  <c r="EW20"/>
  <c r="J20" i="1"/>
  <c r="D20" s="1"/>
  <c r="C54" i="6"/>
  <c r="BP31" i="2"/>
  <c r="H16"/>
  <c r="DI14"/>
  <c r="EW19"/>
  <c r="EA31"/>
  <c r="DG21"/>
  <c r="DI21" s="1"/>
  <c r="EW14"/>
  <c r="EW22"/>
  <c r="C51" i="7"/>
  <c r="F102" i="6"/>
  <c r="H15" i="2"/>
  <c r="EX16"/>
  <c r="E26"/>
  <c r="H26"/>
  <c r="H24"/>
  <c r="E24"/>
  <c r="D22"/>
  <c r="E22" s="1"/>
  <c r="F39" i="11"/>
  <c r="E6" i="1"/>
  <c r="E37" i="4"/>
  <c r="F37"/>
  <c r="I21" i="1"/>
  <c r="C21" s="1"/>
  <c r="I24"/>
  <c r="I4"/>
  <c r="E27" i="2"/>
  <c r="EX20"/>
  <c r="K8" i="1"/>
  <c r="DI23" i="2"/>
  <c r="E8" i="1"/>
  <c r="EX28" i="2"/>
  <c r="BQ32"/>
  <c r="BQ33" s="1"/>
  <c r="F40" i="18"/>
  <c r="K5" i="1"/>
  <c r="C4"/>
  <c r="EW27" i="2"/>
  <c r="J29" i="1"/>
  <c r="D29" s="1"/>
  <c r="D51" i="16"/>
  <c r="K10" i="1"/>
  <c r="H14"/>
  <c r="AR31" i="2"/>
  <c r="H29"/>
  <c r="EX24"/>
  <c r="E29"/>
  <c r="EX18"/>
  <c r="I37" i="1"/>
  <c r="E39" i="11"/>
  <c r="E102" i="6"/>
  <c r="E40" i="18"/>
  <c r="C52"/>
  <c r="C48" i="4"/>
  <c r="E20" i="2"/>
  <c r="K6" i="1"/>
  <c r="DI20" i="2"/>
  <c r="DI22"/>
  <c r="C51" i="15"/>
  <c r="F40"/>
  <c r="E40"/>
  <c r="D52" i="5"/>
  <c r="E40"/>
  <c r="F40"/>
  <c r="E97" i="7"/>
  <c r="EX21" i="2"/>
  <c r="F97" i="7"/>
  <c r="DC32" i="2"/>
  <c r="DC33" s="1"/>
  <c r="J15" i="1"/>
  <c r="AU31" i="2"/>
  <c r="H28" i="1"/>
  <c r="EK31" i="2"/>
  <c r="E95" i="19"/>
  <c r="DG17" i="2"/>
  <c r="EW17" s="1"/>
  <c r="EM27"/>
  <c r="H21"/>
  <c r="C21"/>
  <c r="E21" s="1"/>
  <c r="F37" i="13"/>
  <c r="D49"/>
  <c r="E37"/>
  <c r="H23" i="2"/>
  <c r="D23"/>
  <c r="F97" i="16"/>
  <c r="E97"/>
  <c r="E4" i="7"/>
  <c r="D39"/>
  <c r="F4"/>
  <c r="H4" i="1"/>
  <c r="F23"/>
  <c r="F27" s="1"/>
  <c r="F43" s="1"/>
  <c r="J33"/>
  <c r="F98" i="15"/>
  <c r="E98"/>
  <c r="F99" i="18"/>
  <c r="E99"/>
  <c r="D17" i="2"/>
  <c r="H17"/>
  <c r="ET32"/>
  <c r="ET33" s="1"/>
  <c r="I41" i="1"/>
  <c r="DG16" i="2"/>
  <c r="EG16"/>
  <c r="EE31"/>
  <c r="EE33" s="1"/>
  <c r="E98" i="14"/>
  <c r="F98"/>
  <c r="F47" i="4"/>
  <c r="E47"/>
  <c r="D48"/>
  <c r="BD32" i="2"/>
  <c r="BD33" s="1"/>
  <c r="E37" i="19"/>
  <c r="F37"/>
  <c r="E39" i="1"/>
  <c r="J21"/>
  <c r="D21" s="1"/>
  <c r="BS31" i="2"/>
  <c r="I38" i="1"/>
  <c r="ES31" i="2"/>
  <c r="J31" i="1"/>
  <c r="D31" s="1"/>
  <c r="ED31" i="2"/>
  <c r="BA31"/>
  <c r="I17" i="1"/>
  <c r="C17" s="1"/>
  <c r="J32"/>
  <c r="I31"/>
  <c r="C31" s="1"/>
  <c r="EG25" i="2"/>
  <c r="DG25"/>
  <c r="DI25" s="1"/>
  <c r="J18" i="1"/>
  <c r="D18" s="1"/>
  <c r="BG31" i="2"/>
  <c r="E41" i="6"/>
  <c r="F41"/>
  <c r="D53"/>
  <c r="E15" i="2"/>
  <c r="EX15"/>
  <c r="E98" i="11"/>
  <c r="F98"/>
  <c r="EG24" i="2"/>
  <c r="DG24"/>
  <c r="DI19"/>
  <c r="F99" i="10"/>
  <c r="G23" i="1"/>
  <c r="E5"/>
  <c r="DI18" i="2"/>
  <c r="EH31"/>
  <c r="EH33" s="1"/>
  <c r="C52" i="11"/>
  <c r="E51"/>
  <c r="J41" i="1"/>
  <c r="EU32" i="2"/>
  <c r="EU33" s="1"/>
  <c r="EV31"/>
  <c r="EX26"/>
  <c r="F39" i="8"/>
  <c r="D51"/>
  <c r="G51" s="1"/>
  <c r="E39"/>
  <c r="DG26" i="2"/>
  <c r="EW26" s="1"/>
  <c r="EG26"/>
  <c r="J36" i="1"/>
  <c r="E19" i="2"/>
  <c r="EX19"/>
  <c r="C18"/>
  <c r="H18"/>
  <c r="F31"/>
  <c r="F33" s="1"/>
  <c r="J37" i="1"/>
  <c r="EP31" i="2"/>
  <c r="E4" i="9"/>
  <c r="F4"/>
  <c r="D39"/>
  <c r="F40" i="12"/>
  <c r="D51"/>
  <c r="H51" s="1"/>
  <c r="E40"/>
  <c r="E98" i="17"/>
  <c r="H25" i="2"/>
  <c r="C25"/>
  <c r="C25" i="1"/>
  <c r="EJ29" i="2"/>
  <c r="DG29"/>
  <c r="F40" i="14"/>
  <c r="D51"/>
  <c r="E40"/>
  <c r="D51" i="17"/>
  <c r="E37"/>
  <c r="F37"/>
  <c r="H14" i="2"/>
  <c r="G31"/>
  <c r="G33" s="1"/>
  <c r="D14"/>
  <c r="EW15"/>
  <c r="DI15"/>
  <c r="C51" i="10"/>
  <c r="F39"/>
  <c r="E39"/>
  <c r="J7" i="1"/>
  <c r="Z31" i="2"/>
  <c r="F98" i="17"/>
  <c r="C52" i="14"/>
  <c r="I29" i="1"/>
  <c r="C29" s="1"/>
  <c r="EX27" i="2"/>
  <c r="DI27"/>
  <c r="K12" i="1"/>
  <c r="DH31" i="2"/>
  <c r="DH33" s="1"/>
  <c r="DL31"/>
  <c r="CB31"/>
  <c r="D15" i="1" l="1"/>
  <c r="E15" s="1"/>
  <c r="J14"/>
  <c r="J4"/>
  <c r="K4" s="1"/>
  <c r="D7"/>
  <c r="E7" s="1"/>
  <c r="E50" i="16"/>
  <c r="C53" i="18"/>
  <c r="E20" i="1"/>
  <c r="E37"/>
  <c r="K30"/>
  <c r="EM31" i="2"/>
  <c r="EK33"/>
  <c r="C52" i="15"/>
  <c r="E31" i="1"/>
  <c r="E29"/>
  <c r="D28"/>
  <c r="K38"/>
  <c r="DI28" i="2"/>
  <c r="EY28"/>
  <c r="F50" i="16"/>
  <c r="C51"/>
  <c r="F39"/>
  <c r="E39"/>
  <c r="EY20" i="2"/>
  <c r="EY19"/>
  <c r="EX22"/>
  <c r="EY22" s="1"/>
  <c r="DI17"/>
  <c r="D31"/>
  <c r="D33" s="1"/>
  <c r="EY27"/>
  <c r="K29" i="1"/>
  <c r="E52" i="18"/>
  <c r="F52"/>
  <c r="D54" i="6"/>
  <c r="E51" i="15"/>
  <c r="F51"/>
  <c r="D53" i="5"/>
  <c r="E52"/>
  <c r="F52"/>
  <c r="I36" i="1"/>
  <c r="K36" s="1"/>
  <c r="K15"/>
  <c r="EY15" i="2"/>
  <c r="DI26"/>
  <c r="EW21"/>
  <c r="EY21" s="1"/>
  <c r="DG31"/>
  <c r="J28" i="1"/>
  <c r="I14"/>
  <c r="I32"/>
  <c r="K32" s="1"/>
  <c r="H31" i="2"/>
  <c r="EW29"/>
  <c r="EY29" s="1"/>
  <c r="DI29"/>
  <c r="F51" i="12"/>
  <c r="E51"/>
  <c r="D52"/>
  <c r="EX14" i="2"/>
  <c r="E14"/>
  <c r="E51" i="14"/>
  <c r="F51"/>
  <c r="D52"/>
  <c r="E39" i="9"/>
  <c r="D52"/>
  <c r="F39"/>
  <c r="E23" i="2"/>
  <c r="EX23"/>
  <c r="EY23" s="1"/>
  <c r="EG31"/>
  <c r="K31" i="1"/>
  <c r="F39" i="7"/>
  <c r="D50"/>
  <c r="E39"/>
  <c r="I33" i="1"/>
  <c r="K33" s="1"/>
  <c r="EX17" i="2"/>
  <c r="EY17" s="1"/>
  <c r="E17"/>
  <c r="D50" i="13"/>
  <c r="E49"/>
  <c r="F49"/>
  <c r="K7" i="1"/>
  <c r="F51" i="8"/>
  <c r="D52"/>
  <c r="E51"/>
  <c r="E53" i="6"/>
  <c r="F53"/>
  <c r="C52" i="10"/>
  <c r="E51"/>
  <c r="F51"/>
  <c r="D52" i="17"/>
  <c r="F51"/>
  <c r="E51"/>
  <c r="EW25" i="2"/>
  <c r="EY25" s="1"/>
  <c r="E25"/>
  <c r="EW18"/>
  <c r="EY18" s="1"/>
  <c r="E18"/>
  <c r="C31"/>
  <c r="C33" s="1"/>
  <c r="G27" i="1"/>
  <c r="H23"/>
  <c r="DI24" i="2"/>
  <c r="EW24"/>
  <c r="EY24" s="1"/>
  <c r="E48" i="19"/>
  <c r="C49"/>
  <c r="F48"/>
  <c r="EW16" i="2"/>
  <c r="EY16" s="1"/>
  <c r="DI16"/>
  <c r="EY26"/>
  <c r="EJ31"/>
  <c r="E12" i="1"/>
  <c r="K24"/>
  <c r="J23" l="1"/>
  <c r="J27" s="1"/>
  <c r="DI31" i="2"/>
  <c r="DG33"/>
  <c r="E38" i="1"/>
  <c r="C28"/>
  <c r="E28" s="1"/>
  <c r="E31" i="2"/>
  <c r="I28" i="1"/>
  <c r="K28" s="1"/>
  <c r="EY14" i="2"/>
  <c r="EX31"/>
  <c r="EX33" s="1"/>
  <c r="D53" i="9"/>
  <c r="F52"/>
  <c r="E52"/>
  <c r="E18" i="1"/>
  <c r="D14"/>
  <c r="D4"/>
  <c r="E4" s="1"/>
  <c r="K14"/>
  <c r="I23"/>
  <c r="I27" s="1"/>
  <c r="G43"/>
  <c r="H27"/>
  <c r="F50" i="7"/>
  <c r="D51"/>
  <c r="E50"/>
  <c r="EW31" i="2"/>
  <c r="EW33" s="1"/>
  <c r="E17" i="1"/>
  <c r="C14"/>
  <c r="C23" s="1"/>
  <c r="C27" s="1"/>
  <c r="J43" l="1"/>
  <c r="G44" s="1"/>
  <c r="C43"/>
  <c r="D23"/>
  <c r="D27" s="1"/>
  <c r="I43"/>
  <c r="F44" s="1"/>
  <c r="F45" s="1"/>
  <c r="E14"/>
  <c r="EY31" i="2"/>
  <c r="K23" i="1"/>
  <c r="K27" l="1"/>
  <c r="E23"/>
  <c r="G45"/>
  <c r="C44"/>
  <c r="E27"/>
  <c r="D43"/>
  <c r="D44" s="1"/>
</calcChain>
</file>

<file path=xl/sharedStrings.xml><?xml version="1.0" encoding="utf-8"?>
<sst xmlns="http://schemas.openxmlformats.org/spreadsheetml/2006/main" count="2848" uniqueCount="436">
  <si>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</si>
  <si>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</si>
  <si>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</si>
  <si>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</si>
  <si>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</si>
  <si>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</si>
  <si>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>НАЛОГИ НА СОВОКУПНЫЙ ДОХОД</t>
  </si>
  <si>
    <t>Земельный налог</t>
  </si>
  <si>
    <t>Налог на имущество физ.лиц</t>
  </si>
  <si>
    <t>НАЛОГИ, СБОРЫ И РЕГУЛЯРНЫЕ ПЛАТЕЖИ ЗА ПОЛЬЗОВАНИЕ ПРИРОДНЫМИ РЕСУРСАМИ</t>
  </si>
  <si>
    <t>ПРОЧИЕ НАЛОГИ, СБОРЫ И ПОШЛИНЫ</t>
  </si>
  <si>
    <t xml:space="preserve">   Государственная пошлина за государственную регистрацию, а также за совершение прочих юридически 
значимых действий</t>
  </si>
  <si>
    <t>НЕНАЛОГОВЫЕ ДОХОДЫ</t>
  </si>
  <si>
    <t xml:space="preserve">   Доходы от сдачи в аренду имущ.наход.</t>
  </si>
  <si>
    <t xml:space="preserve">  Доходы от оказания платных услуг</t>
  </si>
  <si>
    <t>Невыясненные поступления</t>
  </si>
  <si>
    <t>ИТОГО СОБСТВЕННЫХ ДОХОДОВ</t>
  </si>
  <si>
    <t>БЕЗВОЗДМЕЗДНЫЕ ПЕРЕЧИСЛЕНИЯ</t>
  </si>
  <si>
    <t>Дотация от бюджетов других уровней</t>
  </si>
  <si>
    <t>Субсидии бюджетам РФ</t>
  </si>
  <si>
    <t>Субвенции бюджетам РФ</t>
  </si>
  <si>
    <t>Иные межбюджетные трансферты</t>
  </si>
  <si>
    <t>Прочие безвозмездные поступления от других бюджетов 
бюджетной системы</t>
  </si>
  <si>
    <t>Возврат остатков субвенций и субсидий</t>
  </si>
  <si>
    <t>ДОХОДЫ ОТ ПРЕДПРИНИМАТЕЛЬСКОЙ И ИНОЙ ПРИН.</t>
  </si>
  <si>
    <t xml:space="preserve">  ВСЕГО ДОХОДОВ</t>
  </si>
  <si>
    <t>Наименование расходов</t>
  </si>
  <si>
    <t>0100</t>
  </si>
  <si>
    <t>ОБЩЕГОСУДАРСТВЕННЫЕ ВОПРОСЫ</t>
  </si>
  <si>
    <t>0103</t>
  </si>
  <si>
    <t>Функционирование представительных органов муниципальных образований</t>
  </si>
  <si>
    <t>0104</t>
  </si>
  <si>
    <t>Функционирование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</si>
  <si>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</si>
  <si>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</si>
  <si>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</si>
  <si>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надзора</t>
  </si>
  <si>
    <t>0107</t>
  </si>
  <si>
    <t>Выборы</t>
  </si>
  <si>
    <t>0111</t>
  </si>
  <si>
    <t xml:space="preserve">Резервные фонды                                                      </t>
  </si>
  <si>
    <t>0113</t>
  </si>
  <si>
    <t xml:space="preserve">Другие общегосударственные вопросы        </t>
  </si>
  <si>
    <t>0200</t>
  </si>
  <si>
    <t>НАЦИОНАЛЬНАЯ ОБОРОНА</t>
  </si>
  <si>
    <t>0203</t>
  </si>
  <si>
    <t xml:space="preserve">Мобилизационная и вневоинская подготовка  </t>
  </si>
  <si>
    <t>0300</t>
  </si>
  <si>
    <t>НАЦИОНАЛЬНАЯ БЕЗОПАСНОСТЬ</t>
  </si>
  <si>
    <t>0302</t>
  </si>
  <si>
    <t>Органы внутренних дел</t>
  </si>
  <si>
    <t>0304</t>
  </si>
  <si>
    <t>Органы юсиции</t>
  </si>
  <si>
    <t>0309</t>
  </si>
  <si>
    <t>Защита населения и территории от последствий ЧС</t>
  </si>
  <si>
    <t>0400</t>
  </si>
  <si>
    <t>НАЦИОНАЛЬНАЯ ЭКОНОМИКА</t>
  </si>
  <si>
    <t>0405</t>
  </si>
  <si>
    <t>Сельское хозяйство</t>
  </si>
  <si>
    <t>0406</t>
  </si>
  <si>
    <t>Водные ресурсы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</si>
  <si>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</si>
  <si>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</si>
  <si>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</si>
  <si>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</si>
  <si>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</si>
  <si>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 xml:space="preserve">ЖИЛИЩНО-КОММУНАЛЬНОЕ ХОЗЯЙСТВО              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</si>
  <si>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</si>
  <si>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</si>
  <si>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</si>
  <si>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</si>
  <si>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</si>
  <si>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</si>
  <si>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</si>
  <si>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</si>
  <si>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</si>
  <si>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</si>
  <si>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</si>
  <si>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</si>
  <si>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</si>
  <si>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>0702</t>
  </si>
  <si>
    <t>0707</t>
  </si>
  <si>
    <t>0709</t>
  </si>
  <si>
    <t>0800</t>
  </si>
  <si>
    <t xml:space="preserve">КУЛЬТУРА И КИНЕМАТОГРАФИЯ 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</si>
  <si>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</si>
  <si>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</si>
  <si>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</si>
  <si>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</si>
  <si>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</si>
  <si>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</si>
  <si>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</si>
  <si>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</si>
  <si>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</si>
  <si>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</si>
  <si>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</si>
  <si>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</si>
  <si>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</si>
  <si>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1103</t>
  </si>
  <si>
    <t>Спорт высших достижений</t>
  </si>
  <si>
    <t>1104</t>
  </si>
  <si>
    <t>Прикладные научные исследования в области физической культуры и спорта</t>
  </si>
  <si>
    <t>1105</t>
  </si>
  <si>
    <t>Другие вопросы в области физическая культуры и спорта</t>
  </si>
  <si>
    <t>1200</t>
  </si>
  <si>
    <t>СРЕДСТВА МАССОВОЙ ИНФОРМАЦИИ</t>
  </si>
  <si>
    <t>1202</t>
  </si>
  <si>
    <t>Периодическая печать и издательство</t>
  </si>
  <si>
    <t>1300</t>
  </si>
  <si>
    <t>ОБСЛУЖИВАНИЕ ГОСУДАРСТВЕННОГО И МУНИЦИПАЛЬНОГО ДОЛГА</t>
  </si>
  <si>
    <t>1301</t>
  </si>
  <si>
    <t>Обслуживание внутренноего государственного и муниципального долга</t>
  </si>
  <si>
    <t>МЕЖБЮДЖЕТНЫЕ ТРАНСФЕРТЫ</t>
  </si>
  <si>
    <t>Дотации на выравнивание бюджетной обеспеченности</t>
  </si>
  <si>
    <t>Иные дотации</t>
  </si>
  <si>
    <t xml:space="preserve">Прочие межбюджетные трансферты 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</si>
  <si>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</si>
  <si>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</si>
  <si>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</si>
  <si>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</si>
  <si>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Налог на имущество организаций</t>
  </si>
  <si>
    <t xml:space="preserve">   ЗАДОЛЖЕННОСТЬ И ПЕРЕРАСЧЕТЫ ПО ОТМЕНЕННЫМ НАЛОГАМ И СБОРАМ</t>
  </si>
  <si>
    <t>Налог на прибыль организаций, зачисл. до 1 янв. 2005г.</t>
  </si>
  <si>
    <t>Налоги на иммущество</t>
  </si>
  <si>
    <t>Прочие налоги и сборы (по отм. нал. и сборам РФ)</t>
  </si>
  <si>
    <t>Прочие налоги и сборы (по отм. местн. нал. и сборам  )</t>
  </si>
  <si>
    <t>ДОХОДЫ ОТ ИСПОЛЬЗОВАНИЯ ИМУЩЕСТВА, НАХОДЯЩЕГОСЯ В ГОСУД. И МУН. СОБСТВ.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</si>
  <si>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</si>
  <si>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</si>
  <si>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МАТ. И НЕМАТ. АКТИВОВ</t>
  </si>
  <si>
    <t xml:space="preserve">  Доходы от реализации имущества</t>
  </si>
  <si>
    <t xml:space="preserve"> ШТРАФЫ, САНКЦИИ, ВОЗМЕЩЕНИЕ УЩЕРБА</t>
  </si>
  <si>
    <t>ПРОЧИЕ НЕНАЛОГОВЫЕ ДОХОДЫ</t>
  </si>
  <si>
    <t>НАЛОГИ НА ИМУЩЕСТВО</t>
  </si>
  <si>
    <t>Приложение 3</t>
  </si>
  <si>
    <t>к письму Минфина Чувашии</t>
  </si>
  <si>
    <t>от 02.02.2007 №04-16/491</t>
  </si>
  <si>
    <t>С П Р А В К А</t>
  </si>
  <si>
    <t>№ п/п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</si>
  <si>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</si>
  <si>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</si>
  <si>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</si>
  <si>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</si>
  <si>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</si>
  <si>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</si>
  <si>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</si>
  <si>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</si>
  <si>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</si>
  <si>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</si>
  <si>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</si>
  <si>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</si>
  <si>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</si>
  <si>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Госпошлина                                      (108)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</si>
  <si>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</si>
  <si>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</si>
  <si>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Задолженность и перерасчет по отмененным налогам (109)</t>
  </si>
  <si>
    <t>Прочие доходы от оказания платных услуг получателям средств бюджетов поселений и компенсации затрат бюджетов поселений (код       000 113 03050 10 0000 180</t>
  </si>
  <si>
    <t>прочие неналоговые доходы бюджетов поселений (код 000 1 17 00000 00 0000 000)</t>
  </si>
  <si>
    <t xml:space="preserve">Государственная пошлина за совершение нотариальных  действийдолжностными лицами органов местного самоуправления (000 1 08 04020 01 0000 110) </t>
  </si>
  <si>
    <t>Возврат остатков субсидий и сцбвенций из бюджетов поселений (000 1 19 05000 10 0000 151)</t>
  </si>
  <si>
    <t>Субсидии</t>
  </si>
  <si>
    <t>Субвенции</t>
  </si>
  <si>
    <t>Прочие безвозмездные поступления от других бюджетов бюджетной системы</t>
  </si>
  <si>
    <t>Общегосударственные вопросы (код расхода 00001000000000000000)</t>
  </si>
  <si>
    <t>Национальная оборона      (02000000000000)</t>
  </si>
  <si>
    <t>Национальная безопасность     (0300000000000000)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</si>
  <si>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</si>
  <si>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</si>
  <si>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Cоциальная  политика (код БК расходов 100000000000)</t>
  </si>
  <si>
    <t>Функционирование местных администраций (код расхода 01040000000000000)</t>
  </si>
  <si>
    <t>Обеспечение проведения выборов и референдумов (010700000000000)</t>
  </si>
  <si>
    <t>Резервные фонды (0111000000000000)</t>
  </si>
  <si>
    <t xml:space="preserve">план </t>
  </si>
  <si>
    <t>факт</t>
  </si>
  <si>
    <t>процент исполнения</t>
  </si>
  <si>
    <t>план</t>
  </si>
  <si>
    <t>Итого по поселениям</t>
  </si>
  <si>
    <t>Показатели</t>
  </si>
  <si>
    <t>Код БК</t>
  </si>
  <si>
    <t>Консолидированный бюджет</t>
  </si>
  <si>
    <t>Районный бюджет</t>
  </si>
  <si>
    <t>Бюджеты сельских поселений</t>
  </si>
  <si>
    <t>налог на доходы физических лиц</t>
  </si>
  <si>
    <t>налог на совокупный доход</t>
  </si>
  <si>
    <t>налог на имущество</t>
  </si>
  <si>
    <t>земельный налог</t>
  </si>
  <si>
    <t>налоги, сборы за пользование природными ресурсами</t>
  </si>
  <si>
    <t>госпошлина</t>
  </si>
  <si>
    <t xml:space="preserve">задол. по отм. нал., сборам 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</si>
  <si>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</si>
  <si>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окуржающую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</si>
  <si>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</si>
  <si>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</si>
  <si>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возмещние ущерба</t>
  </si>
  <si>
    <t>прочие неналоговые доходы</t>
  </si>
  <si>
    <t>ДОХОДЫ ОТ ПРЕДПРИНИМАТЕЛЬСКОЙ ДЕЯТЕЛЬНОСТИ</t>
  </si>
  <si>
    <t>БЕЗВОЗМЕЗДНЫЕ ПЕРЕЧИСЛЕНИЯ</t>
  </si>
  <si>
    <t>ВСЕГО ДОХОДОВ</t>
  </si>
  <si>
    <t>ВСЕГО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</si>
  <si>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</si>
  <si>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</si>
  <si>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</si>
  <si>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</si>
  <si>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</si>
  <si>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</si>
  <si>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</si>
  <si>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</si>
  <si>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социальная политика</t>
  </si>
  <si>
    <t>1000</t>
  </si>
  <si>
    <t>физическая культура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</si>
  <si>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</si>
  <si>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</si>
  <si>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</si>
  <si>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1400</t>
  </si>
  <si>
    <t>0310</t>
  </si>
  <si>
    <t>Обеспечение пожарной безопасности</t>
  </si>
  <si>
    <t>Прочие неналоговые доходы</t>
  </si>
  <si>
    <t>Доходы от реализации имущества</t>
  </si>
  <si>
    <t>Доходы от продажи земли</t>
  </si>
  <si>
    <t>Доходы от оказания платных услуг</t>
  </si>
  <si>
    <t>Доходы от сдачи в аренду имущ.наход.</t>
  </si>
  <si>
    <t>Арендная плата за землю</t>
  </si>
  <si>
    <t>Государственная пошлина за государственную регистрацию, а также за совершение прочих юридически 
значимых действий</t>
  </si>
  <si>
    <t>Государственная пошлина за соверш.нотар.действ.</t>
  </si>
  <si>
    <t>Налог на доходы физических лиц</t>
  </si>
  <si>
    <t>ЕН с/х предприятий</t>
  </si>
  <si>
    <t>ЗАДОЛЖЕННОСТЬ И ПЕРЕРАСЧЕТЫ ПО ОТМЕНЕННЫМ НАЛОГАМ И СБОРАМ</t>
  </si>
  <si>
    <t>Сбалансированность</t>
  </si>
  <si>
    <t>Налоги на имущество</t>
  </si>
  <si>
    <t>Культура</t>
  </si>
  <si>
    <t>АДМИНИСТРАТИВНЫЕ ПЛАТЕЖИ И СБОРЫ</t>
  </si>
  <si>
    <t>Платежи, вымаемые организациями муниципальных районов за выполнение определенных функций</t>
  </si>
  <si>
    <t>ЕН на вмененный доход</t>
  </si>
  <si>
    <t>Налог на добычу общераспространенных полезных ископаемых</t>
  </si>
  <si>
    <t xml:space="preserve">Государственная пошлина по делам, рассм. в судах </t>
  </si>
  <si>
    <t xml:space="preserve">Проценты, полученные от предос. бюдж. кред </t>
  </si>
  <si>
    <t>Доходы от муниципальных унитарных предприятий</t>
  </si>
  <si>
    <t>Плата за негативные воздействия на окружающую среду</t>
  </si>
  <si>
    <t>Другие общегосударственные расходы (0113000000000000)</t>
  </si>
  <si>
    <t>административные платежи и сборы</t>
  </si>
  <si>
    <t>ШТРАФЫ, САНКЦИИ, ВОЗМЕЩЕНИЕ УЩЕРБА</t>
  </si>
  <si>
    <t>Штрафы, санкции, возмещение ущерба (код 000 1 16 00000 00 0000 000)</t>
  </si>
  <si>
    <t>Налог на имущество физ. лиц</t>
  </si>
  <si>
    <t>Задолженность  и перерасчеты по отмененным налогам, сборам и иным обязательным платежам (код дохода 00010900000000000000)</t>
  </si>
  <si>
    <t>Возврат излишне уплаченных налогов из бюджетов поселений</t>
  </si>
  <si>
    <t>Доходы от оказания платных услуг и компенсации затрат государства                                         000 113 00000 00 0000 000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</si>
  <si>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</si>
  <si>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</si>
  <si>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</si>
  <si>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</si>
  <si>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Возврат остатков субсидий и субвенций</t>
  </si>
  <si>
    <t>0505</t>
  </si>
  <si>
    <t>Другие вопросы в области ЖКХ</t>
  </si>
  <si>
    <t>Налог, взимаемый в связи с применением патентной системы налогообложения</t>
  </si>
  <si>
    <t>Р.И. Ананьева</t>
  </si>
  <si>
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</si>
  <si>
    <t>Прочие безвозмездные поступления в бюджеты поселений</t>
  </si>
  <si>
    <t>Государственная пошлина за соверш. нотар. действ.</t>
  </si>
  <si>
    <t>0804</t>
  </si>
  <si>
    <t>Другие вопросы в области культуры, кинематографии</t>
  </si>
  <si>
    <t>\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</si>
  <si>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</si>
  <si>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муниципального районов ( за исключением земельных участков муниципальных бюджетных и автономных учреждений)</t>
  </si>
  <si>
    <t>Другие вопросы в области жилищно-коммунального хозяйства</t>
  </si>
  <si>
    <t xml:space="preserve">Акцизы </t>
  </si>
  <si>
    <t>Транспортный налог</t>
  </si>
  <si>
    <t>Налоги на товары (работы и услуги) реализуемые на территории РФ</t>
  </si>
  <si>
    <t>Акцизы на автомобильный бензин</t>
  </si>
  <si>
    <t>Акцизы на диз. топливо</t>
  </si>
  <si>
    <t>налоги на товары (работы и услуги), реализуемые на территории РФ</t>
  </si>
  <si>
    <t>транспортный налог</t>
  </si>
  <si>
    <t>Денежные взыскания (штрафы) за нарушение законодательства о налогах и сборах                                                   (116 00000 00 0000 000)</t>
  </si>
  <si>
    <t>Акциз на моторные масла</t>
  </si>
  <si>
    <t>Акциза на прямогонный бензин</t>
  </si>
  <si>
    <t>Акцизы на моторные масла</t>
  </si>
  <si>
    <t xml:space="preserve">Акцизы на прямогонный бензин </t>
  </si>
  <si>
    <t>Акцизы на прямогонный бензин</t>
  </si>
  <si>
    <t>Акцизы на прямогонный  бензин</t>
  </si>
  <si>
    <t>доходы от уплаты акцизов на дизельное топливо 00010302230010000110</t>
  </si>
  <si>
    <t>доходы от уплаты акцизов на автомобильный бензин 00010302250010000110</t>
  </si>
  <si>
    <t>доходы от уплаты акцизов на прямогонный бензин 00010302260010000110</t>
  </si>
  <si>
    <t xml:space="preserve">доходы от уплаты акцизов на моторные масла 00010302240010000110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</si>
  <si>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 (код расхода 00008000000000000000)</t>
  </si>
  <si>
    <t xml:space="preserve">Прочие безвозмездные поступления </t>
  </si>
  <si>
    <t>Межбюджетные трансферты   (140000000000)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</si>
  <si>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</si>
  <si>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бюджетов поселений от возвратов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</si>
  <si>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</si>
  <si>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</si>
  <si>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Александровское </t>
  </si>
  <si>
    <t xml:space="preserve">Большесундырское </t>
  </si>
  <si>
    <t xml:space="preserve">Ильинское </t>
  </si>
  <si>
    <t xml:space="preserve">Кадикасинское </t>
  </si>
  <si>
    <t xml:space="preserve">Моргаушское </t>
  </si>
  <si>
    <t xml:space="preserve">Москакасинское </t>
  </si>
  <si>
    <t xml:space="preserve">Орининское </t>
  </si>
  <si>
    <t xml:space="preserve">Сятракасинское </t>
  </si>
  <si>
    <t xml:space="preserve">Тораевское </t>
  </si>
  <si>
    <t xml:space="preserve">Хорнойское </t>
  </si>
  <si>
    <t xml:space="preserve">Чуманкасинское </t>
  </si>
  <si>
    <t xml:space="preserve">Шатьмапосинское </t>
  </si>
  <si>
    <t xml:space="preserve">Юнгинское </t>
  </si>
  <si>
    <t xml:space="preserve">Юськасинское </t>
  </si>
  <si>
    <t xml:space="preserve">Ярабайкасинское </t>
  </si>
  <si>
    <t xml:space="preserve">Ярославское </t>
  </si>
  <si>
    <t>Доходы в виде прибыли, приходящейся на доли в уставных капиталах</t>
  </si>
  <si>
    <t xml:space="preserve">(Дефицит -) профицит </t>
  </si>
  <si>
    <t>(Дефицит -) профицит</t>
  </si>
  <si>
    <t>Прочие поступления от денежных взысканий (штрафов) и иных сумм в возмещение ущерба, зачисляемые в бюджеты поселений</t>
  </si>
  <si>
    <t>Сельское хозяйство и рыболовство</t>
  </si>
  <si>
    <t>Доходы от возврата остатка субсидий</t>
  </si>
  <si>
    <t>Возврат остатков субсидий</t>
  </si>
  <si>
    <t>Органы юстиции</t>
  </si>
  <si>
    <t>Арендная плата за землю после разграничения</t>
  </si>
  <si>
    <t>Физическая культура и спорт    (1101000000000000000)</t>
  </si>
  <si>
    <t>Прочие доходы от компенсации затрат государства</t>
  </si>
  <si>
    <t>% исполнения к плану</t>
  </si>
  <si>
    <t>Прочие поступления от использования имущества</t>
  </si>
  <si>
    <t>0703</t>
  </si>
  <si>
    <t>Дополнительное образование детей</t>
  </si>
  <si>
    <t xml:space="preserve"> </t>
  </si>
  <si>
    <t xml:space="preserve">  Доходы от возмещения расходов</t>
  </si>
  <si>
    <t xml:space="preserve">  </t>
  </si>
  <si>
    <t>ШТРАФЫ</t>
  </si>
  <si>
    <t>Прочие поступления от возмещения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</si>
  <si>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</si>
  <si>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Прочик поступления от денежных взысканий (штрафов) и иных сумм в возмещение ущерба, зачисляемые в бюджеты сельских поселений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</si>
  <si>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00011105025100000120)</t>
  </si>
  <si>
    <t>дотации  бюджетам поселений на выравнивание уровня бюджетной обеспеченности (код доходов 00020215001100000151)</t>
  </si>
  <si>
    <t>дотации бюджетам  поселений на поддержку мер по обеспечению сбалансированности бюджетов (код доходов 00020215002000000151)</t>
  </si>
  <si>
    <t>Возврат остатков субсидий, субвенций и иных межбюджетных трансфертов, имеющих целевое назначение, прошлых лет</t>
  </si>
  <si>
    <t>Прочие субсидии</t>
  </si>
  <si>
    <t>Прочие безбозмездные поступления</t>
  </si>
  <si>
    <t xml:space="preserve">Прочие безвозмездные поступления  </t>
  </si>
  <si>
    <t xml:space="preserve">Прочие безвозмездные поступления   </t>
  </si>
  <si>
    <t>Прочие налоги и сборы (по отм. местн. нал. и сборам)</t>
  </si>
  <si>
    <t>Прочие доходы от компенсации затрат</t>
  </si>
  <si>
    <t>Доходы от реализации имущества, находящегося в собственности сельских поселений                                  000 11402050100000 410</t>
  </si>
  <si>
    <t>Поступления от денежных пожертвований</t>
  </si>
  <si>
    <t>0314</t>
  </si>
  <si>
    <t>Другие вопросы в области национальной безопасности</t>
  </si>
  <si>
    <t>Доходы от платы об установлении сервитута</t>
  </si>
  <si>
    <t>Другие вопросы в области национльной безопасности</t>
  </si>
  <si>
    <t>Компенсационная выплата</t>
  </si>
  <si>
    <t>Материальная помощь</t>
  </si>
  <si>
    <t>Всего, руб.</t>
  </si>
  <si>
    <t>Примечание</t>
  </si>
  <si>
    <t xml:space="preserve"> стало без ФО адм (10ед)</t>
  </si>
  <si>
    <t>было без ФО и адм (10 ед.)</t>
  </si>
  <si>
    <t>премирование</t>
  </si>
  <si>
    <t>за расширение зоны обслуживания</t>
  </si>
  <si>
    <t>сумма</t>
  </si>
  <si>
    <t>%</t>
  </si>
  <si>
    <t>Начисление за месяц</t>
  </si>
  <si>
    <t>ФИО</t>
  </si>
  <si>
    <t>Образование</t>
  </si>
  <si>
    <t>Степанова Ю.С.</t>
  </si>
  <si>
    <t>высшее</t>
  </si>
  <si>
    <t>16 лет (декрет)</t>
  </si>
  <si>
    <t>Котельникова Н.Р.</t>
  </si>
  <si>
    <t>10 лет</t>
  </si>
  <si>
    <t>Семенова В.В.</t>
  </si>
  <si>
    <t>Бабушкина О.Н.</t>
  </si>
  <si>
    <t>11 лет</t>
  </si>
  <si>
    <t>Максимова Е.П./ Еропанова</t>
  </si>
  <si>
    <t>24 лет</t>
  </si>
  <si>
    <t>Попугаева Н.В.</t>
  </si>
  <si>
    <t>13 лет</t>
  </si>
  <si>
    <t>5 учреждений</t>
  </si>
  <si>
    <t>Рыбникова А.М.</t>
  </si>
  <si>
    <t>20 лет</t>
  </si>
  <si>
    <t>Колбасова И.Ю.</t>
  </si>
  <si>
    <t>7 лет</t>
  </si>
  <si>
    <t>Максимова Н.М.</t>
  </si>
  <si>
    <t>8 лет (декрет)</t>
  </si>
  <si>
    <t>Егорова И.Вячеславовна</t>
  </si>
  <si>
    <t>2 года (декрет)</t>
  </si>
  <si>
    <t>Карпова А.А.</t>
  </si>
  <si>
    <t>Егорова И.Валерьевна</t>
  </si>
  <si>
    <t>15 лет</t>
  </si>
  <si>
    <t>4 учреждения</t>
  </si>
  <si>
    <t>Соловьева А.И.</t>
  </si>
  <si>
    <t xml:space="preserve">спр монит, пенс спр , архив ком </t>
  </si>
  <si>
    <t>Васильева Р.Н.</t>
  </si>
  <si>
    <t>12 лет</t>
  </si>
  <si>
    <t>Ильина М.А.</t>
  </si>
  <si>
    <t>Романова В.В.</t>
  </si>
  <si>
    <t>средне-специальное</t>
  </si>
  <si>
    <t>308,6 стало</t>
  </si>
  <si>
    <t>329,4 было</t>
  </si>
  <si>
    <t xml:space="preserve">Другие вопросы </t>
  </si>
  <si>
    <t>Доходы от эксплуатации имущества</t>
  </si>
  <si>
    <t>Водное хозяйство</t>
  </si>
  <si>
    <t>Другие вопросы в облости национальной безопасности</t>
  </si>
  <si>
    <t>Другие вопросы</t>
  </si>
  <si>
    <t>Другие вопросы в области национальной безоапсности</t>
  </si>
  <si>
    <t>Дотация бюджетам по обеспечению сбалансированности бюджетов</t>
  </si>
  <si>
    <t>0401</t>
  </si>
  <si>
    <t>Общеэкономические вопросы</t>
  </si>
  <si>
    <t xml:space="preserve">                                                                Анализ исполнения райбюджета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</si>
  <si>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</si>
  <si>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реализации имущества                                          000 114 02014100000 420</t>
  </si>
  <si>
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</si>
  <si>
    <t>Упрощенная система налогооблажения</t>
  </si>
  <si>
    <t>Иные штафы, неустойки, пени, уплаченные в соотв с законом или договорам</t>
  </si>
  <si>
    <t>Штрафы, неустойки,пени, уплаченные в случае просрочки исп поставщиком</t>
  </si>
  <si>
    <t>Доходы от д.в. (штрафов),поступ в счет погашения задолж., образ до 1 января 2020 года</t>
  </si>
  <si>
    <t>назначено на 2021 г.</t>
  </si>
  <si>
    <t>план на 2021 г.</t>
  </si>
  <si>
    <t>Иные штрафы, неустойки, пени</t>
  </si>
  <si>
    <t>Платежи, уплачиваемые в целях возмещения вреда</t>
  </si>
  <si>
    <t xml:space="preserve">                     Анализ исполнения бюджета Александровского сельского поселения на 01.03.2021 г.</t>
  </si>
  <si>
    <t>исполнен на 01.03.2021 г.</t>
  </si>
  <si>
    <t>исполнено на 01.03.2021 г.</t>
  </si>
  <si>
    <t>исполнено на 01.03.2021 г</t>
  </si>
  <si>
    <t xml:space="preserve">                     Анализ исполнения бюджета Большесундырского сельского поселения на 01.03.2021 г.</t>
  </si>
  <si>
    <t xml:space="preserve">                     Анализ исполнения бюджета Ильинского сельского поселения на 01.03.2021 г.</t>
  </si>
  <si>
    <t xml:space="preserve">                     Анализ исполнения бюджета Кадикасинского сельского поселения на 01.03.2021 г.</t>
  </si>
  <si>
    <t xml:space="preserve">                     Анализ исполнения бюджета Моргаушского сельского поселения на 01.03.2020 г.</t>
  </si>
  <si>
    <t xml:space="preserve">                     Анализ исполнения бюджета Москакасинского сельского поселения на 01.03.2021 г.</t>
  </si>
  <si>
    <t xml:space="preserve">                     Анализ исполнения бюджета Орининского сельского поселения на 01.03.2020 г.</t>
  </si>
  <si>
    <t xml:space="preserve">                     Анализ исполнения бюджета Сятракасинского сельского поселения на 01.03.2020 г.</t>
  </si>
  <si>
    <t xml:space="preserve">                     Анализ исполнения бюджета Тораевского сельского поселения на 01.03.2021 г.</t>
  </si>
  <si>
    <t xml:space="preserve">                     Анализ исполнения бюджета Хорнойского сельского поселения на 01.03.2021 г.</t>
  </si>
  <si>
    <t xml:space="preserve">                     Анализ исполнения бюджета Чуманкасинского сельского поселения на 01.03.2021 г.</t>
  </si>
  <si>
    <t xml:space="preserve">                     Анализ исполнения бюджета Шатьмапосинского сельского поселения на 01.03.2021 г.</t>
  </si>
  <si>
    <t xml:space="preserve">                     Анализ исполнения бюджета Юнгинского сельского поселения на 01.03.2020 г.</t>
  </si>
  <si>
    <t xml:space="preserve">                     Анализ исполнения бюджета Юськасинского сельского поселения на 01.03.2020 г.</t>
  </si>
  <si>
    <t xml:space="preserve">                     Анализ исполнения бюджета Ярабайкасинского сельского поселения на 01.03.2020 г.</t>
  </si>
  <si>
    <t xml:space="preserve">                     Анализ исполнения бюджета Ярославского сельского поселения на 01.03.2020 г.</t>
  </si>
  <si>
    <t xml:space="preserve">                                                        Моргаушского района на 01.03.2021 г. </t>
  </si>
  <si>
    <t xml:space="preserve">исполнено на 01.03.2021 г. </t>
  </si>
  <si>
    <t>Анализ исполнения консолидированного бюджета Моргаушского районана 01.03.2021 г.</t>
  </si>
  <si>
    <t>Заместитель главы администрации</t>
  </si>
  <si>
    <t>Моргаушского района-начальник финансового отдела</t>
  </si>
  <si>
    <t>об исполнении бюджетов поселений  Моргаушского района  на 1 марта 2021 г.</t>
  </si>
</sst>
</file>

<file path=xl/styles.xml><?xml version="1.0" encoding="utf-8"?>
<styleSheet xmlns="http://schemas.openxmlformats.org/spreadsheetml/2006/main">
  <numFmts count="2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#,##0.0"/>
    <numFmt numFmtId="168" formatCode="0.00000"/>
    <numFmt numFmtId="169" formatCode="_(* #,##0.0_);_(* \(#,##0.0\);_(* &quot;-&quot;??_);_(@_)"/>
    <numFmt numFmtId="170" formatCode="_-* #,##0.0_р_._-;\-* #,##0.0_р_._-;_-* &quot;-&quot;?_р_._-;_-@_-"/>
    <numFmt numFmtId="171" formatCode="_-* #,##0.00000_р_._-;\-* #,##0.00000_р_._-;_-* &quot;-&quot;?????_р_._-;_-@_-"/>
    <numFmt numFmtId="172" formatCode="#,##0.00000"/>
    <numFmt numFmtId="173" formatCode="0.000000"/>
    <numFmt numFmtId="174" formatCode="0.0000"/>
    <numFmt numFmtId="175" formatCode="_(* #,##0.0000_);_(* \(#,##0.0000\);_(* &quot;-&quot;??_);_(@_)"/>
    <numFmt numFmtId="176" formatCode="_(* #,##0.00000_);_(* \(#,##0.00000\);_(* &quot;-&quot;??_);_(@_)"/>
    <numFmt numFmtId="177" formatCode="0.0000000"/>
    <numFmt numFmtId="178" formatCode="_(* #,##0_);_(* \(#,##0\);_(* &quot;-&quot;??_);_(@_)"/>
    <numFmt numFmtId="179" formatCode="#,##0.000000"/>
    <numFmt numFmtId="180" formatCode="_-* #,##0.0000000_р_._-;\-* #,##0.0000000_р_._-;_-* &quot;-&quot;?????_р_._-;_-@_-"/>
    <numFmt numFmtId="181" formatCode="#,##0.00000000"/>
    <numFmt numFmtId="182" formatCode="_(* #,##0.000000_);_(* \(#,##0.000000\);_(* &quot;-&quot;??_);_(@_)"/>
    <numFmt numFmtId="183" formatCode="0.000"/>
    <numFmt numFmtId="184" formatCode="_(* #,##0.000_);_(* \(#,##0.000\);_(* &quot;-&quot;??_);_(@_)"/>
    <numFmt numFmtId="185" formatCode="_-* #,##0.00000\ _₽_-;\-* #,##0.00000\ _₽_-;_-* &quot;-&quot;?????\ _₽_-;_-@_-"/>
    <numFmt numFmtId="186" formatCode="#,##0.0000"/>
  </numFmts>
  <fonts count="42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44"/>
      <name val="Times New Roman"/>
      <family val="1"/>
      <charset val="204"/>
    </font>
    <font>
      <b/>
      <sz val="12"/>
      <color indexed="62"/>
      <name val="Times New Roman"/>
      <family val="1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b/>
      <sz val="14"/>
      <color indexed="8"/>
      <name val="Arial Cyr"/>
      <charset val="204"/>
    </font>
    <font>
      <b/>
      <sz val="14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family val="2"/>
      <charset val="204"/>
    </font>
    <font>
      <sz val="14"/>
      <name val="TimesET"/>
    </font>
    <font>
      <sz val="14"/>
      <name val="TimesET"/>
      <charset val="204"/>
    </font>
    <font>
      <sz val="14"/>
      <color indexed="8"/>
      <name val="TimesET"/>
    </font>
    <font>
      <b/>
      <sz val="14"/>
      <name val="TimesET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 Cyr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526">
    <xf numFmtId="0" fontId="0" fillId="0" borderId="0" xfId="0"/>
    <xf numFmtId="0" fontId="5" fillId="0" borderId="0" xfId="9" applyFont="1"/>
    <xf numFmtId="0" fontId="3" fillId="0" borderId="1" xfId="11" applyFont="1" applyBorder="1" applyAlignment="1">
      <alignment horizontal="center" vertical="center" wrapText="1"/>
    </xf>
    <xf numFmtId="0" fontId="3" fillId="0" borderId="1" xfId="11" applyFont="1" applyBorder="1" applyAlignment="1">
      <alignment horizontal="center"/>
    </xf>
    <xf numFmtId="0" fontId="3" fillId="0" borderId="1" xfId="11" applyFont="1" applyBorder="1"/>
    <xf numFmtId="166" fontId="3" fillId="0" borderId="1" xfId="11" applyNumberFormat="1" applyFont="1" applyBorder="1" applyAlignment="1">
      <alignment horizontal="right" vertical="center"/>
    </xf>
    <xf numFmtId="0" fontId="3" fillId="0" borderId="0" xfId="9" applyFont="1"/>
    <xf numFmtId="0" fontId="5" fillId="0" borderId="1" xfId="11" applyFont="1" applyBorder="1" applyAlignment="1">
      <alignment horizontal="center"/>
    </xf>
    <xf numFmtId="0" fontId="5" fillId="0" borderId="1" xfId="11" applyFont="1" applyBorder="1" applyAlignment="1">
      <alignment wrapText="1"/>
    </xf>
    <xf numFmtId="166" fontId="5" fillId="0" borderId="1" xfId="11" applyNumberFormat="1" applyFont="1" applyBorder="1" applyAlignment="1">
      <alignment horizontal="right" vertical="center"/>
    </xf>
    <xf numFmtId="166" fontId="5" fillId="0" borderId="1" xfId="11" applyNumberFormat="1" applyFont="1" applyFill="1" applyBorder="1" applyAlignment="1">
      <alignment horizontal="right" vertical="center"/>
    </xf>
    <xf numFmtId="0" fontId="5" fillId="0" borderId="1" xfId="11" applyFont="1" applyBorder="1"/>
    <xf numFmtId="166" fontId="5" fillId="0" borderId="1" xfId="0" applyNumberFormat="1" applyFont="1" applyBorder="1" applyAlignment="1">
      <alignment horizontal="right" vertical="center"/>
    </xf>
    <xf numFmtId="0" fontId="3" fillId="0" borderId="1" xfId="11" applyFont="1" applyBorder="1" applyAlignment="1">
      <alignment wrapText="1"/>
    </xf>
    <xf numFmtId="166" fontId="3" fillId="0" borderId="1" xfId="11" applyNumberFormat="1" applyFont="1" applyFill="1" applyBorder="1" applyAlignment="1">
      <alignment horizontal="right" vertical="center"/>
    </xf>
    <xf numFmtId="0" fontId="5" fillId="0" borderId="0" xfId="9" applyFont="1" applyFill="1"/>
    <xf numFmtId="0" fontId="5" fillId="0" borderId="1" xfId="11" applyFont="1" applyFill="1" applyBorder="1" applyAlignment="1">
      <alignment horizontal="center"/>
    </xf>
    <xf numFmtId="0" fontId="5" fillId="0" borderId="1" xfId="11" applyFont="1" applyFill="1" applyBorder="1"/>
    <xf numFmtId="0" fontId="5" fillId="0" borderId="1" xfId="11" applyFont="1" applyFill="1" applyBorder="1" applyAlignment="1">
      <alignment wrapText="1"/>
    </xf>
    <xf numFmtId="166" fontId="3" fillId="0" borderId="0" xfId="9" applyNumberFormat="1" applyFont="1"/>
    <xf numFmtId="166" fontId="5" fillId="2" borderId="1" xfId="2" applyNumberFormat="1" applyFont="1" applyFill="1" applyBorder="1" applyAlignment="1">
      <alignment horizontal="right" vertical="center" shrinkToFit="1"/>
    </xf>
    <xf numFmtId="0" fontId="3" fillId="0" borderId="1" xfId="11" applyFont="1" applyFill="1" applyBorder="1"/>
    <xf numFmtId="166" fontId="3" fillId="0" borderId="1" xfId="9" applyNumberFormat="1" applyFont="1" applyBorder="1" applyAlignment="1">
      <alignment horizontal="right" vertical="center"/>
    </xf>
    <xf numFmtId="0" fontId="3" fillId="0" borderId="2" xfId="11" applyFont="1" applyBorder="1" applyAlignment="1">
      <alignment horizontal="center"/>
    </xf>
    <xf numFmtId="0" fontId="3" fillId="0" borderId="2" xfId="11" applyFont="1" applyFill="1" applyBorder="1"/>
    <xf numFmtId="166" fontId="3" fillId="0" borderId="2" xfId="11" applyNumberFormat="1" applyFont="1" applyBorder="1" applyAlignment="1">
      <alignment horizontal="right" vertical="center"/>
    </xf>
    <xf numFmtId="168" fontId="5" fillId="0" borderId="0" xfId="9" applyNumberFormat="1" applyFont="1" applyAlignment="1">
      <alignment horizontal="right" vertical="center"/>
    </xf>
    <xf numFmtId="166" fontId="5" fillId="0" borderId="0" xfId="9" applyNumberFormat="1" applyFont="1" applyAlignment="1">
      <alignment horizontal="right" vertical="center"/>
    </xf>
    <xf numFmtId="0" fontId="3" fillId="0" borderId="1" xfId="9" applyFont="1" applyBorder="1" applyAlignment="1">
      <alignment horizontal="center" vertical="center" wrapText="1"/>
    </xf>
    <xf numFmtId="0" fontId="5" fillId="0" borderId="1" xfId="9" applyFont="1" applyBorder="1" applyAlignment="1">
      <alignment horizontal="center" vertical="center"/>
    </xf>
    <xf numFmtId="49" fontId="3" fillId="0" borderId="1" xfId="9" applyNumberFormat="1" applyFont="1" applyBorder="1" applyAlignment="1">
      <alignment horizontal="center"/>
    </xf>
    <xf numFmtId="0" fontId="3" fillId="3" borderId="1" xfId="9" applyFont="1" applyFill="1" applyBorder="1" applyAlignment="1">
      <alignment wrapText="1"/>
    </xf>
    <xf numFmtId="169" fontId="3" fillId="0" borderId="1" xfId="9" applyNumberFormat="1" applyFont="1" applyBorder="1" applyAlignment="1">
      <alignment horizontal="right" vertical="center"/>
    </xf>
    <xf numFmtId="169" fontId="3" fillId="0" borderId="1" xfId="12" applyNumberFormat="1" applyFont="1" applyBorder="1" applyAlignment="1">
      <alignment horizontal="right" vertical="center"/>
    </xf>
    <xf numFmtId="166" fontId="3" fillId="0" borderId="1" xfId="6" applyNumberFormat="1" applyFont="1" applyBorder="1" applyAlignment="1">
      <alignment horizontal="right"/>
    </xf>
    <xf numFmtId="49" fontId="5" fillId="0" borderId="1" xfId="9" applyNumberFormat="1" applyFont="1" applyBorder="1" applyAlignment="1">
      <alignment horizontal="center"/>
    </xf>
    <xf numFmtId="0" fontId="5" fillId="3" borderId="1" xfId="9" applyFont="1" applyFill="1" applyBorder="1" applyAlignment="1">
      <alignment wrapText="1"/>
    </xf>
    <xf numFmtId="169" fontId="5" fillId="0" borderId="1" xfId="9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/>
    </xf>
    <xf numFmtId="0" fontId="5" fillId="0" borderId="1" xfId="9" applyFont="1" applyBorder="1" applyAlignment="1">
      <alignment wrapText="1"/>
    </xf>
    <xf numFmtId="169" fontId="5" fillId="0" borderId="1" xfId="9" applyNumberFormat="1" applyFont="1" applyBorder="1" applyAlignment="1">
      <alignment horizontal="right"/>
    </xf>
    <xf numFmtId="49" fontId="3" fillId="0" borderId="3" xfId="8" applyNumberFormat="1" applyFont="1" applyBorder="1" applyAlignment="1">
      <alignment horizontal="center"/>
    </xf>
    <xf numFmtId="0" fontId="3" fillId="3" borderId="1" xfId="8" applyFont="1" applyFill="1" applyBorder="1" applyAlignment="1">
      <alignment wrapText="1"/>
    </xf>
    <xf numFmtId="49" fontId="5" fillId="0" borderId="1" xfId="8" applyNumberFormat="1" applyFont="1" applyBorder="1" applyAlignment="1">
      <alignment horizontal="center"/>
    </xf>
    <xf numFmtId="0" fontId="5" fillId="0" borderId="1" xfId="8" applyFont="1" applyBorder="1" applyAlignment="1">
      <alignment wrapText="1"/>
    </xf>
    <xf numFmtId="49" fontId="5" fillId="0" borderId="3" xfId="9" applyNumberFormat="1" applyFont="1" applyBorder="1" applyAlignment="1">
      <alignment horizontal="center"/>
    </xf>
    <xf numFmtId="49" fontId="5" fillId="0" borderId="3" xfId="7" applyNumberFormat="1" applyFont="1" applyBorder="1" applyAlignment="1">
      <alignment horizontal="center"/>
    </xf>
    <xf numFmtId="0" fontId="6" fillId="0" borderId="1" xfId="7" applyFont="1" applyBorder="1" applyAlignment="1">
      <alignment wrapText="1"/>
    </xf>
    <xf numFmtId="169" fontId="3" fillId="0" borderId="1" xfId="6" applyNumberFormat="1" applyFont="1" applyBorder="1" applyAlignment="1">
      <alignment horizontal="right" vertical="center"/>
    </xf>
    <xf numFmtId="169" fontId="5" fillId="0" borderId="1" xfId="6" applyNumberFormat="1" applyFont="1" applyBorder="1" applyAlignment="1">
      <alignment horizontal="right" vertical="center"/>
    </xf>
    <xf numFmtId="170" fontId="3" fillId="0" borderId="0" xfId="9" applyNumberFormat="1" applyFont="1"/>
    <xf numFmtId="0" fontId="5" fillId="0" borderId="1" xfId="9" applyFont="1" applyBorder="1" applyAlignment="1">
      <alignment horizontal="left" wrapText="1"/>
    </xf>
    <xf numFmtId="0" fontId="3" fillId="0" borderId="1" xfId="9" applyFont="1" applyBorder="1" applyAlignment="1">
      <alignment horizontal="center"/>
    </xf>
    <xf numFmtId="0" fontId="5" fillId="0" borderId="1" xfId="9" applyFont="1" applyBorder="1" applyAlignment="1">
      <alignment horizontal="center"/>
    </xf>
    <xf numFmtId="0" fontId="5" fillId="0" borderId="1" xfId="9" applyFont="1" applyFill="1" applyBorder="1" applyAlignment="1">
      <alignment wrapText="1"/>
    </xf>
    <xf numFmtId="169" fontId="5" fillId="2" borderId="1" xfId="5" applyNumberFormat="1" applyFont="1" applyFill="1" applyBorder="1" applyAlignment="1">
      <alignment horizontal="right" vertical="top" shrinkToFit="1"/>
    </xf>
    <xf numFmtId="0" fontId="3" fillId="0" borderId="1" xfId="9" applyFont="1" applyFill="1" applyBorder="1" applyAlignment="1">
      <alignment wrapText="1"/>
    </xf>
    <xf numFmtId="0" fontId="3" fillId="0" borderId="1" xfId="9" applyFont="1" applyFill="1" applyBorder="1" applyAlignment="1">
      <alignment horizontal="center" wrapText="1"/>
    </xf>
    <xf numFmtId="0" fontId="5" fillId="0" borderId="0" xfId="9" applyFont="1" applyAlignment="1">
      <alignment horizontal="left"/>
    </xf>
    <xf numFmtId="0" fontId="5" fillId="0" borderId="0" xfId="9" applyFont="1" applyAlignment="1">
      <alignment wrapText="1"/>
    </xf>
    <xf numFmtId="168" fontId="5" fillId="0" borderId="0" xfId="9" applyNumberFormat="1" applyFont="1" applyAlignment="1">
      <alignment horizontal="center"/>
    </xf>
    <xf numFmtId="168" fontId="5" fillId="0" borderId="0" xfId="9" applyNumberFormat="1" applyFont="1" applyAlignment="1">
      <alignment horizontal="right"/>
    </xf>
    <xf numFmtId="166" fontId="5" fillId="0" borderId="0" xfId="9" applyNumberFormat="1" applyFont="1" applyAlignment="1">
      <alignment horizontal="center"/>
    </xf>
    <xf numFmtId="0" fontId="7" fillId="0" borderId="0" xfId="8" applyFont="1" applyAlignment="1">
      <alignment horizontal="left"/>
    </xf>
    <xf numFmtId="171" fontId="7" fillId="0" borderId="0" xfId="8" applyNumberFormat="1" applyFont="1"/>
    <xf numFmtId="0" fontId="7" fillId="0" borderId="0" xfId="8" applyFont="1"/>
    <xf numFmtId="0" fontId="7" fillId="0" borderId="0" xfId="8" applyFont="1" applyAlignment="1"/>
    <xf numFmtId="0" fontId="9" fillId="0" borderId="1" xfId="11" applyFont="1" applyBorder="1"/>
    <xf numFmtId="0" fontId="9" fillId="0" borderId="1" xfId="11" applyFont="1" applyBorder="1" applyAlignment="1">
      <alignment horizontal="center"/>
    </xf>
    <xf numFmtId="0" fontId="9" fillId="0" borderId="1" xfId="11" applyFont="1" applyBorder="1" applyAlignment="1">
      <alignment wrapText="1"/>
    </xf>
    <xf numFmtId="0" fontId="9" fillId="0" borderId="1" xfId="11" applyFont="1" applyBorder="1" applyAlignment="1">
      <alignment horizontal="center" vertical="top"/>
    </xf>
    <xf numFmtId="0" fontId="9" fillId="0" borderId="1" xfId="11" applyFont="1" applyBorder="1" applyAlignment="1">
      <alignment vertical="top" wrapText="1"/>
    </xf>
    <xf numFmtId="166" fontId="3" fillId="0" borderId="1" xfId="11" applyNumberFormat="1" applyFont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center" vertical="center" wrapText="1"/>
    </xf>
    <xf numFmtId="166" fontId="3" fillId="0" borderId="1" xfId="1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" fontId="3" fillId="0" borderId="1" xfId="9" applyNumberFormat="1" applyFont="1" applyBorder="1" applyAlignment="1">
      <alignment horizontal="center" vertical="center" wrapText="1"/>
    </xf>
    <xf numFmtId="1" fontId="5" fillId="0" borderId="1" xfId="9" applyNumberFormat="1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6" fontId="5" fillId="3" borderId="1" xfId="11" applyNumberFormat="1" applyFont="1" applyFill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 vertical="center"/>
    </xf>
    <xf numFmtId="167" fontId="3" fillId="0" borderId="1" xfId="11" applyNumberFormat="1" applyFont="1" applyBorder="1" applyAlignment="1">
      <alignment horizontal="right" vertical="center"/>
    </xf>
    <xf numFmtId="168" fontId="3" fillId="0" borderId="0" xfId="9" applyNumberFormat="1" applyFont="1"/>
    <xf numFmtId="168" fontId="10" fillId="0" borderId="0" xfId="0" applyNumberFormat="1" applyFont="1" applyAlignment="1">
      <alignment horizontal="center" vertical="center" wrapText="1"/>
    </xf>
    <xf numFmtId="169" fontId="5" fillId="0" borderId="1" xfId="9" applyNumberFormat="1" applyFont="1" applyFill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right" vertical="center"/>
    </xf>
    <xf numFmtId="0" fontId="9" fillId="0" borderId="1" xfId="11" applyFont="1" applyBorder="1" applyAlignment="1">
      <alignment horizontal="center" vertical="center"/>
    </xf>
    <xf numFmtId="169" fontId="5" fillId="0" borderId="0" xfId="9" applyNumberFormat="1" applyFont="1" applyAlignment="1">
      <alignment horizontal="right"/>
    </xf>
    <xf numFmtId="166" fontId="3" fillId="0" borderId="1" xfId="12" applyNumberFormat="1" applyFont="1" applyBorder="1" applyAlignment="1">
      <alignment horizontal="right" vertical="center"/>
    </xf>
    <xf numFmtId="166" fontId="5" fillId="0" borderId="1" xfId="9" applyNumberFormat="1" applyFont="1" applyBorder="1" applyAlignment="1">
      <alignment horizontal="right"/>
    </xf>
    <xf numFmtId="166" fontId="3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0" fontId="12" fillId="0" borderId="0" xfId="9" applyFont="1"/>
    <xf numFmtId="0" fontId="13" fillId="0" borderId="0" xfId="9" applyFont="1"/>
    <xf numFmtId="0" fontId="3" fillId="0" borderId="1" xfId="11" applyFont="1" applyBorder="1" applyAlignment="1">
      <alignment horizontal="center" vertical="top"/>
    </xf>
    <xf numFmtId="0" fontId="3" fillId="0" borderId="1" xfId="11" applyFont="1" applyBorder="1" applyAlignment="1">
      <alignment vertical="top" wrapText="1"/>
    </xf>
    <xf numFmtId="0" fontId="5" fillId="0" borderId="0" xfId="8" applyFont="1" applyAlignment="1">
      <alignment horizontal="left"/>
    </xf>
    <xf numFmtId="171" fontId="5" fillId="0" borderId="0" xfId="8" applyNumberFormat="1" applyFont="1"/>
    <xf numFmtId="0" fontId="5" fillId="0" borderId="0" xfId="8" applyFont="1"/>
    <xf numFmtId="0" fontId="5" fillId="0" borderId="0" xfId="8" applyFont="1" applyAlignment="1"/>
    <xf numFmtId="168" fontId="3" fillId="0" borderId="2" xfId="11" applyNumberFormat="1" applyFont="1" applyBorder="1" applyAlignment="1">
      <alignment horizontal="right" vertical="center"/>
    </xf>
    <xf numFmtId="175" fontId="7" fillId="0" borderId="0" xfId="8" applyNumberFormat="1" applyFont="1"/>
    <xf numFmtId="175" fontId="5" fillId="0" borderId="0" xfId="9" applyNumberFormat="1" applyFont="1" applyAlignment="1">
      <alignment horizontal="center"/>
    </xf>
    <xf numFmtId="176" fontId="5" fillId="0" borderId="0" xfId="8" applyNumberFormat="1" applyFont="1"/>
    <xf numFmtId="176" fontId="7" fillId="0" borderId="0" xfId="8" applyNumberFormat="1" applyFont="1"/>
    <xf numFmtId="176" fontId="5" fillId="0" borderId="0" xfId="9" applyNumberFormat="1" applyFont="1" applyAlignment="1">
      <alignment horizontal="center"/>
    </xf>
    <xf numFmtId="167" fontId="3" fillId="0" borderId="1" xfId="11" applyNumberFormat="1" applyFont="1" applyFill="1" applyBorder="1" applyAlignment="1">
      <alignment horizontal="right" vertical="center"/>
    </xf>
    <xf numFmtId="167" fontId="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3" fillId="0" borderId="1" xfId="11" applyFont="1" applyFill="1" applyBorder="1" applyAlignment="1">
      <alignment horizontal="center"/>
    </xf>
    <xf numFmtId="0" fontId="3" fillId="0" borderId="1" xfId="11" applyFont="1" applyFill="1" applyBorder="1" applyAlignment="1">
      <alignment wrapText="1"/>
    </xf>
    <xf numFmtId="169" fontId="5" fillId="0" borderId="0" xfId="9" applyNumberFormat="1" applyFont="1" applyAlignment="1">
      <alignment horizontal="center"/>
    </xf>
    <xf numFmtId="166" fontId="3" fillId="0" borderId="1" xfId="1" applyNumberFormat="1" applyFont="1" applyBorder="1" applyAlignment="1">
      <alignment horizontal="right" vertical="center"/>
    </xf>
    <xf numFmtId="169" fontId="3" fillId="0" borderId="1" xfId="6" applyNumberFormat="1" applyFont="1" applyBorder="1" applyAlignment="1">
      <alignment horizontal="right"/>
    </xf>
    <xf numFmtId="180" fontId="5" fillId="0" borderId="0" xfId="8" applyNumberFormat="1" applyFont="1"/>
    <xf numFmtId="174" fontId="3" fillId="0" borderId="0" xfId="9" applyNumberFormat="1" applyFont="1"/>
    <xf numFmtId="175" fontId="8" fillId="0" borderId="0" xfId="8" applyNumberFormat="1" applyFont="1"/>
    <xf numFmtId="168" fontId="5" fillId="0" borderId="1" xfId="9" applyNumberFormat="1" applyFont="1" applyBorder="1" applyAlignment="1">
      <alignment horizontal="right" vertical="center"/>
    </xf>
    <xf numFmtId="168" fontId="7" fillId="0" borderId="0" xfId="8" applyNumberFormat="1" applyFont="1"/>
    <xf numFmtId="166" fontId="7" fillId="0" borderId="0" xfId="8" applyNumberFormat="1" applyFont="1"/>
    <xf numFmtId="168" fontId="3" fillId="0" borderId="1" xfId="11" applyNumberFormat="1" applyFont="1" applyBorder="1" applyAlignment="1">
      <alignment horizontal="center" vertical="center" wrapText="1"/>
    </xf>
    <xf numFmtId="176" fontId="5" fillId="0" borderId="1" xfId="9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center" vertical="center" wrapText="1"/>
    </xf>
    <xf numFmtId="2" fontId="3" fillId="0" borderId="1" xfId="11" applyNumberFormat="1" applyFont="1" applyBorder="1" applyAlignment="1">
      <alignment horizontal="center" vertical="center" wrapText="1"/>
    </xf>
    <xf numFmtId="2" fontId="3" fillId="0" borderId="1" xfId="11" applyNumberFormat="1" applyFont="1" applyFill="1" applyBorder="1" applyAlignment="1">
      <alignment horizontal="center" vertical="center" wrapText="1"/>
    </xf>
    <xf numFmtId="166" fontId="5" fillId="0" borderId="1" xfId="12" applyNumberFormat="1" applyFont="1" applyBorder="1" applyAlignment="1">
      <alignment horizontal="right" vertical="center"/>
    </xf>
    <xf numFmtId="169" fontId="5" fillId="3" borderId="1" xfId="9" applyNumberFormat="1" applyFont="1" applyFill="1" applyBorder="1" applyAlignment="1">
      <alignment horizontal="right"/>
    </xf>
    <xf numFmtId="169" fontId="3" fillId="3" borderId="1" xfId="9" applyNumberFormat="1" applyFont="1" applyFill="1" applyBorder="1" applyAlignment="1">
      <alignment horizontal="right" vertical="center"/>
    </xf>
    <xf numFmtId="171" fontId="3" fillId="0" borderId="0" xfId="9" applyNumberFormat="1" applyFont="1"/>
    <xf numFmtId="177" fontId="5" fillId="0" borderId="0" xfId="9" applyNumberFormat="1" applyFont="1"/>
    <xf numFmtId="0" fontId="15" fillId="3" borderId="0" xfId="0" applyFont="1" applyFill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 applyAlignment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 wrapText="1"/>
    </xf>
    <xf numFmtId="0" fontId="16" fillId="3" borderId="0" xfId="0" applyFont="1" applyFill="1" applyAlignment="1" applyProtection="1">
      <alignment vertical="center" wrapText="1"/>
      <protection locked="0"/>
    </xf>
    <xf numFmtId="0" fontId="17" fillId="3" borderId="0" xfId="0" applyFont="1" applyFill="1"/>
    <xf numFmtId="0" fontId="17" fillId="3" borderId="0" xfId="0" applyFont="1" applyFill="1" applyBorder="1" applyAlignment="1">
      <alignment vertical="center" wrapText="1"/>
    </xf>
    <xf numFmtId="168" fontId="17" fillId="3" borderId="0" xfId="0" applyNumberFormat="1" applyFont="1" applyFill="1" applyBorder="1"/>
    <xf numFmtId="172" fontId="17" fillId="3" borderId="0" xfId="0" applyNumberFormat="1" applyFont="1" applyFill="1"/>
    <xf numFmtId="0" fontId="17" fillId="4" borderId="0" xfId="0" applyFont="1" applyFill="1"/>
    <xf numFmtId="0" fontId="17" fillId="3" borderId="0" xfId="0" applyFont="1" applyFill="1" applyAlignment="1"/>
    <xf numFmtId="4" fontId="17" fillId="3" borderId="0" xfId="0" applyNumberFormat="1" applyFont="1" applyFill="1"/>
    <xf numFmtId="172" fontId="15" fillId="3" borderId="0" xfId="0" applyNumberFormat="1" applyFont="1" applyFill="1"/>
    <xf numFmtId="181" fontId="15" fillId="3" borderId="0" xfId="0" applyNumberFormat="1" applyFont="1" applyFill="1"/>
    <xf numFmtId="179" fontId="15" fillId="3" borderId="0" xfId="0" applyNumberFormat="1" applyFont="1" applyFill="1"/>
    <xf numFmtId="168" fontId="17" fillId="5" borderId="0" xfId="0" applyNumberFormat="1" applyFont="1" applyFill="1" applyBorder="1"/>
    <xf numFmtId="172" fontId="17" fillId="5" borderId="0" xfId="0" applyNumberFormat="1" applyFont="1" applyFill="1"/>
    <xf numFmtId="0" fontId="17" fillId="5" borderId="0" xfId="0" applyFont="1" applyFill="1"/>
    <xf numFmtId="178" fontId="5" fillId="0" borderId="1" xfId="6" applyNumberFormat="1" applyFont="1" applyBorder="1" applyAlignment="1">
      <alignment horizontal="right" vertical="center"/>
    </xf>
    <xf numFmtId="178" fontId="5" fillId="0" borderId="1" xfId="9" applyNumberFormat="1" applyFont="1" applyBorder="1" applyAlignment="1">
      <alignment horizontal="right" vertical="center"/>
    </xf>
    <xf numFmtId="178" fontId="3" fillId="0" borderId="1" xfId="6" applyNumberFormat="1" applyFont="1" applyBorder="1" applyAlignment="1">
      <alignment horizontal="right" vertical="center"/>
    </xf>
    <xf numFmtId="1" fontId="3" fillId="0" borderId="2" xfId="11" applyNumberFormat="1" applyFont="1" applyBorder="1" applyAlignment="1">
      <alignment horizontal="right" vertical="center"/>
    </xf>
    <xf numFmtId="1" fontId="3" fillId="0" borderId="1" xfId="11" applyNumberFormat="1" applyFont="1" applyBorder="1" applyAlignment="1">
      <alignment horizontal="center" vertical="center" wrapText="1"/>
    </xf>
    <xf numFmtId="1" fontId="3" fillId="0" borderId="1" xfId="11" applyNumberFormat="1" applyFont="1" applyFill="1" applyBorder="1" applyAlignment="1">
      <alignment horizontal="center" vertical="center" wrapText="1"/>
    </xf>
    <xf numFmtId="166" fontId="5" fillId="0" borderId="0" xfId="9" applyNumberFormat="1" applyFont="1" applyAlignment="1">
      <alignment horizontal="right"/>
    </xf>
    <xf numFmtId="165" fontId="3" fillId="0" borderId="1" xfId="9" applyNumberFormat="1" applyFont="1" applyBorder="1" applyAlignment="1">
      <alignment horizontal="right" vertical="center"/>
    </xf>
    <xf numFmtId="165" fontId="3" fillId="0" borderId="2" xfId="11" applyNumberFormat="1" applyFont="1" applyBorder="1" applyAlignment="1">
      <alignment horizontal="right" vertical="center"/>
    </xf>
    <xf numFmtId="169" fontId="7" fillId="0" borderId="0" xfId="8" applyNumberFormat="1" applyFont="1"/>
    <xf numFmtId="167" fontId="3" fillId="0" borderId="2" xfId="11" applyNumberFormat="1" applyFont="1" applyBorder="1" applyAlignment="1">
      <alignment horizontal="right" vertical="center"/>
    </xf>
    <xf numFmtId="166" fontId="5" fillId="2" borderId="1" xfId="3" applyNumberFormat="1" applyFont="1" applyFill="1" applyBorder="1" applyAlignment="1">
      <alignment horizontal="right" vertical="center" shrinkToFit="1"/>
    </xf>
    <xf numFmtId="166" fontId="5" fillId="2" borderId="1" xfId="4" applyNumberFormat="1" applyFont="1" applyFill="1" applyBorder="1" applyAlignment="1">
      <alignment horizontal="right" vertical="center" shrinkToFit="1"/>
    </xf>
    <xf numFmtId="166" fontId="5" fillId="0" borderId="0" xfId="9" applyNumberFormat="1" applyFont="1" applyFill="1"/>
    <xf numFmtId="166" fontId="5" fillId="2" borderId="1" xfId="5" applyNumberFormat="1" applyFont="1" applyFill="1" applyBorder="1" applyAlignment="1">
      <alignment horizontal="right" vertical="top" shrinkToFit="1"/>
    </xf>
    <xf numFmtId="166" fontId="3" fillId="0" borderId="1" xfId="0" applyNumberFormat="1" applyFont="1" applyBorder="1" applyAlignment="1">
      <alignment horizontal="right" vertical="center"/>
    </xf>
    <xf numFmtId="166" fontId="5" fillId="0" borderId="0" xfId="9" applyNumberFormat="1" applyFont="1"/>
    <xf numFmtId="166" fontId="5" fillId="0" borderId="1" xfId="0" applyNumberFormat="1" applyFont="1" applyFill="1" applyBorder="1" applyAlignment="1">
      <alignment horizontal="right" vertical="center"/>
    </xf>
    <xf numFmtId="169" fontId="3" fillId="0" borderId="1" xfId="11" applyNumberFormat="1" applyFont="1" applyBorder="1" applyAlignment="1">
      <alignment horizontal="right" vertical="center"/>
    </xf>
    <xf numFmtId="167" fontId="3" fillId="0" borderId="1" xfId="9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 vertical="center"/>
    </xf>
    <xf numFmtId="169" fontId="5" fillId="0" borderId="1" xfId="12" applyNumberFormat="1" applyFont="1" applyBorder="1" applyAlignment="1">
      <alignment horizontal="right"/>
    </xf>
    <xf numFmtId="169" fontId="5" fillId="0" borderId="1" xfId="12" applyNumberFormat="1" applyFont="1" applyFill="1" applyBorder="1" applyAlignment="1">
      <alignment horizontal="right" vertical="center"/>
    </xf>
    <xf numFmtId="169" fontId="5" fillId="2" borderId="1" xfId="12" applyNumberFormat="1" applyFont="1" applyFill="1" applyBorder="1" applyAlignment="1">
      <alignment horizontal="right" vertical="top" shrinkToFit="1"/>
    </xf>
    <xf numFmtId="172" fontId="3" fillId="0" borderId="0" xfId="9" applyNumberFormat="1" applyFont="1"/>
    <xf numFmtId="166" fontId="18" fillId="0" borderId="1" xfId="0" applyNumberFormat="1" applyFont="1" applyBorder="1" applyAlignment="1">
      <alignment horizontal="center" vertical="center" wrapText="1"/>
    </xf>
    <xf numFmtId="166" fontId="19" fillId="3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6" fontId="18" fillId="3" borderId="1" xfId="0" applyNumberFormat="1" applyFont="1" applyFill="1" applyBorder="1" applyAlignment="1">
      <alignment horizontal="center" vertical="center" wrapText="1"/>
    </xf>
    <xf numFmtId="166" fontId="18" fillId="6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66" fontId="19" fillId="6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2" fontId="19" fillId="3" borderId="1" xfId="0" applyNumberFormat="1" applyFont="1" applyFill="1" applyBorder="1" applyAlignment="1">
      <alignment horizontal="center" vertical="center" wrapText="1"/>
    </xf>
    <xf numFmtId="167" fontId="19" fillId="0" borderId="3" xfId="0" applyNumberFormat="1" applyFont="1" applyBorder="1" applyAlignment="1">
      <alignment horizontal="center" vertical="center" wrapText="1"/>
    </xf>
    <xf numFmtId="166" fontId="5" fillId="5" borderId="1" xfId="11" applyNumberFormat="1" applyFont="1" applyFill="1" applyBorder="1" applyAlignment="1">
      <alignment horizontal="right" vertical="center"/>
    </xf>
    <xf numFmtId="2" fontId="3" fillId="0" borderId="0" xfId="9" applyNumberFormat="1" applyFont="1"/>
    <xf numFmtId="2" fontId="5" fillId="0" borderId="0" xfId="0" applyNumberFormat="1" applyFont="1" applyBorder="1" applyAlignment="1">
      <alignment horizontal="center" vertical="center" wrapText="1"/>
    </xf>
    <xf numFmtId="0" fontId="17" fillId="5" borderId="0" xfId="0" applyFont="1" applyFill="1" applyAlignment="1"/>
    <xf numFmtId="169" fontId="3" fillId="0" borderId="2" xfId="11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67" fontId="5" fillId="0" borderId="1" xfId="11" applyNumberFormat="1" applyFont="1" applyFill="1" applyBorder="1" applyAlignment="1">
      <alignment horizontal="right" vertical="center"/>
    </xf>
    <xf numFmtId="169" fontId="5" fillId="0" borderId="1" xfId="11" applyNumberFormat="1" applyFont="1" applyBorder="1" applyAlignment="1">
      <alignment horizontal="right" vertical="center"/>
    </xf>
    <xf numFmtId="169" fontId="5" fillId="0" borderId="1" xfId="11" applyNumberFormat="1" applyFont="1" applyFill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3" fillId="0" borderId="1" xfId="11" applyNumberFormat="1" applyFont="1" applyFill="1" applyBorder="1" applyAlignment="1">
      <alignment horizontal="right" vertical="center"/>
    </xf>
    <xf numFmtId="169" fontId="3" fillId="0" borderId="1" xfId="1" applyNumberFormat="1" applyFont="1" applyBorder="1" applyAlignment="1">
      <alignment horizontal="right" vertical="center"/>
    </xf>
    <xf numFmtId="169" fontId="5" fillId="3" borderId="1" xfId="0" applyNumberFormat="1" applyFont="1" applyFill="1" applyBorder="1" applyAlignment="1">
      <alignment horizontal="right" vertical="center"/>
    </xf>
    <xf numFmtId="169" fontId="5" fillId="2" borderId="1" xfId="2" applyNumberFormat="1" applyFont="1" applyFill="1" applyBorder="1" applyAlignment="1">
      <alignment horizontal="right" vertical="center" shrinkToFit="1"/>
    </xf>
    <xf numFmtId="169" fontId="5" fillId="2" borderId="1" xfId="3" applyNumberFormat="1" applyFont="1" applyFill="1" applyBorder="1" applyAlignment="1">
      <alignment horizontal="right" vertical="center" shrinkToFit="1"/>
    </xf>
    <xf numFmtId="169" fontId="5" fillId="2" borderId="1" xfId="4" applyNumberFormat="1" applyFont="1" applyFill="1" applyBorder="1" applyAlignment="1">
      <alignment horizontal="right" vertical="center" shrinkToFit="1"/>
    </xf>
    <xf numFmtId="169" fontId="3" fillId="0" borderId="1" xfId="0" applyNumberFormat="1" applyFont="1" applyBorder="1" applyAlignment="1">
      <alignment horizontal="right" vertical="center"/>
    </xf>
    <xf numFmtId="176" fontId="5" fillId="0" borderId="1" xfId="11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11" applyNumberFormat="1" applyFont="1" applyFill="1" applyBorder="1" applyAlignment="1">
      <alignment horizontal="right" vertical="center"/>
    </xf>
    <xf numFmtId="168" fontId="3" fillId="0" borderId="1" xfId="11" applyNumberFormat="1" applyFont="1" applyBorder="1" applyAlignment="1">
      <alignment horizontal="right" vertical="center"/>
    </xf>
    <xf numFmtId="172" fontId="5" fillId="0" borderId="0" xfId="9" applyNumberFormat="1" applyFont="1" applyAlignment="1">
      <alignment horizontal="center"/>
    </xf>
    <xf numFmtId="172" fontId="5" fillId="0" borderId="0" xfId="9" applyNumberFormat="1" applyFont="1" applyAlignment="1">
      <alignment horizontal="right"/>
    </xf>
    <xf numFmtId="169" fontId="5" fillId="5" borderId="1" xfId="9" applyNumberFormat="1" applyFont="1" applyFill="1" applyBorder="1" applyAlignment="1">
      <alignment horizontal="right" vertical="center"/>
    </xf>
    <xf numFmtId="169" fontId="3" fillId="5" borderId="1" xfId="6" applyNumberFormat="1" applyFont="1" applyFill="1" applyBorder="1" applyAlignment="1">
      <alignment horizontal="right" vertical="center"/>
    </xf>
    <xf numFmtId="169" fontId="5" fillId="5" borderId="1" xfId="6" applyNumberFormat="1" applyFont="1" applyFill="1" applyBorder="1" applyAlignment="1">
      <alignment horizontal="right" vertical="center"/>
    </xf>
    <xf numFmtId="178" fontId="5" fillId="5" borderId="1" xfId="6" applyNumberFormat="1" applyFont="1" applyFill="1" applyBorder="1" applyAlignment="1">
      <alignment horizontal="right" vertical="center"/>
    </xf>
    <xf numFmtId="178" fontId="5" fillId="5" borderId="1" xfId="9" applyNumberFormat="1" applyFont="1" applyFill="1" applyBorder="1" applyAlignment="1">
      <alignment horizontal="right" vertical="center"/>
    </xf>
    <xf numFmtId="172" fontId="3" fillId="0" borderId="2" xfId="11" applyNumberFormat="1" applyFont="1" applyBorder="1" applyAlignment="1">
      <alignment horizontal="right" vertical="center"/>
    </xf>
    <xf numFmtId="166" fontId="3" fillId="2" borderId="1" xfId="4" applyNumberFormat="1" applyFont="1" applyFill="1" applyBorder="1" applyAlignment="1">
      <alignment horizontal="right" vertical="center" shrinkToFit="1"/>
    </xf>
    <xf numFmtId="166" fontId="22" fillId="0" borderId="1" xfId="6" applyNumberFormat="1" applyFont="1" applyBorder="1" applyAlignment="1">
      <alignment horizontal="right"/>
    </xf>
    <xf numFmtId="0" fontId="23" fillId="0" borderId="1" xfId="11" applyFont="1" applyBorder="1" applyAlignment="1">
      <alignment horizontal="center"/>
    </xf>
    <xf numFmtId="0" fontId="23" fillId="0" borderId="1" xfId="11" applyFont="1" applyBorder="1" applyAlignment="1"/>
    <xf numFmtId="172" fontId="5" fillId="0" borderId="0" xfId="9" applyNumberFormat="1" applyFont="1"/>
    <xf numFmtId="172" fontId="7" fillId="0" borderId="0" xfId="8" applyNumberFormat="1" applyFont="1"/>
    <xf numFmtId="176" fontId="3" fillId="0" borderId="0" xfId="9" applyNumberFormat="1" applyFont="1"/>
    <xf numFmtId="172" fontId="3" fillId="0" borderId="1" xfId="11" applyNumberFormat="1" applyFont="1" applyBorder="1" applyAlignment="1">
      <alignment horizontal="right" vertical="center"/>
    </xf>
    <xf numFmtId="172" fontId="3" fillId="3" borderId="1" xfId="12" applyNumberFormat="1" applyFont="1" applyFill="1" applyBorder="1" applyAlignment="1">
      <alignment horizontal="right" vertical="center"/>
    </xf>
    <xf numFmtId="2" fontId="3" fillId="0" borderId="1" xfId="11" applyNumberFormat="1" applyFont="1" applyBorder="1" applyAlignment="1">
      <alignment horizontal="right" vertical="center"/>
    </xf>
    <xf numFmtId="172" fontId="3" fillId="0" borderId="1" xfId="12" applyNumberFormat="1" applyFont="1" applyBorder="1" applyAlignment="1">
      <alignment horizontal="right" vertical="center"/>
    </xf>
    <xf numFmtId="176" fontId="3" fillId="0" borderId="1" xfId="11" applyNumberFormat="1" applyFont="1" applyBorder="1" applyAlignment="1">
      <alignment horizontal="right" vertical="center"/>
    </xf>
    <xf numFmtId="176" fontId="3" fillId="3" borderId="1" xfId="12" applyNumberFormat="1" applyFont="1" applyFill="1" applyBorder="1" applyAlignment="1">
      <alignment horizontal="right" vertical="center"/>
    </xf>
    <xf numFmtId="176" fontId="3" fillId="0" borderId="1" xfId="12" applyNumberFormat="1" applyFont="1" applyBorder="1" applyAlignment="1">
      <alignment horizontal="right" vertical="center"/>
    </xf>
    <xf numFmtId="183" fontId="3" fillId="0" borderId="1" xfId="11" applyNumberFormat="1" applyFont="1" applyBorder="1" applyAlignment="1">
      <alignment horizontal="right" vertical="center"/>
    </xf>
    <xf numFmtId="168" fontId="17" fillId="0" borderId="0" xfId="0" applyNumberFormat="1" applyFont="1" applyFill="1" applyBorder="1"/>
    <xf numFmtId="172" fontId="17" fillId="0" borderId="0" xfId="0" applyNumberFormat="1" applyFont="1" applyFill="1"/>
    <xf numFmtId="0" fontId="17" fillId="0" borderId="0" xfId="0" applyFont="1" applyFill="1"/>
    <xf numFmtId="176" fontId="3" fillId="0" borderId="1" xfId="9" applyNumberFormat="1" applyFont="1" applyBorder="1" applyAlignment="1">
      <alignment horizontal="right" vertical="center"/>
    </xf>
    <xf numFmtId="174" fontId="3" fillId="0" borderId="1" xfId="1" applyNumberFormat="1" applyFont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166" fontId="5" fillId="2" borderId="1" xfId="0" applyNumberFormat="1" applyFont="1" applyFill="1" applyBorder="1" applyAlignment="1">
      <alignment horizontal="right" vertical="center" shrinkToFit="1"/>
    </xf>
    <xf numFmtId="183" fontId="5" fillId="0" borderId="1" xfId="11" applyNumberFormat="1" applyFont="1" applyFill="1" applyBorder="1" applyAlignment="1">
      <alignment horizontal="right" vertical="center"/>
    </xf>
    <xf numFmtId="184" fontId="3" fillId="0" borderId="1" xfId="11" applyNumberFormat="1" applyFont="1" applyBorder="1" applyAlignment="1">
      <alignment horizontal="right" vertical="center"/>
    </xf>
    <xf numFmtId="166" fontId="19" fillId="5" borderId="1" xfId="0" applyNumberFormat="1" applyFont="1" applyFill="1" applyBorder="1" applyAlignment="1">
      <alignment horizontal="center" vertical="center" wrapText="1"/>
    </xf>
    <xf numFmtId="166" fontId="24" fillId="0" borderId="1" xfId="6" applyNumberFormat="1" applyFont="1" applyBorder="1" applyAlignment="1">
      <alignment horizontal="right"/>
    </xf>
    <xf numFmtId="167" fontId="3" fillId="0" borderId="0" xfId="9" applyNumberFormat="1" applyFont="1"/>
    <xf numFmtId="185" fontId="3" fillId="0" borderId="0" xfId="9" applyNumberFormat="1" applyFont="1"/>
    <xf numFmtId="2" fontId="3" fillId="0" borderId="1" xfId="11" applyNumberFormat="1" applyFont="1" applyFill="1" applyBorder="1" applyAlignment="1">
      <alignment horizontal="right" vertical="center"/>
    </xf>
    <xf numFmtId="2" fontId="5" fillId="2" borderId="1" xfId="4" applyNumberFormat="1" applyFont="1" applyFill="1" applyBorder="1" applyAlignment="1">
      <alignment horizontal="right" vertical="center" shrinkToFit="1"/>
    </xf>
    <xf numFmtId="2" fontId="5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167" fontId="21" fillId="0" borderId="1" xfId="11" applyNumberFormat="1" applyFont="1" applyBorder="1" applyAlignment="1">
      <alignment horizontal="right" vertical="center"/>
    </xf>
    <xf numFmtId="49" fontId="3" fillId="0" borderId="1" xfId="12" applyNumberFormat="1" applyFont="1" applyBorder="1" applyAlignment="1">
      <alignment horizontal="right" vertical="center"/>
    </xf>
    <xf numFmtId="0" fontId="3" fillId="0" borderId="8" xfId="11" applyFont="1" applyBorder="1" applyAlignment="1">
      <alignment horizontal="center"/>
    </xf>
    <xf numFmtId="0" fontId="3" fillId="0" borderId="8" xfId="11" applyFont="1" applyBorder="1"/>
    <xf numFmtId="166" fontId="3" fillId="0" borderId="8" xfId="11" applyNumberFormat="1" applyFont="1" applyBorder="1" applyAlignment="1">
      <alignment horizontal="right" vertical="center"/>
    </xf>
    <xf numFmtId="165" fontId="5" fillId="0" borderId="1" xfId="12" applyFont="1" applyBorder="1" applyAlignment="1">
      <alignment horizontal="center"/>
    </xf>
    <xf numFmtId="165" fontId="5" fillId="0" borderId="1" xfId="12" applyFont="1" applyBorder="1"/>
    <xf numFmtId="165" fontId="5" fillId="0" borderId="1" xfId="12" applyFont="1" applyBorder="1" applyAlignment="1">
      <alignment horizontal="right" vertical="center"/>
    </xf>
    <xf numFmtId="165" fontId="5" fillId="0" borderId="0" xfId="12" applyFont="1"/>
    <xf numFmtId="0" fontId="27" fillId="3" borderId="3" xfId="0" applyFont="1" applyFill="1" applyBorder="1" applyAlignment="1">
      <alignment vertical="center" wrapText="1"/>
    </xf>
    <xf numFmtId="0" fontId="27" fillId="3" borderId="4" xfId="0" applyFont="1" applyFill="1" applyBorder="1" applyAlignment="1">
      <alignment vertical="center" wrapText="1"/>
    </xf>
    <xf numFmtId="0" fontId="27" fillId="3" borderId="5" xfId="0" applyFont="1" applyFill="1" applyBorder="1" applyAlignment="1">
      <alignment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center"/>
    </xf>
    <xf numFmtId="0" fontId="27" fillId="3" borderId="1" xfId="0" applyFont="1" applyFill="1" applyBorder="1" applyAlignment="1">
      <alignment horizontal="center"/>
    </xf>
    <xf numFmtId="166" fontId="27" fillId="3" borderId="1" xfId="0" applyNumberFormat="1" applyFont="1" applyFill="1" applyBorder="1"/>
    <xf numFmtId="167" fontId="27" fillId="0" borderId="1" xfId="0" applyNumberFormat="1" applyFont="1" applyFill="1" applyBorder="1"/>
    <xf numFmtId="167" fontId="27" fillId="3" borderId="1" xfId="0" applyNumberFormat="1" applyFont="1" applyFill="1" applyBorder="1" applyAlignment="1">
      <alignment vertical="center" wrapText="1"/>
    </xf>
    <xf numFmtId="167" fontId="26" fillId="3" borderId="1" xfId="0" applyNumberFormat="1" applyFont="1" applyFill="1" applyBorder="1"/>
    <xf numFmtId="167" fontId="27" fillId="3" borderId="1" xfId="0" applyNumberFormat="1" applyFont="1" applyFill="1" applyBorder="1" applyAlignment="1" applyProtection="1">
      <alignment vertical="center" wrapText="1"/>
    </xf>
    <xf numFmtId="167" fontId="27" fillId="5" borderId="1" xfId="0" applyNumberFormat="1" applyFont="1" applyFill="1" applyBorder="1" applyAlignment="1" applyProtection="1">
      <alignment vertical="center" wrapText="1"/>
    </xf>
    <xf numFmtId="166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 applyProtection="1">
      <alignment vertical="center" wrapText="1"/>
      <protection locked="0"/>
    </xf>
    <xf numFmtId="166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vertical="center" wrapText="1"/>
    </xf>
    <xf numFmtId="166" fontId="27" fillId="3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 applyProtection="1">
      <alignment vertical="center" wrapText="1"/>
      <protection locked="0"/>
    </xf>
    <xf numFmtId="167" fontId="27" fillId="5" borderId="1" xfId="0" applyNumberFormat="1" applyFont="1" applyFill="1" applyBorder="1" applyAlignment="1">
      <alignment vertical="center" wrapText="1"/>
    </xf>
    <xf numFmtId="172" fontId="27" fillId="3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 applyProtection="1">
      <alignment vertical="center" wrapText="1"/>
      <protection locked="0"/>
    </xf>
    <xf numFmtId="167" fontId="25" fillId="3" borderId="1" xfId="0" applyNumberFormat="1" applyFont="1" applyFill="1" applyBorder="1" applyAlignment="1">
      <alignment vertical="center" wrapText="1"/>
    </xf>
    <xf numFmtId="167" fontId="27" fillId="0" borderId="1" xfId="0" applyNumberFormat="1" applyFont="1" applyFill="1" applyBorder="1" applyAlignment="1" applyProtection="1">
      <alignment vertical="center" wrapText="1"/>
      <protection locked="0"/>
    </xf>
    <xf numFmtId="166" fontId="27" fillId="0" borderId="1" xfId="0" applyNumberFormat="1" applyFont="1" applyFill="1" applyBorder="1" applyAlignment="1" applyProtection="1">
      <alignment vertical="center" wrapText="1"/>
      <protection locked="0"/>
    </xf>
    <xf numFmtId="167" fontId="27" fillId="0" borderId="1" xfId="0" applyNumberFormat="1" applyFont="1" applyFill="1" applyBorder="1" applyAlignment="1">
      <alignment horizontal="right" vertical="center" wrapText="1"/>
    </xf>
    <xf numFmtId="167" fontId="28" fillId="3" borderId="1" xfId="0" applyNumberFormat="1" applyFont="1" applyFill="1" applyBorder="1" applyAlignment="1">
      <alignment vertical="center" wrapText="1"/>
    </xf>
    <xf numFmtId="166" fontId="27" fillId="0" borderId="1" xfId="0" applyNumberFormat="1" applyFont="1" applyFill="1" applyBorder="1" applyAlignment="1">
      <alignment vertical="center" wrapText="1"/>
    </xf>
    <xf numFmtId="167" fontId="28" fillId="0" borderId="1" xfId="0" applyNumberFormat="1" applyFont="1" applyFill="1" applyBorder="1" applyAlignment="1" applyProtection="1">
      <alignment vertical="center" wrapText="1"/>
      <protection locked="0"/>
    </xf>
    <xf numFmtId="167" fontId="26" fillId="0" borderId="1" xfId="0" applyNumberFormat="1" applyFont="1" applyFill="1" applyBorder="1"/>
    <xf numFmtId="166" fontId="27" fillId="0" borderId="1" xfId="0" applyNumberFormat="1" applyFont="1" applyFill="1" applyBorder="1"/>
    <xf numFmtId="167" fontId="27" fillId="0" borderId="1" xfId="0" applyNumberFormat="1" applyFont="1" applyFill="1" applyBorder="1" applyAlignment="1" applyProtection="1">
      <alignment vertical="center" wrapText="1"/>
    </xf>
    <xf numFmtId="166" fontId="27" fillId="5" borderId="1" xfId="0" applyNumberFormat="1" applyFont="1" applyFill="1" applyBorder="1"/>
    <xf numFmtId="167" fontId="27" fillId="5" borderId="1" xfId="0" applyNumberFormat="1" applyFont="1" applyFill="1" applyBorder="1"/>
    <xf numFmtId="167" fontId="26" fillId="5" borderId="1" xfId="0" applyNumberFormat="1" applyFont="1" applyFill="1" applyBorder="1"/>
    <xf numFmtId="166" fontId="27" fillId="5" borderId="1" xfId="0" applyNumberFormat="1" applyFont="1" applyFill="1" applyBorder="1" applyAlignment="1">
      <alignment vertical="center" wrapText="1"/>
    </xf>
    <xf numFmtId="167" fontId="27" fillId="5" borderId="1" xfId="0" applyNumberFormat="1" applyFont="1" applyFill="1" applyBorder="1" applyAlignment="1">
      <alignment horizontal="right" vertical="center" wrapText="1"/>
    </xf>
    <xf numFmtId="167" fontId="28" fillId="5" borderId="1" xfId="0" applyNumberFormat="1" applyFont="1" applyFill="1" applyBorder="1" applyAlignment="1" applyProtection="1">
      <alignment vertical="center" wrapText="1"/>
      <protection locked="0"/>
    </xf>
    <xf numFmtId="167" fontId="25" fillId="5" borderId="1" xfId="0" applyNumberFormat="1" applyFont="1" applyFill="1" applyBorder="1" applyAlignment="1">
      <alignment vertical="center" wrapText="1"/>
    </xf>
    <xf numFmtId="167" fontId="25" fillId="0" borderId="1" xfId="0" applyNumberFormat="1" applyFont="1" applyFill="1" applyBorder="1" applyAlignment="1">
      <alignment vertical="center" wrapText="1"/>
    </xf>
    <xf numFmtId="167" fontId="27" fillId="3" borderId="1" xfId="0" applyNumberFormat="1" applyFont="1" applyFill="1" applyBorder="1"/>
    <xf numFmtId="167" fontId="26" fillId="0" borderId="1" xfId="0" applyNumberFormat="1" applyFont="1" applyFill="1" applyBorder="1" applyAlignment="1">
      <alignment vertical="center" wrapText="1"/>
    </xf>
    <xf numFmtId="179" fontId="27" fillId="3" borderId="1" xfId="0" applyNumberFormat="1" applyFont="1" applyFill="1" applyBorder="1" applyAlignment="1" applyProtection="1">
      <alignment vertical="center" wrapText="1"/>
      <protection locked="0"/>
    </xf>
    <xf numFmtId="179" fontId="27" fillId="3" borderId="1" xfId="0" applyNumberFormat="1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vertical="center" wrapText="1"/>
    </xf>
    <xf numFmtId="167" fontId="31" fillId="0" borderId="1" xfId="0" applyNumberFormat="1" applyFont="1" applyFill="1" applyBorder="1" applyAlignment="1">
      <alignment vertical="center" wrapText="1"/>
    </xf>
    <xf numFmtId="167" fontId="31" fillId="3" borderId="1" xfId="0" applyNumberFormat="1" applyFont="1" applyFill="1" applyBorder="1" applyAlignment="1">
      <alignment vertical="center" wrapText="1"/>
    </xf>
    <xf numFmtId="167" fontId="32" fillId="0" borderId="1" xfId="0" applyNumberFormat="1" applyFont="1" applyFill="1" applyBorder="1" applyAlignment="1">
      <alignment vertical="center" wrapText="1"/>
    </xf>
    <xf numFmtId="167" fontId="30" fillId="3" borderId="1" xfId="0" applyNumberFormat="1" applyFont="1" applyFill="1" applyBorder="1" applyAlignment="1">
      <alignment horizontal="right" vertical="center" wrapText="1"/>
    </xf>
    <xf numFmtId="167" fontId="30" fillId="0" borderId="1" xfId="0" applyNumberFormat="1" applyFont="1" applyFill="1" applyBorder="1" applyAlignment="1">
      <alignment vertical="center" wrapText="1"/>
    </xf>
    <xf numFmtId="0" fontId="33" fillId="3" borderId="1" xfId="10" applyFont="1" applyFill="1" applyBorder="1" applyAlignment="1">
      <alignment vertical="center" wrapText="1"/>
    </xf>
    <xf numFmtId="0" fontId="34" fillId="3" borderId="1" xfId="10" applyFont="1" applyFill="1" applyBorder="1" applyAlignment="1" applyProtection="1">
      <alignment vertical="center" wrapText="1"/>
      <protection locked="0"/>
    </xf>
    <xf numFmtId="0" fontId="34" fillId="0" borderId="1" xfId="10" applyFont="1" applyFill="1" applyBorder="1" applyAlignment="1" applyProtection="1">
      <alignment vertical="center" wrapText="1"/>
      <protection locked="0"/>
    </xf>
    <xf numFmtId="0" fontId="33" fillId="5" borderId="1" xfId="10" applyFont="1" applyFill="1" applyBorder="1" applyAlignment="1">
      <alignment vertical="center" wrapText="1"/>
    </xf>
    <xf numFmtId="0" fontId="34" fillId="5" borderId="1" xfId="10" applyFont="1" applyFill="1" applyBorder="1" applyAlignment="1" applyProtection="1">
      <alignment vertical="center" wrapText="1"/>
      <protection locked="0"/>
    </xf>
    <xf numFmtId="0" fontId="33" fillId="0" borderId="1" xfId="10" applyFont="1" applyFill="1" applyBorder="1" applyAlignment="1">
      <alignment vertical="center" wrapText="1"/>
    </xf>
    <xf numFmtId="0" fontId="35" fillId="0" borderId="1" xfId="10" applyFont="1" applyFill="1" applyBorder="1" applyAlignment="1">
      <alignment vertical="center" wrapText="1"/>
    </xf>
    <xf numFmtId="0" fontId="33" fillId="3" borderId="3" xfId="10" applyFont="1" applyFill="1" applyBorder="1" applyAlignment="1">
      <alignment vertical="center" wrapText="1"/>
    </xf>
    <xf numFmtId="0" fontId="34" fillId="3" borderId="5" xfId="10" applyFont="1" applyFill="1" applyBorder="1" applyAlignment="1" applyProtection="1">
      <alignment vertical="center" wrapText="1"/>
      <protection locked="0"/>
    </xf>
    <xf numFmtId="0" fontId="37" fillId="3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3" borderId="0" xfId="0" applyFont="1" applyFill="1"/>
    <xf numFmtId="0" fontId="38" fillId="3" borderId="0" xfId="0" applyFont="1" applyFill="1" applyAlignment="1">
      <alignment vertical="center" wrapText="1"/>
    </xf>
    <xf numFmtId="0" fontId="31" fillId="3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8" fillId="3" borderId="0" xfId="0" applyFont="1" applyFill="1"/>
    <xf numFmtId="0" fontId="18" fillId="0" borderId="1" xfId="11" applyFont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 wrapText="1"/>
    </xf>
    <xf numFmtId="166" fontId="18" fillId="0" borderId="1" xfId="11" applyNumberFormat="1" applyFont="1" applyFill="1" applyBorder="1" applyAlignment="1">
      <alignment horizontal="center" vertical="center" wrapText="1"/>
    </xf>
    <xf numFmtId="166" fontId="18" fillId="0" borderId="1" xfId="11" applyNumberFormat="1" applyFont="1" applyBorder="1" applyAlignment="1">
      <alignment horizontal="center" vertical="center"/>
    </xf>
    <xf numFmtId="0" fontId="18" fillId="0" borderId="1" xfId="11" applyFont="1" applyBorder="1" applyAlignment="1">
      <alignment horizontal="center"/>
    </xf>
    <xf numFmtId="0" fontId="18" fillId="0" borderId="1" xfId="11" applyFont="1" applyBorder="1"/>
    <xf numFmtId="166" fontId="18" fillId="0" borderId="1" xfId="11" applyNumberFormat="1" applyFont="1" applyBorder="1" applyAlignment="1">
      <alignment horizontal="right" vertical="center"/>
    </xf>
    <xf numFmtId="0" fontId="19" fillId="0" borderId="1" xfId="11" applyFont="1" applyBorder="1" applyAlignment="1">
      <alignment horizontal="center"/>
    </xf>
    <xf numFmtId="0" fontId="19" fillId="0" borderId="1" xfId="11" applyFont="1" applyBorder="1" applyAlignment="1">
      <alignment wrapText="1"/>
    </xf>
    <xf numFmtId="166" fontId="19" fillId="0" borderId="1" xfId="11" applyNumberFormat="1" applyFont="1" applyBorder="1" applyAlignment="1">
      <alignment horizontal="right" vertical="center"/>
    </xf>
    <xf numFmtId="166" fontId="19" fillId="0" borderId="1" xfId="11" applyNumberFormat="1" applyFont="1" applyFill="1" applyBorder="1" applyAlignment="1">
      <alignment horizontal="right" vertical="center"/>
    </xf>
    <xf numFmtId="0" fontId="18" fillId="0" borderId="1" xfId="11" applyFont="1" applyBorder="1" applyAlignment="1">
      <alignment wrapText="1"/>
    </xf>
    <xf numFmtId="0" fontId="19" fillId="0" borderId="1" xfId="11" applyFont="1" applyBorder="1"/>
    <xf numFmtId="166" fontId="19" fillId="0" borderId="1" xfId="0" applyNumberFormat="1" applyFont="1" applyBorder="1" applyAlignment="1">
      <alignment horizontal="right" vertical="center"/>
    </xf>
    <xf numFmtId="0" fontId="19" fillId="0" borderId="1" xfId="11" applyFont="1" applyFill="1" applyBorder="1" applyAlignment="1">
      <alignment horizontal="center"/>
    </xf>
    <xf numFmtId="0" fontId="19" fillId="0" borderId="1" xfId="11" applyFont="1" applyFill="1" applyBorder="1"/>
    <xf numFmtId="166" fontId="19" fillId="3" borderId="1" xfId="0" applyNumberFormat="1" applyFont="1" applyFill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1" fontId="18" fillId="0" borderId="1" xfId="11" applyNumberFormat="1" applyFont="1" applyBorder="1" applyAlignment="1">
      <alignment horizontal="center"/>
    </xf>
    <xf numFmtId="166" fontId="18" fillId="0" borderId="1" xfId="11" applyNumberFormat="1" applyFont="1" applyBorder="1" applyAlignment="1">
      <alignment wrapText="1"/>
    </xf>
    <xf numFmtId="0" fontId="18" fillId="0" borderId="1" xfId="11" applyFont="1" applyBorder="1" applyAlignment="1">
      <alignment horizontal="center" vertical="top"/>
    </xf>
    <xf numFmtId="0" fontId="18" fillId="0" borderId="1" xfId="11" applyFont="1" applyBorder="1" applyAlignment="1">
      <alignment vertical="top" wrapText="1"/>
    </xf>
    <xf numFmtId="0" fontId="19" fillId="0" borderId="1" xfId="11" applyFont="1" applyFill="1" applyBorder="1" applyAlignment="1">
      <alignment wrapText="1"/>
    </xf>
    <xf numFmtId="166" fontId="19" fillId="3" borderId="1" xfId="12" applyNumberFormat="1" applyFont="1" applyFill="1" applyBorder="1" applyAlignment="1">
      <alignment horizontal="right" vertical="center"/>
    </xf>
    <xf numFmtId="166" fontId="19" fillId="3" borderId="1" xfId="11" applyNumberFormat="1" applyFont="1" applyFill="1" applyBorder="1" applyAlignment="1">
      <alignment horizontal="right" vertical="center"/>
    </xf>
    <xf numFmtId="166" fontId="19" fillId="5" borderId="1" xfId="11" applyNumberFormat="1" applyFont="1" applyFill="1" applyBorder="1" applyAlignment="1">
      <alignment horizontal="right" vertical="center"/>
    </xf>
    <xf numFmtId="166" fontId="19" fillId="2" borderId="1" xfId="2" applyNumberFormat="1" applyFont="1" applyFill="1" applyBorder="1" applyAlignment="1">
      <alignment horizontal="right" vertical="center" shrinkToFit="1"/>
    </xf>
    <xf numFmtId="166" fontId="19" fillId="2" borderId="1" xfId="3" applyNumberFormat="1" applyFont="1" applyFill="1" applyBorder="1" applyAlignment="1">
      <alignment horizontal="right" vertical="center" shrinkToFit="1"/>
    </xf>
    <xf numFmtId="166" fontId="19" fillId="2" borderId="1" xfId="4" applyNumberFormat="1" applyFont="1" applyFill="1" applyBorder="1" applyAlignment="1">
      <alignment horizontal="right" vertical="center" shrinkToFit="1"/>
    </xf>
    <xf numFmtId="166" fontId="18" fillId="0" borderId="1" xfId="11" applyNumberFormat="1" applyFont="1" applyFill="1" applyBorder="1" applyAlignment="1">
      <alignment horizontal="right" vertical="center"/>
    </xf>
    <xf numFmtId="0" fontId="18" fillId="0" borderId="1" xfId="11" applyFont="1" applyFill="1" applyBorder="1"/>
    <xf numFmtId="166" fontId="18" fillId="5" borderId="1" xfId="11" applyNumberFormat="1" applyFont="1" applyFill="1" applyBorder="1" applyAlignment="1">
      <alignment horizontal="right" vertical="center"/>
    </xf>
    <xf numFmtId="166" fontId="18" fillId="0" borderId="1" xfId="9" applyNumberFormat="1" applyFont="1" applyBorder="1" applyAlignment="1">
      <alignment horizontal="right" vertical="center"/>
    </xf>
    <xf numFmtId="0" fontId="18" fillId="0" borderId="2" xfId="11" applyFont="1" applyBorder="1" applyAlignment="1">
      <alignment horizontal="center"/>
    </xf>
    <xf numFmtId="0" fontId="18" fillId="0" borderId="2" xfId="11" applyFont="1" applyFill="1" applyBorder="1"/>
    <xf numFmtId="166" fontId="18" fillId="0" borderId="2" xfId="11" applyNumberFormat="1" applyFont="1" applyBorder="1" applyAlignment="1">
      <alignment horizontal="right" vertical="center"/>
    </xf>
    <xf numFmtId="166" fontId="19" fillId="0" borderId="0" xfId="9" applyNumberFormat="1" applyFont="1" applyAlignment="1">
      <alignment horizontal="right" vertical="center"/>
    </xf>
    <xf numFmtId="0" fontId="18" fillId="0" borderId="1" xfId="9" applyFont="1" applyBorder="1" applyAlignment="1">
      <alignment horizontal="center" vertical="center" wrapText="1"/>
    </xf>
    <xf numFmtId="0" fontId="19" fillId="0" borderId="1" xfId="9" applyFont="1" applyBorder="1" applyAlignment="1">
      <alignment horizontal="center" vertical="center"/>
    </xf>
    <xf numFmtId="1" fontId="18" fillId="0" borderId="1" xfId="9" applyNumberFormat="1" applyFont="1" applyBorder="1" applyAlignment="1">
      <alignment horizontal="center" vertical="center" wrapText="1"/>
    </xf>
    <xf numFmtId="166" fontId="18" fillId="0" borderId="1" xfId="9" applyNumberFormat="1" applyFont="1" applyBorder="1" applyAlignment="1">
      <alignment horizontal="center" vertical="center" wrapText="1"/>
    </xf>
    <xf numFmtId="49" fontId="18" fillId="0" borderId="1" xfId="9" applyNumberFormat="1" applyFont="1" applyBorder="1" applyAlignment="1">
      <alignment horizontal="center"/>
    </xf>
    <xf numFmtId="0" fontId="18" fillId="3" borderId="1" xfId="9" applyFont="1" applyFill="1" applyBorder="1" applyAlignment="1">
      <alignment wrapText="1"/>
    </xf>
    <xf numFmtId="166" fontId="18" fillId="0" borderId="1" xfId="6" applyNumberFormat="1" applyFont="1" applyBorder="1" applyAlignment="1">
      <alignment horizontal="right"/>
    </xf>
    <xf numFmtId="49" fontId="19" fillId="0" borderId="1" xfId="9" applyNumberFormat="1" applyFont="1" applyBorder="1" applyAlignment="1">
      <alignment horizontal="center"/>
    </xf>
    <xf numFmtId="0" fontId="19" fillId="3" borderId="1" xfId="9" applyFont="1" applyFill="1" applyBorder="1" applyAlignment="1">
      <alignment wrapText="1"/>
    </xf>
    <xf numFmtId="166" fontId="19" fillId="0" borderId="1" xfId="9" applyNumberFormat="1" applyFont="1" applyBorder="1" applyAlignment="1">
      <alignment horizontal="right" vertical="center"/>
    </xf>
    <xf numFmtId="0" fontId="19" fillId="0" borderId="1" xfId="9" applyFont="1" applyBorder="1" applyAlignment="1">
      <alignment wrapText="1"/>
    </xf>
    <xf numFmtId="166" fontId="19" fillId="0" borderId="1" xfId="6" applyNumberFormat="1" applyFont="1" applyBorder="1" applyAlignment="1">
      <alignment horizontal="right"/>
    </xf>
    <xf numFmtId="166" fontId="19" fillId="0" borderId="1" xfId="9" applyNumberFormat="1" applyFont="1" applyBorder="1" applyAlignment="1">
      <alignment horizontal="right"/>
    </xf>
    <xf numFmtId="49" fontId="18" fillId="0" borderId="3" xfId="8" applyNumberFormat="1" applyFont="1" applyBorder="1" applyAlignment="1">
      <alignment horizontal="center"/>
    </xf>
    <xf numFmtId="0" fontId="18" fillId="3" borderId="1" xfId="8" applyFont="1" applyFill="1" applyBorder="1" applyAlignment="1">
      <alignment wrapText="1"/>
    </xf>
    <xf numFmtId="49" fontId="19" fillId="0" borderId="1" xfId="8" applyNumberFormat="1" applyFont="1" applyBorder="1" applyAlignment="1">
      <alignment horizontal="center"/>
    </xf>
    <xf numFmtId="0" fontId="19" fillId="0" borderId="1" xfId="8" applyFont="1" applyBorder="1" applyAlignment="1">
      <alignment wrapText="1"/>
    </xf>
    <xf numFmtId="49" fontId="19" fillId="0" borderId="3" xfId="9" applyNumberFormat="1" applyFont="1" applyBorder="1" applyAlignment="1">
      <alignment horizontal="center"/>
    </xf>
    <xf numFmtId="49" fontId="19" fillId="0" borderId="3" xfId="7" applyNumberFormat="1" applyFont="1" applyBorder="1" applyAlignment="1">
      <alignment horizontal="center"/>
    </xf>
    <xf numFmtId="0" fontId="39" fillId="0" borderId="1" xfId="7" applyFont="1" applyBorder="1" applyAlignment="1">
      <alignment wrapText="1"/>
    </xf>
    <xf numFmtId="166" fontId="19" fillId="0" borderId="1" xfId="9" applyNumberFormat="1" applyFont="1" applyBorder="1" applyAlignment="1">
      <alignment horizontal="right" vertical="center" wrapText="1"/>
    </xf>
    <xf numFmtId="166" fontId="18" fillId="0" borderId="1" xfId="6" applyNumberFormat="1" applyFont="1" applyBorder="1" applyAlignment="1">
      <alignment horizontal="right" vertical="center"/>
    </xf>
    <xf numFmtId="166" fontId="19" fillId="0" borderId="1" xfId="6" applyNumberFormat="1" applyFont="1" applyBorder="1" applyAlignment="1">
      <alignment horizontal="right" vertical="center"/>
    </xf>
    <xf numFmtId="0" fontId="19" fillId="0" borderId="1" xfId="9" applyFont="1" applyBorder="1" applyAlignment="1">
      <alignment horizontal="left" wrapText="1"/>
    </xf>
    <xf numFmtId="0" fontId="18" fillId="3" borderId="1" xfId="9" applyFont="1" applyFill="1" applyBorder="1" applyAlignment="1">
      <alignment horizontal="left" wrapText="1"/>
    </xf>
    <xf numFmtId="0" fontId="18" fillId="0" borderId="1" xfId="9" applyFont="1" applyBorder="1" applyAlignment="1">
      <alignment horizontal="center"/>
    </xf>
    <xf numFmtId="0" fontId="19" fillId="0" borderId="1" xfId="9" applyFont="1" applyBorder="1" applyAlignment="1">
      <alignment horizontal="center"/>
    </xf>
    <xf numFmtId="0" fontId="19" fillId="0" borderId="1" xfId="9" applyFont="1" applyFill="1" applyBorder="1" applyAlignment="1">
      <alignment wrapText="1"/>
    </xf>
    <xf numFmtId="166" fontId="18" fillId="0" borderId="1" xfId="9" applyNumberFormat="1" applyFont="1" applyBorder="1" applyAlignment="1">
      <alignment horizontal="right"/>
    </xf>
    <xf numFmtId="0" fontId="18" fillId="0" borderId="1" xfId="9" applyFont="1" applyFill="1" applyBorder="1" applyAlignment="1">
      <alignment wrapText="1"/>
    </xf>
    <xf numFmtId="0" fontId="18" fillId="0" borderId="1" xfId="9" applyFont="1" applyFill="1" applyBorder="1" applyAlignment="1">
      <alignment horizontal="center" wrapText="1"/>
    </xf>
    <xf numFmtId="0" fontId="19" fillId="0" borderId="0" xfId="9" applyFont="1" applyAlignment="1">
      <alignment horizontal="left"/>
    </xf>
    <xf numFmtId="0" fontId="19" fillId="0" borderId="0" xfId="9" applyFont="1" applyAlignment="1">
      <alignment wrapText="1"/>
    </xf>
    <xf numFmtId="166" fontId="18" fillId="0" borderId="0" xfId="9" applyNumberFormat="1" applyFont="1" applyAlignment="1">
      <alignment horizontal="right"/>
    </xf>
    <xf numFmtId="166" fontId="19" fillId="0" borderId="0" xfId="9" applyNumberFormat="1" applyFont="1" applyAlignment="1">
      <alignment horizontal="center"/>
    </xf>
    <xf numFmtId="0" fontId="19" fillId="0" borderId="0" xfId="8" applyFont="1" applyAlignment="1">
      <alignment horizontal="left"/>
    </xf>
    <xf numFmtId="166" fontId="19" fillId="0" borderId="0" xfId="8" applyNumberFormat="1" applyFont="1"/>
    <xf numFmtId="0" fontId="19" fillId="0" borderId="0" xfId="8" applyFont="1"/>
    <xf numFmtId="0" fontId="19" fillId="0" borderId="0" xfId="8" applyFont="1" applyAlignment="1"/>
    <xf numFmtId="0" fontId="18" fillId="0" borderId="0" xfId="11" applyFont="1" applyAlignment="1">
      <alignment horizontal="center"/>
    </xf>
    <xf numFmtId="49" fontId="5" fillId="0" borderId="3" xfId="8" applyNumberFormat="1" applyFont="1" applyBorder="1" applyAlignment="1">
      <alignment horizontal="center"/>
    </xf>
    <xf numFmtId="49" fontId="3" fillId="0" borderId="3" xfId="7" applyNumberFormat="1" applyFont="1" applyBorder="1" applyAlignment="1">
      <alignment horizontal="center"/>
    </xf>
    <xf numFmtId="172" fontId="3" fillId="5" borderId="1" xfId="11" applyNumberFormat="1" applyFont="1" applyFill="1" applyBorder="1" applyAlignment="1">
      <alignment horizontal="right" vertical="center"/>
    </xf>
    <xf numFmtId="172" fontId="3" fillId="5" borderId="1" xfId="12" applyNumberFormat="1" applyFont="1" applyFill="1" applyBorder="1" applyAlignment="1">
      <alignment horizontal="right" vertical="center"/>
    </xf>
    <xf numFmtId="0" fontId="3" fillId="0" borderId="0" xfId="9" applyFont="1" applyBorder="1"/>
    <xf numFmtId="168" fontId="18" fillId="0" borderId="0" xfId="9" applyNumberFormat="1" applyFont="1" applyAlignment="1">
      <alignment horizontal="right" vertical="center"/>
    </xf>
    <xf numFmtId="49" fontId="40" fillId="0" borderId="1" xfId="9" applyNumberFormat="1" applyFont="1" applyFill="1" applyBorder="1" applyAlignment="1" applyProtection="1">
      <alignment horizontal="center"/>
    </xf>
    <xf numFmtId="166" fontId="5" fillId="0" borderId="1" xfId="12" applyNumberFormat="1" applyFont="1" applyFill="1" applyBorder="1" applyAlignment="1">
      <alignment horizontal="right" vertical="center"/>
    </xf>
    <xf numFmtId="166" fontId="5" fillId="0" borderId="0" xfId="0" applyNumberFormat="1" applyFont="1"/>
    <xf numFmtId="166" fontId="3" fillId="5" borderId="1" xfId="11" applyNumberFormat="1" applyFont="1" applyFill="1" applyBorder="1" applyAlignment="1">
      <alignment horizontal="right" vertical="center"/>
    </xf>
    <xf numFmtId="166" fontId="5" fillId="5" borderId="1" xfId="0" applyNumberFormat="1" applyFont="1" applyFill="1" applyBorder="1" applyAlignment="1">
      <alignment horizontal="right" vertical="center"/>
    </xf>
    <xf numFmtId="166" fontId="5" fillId="5" borderId="1" xfId="2" applyNumberFormat="1" applyFont="1" applyFill="1" applyBorder="1" applyAlignment="1">
      <alignment horizontal="right" vertical="center" shrinkToFit="1"/>
    </xf>
    <xf numFmtId="182" fontId="5" fillId="3" borderId="1" xfId="0" applyNumberFormat="1" applyFont="1" applyFill="1" applyBorder="1" applyAlignment="1">
      <alignment horizontal="right" vertical="center"/>
    </xf>
    <xf numFmtId="182" fontId="5" fillId="0" borderId="1" xfId="11" applyNumberFormat="1" applyFont="1" applyFill="1" applyBorder="1" applyAlignment="1">
      <alignment horizontal="right" vertical="center"/>
    </xf>
    <xf numFmtId="2" fontId="27" fillId="3" borderId="1" xfId="0" applyNumberFormat="1" applyFont="1" applyFill="1" applyBorder="1" applyAlignment="1" applyProtection="1">
      <alignment vertical="center" wrapText="1"/>
      <protection locked="0"/>
    </xf>
    <xf numFmtId="4" fontId="27" fillId="5" borderId="1" xfId="0" applyNumberFormat="1" applyFont="1" applyFill="1" applyBorder="1" applyAlignment="1" applyProtection="1">
      <alignment vertical="center" wrapText="1"/>
    </xf>
    <xf numFmtId="4" fontId="27" fillId="5" borderId="1" xfId="0" applyNumberFormat="1" applyFont="1" applyFill="1" applyBorder="1" applyAlignment="1" applyProtection="1">
      <alignment vertical="center" wrapText="1"/>
      <protection locked="0"/>
    </xf>
    <xf numFmtId="4" fontId="27" fillId="3" borderId="1" xfId="0" applyNumberFormat="1" applyFont="1" applyFill="1" applyBorder="1" applyAlignment="1" applyProtection="1">
      <alignment vertical="center" wrapText="1"/>
      <protection locked="0"/>
    </xf>
    <xf numFmtId="4" fontId="31" fillId="3" borderId="1" xfId="0" applyNumberFormat="1" applyFont="1" applyFill="1" applyBorder="1" applyAlignment="1">
      <alignment vertical="center" wrapText="1"/>
    </xf>
    <xf numFmtId="179" fontId="31" fillId="3" borderId="1" xfId="0" applyNumberFormat="1" applyFont="1" applyFill="1" applyBorder="1" applyAlignment="1">
      <alignment vertical="center" wrapText="1"/>
    </xf>
    <xf numFmtId="166" fontId="18" fillId="5" borderId="1" xfId="9" applyNumberFormat="1" applyFont="1" applyFill="1" applyBorder="1" applyAlignment="1">
      <alignment horizontal="right" vertical="center"/>
    </xf>
    <xf numFmtId="166" fontId="19" fillId="2" borderId="1" xfId="5" applyNumberFormat="1" applyFont="1" applyFill="1" applyBorder="1" applyAlignment="1">
      <alignment horizontal="right" vertical="top" shrinkToFit="1"/>
    </xf>
    <xf numFmtId="166" fontId="18" fillId="0" borderId="1" xfId="12" applyNumberFormat="1" applyFont="1" applyBorder="1" applyAlignment="1">
      <alignment horizontal="right" vertical="center"/>
    </xf>
    <xf numFmtId="168" fontId="3" fillId="0" borderId="1" xfId="12" applyNumberFormat="1" applyFont="1" applyBorder="1" applyAlignment="1">
      <alignment horizontal="right" vertical="center"/>
    </xf>
    <xf numFmtId="184" fontId="3" fillId="0" borderId="1" xfId="12" applyNumberFormat="1" applyFont="1" applyBorder="1" applyAlignment="1">
      <alignment horizontal="right" vertical="center"/>
    </xf>
    <xf numFmtId="179" fontId="31" fillId="0" borderId="1" xfId="0" applyNumberFormat="1" applyFont="1" applyFill="1" applyBorder="1" applyAlignment="1">
      <alignment vertical="center" wrapText="1"/>
    </xf>
    <xf numFmtId="186" fontId="27" fillId="3" borderId="1" xfId="0" applyNumberFormat="1" applyFont="1" applyFill="1" applyBorder="1" applyAlignment="1">
      <alignment vertical="center" wrapText="1"/>
    </xf>
    <xf numFmtId="186" fontId="27" fillId="0" borderId="1" xfId="0" applyNumberFormat="1" applyFont="1" applyFill="1" applyBorder="1" applyAlignment="1">
      <alignment vertical="center" wrapText="1"/>
    </xf>
    <xf numFmtId="186" fontId="27" fillId="5" borderId="1" xfId="0" applyNumberFormat="1" applyFont="1" applyFill="1" applyBorder="1" applyAlignment="1">
      <alignment vertical="center" wrapText="1"/>
    </xf>
    <xf numFmtId="186" fontId="31" fillId="3" borderId="1" xfId="0" applyNumberFormat="1" applyFont="1" applyFill="1" applyBorder="1" applyAlignment="1">
      <alignment vertical="center" wrapText="1"/>
    </xf>
    <xf numFmtId="168" fontId="3" fillId="3" borderId="8" xfId="12" applyNumberFormat="1" applyFont="1" applyFill="1" applyBorder="1" applyAlignment="1">
      <alignment horizontal="right" vertical="center"/>
    </xf>
    <xf numFmtId="168" fontId="3" fillId="5" borderId="1" xfId="12" applyNumberFormat="1" applyFont="1" applyFill="1" applyBorder="1" applyAlignment="1">
      <alignment horizontal="right" vertical="center"/>
    </xf>
    <xf numFmtId="168" fontId="3" fillId="3" borderId="1" xfId="12" applyNumberFormat="1" applyFont="1" applyFill="1" applyBorder="1" applyAlignment="1">
      <alignment horizontal="right" vertical="center"/>
    </xf>
    <xf numFmtId="166" fontId="41" fillId="3" borderId="1" xfId="0" applyNumberFormat="1" applyFont="1" applyFill="1" applyBorder="1" applyAlignment="1">
      <alignment horizontal="center" vertical="center" wrapText="1"/>
    </xf>
    <xf numFmtId="172" fontId="31" fillId="3" borderId="1" xfId="0" applyNumberFormat="1" applyFont="1" applyFill="1" applyBorder="1" applyAlignment="1">
      <alignment vertical="center" wrapText="1"/>
    </xf>
    <xf numFmtId="174" fontId="3" fillId="0" borderId="1" xfId="11" applyNumberFormat="1" applyFont="1" applyBorder="1" applyAlignment="1">
      <alignment horizontal="right" vertical="center"/>
    </xf>
    <xf numFmtId="166" fontId="18" fillId="5" borderId="1" xfId="12" applyNumberFormat="1" applyFont="1" applyFill="1" applyBorder="1" applyAlignment="1">
      <alignment horizontal="right" vertical="center"/>
    </xf>
    <xf numFmtId="166" fontId="18" fillId="3" borderId="1" xfId="1" applyNumberFormat="1" applyFont="1" applyFill="1" applyBorder="1" applyAlignment="1">
      <alignment horizontal="right" vertical="center"/>
    </xf>
    <xf numFmtId="174" fontId="3" fillId="0" borderId="8" xfId="11" applyNumberFormat="1" applyFont="1" applyBorder="1" applyAlignment="1">
      <alignment horizontal="right" vertical="center"/>
    </xf>
    <xf numFmtId="167" fontId="3" fillId="0" borderId="1" xfId="12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27" fillId="3" borderId="9" xfId="0" applyFont="1" applyFill="1" applyBorder="1" applyAlignment="1">
      <alignment horizontal="left" vertical="center" wrapText="1"/>
    </xf>
    <xf numFmtId="0" fontId="27" fillId="3" borderId="6" xfId="0" applyFont="1" applyFill="1" applyBorder="1" applyAlignment="1">
      <alignment horizontal="left" vertical="center" wrapText="1"/>
    </xf>
    <xf numFmtId="0" fontId="27" fillId="3" borderId="7" xfId="0" applyFont="1" applyFill="1" applyBorder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/>
    </xf>
    <xf numFmtId="0" fontId="30" fillId="3" borderId="0" xfId="0" applyFont="1" applyFill="1" applyAlignment="1" applyProtection="1">
      <alignment horizontal="center" vertical="center" wrapText="1"/>
      <protection locked="0"/>
    </xf>
    <xf numFmtId="0" fontId="38" fillId="3" borderId="6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left" vertical="center" wrapText="1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49" fontId="27" fillId="3" borderId="3" xfId="0" applyNumberFormat="1" applyFont="1" applyFill="1" applyBorder="1" applyAlignment="1">
      <alignment horizontal="center" vertical="center" wrapText="1"/>
    </xf>
    <xf numFmtId="49" fontId="27" fillId="3" borderId="4" xfId="0" applyNumberFormat="1" applyFont="1" applyFill="1" applyBorder="1" applyAlignment="1">
      <alignment horizontal="center" vertical="center" wrapText="1"/>
    </xf>
    <xf numFmtId="49" fontId="27" fillId="3" borderId="5" xfId="0" applyNumberFormat="1" applyFont="1" applyFill="1" applyBorder="1" applyAlignment="1">
      <alignment horizontal="center" vertical="center" wrapText="1"/>
    </xf>
    <xf numFmtId="49" fontId="27" fillId="3" borderId="9" xfId="0" applyNumberFormat="1" applyFont="1" applyFill="1" applyBorder="1" applyAlignment="1">
      <alignment horizontal="center" vertical="center" wrapText="1"/>
    </xf>
    <xf numFmtId="49" fontId="27" fillId="3" borderId="6" xfId="0" applyNumberFormat="1" applyFont="1" applyFill="1" applyBorder="1" applyAlignment="1">
      <alignment horizontal="center" vertical="center" wrapText="1"/>
    </xf>
    <xf numFmtId="49" fontId="27" fillId="3" borderId="7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49" fontId="27" fillId="3" borderId="11" xfId="0" applyNumberFormat="1" applyFont="1" applyFill="1" applyBorder="1" applyAlignment="1">
      <alignment horizontal="center" vertical="center" wrapText="1"/>
    </xf>
    <xf numFmtId="49" fontId="27" fillId="3" borderId="12" xfId="0" applyNumberFormat="1" applyFont="1" applyFill="1" applyBorder="1" applyAlignment="1">
      <alignment horizontal="center" vertical="center" wrapText="1"/>
    </xf>
    <xf numFmtId="49" fontId="27" fillId="3" borderId="13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14" xfId="0" applyNumberFormat="1" applyFont="1" applyFill="1" applyBorder="1" applyAlignment="1">
      <alignment horizontal="center" vertical="center" wrapText="1"/>
    </xf>
    <xf numFmtId="0" fontId="3" fillId="0" borderId="0" xfId="11" applyFont="1" applyAlignment="1">
      <alignment horizontal="center"/>
    </xf>
    <xf numFmtId="0" fontId="3" fillId="0" borderId="0" xfId="11" applyFont="1" applyFill="1" applyAlignment="1">
      <alignment horizontal="center"/>
    </xf>
  </cellXfs>
  <cellStyles count="13">
    <cellStyle name="Денежный" xfId="1" builtinId="4"/>
    <cellStyle name="Обычный" xfId="0" builtinId="0"/>
    <cellStyle name="Обычный 4" xfId="2"/>
    <cellStyle name="Обычный 5" xfId="3"/>
    <cellStyle name="Обычный 6" xfId="4"/>
    <cellStyle name="Обычный 7" xfId="5"/>
    <cellStyle name="Обычный_Алек 2" xfId="6"/>
    <cellStyle name="Обычный_Анализ Кадикас. на 1.03.08" xfId="7"/>
    <cellStyle name="Обычный_Анализ Моргаш. на 1.03.08" xfId="8"/>
    <cellStyle name="Обычный_Анализ район на 1.03.08" xfId="9"/>
    <cellStyle name="Обычный_Лист1 2" xfId="10"/>
    <cellStyle name="Обычный_Лист3 2" xfId="11"/>
    <cellStyle name="Финансовый" xfId="1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revisionHeaders" Target="revisions/revisionHeader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480" Type="http://schemas.openxmlformats.org/officeDocument/2006/relationships/revisionLog" Target="revisionLog11.xml"/><Relationship Id="rId485" Type="http://schemas.openxmlformats.org/officeDocument/2006/relationships/revisionLog" Target="revisionLog12.xml"/><Relationship Id="rId515" Type="http://schemas.openxmlformats.org/officeDocument/2006/relationships/revisionLog" Target="revisionLog13.xml"/><Relationship Id="rId366" Type="http://schemas.openxmlformats.org/officeDocument/2006/relationships/revisionLog" Target="revisionLog111.xml"/><Relationship Id="rId387" Type="http://schemas.openxmlformats.org/officeDocument/2006/relationships/revisionLog" Target="revisionLog121.xml"/><Relationship Id="rId510" Type="http://schemas.openxmlformats.org/officeDocument/2006/relationships/revisionLog" Target="revisionLog131.xml"/><Relationship Id="rId382" Type="http://schemas.openxmlformats.org/officeDocument/2006/relationships/revisionLog" Target="revisionLog1211.xml"/><Relationship Id="rId412" Type="http://schemas.openxmlformats.org/officeDocument/2006/relationships/revisionLog" Target="revisionLog14.xml"/><Relationship Id="rId417" Type="http://schemas.openxmlformats.org/officeDocument/2006/relationships/revisionLog" Target="revisionLog112.xml"/><Relationship Id="rId433" Type="http://schemas.openxmlformats.org/officeDocument/2006/relationships/revisionLog" Target="revisionLog17.xml"/><Relationship Id="rId438" Type="http://schemas.openxmlformats.org/officeDocument/2006/relationships/revisionLog" Target="revisionLog18.xml"/><Relationship Id="rId459" Type="http://schemas.openxmlformats.org/officeDocument/2006/relationships/revisionLog" Target="revisionLog110.xml"/><Relationship Id="rId454" Type="http://schemas.openxmlformats.org/officeDocument/2006/relationships/revisionLog" Target="revisionLog1101.xml"/><Relationship Id="rId470" Type="http://schemas.openxmlformats.org/officeDocument/2006/relationships/revisionLog" Target="revisionLog1311.xml"/><Relationship Id="rId475" Type="http://schemas.openxmlformats.org/officeDocument/2006/relationships/revisionLog" Target="revisionLog113.xml"/><Relationship Id="rId491" Type="http://schemas.openxmlformats.org/officeDocument/2006/relationships/revisionLog" Target="revisionLog15.xml"/><Relationship Id="rId496" Type="http://schemas.openxmlformats.org/officeDocument/2006/relationships/revisionLog" Target="revisionLog16.xml"/><Relationship Id="rId505" Type="http://schemas.openxmlformats.org/officeDocument/2006/relationships/revisionLog" Target="revisionLog19.xml"/><Relationship Id="rId377" Type="http://schemas.openxmlformats.org/officeDocument/2006/relationships/revisionLog" Target="revisionLog181.xml"/><Relationship Id="rId398" Type="http://schemas.openxmlformats.org/officeDocument/2006/relationships/revisionLog" Target="revisionLog11011.xml"/><Relationship Id="rId500" Type="http://schemas.openxmlformats.org/officeDocument/2006/relationships/revisionLog" Target="revisionLog191.xml"/><Relationship Id="rId521" Type="http://schemas.openxmlformats.org/officeDocument/2006/relationships/revisionLog" Target="revisionLog114.xml"/><Relationship Id="rId372" Type="http://schemas.openxmlformats.org/officeDocument/2006/relationships/revisionLog" Target="revisionLog1811.xml"/><Relationship Id="rId393" Type="http://schemas.openxmlformats.org/officeDocument/2006/relationships/revisionLog" Target="revisionLog1141.xml"/><Relationship Id="rId402" Type="http://schemas.openxmlformats.org/officeDocument/2006/relationships/revisionLog" Target="revisionLog1131.xml"/><Relationship Id="rId407" Type="http://schemas.openxmlformats.org/officeDocument/2006/relationships/revisionLog" Target="revisionLog116.xml"/><Relationship Id="rId423" Type="http://schemas.openxmlformats.org/officeDocument/2006/relationships/revisionLog" Target="revisionLog1611.xml"/><Relationship Id="rId428" Type="http://schemas.openxmlformats.org/officeDocument/2006/relationships/revisionLog" Target="revisionLog1711.xml"/><Relationship Id="rId449" Type="http://schemas.openxmlformats.org/officeDocument/2006/relationships/revisionLog" Target="revisionLog1122.xml"/><Relationship Id="rId444" Type="http://schemas.openxmlformats.org/officeDocument/2006/relationships/revisionLog" Target="revisionLog11221.xml"/><Relationship Id="rId460" Type="http://schemas.openxmlformats.org/officeDocument/2006/relationships/revisionLog" Target="revisionLog117.xml"/><Relationship Id="rId465" Type="http://schemas.openxmlformats.org/officeDocument/2006/relationships/revisionLog" Target="revisionLog118.xml"/><Relationship Id="rId481" Type="http://schemas.openxmlformats.org/officeDocument/2006/relationships/revisionLog" Target="revisionLog161.xml"/><Relationship Id="rId486" Type="http://schemas.openxmlformats.org/officeDocument/2006/relationships/revisionLog" Target="revisionLog1911.xml"/><Relationship Id="rId516" Type="http://schemas.openxmlformats.org/officeDocument/2006/relationships/revisionLog" Target="revisionLog115.xml"/><Relationship Id="rId388" Type="http://schemas.openxmlformats.org/officeDocument/2006/relationships/revisionLog" Target="revisionLog11411.xml"/><Relationship Id="rId367" Type="http://schemas.openxmlformats.org/officeDocument/2006/relationships/revisionLog" Target="revisionLog122.xml"/><Relationship Id="rId511" Type="http://schemas.openxmlformats.org/officeDocument/2006/relationships/revisionLog" Target="revisionLog1151.xml"/><Relationship Id="rId383" Type="http://schemas.openxmlformats.org/officeDocument/2006/relationships/revisionLog" Target="revisionLog1132.xml"/><Relationship Id="rId413" Type="http://schemas.openxmlformats.org/officeDocument/2006/relationships/revisionLog" Target="revisionLog112111.xml"/><Relationship Id="rId418" Type="http://schemas.openxmlformats.org/officeDocument/2006/relationships/revisionLog" Target="revisionLog1511.xml"/><Relationship Id="rId439" Type="http://schemas.openxmlformats.org/officeDocument/2006/relationships/revisionLog" Target="revisionLog192.xml"/><Relationship Id="rId434" Type="http://schemas.openxmlformats.org/officeDocument/2006/relationships/revisionLog" Target="revisionLog1122111.xml"/><Relationship Id="rId450" Type="http://schemas.openxmlformats.org/officeDocument/2006/relationships/revisionLog" Target="revisionLog1191.xml"/><Relationship Id="rId455" Type="http://schemas.openxmlformats.org/officeDocument/2006/relationships/revisionLog" Target="revisionLog120.xml"/><Relationship Id="rId471" Type="http://schemas.openxmlformats.org/officeDocument/2006/relationships/revisionLog" Target="revisionLog125.xml"/><Relationship Id="rId476" Type="http://schemas.openxmlformats.org/officeDocument/2006/relationships/revisionLog" Target="revisionLog1512.xml"/><Relationship Id="rId497" Type="http://schemas.openxmlformats.org/officeDocument/2006/relationships/revisionLog" Target="revisionLog127.xml"/><Relationship Id="rId506" Type="http://schemas.openxmlformats.org/officeDocument/2006/relationships/revisionLog" Target="revisionLog11511.xml"/><Relationship Id="rId492" Type="http://schemas.openxmlformats.org/officeDocument/2006/relationships/revisionLog" Target="revisionLog1152.xml"/><Relationship Id="rId501" Type="http://schemas.openxmlformats.org/officeDocument/2006/relationships/revisionLog" Target="revisionLog11512.xml"/><Relationship Id="rId522" Type="http://schemas.openxmlformats.org/officeDocument/2006/relationships/revisionLog" Target="revisionLog119.xml"/><Relationship Id="rId408" Type="http://schemas.openxmlformats.org/officeDocument/2006/relationships/revisionLog" Target="revisionLog128.xml"/><Relationship Id="rId403" Type="http://schemas.openxmlformats.org/officeDocument/2006/relationships/revisionLog" Target="revisionLog1271.xml"/><Relationship Id="rId399" Type="http://schemas.openxmlformats.org/officeDocument/2006/relationships/revisionLog" Target="revisionLog11331.xml"/><Relationship Id="rId394" Type="http://schemas.openxmlformats.org/officeDocument/2006/relationships/revisionLog" Target="revisionLog1183.xml"/><Relationship Id="rId373" Type="http://schemas.openxmlformats.org/officeDocument/2006/relationships/revisionLog" Target="revisionLog11012.xml"/><Relationship Id="rId378" Type="http://schemas.openxmlformats.org/officeDocument/2006/relationships/revisionLog" Target="revisionLog11321.xml"/><Relationship Id="rId381" Type="http://schemas.openxmlformats.org/officeDocument/2006/relationships/revisionLog" Target="revisionLog114111.xml"/><Relationship Id="rId386" Type="http://schemas.openxmlformats.org/officeDocument/2006/relationships/revisionLog" Target="revisionLog1261.xml"/><Relationship Id="rId416" Type="http://schemas.openxmlformats.org/officeDocument/2006/relationships/revisionLog" Target="revisionLog11221111.xml"/><Relationship Id="rId429" Type="http://schemas.openxmlformats.org/officeDocument/2006/relationships/revisionLog" Target="revisionLog172.xml"/><Relationship Id="rId411" Type="http://schemas.openxmlformats.org/officeDocument/2006/relationships/revisionLog" Target="revisionLog141.xml"/><Relationship Id="rId424" Type="http://schemas.openxmlformats.org/officeDocument/2006/relationships/revisionLog" Target="revisionLog1612.xml"/><Relationship Id="rId432" Type="http://schemas.openxmlformats.org/officeDocument/2006/relationships/revisionLog" Target="revisionLog171.xml"/><Relationship Id="rId437" Type="http://schemas.openxmlformats.org/officeDocument/2006/relationships/revisionLog" Target="revisionLog1921.xml"/><Relationship Id="rId440" Type="http://schemas.openxmlformats.org/officeDocument/2006/relationships/revisionLog" Target="revisionLog115111.xml"/><Relationship Id="rId445" Type="http://schemas.openxmlformats.org/officeDocument/2006/relationships/revisionLog" Target="revisionLog11711.xml"/><Relationship Id="rId453" Type="http://schemas.openxmlformats.org/officeDocument/2006/relationships/revisionLog" Target="revisionLog1201.xml"/><Relationship Id="rId458" Type="http://schemas.openxmlformats.org/officeDocument/2006/relationships/revisionLog" Target="revisionLog1172.xml"/><Relationship Id="rId466" Type="http://schemas.openxmlformats.org/officeDocument/2006/relationships/revisionLog" Target="revisionLog1251.xml"/><Relationship Id="rId474" Type="http://schemas.openxmlformats.org/officeDocument/2006/relationships/revisionLog" Target="revisionLog1110.xml"/><Relationship Id="rId479" Type="http://schemas.openxmlformats.org/officeDocument/2006/relationships/revisionLog" Target="revisionLog162.xml"/><Relationship Id="rId487" Type="http://schemas.openxmlformats.org/officeDocument/2006/relationships/revisionLog" Target="revisionLog129.xml"/><Relationship Id="rId509" Type="http://schemas.openxmlformats.org/officeDocument/2006/relationships/revisionLog" Target="revisionLog1192.xml"/><Relationship Id="rId461" Type="http://schemas.openxmlformats.org/officeDocument/2006/relationships/revisionLog" Target="revisionLog1241.xml"/><Relationship Id="rId482" Type="http://schemas.openxmlformats.org/officeDocument/2006/relationships/revisionLog" Target="revisionLog1912.xml"/><Relationship Id="rId490" Type="http://schemas.openxmlformats.org/officeDocument/2006/relationships/revisionLog" Target="revisionLog130.xml"/><Relationship Id="rId495" Type="http://schemas.openxmlformats.org/officeDocument/2006/relationships/revisionLog" Target="revisionLog13111.xml"/><Relationship Id="rId504" Type="http://schemas.openxmlformats.org/officeDocument/2006/relationships/revisionLog" Target="revisionLog1153.xml"/><Relationship Id="rId512" Type="http://schemas.openxmlformats.org/officeDocument/2006/relationships/revisionLog" Target="revisionLog123.xml"/><Relationship Id="rId517" Type="http://schemas.openxmlformats.org/officeDocument/2006/relationships/revisionLog" Target="revisionLog124.xml"/><Relationship Id="rId525" Type="http://schemas.openxmlformats.org/officeDocument/2006/relationships/revisionLog" Target="revisionLog1.xml"/><Relationship Id="rId406" Type="http://schemas.openxmlformats.org/officeDocument/2006/relationships/revisionLog" Target="revisionLog1301.xml"/><Relationship Id="rId397" Type="http://schemas.openxmlformats.org/officeDocument/2006/relationships/revisionLog" Target="revisionLog1291.xml"/><Relationship Id="rId389" Type="http://schemas.openxmlformats.org/officeDocument/2006/relationships/revisionLog" Target="revisionLog1281.xml"/><Relationship Id="rId384" Type="http://schemas.openxmlformats.org/officeDocument/2006/relationships/revisionLog" Target="revisionLog12711.xml"/><Relationship Id="rId376" Type="http://schemas.openxmlformats.org/officeDocument/2006/relationships/revisionLog" Target="revisionLog113211.xml"/><Relationship Id="rId371" Type="http://schemas.openxmlformats.org/officeDocument/2006/relationships/revisionLog" Target="revisionLog110121.xml"/><Relationship Id="rId368" Type="http://schemas.openxmlformats.org/officeDocument/2006/relationships/revisionLog" Target="revisionLog1821.xml"/><Relationship Id="rId419" Type="http://schemas.openxmlformats.org/officeDocument/2006/relationships/revisionLog" Target="revisionLog15121.xml"/><Relationship Id="rId520" Type="http://schemas.openxmlformats.org/officeDocument/2006/relationships/revisionLog" Target="revisionLog126.xml"/><Relationship Id="rId401" Type="http://schemas.openxmlformats.org/officeDocument/2006/relationships/revisionLog" Target="revisionLog13011.xml"/><Relationship Id="rId392" Type="http://schemas.openxmlformats.org/officeDocument/2006/relationships/revisionLog" Target="revisionLog11831.xml"/><Relationship Id="rId414" Type="http://schemas.openxmlformats.org/officeDocument/2006/relationships/revisionLog" Target="revisionLog11211.xml"/><Relationship Id="rId422" Type="http://schemas.openxmlformats.org/officeDocument/2006/relationships/revisionLog" Target="revisionLog16111.xml"/><Relationship Id="rId427" Type="http://schemas.openxmlformats.org/officeDocument/2006/relationships/revisionLog" Target="revisionLog17111.xml"/><Relationship Id="rId430" Type="http://schemas.openxmlformats.org/officeDocument/2006/relationships/revisionLog" Target="revisionLog191111.xml"/><Relationship Id="rId435" Type="http://schemas.openxmlformats.org/officeDocument/2006/relationships/revisionLog" Target="revisionLog112211.xml"/><Relationship Id="rId443" Type="http://schemas.openxmlformats.org/officeDocument/2006/relationships/revisionLog" Target="revisionLog115121.xml"/><Relationship Id="rId448" Type="http://schemas.openxmlformats.org/officeDocument/2006/relationships/revisionLog" Target="revisionLog11721.xml"/><Relationship Id="rId456" Type="http://schemas.openxmlformats.org/officeDocument/2006/relationships/revisionLog" Target="revisionLog12411.xml"/><Relationship Id="rId464" Type="http://schemas.openxmlformats.org/officeDocument/2006/relationships/revisionLog" Target="revisionLog12511.xml"/><Relationship Id="rId469" Type="http://schemas.openxmlformats.org/officeDocument/2006/relationships/revisionLog" Target="revisionLog1321.xml"/><Relationship Id="rId477" Type="http://schemas.openxmlformats.org/officeDocument/2006/relationships/revisionLog" Target="revisionLog1621.xml"/><Relationship Id="rId498" Type="http://schemas.openxmlformats.org/officeDocument/2006/relationships/revisionLog" Target="revisionLog11513.xml"/><Relationship Id="rId451" Type="http://schemas.openxmlformats.org/officeDocument/2006/relationships/revisionLog" Target="revisionLog11101.xml"/><Relationship Id="rId472" Type="http://schemas.openxmlformats.org/officeDocument/2006/relationships/revisionLog" Target="revisionLog133.xml"/><Relationship Id="rId493" Type="http://schemas.openxmlformats.org/officeDocument/2006/relationships/revisionLog" Target="revisionLog131111.xml"/><Relationship Id="rId502" Type="http://schemas.openxmlformats.org/officeDocument/2006/relationships/revisionLog" Target="revisionLog11921.xml"/><Relationship Id="rId507" Type="http://schemas.openxmlformats.org/officeDocument/2006/relationships/revisionLog" Target="revisionLog134.xml"/><Relationship Id="rId523" Type="http://schemas.openxmlformats.org/officeDocument/2006/relationships/revisionLog" Target="revisionLog132.xml"/><Relationship Id="rId395" Type="http://schemas.openxmlformats.org/officeDocument/2006/relationships/revisionLog" Target="revisionLog12911.xml"/><Relationship Id="rId374" Type="http://schemas.openxmlformats.org/officeDocument/2006/relationships/revisionLog" Target="revisionLog127111.xml"/><Relationship Id="rId379" Type="http://schemas.openxmlformats.org/officeDocument/2006/relationships/revisionLog" Target="revisionLog12811.xml"/><Relationship Id="rId409" Type="http://schemas.openxmlformats.org/officeDocument/2006/relationships/revisionLog" Target="revisionLog13211.xml"/><Relationship Id="rId390" Type="http://schemas.openxmlformats.org/officeDocument/2006/relationships/revisionLog" Target="revisionLog129111.xml"/><Relationship Id="rId404" Type="http://schemas.openxmlformats.org/officeDocument/2006/relationships/revisionLog" Target="revisionLog1311111.xml"/><Relationship Id="rId420" Type="http://schemas.openxmlformats.org/officeDocument/2006/relationships/revisionLog" Target="revisionLog152.xml"/><Relationship Id="rId425" Type="http://schemas.openxmlformats.org/officeDocument/2006/relationships/revisionLog" Target="revisionLog16211.xml"/><Relationship Id="rId446" Type="http://schemas.openxmlformats.org/officeDocument/2006/relationships/revisionLog" Target="revisionLog19121.xml"/><Relationship Id="rId467" Type="http://schemas.openxmlformats.org/officeDocument/2006/relationships/revisionLog" Target="revisionLog1111.xml"/><Relationship Id="rId441" Type="http://schemas.openxmlformats.org/officeDocument/2006/relationships/revisionLog" Target="revisionLog191211.xml"/><Relationship Id="rId462" Type="http://schemas.openxmlformats.org/officeDocument/2006/relationships/revisionLog" Target="revisionLog1134.xml"/><Relationship Id="rId483" Type="http://schemas.openxmlformats.org/officeDocument/2006/relationships/revisionLog" Target="revisionLog1341.xml"/><Relationship Id="rId488" Type="http://schemas.openxmlformats.org/officeDocument/2006/relationships/revisionLog" Target="revisionLog135.xml"/><Relationship Id="rId518" Type="http://schemas.openxmlformats.org/officeDocument/2006/relationships/revisionLog" Target="revisionLog1262.xml"/><Relationship Id="rId369" Type="http://schemas.openxmlformats.org/officeDocument/2006/relationships/revisionLog" Target="revisionLog12111.xml"/><Relationship Id="rId513" Type="http://schemas.openxmlformats.org/officeDocument/2006/relationships/revisionLog" Target="revisionLog136.xml"/><Relationship Id="rId385" Type="http://schemas.openxmlformats.org/officeDocument/2006/relationships/revisionLog" Target="revisionLog113311.xml"/><Relationship Id="rId380" Type="http://schemas.openxmlformats.org/officeDocument/2006/relationships/revisionLog" Target="revisionLog1105.xml"/><Relationship Id="rId415" Type="http://schemas.openxmlformats.org/officeDocument/2006/relationships/revisionLog" Target="revisionLog1121.xml"/><Relationship Id="rId436" Type="http://schemas.openxmlformats.org/officeDocument/2006/relationships/revisionLog" Target="revisionLog191112.xml"/><Relationship Id="rId457" Type="http://schemas.openxmlformats.org/officeDocument/2006/relationships/revisionLog" Target="revisionLog11521.xml"/><Relationship Id="rId410" Type="http://schemas.openxmlformats.org/officeDocument/2006/relationships/revisionLog" Target="revisionLog1411.xml"/><Relationship Id="rId431" Type="http://schemas.openxmlformats.org/officeDocument/2006/relationships/revisionLog" Target="revisionLog1911121.xml"/><Relationship Id="rId452" Type="http://schemas.openxmlformats.org/officeDocument/2006/relationships/revisionLog" Target="revisionLog115131.xml"/><Relationship Id="rId473" Type="http://schemas.openxmlformats.org/officeDocument/2006/relationships/revisionLog" Target="revisionLog119211.xml"/><Relationship Id="rId478" Type="http://schemas.openxmlformats.org/officeDocument/2006/relationships/revisionLog" Target="revisionLog151.xml"/><Relationship Id="rId494" Type="http://schemas.openxmlformats.org/officeDocument/2006/relationships/revisionLog" Target="revisionLog11531.xml"/><Relationship Id="rId499" Type="http://schemas.openxmlformats.org/officeDocument/2006/relationships/revisionLog" Target="revisionLog1361.xml"/><Relationship Id="rId508" Type="http://schemas.openxmlformats.org/officeDocument/2006/relationships/revisionLog" Target="revisionLog137.xml"/><Relationship Id="rId503" Type="http://schemas.openxmlformats.org/officeDocument/2006/relationships/revisionLog" Target="revisionLog1154.xml"/><Relationship Id="rId524" Type="http://schemas.openxmlformats.org/officeDocument/2006/relationships/revisionLog" Target="revisionLog138.xml"/><Relationship Id="rId405" Type="http://schemas.openxmlformats.org/officeDocument/2006/relationships/revisionLog" Target="revisionLog1231.xml"/><Relationship Id="rId396" Type="http://schemas.openxmlformats.org/officeDocument/2006/relationships/revisionLog" Target="revisionLog1181.xml"/><Relationship Id="rId370" Type="http://schemas.openxmlformats.org/officeDocument/2006/relationships/revisionLog" Target="revisionLog182.xml"/><Relationship Id="rId375" Type="http://schemas.openxmlformats.org/officeDocument/2006/relationships/revisionLog" Target="revisionLog110111.xml"/><Relationship Id="rId391" Type="http://schemas.openxmlformats.org/officeDocument/2006/relationships/revisionLog" Target="revisionLog1162.xml"/><Relationship Id="rId426" Type="http://schemas.openxmlformats.org/officeDocument/2006/relationships/revisionLog" Target="revisionLog171111.xml"/><Relationship Id="rId447" Type="http://schemas.openxmlformats.org/officeDocument/2006/relationships/revisionLog" Target="revisionLog1171.xml"/><Relationship Id="rId400" Type="http://schemas.openxmlformats.org/officeDocument/2006/relationships/revisionLog" Target="revisionLog1133.xml"/><Relationship Id="rId421" Type="http://schemas.openxmlformats.org/officeDocument/2006/relationships/revisionLog" Target="revisionLog161111.xml"/><Relationship Id="rId442" Type="http://schemas.openxmlformats.org/officeDocument/2006/relationships/revisionLog" Target="revisionLog115112.xml"/><Relationship Id="rId463" Type="http://schemas.openxmlformats.org/officeDocument/2006/relationships/revisionLog" Target="revisionLog1242.xml"/><Relationship Id="rId468" Type="http://schemas.openxmlformats.org/officeDocument/2006/relationships/revisionLog" Target="revisionLog1322.xml"/><Relationship Id="rId484" Type="http://schemas.openxmlformats.org/officeDocument/2006/relationships/revisionLog" Target="revisionLog19111.xml"/><Relationship Id="rId489" Type="http://schemas.openxmlformats.org/officeDocument/2006/relationships/revisionLog" Target="revisionLog12621.xml"/><Relationship Id="rId519" Type="http://schemas.openxmlformats.org/officeDocument/2006/relationships/revisionLog" Target="revisionLog1381.xml"/><Relationship Id="rId514" Type="http://schemas.openxmlformats.org/officeDocument/2006/relationships/revisionLog" Target="revisionLog1193.xml"/></Relationships>
</file>

<file path=xl/revisions/revisionHeaders.xml><?xml version="1.0" encoding="utf-8"?>
<headers xmlns="http://schemas.openxmlformats.org/spreadsheetml/2006/main" xmlns:r="http://schemas.openxmlformats.org/officeDocument/2006/relationships" guid="{7DE9E221-13BC-4A88-A6A6-0254AA8F6C89}" diskRevisions="1" revisionId="21829" version="255">
  <header guid="{7BBE16C8-E29D-45F3-9C1F-09DE9972F0F9}" dateTime="2020-01-20T14:06:38" maxSheetId="24" userName="morgau_fin7" r:id="rId36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4A9DD9B-7EBD-4445-987B-BB3D341787EB}" dateTime="2020-01-24T15:40:38" maxSheetId="24" userName="morgau_fin7" r:id="rId3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4B87E18-4826-4EDF-9254-3F5242D847A3}" dateTime="2020-01-27T10:14:11" maxSheetId="24" userName="morgau_fin2" r:id="rId3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BBC99C0-8B95-4D76-BE6C-6A9D1B92F808}" dateTime="2020-02-04T16:50:02" maxSheetId="24" userName="morgau_fin3" r:id="rId369" minRId="14441" maxRId="144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0648D22-A142-4202-B19F-8E7C38F87814}" dateTime="2020-02-04T16:55:10" maxSheetId="24" userName="morgau_fin3" r:id="rId3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5BAF076-FFC7-4005-98FF-EFB9A1537A70}" dateTime="2020-02-05T09:12:31" maxSheetId="24" userName="morgau_fin3" r:id="rId371" minRId="14506" maxRId="145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A2A127A-00E7-4124-AA25-76691E2FFD4B}" dateTime="2020-02-05T10:50:26" maxSheetId="24" userName="morgau_fin3" r:id="rId372" minRId="14540" maxRId="145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34B0C0-28A4-483F-BC21-47220336D850}" dateTime="2020-02-05T13:57:36" maxSheetId="24" userName="morgau_fin3" r:id="rId373" minRId="14599" maxRId="146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BFE7A9-DE50-46EA-881C-DBE95EAE2353}" dateTime="2020-02-05T14:39:52" maxSheetId="24" userName="morgau_fin3" r:id="rId374" minRId="14655" maxRId="146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F0FDD3-275F-4118-8453-5423A92E1418}" dateTime="2020-02-05T15:14:06" maxSheetId="24" userName="morgau_fin3" r:id="rId375" minRId="14712" maxRId="1475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926418E-48C0-41AB-B453-8AC346236249}" dateTime="2020-02-05T16:20:13" maxSheetId="24" userName="morgau_fin3" r:id="rId376" minRId="14785" maxRId="1485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9BEB68F-7830-4F48-9BA4-B534C938B330}" dateTime="2020-02-05T16:36:19" maxSheetId="24" userName="morgau_fin3" r:id="rId377" minRId="14883" maxRId="149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50615F-AE9D-47D6-9B73-D29B1E43B6FC}" dateTime="2020-02-05T16:59:08" maxSheetId="24" userName="morgau_fin3" r:id="rId378" minRId="14975" maxRId="1502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C5B4C67-E241-4FB3-A84B-C5F03714045C}" dateTime="2020-02-05T17:03:24" maxSheetId="24" userName="morgau_fin3" r:id="rId379" minRId="15059" maxRId="150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C5E4291-2299-4FF2-AF7A-1B488B310760}" dateTime="2020-02-06T09:33:37" maxSheetId="24" userName="morgau_fin3" r:id="rId380" minRId="15091" maxRId="151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5D8052-20C9-45F1-931A-BD3517119515}" dateTime="2020-02-06T10:00:11" maxSheetId="24" userName="morgau_fin3" r:id="rId381" minRId="15182" maxRId="152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ED79258-F57E-40F1-8C88-2B0B4508DF2D}" dateTime="2020-02-06T10:53:33" maxSheetId="24" userName="morgau_fin3" r:id="rId382" minRId="15251" maxRId="1527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DA3F0E7-6BB0-41C4-9B41-F2A74CF1015D}" dateTime="2020-02-06T10:53:40" maxSheetId="24" userName="morgau_fin3" r:id="rId3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BC929F-FEB0-477E-B566-61924CE6814C}" dateTime="2020-02-06T11:11:00" maxSheetId="24" userName="morgau_fin3" r:id="rId384" minRId="15339" maxRId="15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FACC57D-D4F7-41F0-9B71-D8D3D81B7090}" dateTime="2020-02-06T14:36:31" maxSheetId="24" userName="morgau_fin3" r:id="rId385" minRId="15433" maxRId="155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2424802-D102-4853-A0B3-BBBE6DE5321A}" dateTime="2020-02-06T15:04:17" maxSheetId="24" userName="morgau_fin3" r:id="rId386" minRId="15591" maxRId="1565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A9BE1E2-9991-4448-AB77-78C3F86A1986}" dateTime="2020-02-06T15:22:38" maxSheetId="24" userName="morgau_fin3" r:id="rId387" minRId="15682" maxRId="1574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36EC798-59EE-4712-95C4-266527134A54}" dateTime="2020-02-06T15:45:05" maxSheetId="24" userName="morgau_fin3" r:id="rId388" minRId="15780" maxRId="1584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107ACE6-D561-4CF4-8287-03902112E406}" dateTime="2020-02-06T16:22:52" maxSheetId="24" userName="morgau_fin3" r:id="rId389" minRId="15878" maxRId="1594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C7F6C33-76AC-422F-8639-BFAA4A99AA6A}" dateTime="2020-02-06T16:31:38" maxSheetId="24" userName="morgau_fin3" r:id="rId390" minRId="15973" maxRId="1601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BDD1DD8-63FE-4312-AA6B-601426E484C9}" dateTime="2020-02-06T16:36:06" maxSheetId="24" userName="morgau_fin3" r:id="rId391" minRId="16042" maxRId="160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3CBC2AD-AF18-492D-A8EB-F95E17D014EC}" dateTime="2020-02-06T16:50:24" maxSheetId="24" userName="morgau_fin3" r:id="rId392" minRId="16099" maxRId="161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009BB6E-34AB-473F-AC33-ABAD02168797}" dateTime="2020-02-06T16:50:44" maxSheetId="24" userName="morgau_fin3" r:id="rId3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10B0F00-3A8B-44AA-BC15-1E743AF9EF57}" dateTime="2020-02-06T16:57:37" maxSheetId="24" userName="morgau_fin3" r:id="rId394" minRId="16224" maxRId="162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4C56050-7E95-4D18-9A9D-48481C0A42D1}" dateTime="2020-02-06T17:04:42" maxSheetId="24" userName="morgau_fin3" r:id="rId3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11E9BAF-4D08-4E5F-A5C1-865FFEDE57E4}" dateTime="2020-02-07T12:06:16" maxSheetId="24" userName="morgau_fin5" r:id="rId396" minRId="16297" maxRId="163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8AB60B7-133D-430F-A657-4C304CD608FE}" dateTime="2020-02-07T12:11:29" maxSheetId="24" userName="morgau_fin5" r:id="rId397" minRId="16369" maxRId="163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332FB3F-3D1E-43EC-A246-2A9F6DA1C400}" dateTime="2020-02-07T12:14:52" maxSheetId="24" userName="morgau_fin5" r:id="rId398" minRId="163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866FC40-D34D-4A8F-9B89-1AF966334F5E}" dateTime="2020-02-07T12:15:11" maxSheetId="24" userName="morgau_fin5" r:id="rId39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C8BF523-142E-4DD1-A9CA-D0C2687060D8}" dateTime="2020-02-07T12:16:07" maxSheetId="24" userName="morgau_fin5" r:id="rId40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3E6860E-AB30-4BF0-925B-59244E75875D}" dateTime="2020-02-07T13:15:34" maxSheetId="24" userName="morgau_fin5" r:id="rId401" minRId="16481" maxRId="165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6924FBE-0734-4477-BCD9-41EF085BEF79}" dateTime="2020-02-07T13:19:29" maxSheetId="24" userName="morgau_fin5" r:id="rId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24F7D8F-A647-4F16-B799-38F18509DA6F}" dateTime="2020-02-07T14:02:21" maxSheetId="24" userName="morgau_fin5" r:id="rId403" minRId="16561" maxRId="166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E4E3DA0-E13F-4957-83CC-BE438FD30881}" dateTime="2020-02-07T14:16:57" maxSheetId="24" userName="morgau_fin5" r:id="rId404" minRId="16673" maxRId="1674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0B8D7BB-4BB4-409B-BDC6-A4EDBCAFE92D}" dateTime="2020-02-07T14:17:20" maxSheetId="24" userName="morgau_fin5" r:id="rId4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E1F277D-5433-45B0-8B9F-42D15E5D9992}" dateTime="2020-02-07T14:19:01" maxSheetId="24" userName="morgau_fin5" r:id="rId4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8A0C538-EA43-4027-9AF1-AD5DE76E9496}" dateTime="2020-02-07T15:17:30" maxSheetId="24" userName="morgau_fin3" r:id="rId407" minRId="16823" maxRId="1683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634F2E8-5D56-4C2A-8DEE-56666BAD57C5}" dateTime="2020-02-07T16:39:15" maxSheetId="24" userName="morgau_fin3" r:id="rId4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DE631F7-786A-4EFF-B5F8-F79E35321049}" dateTime="2020-02-07T16:51:03" maxSheetId="24" userName="morgau_fin3" r:id="rId4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1F00979-BC80-4DCF-A778-73A3DEC6EB63}" dateTime="2021-02-01T10:53:36" maxSheetId="24" userName="morgau_fin3" r:id="rId410" minRId="16924" maxRId="169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2349CFE-1D07-4FF8-B00C-2BD10B80E3F6}" dateTime="2021-02-03T11:16:36" maxSheetId="24" userName="morgau_fin3" r:id="rId411" minRId="16966" maxRId="169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D98A887-3BF3-4EFD-86C3-C583453774C8}" dateTime="2021-02-03T11:38:08" maxSheetId="24" userName="morgau_fin3" r:id="rId412" minRId="17003" maxRId="170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57739D8-1E27-4E9F-9C6F-3DEA716CEB13}" dateTime="2021-02-03T11:54:31" maxSheetId="24" userName="morgau_fin3" r:id="rId413" minRId="17047" maxRId="170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198B06E-0FF7-4B43-A130-9011653A7AED}" dateTime="2021-02-03T14:52:29" maxSheetId="24" userName="morgau_fin3" r:id="rId414" minRId="17093" maxRId="1714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419A46D-FB51-4069-A477-F9CA675BC8A7}" dateTime="2021-02-03T15:13:43" maxSheetId="24" userName="morgau_fin3" r:id="rId415" minRId="17178" maxRId="1720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023F670-F379-426A-9706-12D08A52BC9A}" dateTime="2021-02-03T15:19:10" maxSheetId="24" userName="morgau_fin3" r:id="rId416" minRId="17239" maxRId="1725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D9AED01-483C-4824-BC37-31A7CD179B1F}" dateTime="2021-02-03T16:28:48" maxSheetId="24" userName="morgau_fin3" r:id="rId417" minRId="17284" maxRId="1731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433B2F5-0750-48EA-A2AA-18B41A6A9227}" dateTime="2021-02-03T16:32:48" maxSheetId="24" userName="morgau_fin3" r:id="rId418" minRId="17340" maxRId="173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DF61773-42E0-417D-B681-F0EE23480EE5}" dateTime="2021-02-03T16:32:57" maxSheetId="24" userName="morgau_fin3" r:id="rId4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11C6180-C06E-40A3-9B56-3F763AC7A2D4}" dateTime="2021-02-03T16:34:37" maxSheetId="24" userName="morgau_fin3" r:id="rId420" minRId="17417" maxRId="1744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DDD697-7E47-43BE-9297-6732ABD3FF69}" dateTime="2021-02-03T16:40:51" maxSheetId="24" userName="morgau_fin3" r:id="rId421" minRId="17470" maxRId="1749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FC4E0E8-8EC7-4514-9F61-4896A9CE171A}" dateTime="2021-02-03T16:44:07" maxSheetId="24" userName="morgau_fin3" r:id="rId422" minRId="17520" maxRId="1753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0EA1830-7DAC-4197-B94B-8F05AD0DB384}" dateTime="2021-02-04T09:17:20" maxSheetId="24" userName="morgau_fin3" r:id="rId423" minRId="17568" maxRId="176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99DDFDF-3025-4670-AB61-38607DF471A1}" dateTime="2021-02-04T09:27:58" maxSheetId="24" userName="morgau_fin3" r:id="rId424" minRId="17637" maxRId="176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E5B689A-4F44-491E-B3C8-1AB14B8A6B19}" dateTime="2021-02-04T09:40:08" maxSheetId="24" userName="morgau_fin3" r:id="rId425" minRId="17695" maxRId="1771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E4AF088-F54F-4DB0-9E81-A0AC7D213B3F}" dateTime="2021-02-04T10:17:45" maxSheetId="24" userName="morgau_fin3" r:id="rId426" minRId="17743" maxRId="177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AB6662C-4DE9-46C5-9F05-975CCBD15AB7}" dateTime="2021-02-04T10:23:50" maxSheetId="24" userName="morgau_fin3" r:id="rId427" minRId="17813" maxRId="1783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82A0534-2CFD-492B-8B02-EB0087A76357}" dateTime="2021-02-04T10:27:49" maxSheetId="24" userName="morgau_fin3" r:id="rId428" minRId="17867" maxRId="1788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2F6F34-1B3C-4554-845A-A99CCA52EA3B}" dateTime="2021-02-04T10:38:40" maxSheetId="24" userName="morgau_fin3" r:id="rId429" minRId="17914" maxRId="179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70E2763-B243-4288-A527-E0967E7DA55E}" dateTime="2021-02-04T10:44:44" maxSheetId="24" userName="morgau_fin3" r:id="rId430" minRId="17969" maxRId="1798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249232E-131A-4FAE-B9EC-FFB08B09CC4A}" dateTime="2021-02-04T10:53:08" maxSheetId="24" userName="morgau_fin3" r:id="rId431" minRId="18015" maxRId="1806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5E52637-35B7-435D-8E3D-0B019F630BBC}" dateTime="2021-02-04T11:04:47" maxSheetId="24" userName="morgau_fin3" r:id="rId432" minRId="18090" maxRId="181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BC23068-852F-411B-83DB-8551CB15130B}" dateTime="2021-02-04T11:12:02" maxSheetId="24" userName="morgau_fin3" r:id="rId433" minRId="18166" maxRId="181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A1CCF70-9427-4417-BB81-B105B5FDBA36}" dateTime="2021-02-04T11:20:51" maxSheetId="24" userName="morgau_fin3" r:id="rId434" minRId="18206" maxRId="182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18939A7-5ECE-4474-8170-56BB2959A7FC}" dateTime="2021-02-04T11:48:13" maxSheetId="24" userName="morgau_fin3" r:id="rId435" minRId="18242" maxRId="1826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412A76F-F8FA-47E9-9957-F7CB0098083D}" dateTime="2021-02-04T11:53:42" maxSheetId="24" userName="morgau_fin3" r:id="rId436" minRId="18295" maxRId="183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3765523-1168-4F79-A5C0-B704219D91A9}" dateTime="2021-02-04T12:03:18" maxSheetId="24" userName="morgau_fin3" r:id="rId437" minRId="18346" maxRId="183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3A770DA-8661-44FE-A807-97091B71E77B}" dateTime="2021-02-04T12:06:48" maxSheetId="24" userName="morgau_fin3" r:id="rId438" minRId="18398" maxRId="184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9C7BB5E-DCBF-410D-AA0B-88CA8E3D0616}" dateTime="2021-02-04T14:01:08" maxSheetId="24" userName="morgau_fin3" r:id="rId439" minRId="18446" maxRId="184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73A81B5-16F6-4FBC-A15E-4C31D63BD2A3}" dateTime="2021-02-04T14:03:47" maxSheetId="24" userName="morgau_fin3" r:id="rId44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C2CDFC1-11D3-4683-9122-6A0BD7252F68}" dateTime="2021-02-04T14:27:55" maxSheetId="24" userName="morgau_fin3" r:id="rId441" minRId="18547" maxRId="1857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8218F33-61B2-4145-B93C-123706C9BC1E}" dateTime="2021-02-04T14:41:05" maxSheetId="24" userName="morgau_fin3" r:id="rId442" minRId="18600" maxRId="186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41DDC24-B6DB-4A60-8EC3-B40496E5874B}" dateTime="2021-02-04T16:46:24" maxSheetId="24" userName="morgau_fin3" r:id="rId443" minRId="18647" maxRId="187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2245F88-C415-4FB8-B3C0-8ACC22A962C3}" dateTime="2021-02-04T16:51:28" maxSheetId="24" userName="morgau_fin3" r:id="rId444" minRId="18781" maxRId="187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105B913-391D-4442-881D-16E990867A5D}" dateTime="2021-02-04T16:52:26" maxSheetId="24" userName="morgau_fin3" r:id="rId445" minRId="18824" maxRId="188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585FF9-4A51-4F46-A731-938A2A78096D}" dateTime="2021-02-04T16:54:42" maxSheetId="24" userName="morgau_fin3" r:id="rId446" minRId="18856" maxRId="1886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0A39B10-5BC5-4D80-8A8A-65BD071228F5}" dateTime="2021-02-04T16:55:09" maxSheetId="24" userName="morgau_fin3" r:id="rId447" minRId="18892" maxRId="1889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F469590-41A7-4EB2-923D-B11C56F1F439}" dateTime="2021-02-04T16:57:30" maxSheetId="24" userName="morgau_fin3" r:id="rId448" minRId="18924" maxRId="1893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64BC9C1-66EB-4341-BDD8-A16351AEAC4D}" dateTime="2021-02-04T16:58:16" maxSheetId="24" userName="morgau_fin3" r:id="rId449" minRId="18961" maxRId="1896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CF34F3E-574A-48A3-81D3-A3566D7B6B22}" dateTime="2021-02-04T16:59:31" maxSheetId="24" userName="morgau_fin3" r:id="rId450" minRId="1899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8278DF6-B8E8-4B03-865F-DCAA1498385A}" dateTime="2021-02-04T16:59:48" maxSheetId="24" userName="morgau_fin3" r:id="rId451" minRId="1902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D4F4F56-5029-4D4D-82E3-578EFFF8AC27}" dateTime="2021-02-04T17:00:11" maxSheetId="24" userName="morgau_fin3" r:id="rId452" minRId="190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0513149-D1A9-49F6-AD6D-C8AC798DB748}" dateTime="2021-02-04T17:00:44" maxSheetId="24" userName="morgau_fin3" r:id="rId453" minRId="190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BC03109-41B0-49B5-9B44-83E4B2930523}" dateTime="2021-02-04T17:01:16" maxSheetId="24" userName="morgau_fin3" r:id="rId454" minRId="191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3C5B1E4-8512-499C-AA14-F2233FAC0DC1}" dateTime="2021-02-04T17:01:47" maxSheetId="24" userName="morgau_fin3" r:id="rId455" minRId="191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57E3EC-2024-424A-A95E-AA77E8212943}" dateTime="2021-02-04T17:02:30" maxSheetId="24" userName="morgau_fin3" r:id="rId456" minRId="19181" maxRId="191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2D94E33-1544-4251-9AB5-977735CDD8E7}" dateTime="2021-02-04T17:03:07" maxSheetId="24" userName="morgau_fin3" r:id="rId457" minRId="19213" maxRId="192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C1D5547-6BB1-4B3D-9DA8-6AABD8B0AD6B}" dateTime="2021-02-04T17:03:44" maxSheetId="24" userName="morgau_fin3" r:id="rId458" minRId="1924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F4883DF-603D-4DF2-B284-854FE56455D4}" dateTime="2021-02-04T17:04:16" maxSheetId="24" userName="morgau_fin3" r:id="rId459" minRId="192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1F05E16-65A2-49A7-9F58-949A2D9663AA}" dateTime="2021-02-04T17:05:54" maxSheetId="24" userName="morgau_fin3" r:id="rId460" minRId="19307" maxRId="193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16B8DBA-DFF4-45FD-A5FE-F804C3F71CC9}" dateTime="2021-02-04T17:07:02" maxSheetId="24" userName="morgau_fin3" r:id="rId461" minRId="193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191A9AD1-D8E9-433C-AD25-2CB98A8D39E2}" dateTime="2021-02-04T17:07:42" maxSheetId="24" userName="morgau_fin3" r:id="rId462" minRId="19370" maxRId="1937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35E4BE6-2F4E-487E-8794-469030479DFB}" dateTime="2021-02-04T17:08:36" maxSheetId="24" userName="morgau_fin3" r:id="rId463" minRId="1940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DBD3876-416F-4A00-9BA8-FFE623925AC8}" dateTime="2021-02-04T17:09:50" maxSheetId="24" userName="morgau_fin3" r:id="rId464" minRId="19433" maxRId="1943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A5E38A7-7876-4028-9C96-A40FF60EED52}" dateTime="2021-02-04T17:10:29" maxSheetId="24" userName="morgau_fin3" r:id="rId465" minRId="19467" maxRId="194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FB068CE-7D07-4AF0-B0A7-3FF2859E94E1}" dateTime="2021-02-05T08:55:48" maxSheetId="24" userName="morgau_fin3" r:id="rId466" minRId="19499" maxRId="1951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6BCDA6E-E1DD-4E55-A3EF-89785D8ABCDC}" dateTime="2021-02-05T08:57:03" maxSheetId="24" userName="morgau_fin3" r:id="rId467" minRId="19545" maxRId="1954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DCCFDC5-3234-4E84-8944-6E46064A6766}" dateTime="2021-02-05T08:59:31" maxSheetId="24" userName="morgau_fin3" r:id="rId46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A58A039-DF0B-4D47-B6DA-C9D8E2A5A0BF}" dateTime="2021-02-05T09:19:08" maxSheetId="24" userName="morgau_fin3" r:id="rId469" minRId="19607" maxRId="196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300182C-4AEE-4644-90FC-1845BAC80B9D}" dateTime="2021-02-05T09:34:28" maxSheetId="24" userName="morgau_fin3" r:id="rId470" minRId="196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989C44A-3773-442F-A314-160BC4E04866}" dateTime="2021-02-05T09:53:37" maxSheetId="24" userName="morgau_fin3" r:id="rId471" minRId="19670" maxRId="196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3294D9A-3E22-44AC-ACBC-418144222278}" dateTime="2021-02-05T10:01:17" maxSheetId="24" userName="morgau_fin3" r:id="rId472" minRId="19704" maxRId="197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D023A66-9A77-40B9-9E26-6342CD68BE9F}" dateTime="2021-02-05T10:02:18" maxSheetId="24" userName="morgau_fin3" r:id="rId4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9E7C8BB-886D-427C-8A70-88926B1A57DC}" dateTime="2021-02-05T11:18:07" maxSheetId="24" userName="morgau_fin3" r:id="rId474" minRId="19766" maxRId="1978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E2BA6B7-5131-4A67-B20A-984FF5D0DBD9}" dateTime="2021-02-05T11:18:26" maxSheetId="24" userName="morgau_fin3" r:id="rId47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F5A78E2-0FB2-4367-AC06-B977E72F1E7A}" dateTime="2021-02-05T11:23:36" maxSheetId="24" userName="morgau_fin3" r:id="rId476" minRId="198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B3CF877-184A-497B-AF41-1ECC14641727}" dateTime="2021-02-05T11:25:11" maxSheetId="24" userName="morgau_fin3" r:id="rId47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4B0FAD1-69AB-400F-9650-FE25CF6EDF9F}" dateTime="2021-02-05T11:27:58" maxSheetId="24" userName="morgau_fin3" r:id="rId478" minRId="19905" maxRId="1990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81DAFA1-B944-42FF-8960-CDB65AB1C2FE}" dateTime="2021-02-05T11:29:45" maxSheetId="24" userName="morgau_fin3" r:id="rId47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50A7859-3DDE-4AC5-B514-B85A6CD13957}" dateTime="2021-02-05T11:34:53" maxSheetId="24" userName="morgau_fin3" r:id="rId48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BCD7067-3114-4CCD-B5A8-8D05C321AA25}" dateTime="2021-02-05T11:52:51" maxSheetId="24" userName="morgau_fin3" r:id="rId4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E2F72A9-E546-4EF4-BA70-EF52C145AE23}" dateTime="2021-02-05T14:42:28" maxSheetId="24" userName="morgau_fin3" r:id="rId4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244AC3C-DD4C-49D8-A451-877C4CDC0E76}" dateTime="2021-03-03T10:25:32" maxSheetId="24" userName="morgau_fin3" r:id="rId483" minRId="20059" maxRId="2006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6A4D85E-5D73-432E-A782-33D6D68AE7B1}" dateTime="2021-03-03T11:13:16" maxSheetId="24" userName="morgau_fin3" r:id="rId484" minRId="20094" maxRId="2010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E0AA326-F72E-450B-B5B9-0F7424D898D0}" dateTime="2021-03-03T11:23:57" maxSheetId="24" userName="morgau_fin3" r:id="rId485" minRId="20136" maxRId="2014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999F0D4-0EAE-4CA7-AC3B-B4486CD78D8C}" dateTime="2021-03-03T11:35:17" maxSheetId="24" userName="morgau_fin3" r:id="rId48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99F08B7-7D5B-4661-862D-7DC41716A9E8}" dateTime="2021-03-03T14:05:38" maxSheetId="24" userName="morgau_fin3" r:id="rId487" minRId="20204" maxRId="2021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EFD3C86-96A5-4A2B-B915-0A99AAE76045}" dateTime="2021-03-03T14:06:07" maxSheetId="24" userName="morgau_fin3" r:id="rId48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FC78C59-73D1-4C8D-9BFF-5C6E27781C1D}" dateTime="2021-03-03T14:06:38" maxSheetId="24" userName="morgau_fin3" r:id="rId489" minRId="20278" maxRId="2028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8C2098D-E4EA-4DFC-9A1A-1DCAB232A649}" dateTime="2021-03-03T14:15:15" maxSheetId="24" userName="morgau_fin3" r:id="rId490" minRId="20311" maxRId="203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90C4C3BD-5340-4247-B980-F4365EE80C64}" dateTime="2021-03-03T14:20:20" maxSheetId="24" userName="morgau_fin3" r:id="rId491" minRId="20352" maxRId="2035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3C1F578-3D9F-4554-B8F7-62A2E378D762}" dateTime="2021-03-03T14:37:49" maxSheetId="24" userName="morgau_fin3" r:id="rId492" minRId="20388" maxRId="204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41D5A58A-D661-45C6-9FFA-9127746A4DB3}" dateTime="2021-03-03T15:58:13" maxSheetId="24" userName="morgau_fin3" r:id="rId493" minRId="20447" maxRId="2045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B8E1D13-3D36-46F9-8B2C-C1DDBB35BA24}" dateTime="2021-03-03T16:04:10" maxSheetId="24" userName="morgau_fin3" r:id="rId494" minRId="20489" maxRId="2049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F04F08E-B0CB-40C4-836D-AE563C7848E5}" dateTime="2021-03-03T16:17:20" maxSheetId="24" userName="morgau_fin3" r:id="rId495" minRId="20525" maxRId="205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A5EB496-90E9-462C-A0CC-782D28113F43}" dateTime="2021-03-03T16:27:17" maxSheetId="24" userName="morgau_fin3" r:id="rId496" minRId="20570" maxRId="2057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78AB50F-2E10-4633-893C-2990E7D2A0AD}" dateTime="2021-03-03T16:45:53" maxSheetId="24" userName="morgau_fin3" r:id="rId497" minRId="20607" maxRId="2063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E60A356-87B4-46E0-A12E-05B881DBD381}" dateTime="2021-03-03T17:00:45" maxSheetId="24" userName="morgau_fin3" r:id="rId498" minRId="20664" maxRId="206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9FEC91F-3149-43CD-A405-1799853C533B}" dateTime="2021-03-03T17:01:12" maxSheetId="24" userName="morgau_fin3" r:id="rId499" minRId="2071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DA5428D-8F19-48E5-AFB3-F32BAB5A6868}" dateTime="2021-03-03T17:02:11" maxSheetId="24" userName="morgau_fin3" r:id="rId500" minRId="20743" maxRId="2074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893A841F-D0D9-49C7-8BEC-15D5D4A23514}" dateTime="2021-03-03T17:02:35" maxSheetId="24" userName="morgau_fin3" r:id="rId501" minRId="2077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0DA062DF-CA9B-4CF2-A109-E2AB236AFF93}" dateTime="2021-03-03T17:03:18" maxSheetId="24" userName="morgau_fin3" r:id="rId502" minRId="20806" maxRId="208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1A05964-49CC-44D5-9F21-1B9B1E9F86D1}" dateTime="2021-03-03T17:03:28" maxSheetId="24" userName="morgau_fin3" r:id="rId50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20560CE-BFDC-49E8-9DAA-966BC531D945}" dateTime="2021-03-04T09:00:09" maxSheetId="24" userName="morgau_fin3" r:id="rId504" minRId="20868" maxRId="208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766143F-D586-43C9-9C72-597317692594}" dateTime="2021-03-04T09:03:30" maxSheetId="24" userName="morgau_fin3" r:id="rId505" minRId="20913" maxRId="20918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547D942-234B-4EE3-90D2-1111D4FE8C58}" dateTime="2021-03-04T09:12:37" maxSheetId="24" userName="morgau_fin3" r:id="rId506" minRId="20949" maxRId="2096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84702C5-68E0-410A-9290-492196168E7B}" dateTime="2021-03-04T09:20:56" maxSheetId="24" userName="morgau_fin3" r:id="rId507" minRId="21000" maxRId="2102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E06C9847-DC2D-4CA1-B6CC-923452FC20CC}" dateTime="2021-03-04T09:30:27" maxSheetId="24" userName="morgau_fin3" r:id="rId508" minRId="21052" maxRId="2107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2D5D3EE-4E3A-4C81-8725-F560B9053972}" dateTime="2021-03-04T09:41:25" maxSheetId="24" userName="morgau_fin3" r:id="rId509" minRId="21104" maxRId="21123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D1428CA-C21C-454F-918E-BA032A0E54C9}" dateTime="2021-03-04T10:05:34" maxSheetId="24" userName="morgau_fin3" r:id="rId510" minRId="21154" maxRId="21181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C718F536-A21B-4EF9-8BD6-6EF42D11241E}" dateTime="2021-03-04T10:17:37" maxSheetId="24" userName="morgau_fin3" r:id="rId511" minRId="21212" maxRId="2122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A4D44051-747E-4828-AE6B-6A88EFB2E7FF}" dateTime="2021-03-04T10:21:25" maxSheetId="24" userName="morgau_fin3" r:id="rId512" minRId="21258" maxRId="2126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D4EE4FCB-1648-4678-86F8-CD0DD7E1AA65}" dateTime="2021-03-04T10:34:40" maxSheetId="24" userName="morgau_fin3" r:id="rId513" minRId="21298" maxRId="213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21CD4FE-3B22-44A4-B393-304239D38F4D}" dateTime="2021-03-04T10:48:20" maxSheetId="24" userName="morgau_fin3" r:id="rId514" minRId="21347" maxRId="2137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A4A1805-C23F-4C91-8368-09E85708CB4D}" dateTime="2021-03-04T11:05:59" maxSheetId="24" userName="morgau_fin3" r:id="rId515" minRId="21403" maxRId="2141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324C8480-AFAF-4B6E-B6D2-50F25995E529}" dateTime="2021-03-04T11:36:38" maxSheetId="24" userName="morgau_fin3" r:id="rId516" minRId="21450" maxRId="21482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BC699617-E1B5-4FF0-B12C-46DD2EC34C9E}" dateTime="2021-03-04T11:39:59" maxSheetId="24" userName="morgau_fin3" r:id="rId517" minRId="21513" maxRId="2151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F92C990-14AD-400C-B63B-32AA572B2D63}" dateTime="2021-03-04T11:44:48" maxSheetId="24" userName="morgau_fin3" r:id="rId518" minRId="21547" maxRId="2155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51A3BF8A-428B-462F-87DE-F0186A55989F}" dateTime="2021-03-04T13:56:34" maxSheetId="24" userName="morgau_fin3" r:id="rId519" minRId="21581" maxRId="21607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27F31401-6D17-4767-AD15-103B6FCEEFA5}" dateTime="2021-03-04T13:57:28" maxSheetId="24" userName="morgau_fin3" r:id="rId520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FA52FB3B-BDE9-402A-9C7B-14E5DBA0BBB8}" dateTime="2021-03-04T14:02:43" maxSheetId="24" userName="morgau_fin3" r:id="rId521" minRId="21668" maxRId="2167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0CB5787-8639-4937-A98C-DB5FCA0FA1FD}" dateTime="2021-03-04T14:04:58" maxSheetId="24" userName="morgau_fin3" r:id="rId522" minRId="21705" maxRId="21706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9F2051C-AA15-4314-816D-E6172E259FAC}" dateTime="2021-03-04T14:05:55" maxSheetId="24" userName="morgau_fin3" r:id="rId523" minRId="21737" maxRId="21739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61E1F00D-C0F7-4042-B83C-34C60E799530}" dateTime="2021-03-04T14:06:32" maxSheetId="24" userName="morgau_fin3" r:id="rId524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  <header guid="{7DE9E221-13BC-4A88-A6A6-0254AA8F6C89}" dateTime="2021-03-04T14:58:07" maxSheetId="24" userName="morgau_fin3" r:id="rId525">
    <sheetIdMap count="23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19276" sId="2" numFmtId="4">
    <oc r="CI32">
      <v>25036.8194</v>
    </oc>
    <nc r="CI32">
      <v>21197.918470000001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19119" sId="2" numFmtId="4">
    <oc r="BO32">
      <v>2.3295599999999999</v>
    </oc>
    <nc r="BO32">
      <v>0.1484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16399" sId="6" numFmtId="4">
    <oc r="C45">
      <v>663.8</v>
    </oc>
    <nc r="C45">
      <v>1097.19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14712" sId="5" numFmtId="4">
    <oc r="D38">
      <v>2.52956</v>
    </oc>
    <nc r="D38">
      <v>-2.52956</v>
    </nc>
  </rcc>
  <rcc rId="14713" sId="5">
    <oc r="A35">
      <v>1163305010</v>
    </oc>
    <nc r="A35">
      <v>1160000000</v>
    </nc>
  </rcc>
  <rcc rId="14714" sId="5">
    <oc r="A36">
      <v>1163305010</v>
    </oc>
    <nc r="A36">
      <v>1160701010</v>
    </nc>
  </rcc>
  <rcc rId="14715" sId="5">
    <oc r="B36" t="inlineStr">
      <is>
        <t>Денежные взыскания за нарушение законодательства РФ о размещении заказов на поставки товаров, выполнение работ, оказание услуг для нужд поселений</t>
      </is>
    </oc>
    <nc r="B36" t="inlineStr">
      <is>
        <t>Штрафы,неустойки,пени,уплаченные в случае просрочки исполнения поставщикам обязательств, предусмотренных муниципальным контрактам, заключенным муниципальным органом,казенным учреждением сельского поселения</t>
      </is>
    </nc>
  </rcc>
  <rcc rId="14716" sId="5" numFmtId="4">
    <oc r="D36">
      <v>0</v>
    </oc>
    <nc r="D36">
      <v>2.3295599999999999</v>
    </nc>
  </rcc>
  <rcc rId="14717" sId="5" numFmtId="4">
    <oc r="C42">
      <v>3003</v>
    </oc>
    <nc r="C42">
      <v>3283.9</v>
    </nc>
  </rcc>
  <rcc rId="14718" sId="5" numFmtId="4">
    <oc r="D42">
      <v>3003</v>
    </oc>
    <nc r="D42">
      <v>273.654</v>
    </nc>
  </rcc>
  <rcc rId="14719" sId="5" numFmtId="4">
    <oc r="C43">
      <v>446.5</v>
    </oc>
    <nc r="C43">
      <v>0</v>
    </nc>
  </rcc>
  <rcc rId="14720" sId="5" numFmtId="4">
    <oc r="D43">
      <v>446.5</v>
    </oc>
    <nc r="D43">
      <v>0</v>
    </nc>
  </rcc>
  <rcc rId="14721" sId="5" numFmtId="4">
    <oc r="C44">
      <v>4765.3783100000001</v>
    </oc>
    <nc r="C44">
      <v>2037.6</v>
    </nc>
  </rcc>
  <rcc rId="14722" sId="5" numFmtId="4">
    <oc r="D44">
      <v>4765.3788299999997</v>
    </oc>
    <nc r="D44">
      <v>0</v>
    </nc>
  </rcc>
  <rcc rId="14723" sId="5" numFmtId="4">
    <oc r="C46">
      <v>183.01900000000001</v>
    </oc>
    <nc r="C46">
      <v>185.178</v>
    </nc>
  </rcc>
  <rcc rId="14724" sId="5" numFmtId="4">
    <oc r="D46">
      <v>183.01900000000001</v>
    </oc>
    <nc r="D46">
      <v>14.933299999999999</v>
    </nc>
  </rcc>
  <rcc rId="14725" sId="5" numFmtId="4">
    <oc r="C47">
      <v>675.19200000000001</v>
    </oc>
    <nc r="C47">
      <v>0</v>
    </nc>
  </rcc>
  <rcc rId="14726" sId="5" numFmtId="4">
    <oc r="D47">
      <v>675.18579999999997</v>
    </oc>
    <nc r="D47">
      <v>0</v>
    </nc>
  </rcc>
  <rcc rId="14727" sId="5" numFmtId="4">
    <oc r="C48">
      <v>369.05937</v>
    </oc>
    <nc r="C48">
      <v>0</v>
    </nc>
  </rcc>
  <rcc rId="14728" sId="5" numFmtId="4">
    <oc r="D48">
      <v>523.54088000000002</v>
    </oc>
    <nc r="D48">
      <v>0</v>
    </nc>
  </rcc>
  <rcc rId="14729" sId="5" numFmtId="4">
    <oc r="C59">
      <v>1799.7919999999999</v>
    </oc>
    <nc r="C59">
      <v>1754.6</v>
    </nc>
  </rcc>
  <rcc rId="14730" sId="5" numFmtId="4">
    <oc r="D59">
      <v>1796.4857500000001</v>
    </oc>
    <nc r="D59">
      <v>36.070070000000001</v>
    </nc>
  </rcc>
  <rcc rId="14731" sId="5" numFmtId="4">
    <oc r="C64">
      <v>15.500999999999999</v>
    </oc>
    <nc r="C64">
      <v>5.843</v>
    </nc>
  </rcc>
  <rcc rId="14732" sId="5" numFmtId="4">
    <oc r="D64">
      <v>15.2005</v>
    </oc>
    <nc r="D64">
      <v>0</v>
    </nc>
  </rcc>
  <rcc rId="14733" sId="5" numFmtId="4">
    <oc r="C62">
      <v>0</v>
    </oc>
    <nc r="C62">
      <v>53</v>
    </nc>
  </rcc>
  <rcc rId="14734" sId="5" numFmtId="4">
    <oc r="C66">
      <v>179.892</v>
    </oc>
    <nc r="C66">
      <v>179.208</v>
    </nc>
  </rcc>
  <rcc rId="14735" sId="5" numFmtId="4">
    <oc r="D66">
      <v>179.892</v>
    </oc>
    <nc r="D66">
      <v>4</v>
    </nc>
  </rcc>
  <rcc rId="14736" sId="5" numFmtId="4">
    <oc r="C70">
      <v>2.7031100000000001</v>
    </oc>
    <nc r="C70">
      <v>2</v>
    </nc>
  </rcc>
  <rcc rId="14737" sId="5" numFmtId="4">
    <oc r="D70">
      <v>2.7031100000000001</v>
    </oc>
    <nc r="D70">
      <v>0</v>
    </nc>
  </rcc>
  <rcc rId="14738" sId="5" numFmtId="4">
    <oc r="C72">
      <v>2.1</v>
    </oc>
    <nc r="C72">
      <v>4</v>
    </nc>
  </rcc>
  <rcc rId="14739" sId="5" numFmtId="4">
    <oc r="D72">
      <v>2.1</v>
    </oc>
    <nc r="D72">
      <v>0</v>
    </nc>
  </rcc>
  <rcc rId="14740" sId="5" numFmtId="4">
    <oc r="D71">
      <v>2</v>
    </oc>
    <nc r="D71">
      <v>0</v>
    </nc>
  </rcc>
  <rcc rId="14741" sId="5" numFmtId="4">
    <oc r="C74">
      <v>8.0429999999999993</v>
    </oc>
    <nc r="C74">
      <v>14.316000000000001</v>
    </nc>
  </rcc>
  <rcc rId="14742" sId="5" numFmtId="4">
    <oc r="D74">
      <v>8.0429999999999993</v>
    </oc>
    <nc r="D74">
      <v>0</v>
    </nc>
  </rcc>
  <rcc rId="14743" sId="5" numFmtId="4">
    <oc r="C75">
      <v>1371.1010000000001</v>
    </oc>
    <nc r="C75">
      <v>153</v>
    </nc>
  </rcc>
  <rcc rId="14744" sId="5" numFmtId="4">
    <oc r="D75">
      <v>1276.83853</v>
    </oc>
    <nc r="D75">
      <v>0</v>
    </nc>
  </rcc>
  <rcc rId="14745" sId="5" numFmtId="4">
    <oc r="C76">
      <v>3723.4219699999999</v>
    </oc>
    <nc r="C76">
      <v>2777.16</v>
    </nc>
  </rcc>
  <rcc rId="14746" sId="5" numFmtId="4">
    <oc r="D76">
      <v>3596.4996700000002</v>
    </oc>
    <nc r="D76">
      <v>34.097999999999999</v>
    </nc>
  </rcc>
  <rcc rId="14747" sId="5" numFmtId="4">
    <oc r="C77">
      <v>29.21</v>
    </oc>
    <nc r="C77">
      <v>0</v>
    </nc>
  </rcc>
  <rcc rId="14748" sId="5" numFmtId="4">
    <oc r="D77">
      <v>29.21</v>
    </oc>
    <nc r="D77">
      <v>0</v>
    </nc>
  </rcc>
  <rcc rId="14749" sId="5" numFmtId="4">
    <oc r="C81">
      <v>4296.3657000000003</v>
    </oc>
    <nc r="C81">
      <v>1088.7</v>
    </nc>
  </rcc>
  <rcc rId="14750" sId="5" numFmtId="4">
    <oc r="D81">
      <v>4294.2074300000004</v>
    </oc>
    <nc r="D81">
      <v>0</v>
    </nc>
  </rcc>
  <rcc rId="14751" sId="5" numFmtId="4">
    <oc r="C84">
      <v>3138.51406</v>
    </oc>
    <nc r="C84">
      <v>3243.5</v>
    </nc>
  </rcc>
  <rcc rId="14752" sId="5" numFmtId="4">
    <oc r="D84">
      <v>3138.5135599999999</v>
    </oc>
    <nc r="D84">
      <v>220</v>
    </nc>
  </rcc>
  <rcc rId="14753" sId="5" numFmtId="4">
    <oc r="C92">
      <v>9.0900400000000001</v>
    </oc>
    <nc r="C92">
      <v>22.411000000000001</v>
    </nc>
  </rcc>
  <rcc rId="14754" sId="5" numFmtId="4">
    <oc r="D92">
      <v>9.09</v>
    </oc>
    <nc r="D92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2.xml><?xml version="1.0" encoding="utf-8"?>
<revisions xmlns="http://schemas.openxmlformats.org/spreadsheetml/2006/main" xmlns:r="http://schemas.openxmlformats.org/officeDocument/2006/relationships">
  <rcc rId="14599" sId="4" numFmtId="4">
    <oc r="C54">
      <v>1092.816</v>
    </oc>
    <nc r="C54">
      <v>1114</v>
    </nc>
  </rcc>
  <rcc rId="14600" sId="4" numFmtId="4">
    <oc r="D54">
      <v>1073.99316</v>
    </oc>
    <nc r="D54">
      <v>20</v>
    </nc>
  </rcc>
  <rcc rId="14601" sId="4" numFmtId="4">
    <oc r="C59">
      <v>4.016</v>
    </oc>
    <nc r="C59">
      <v>2.2749999999999999</v>
    </nc>
  </rcc>
  <rcc rId="14602" sId="4" numFmtId="4">
    <oc r="D59">
      <v>4.0155000000000003</v>
    </oc>
    <nc r="D59">
      <v>0</v>
    </nc>
  </rcc>
  <rcc rId="14603" sId="4" numFmtId="4">
    <oc r="C61">
      <v>89.944999999999993</v>
    </oc>
    <nc r="C61">
      <v>89.605000000000004</v>
    </nc>
  </rcc>
  <rcc rId="14604" sId="4" numFmtId="4">
    <oc r="D61">
      <v>89.944999999999993</v>
    </oc>
    <nc r="D61">
      <v>2</v>
    </nc>
  </rcc>
  <rcc rId="14605" sId="4" numFmtId="4">
    <oc r="C65">
      <v>2.7031100000000001</v>
    </oc>
    <nc r="C65">
      <v>1</v>
    </nc>
  </rcc>
  <rcc rId="14606" sId="4" numFmtId="4">
    <oc r="D65">
      <v>2.7031100000000001</v>
    </oc>
    <nc r="D65">
      <v>0</v>
    </nc>
  </rcc>
  <rcc rId="14607" sId="4" numFmtId="4">
    <oc r="C66">
      <v>7.3419999999999996</v>
    </oc>
    <nc r="C66">
      <v>7</v>
    </nc>
  </rcc>
  <rcc rId="14608" sId="4" numFmtId="4">
    <oc r="D66">
      <v>7.3419800000000004</v>
    </oc>
    <nc r="D66">
      <v>0</v>
    </nc>
  </rcc>
  <rcc rId="14609" sId="4" numFmtId="4">
    <oc r="D67">
      <v>2</v>
    </oc>
    <nc r="D67">
      <v>0</v>
    </nc>
  </rcc>
  <rcc rId="14610" sId="4" numFmtId="4">
    <oc r="C69">
      <v>4.0214999999999996</v>
    </oc>
    <nc r="C69">
      <v>7.1580000000000004</v>
    </nc>
  </rcc>
  <rcc rId="14611" sId="4" numFmtId="4">
    <oc r="D69">
      <v>4.0214999999999996</v>
    </oc>
    <nc r="D69">
      <v>0</v>
    </nc>
  </rcc>
  <rcc rId="14612" sId="4" numFmtId="4">
    <oc r="C70">
      <v>20.000889999999998</v>
    </oc>
    <nc r="C70">
      <v>0</v>
    </nc>
  </rcc>
  <rcc rId="14613" sId="4" numFmtId="4">
    <oc r="D70">
      <v>19.72</v>
    </oc>
    <nc r="D70">
      <v>0</v>
    </nc>
  </rcc>
  <rcc rId="14614" sId="4" numFmtId="4">
    <oc r="C71">
      <v>2059.4047599999999</v>
    </oc>
    <nc r="C71">
      <v>643.21</v>
    </nc>
  </rcc>
  <rcc rId="14615" sId="4" numFmtId="4">
    <oc r="D71">
      <v>2027.1092100000001</v>
    </oc>
    <nc r="D71">
      <v>0</v>
    </nc>
  </rcc>
  <rcc rId="14616" sId="4" numFmtId="4">
    <oc r="C72">
      <v>107.712</v>
    </oc>
    <nc r="C72">
      <v>0</v>
    </nc>
  </rcc>
  <rcc rId="14617" sId="4" numFmtId="4">
    <oc r="D72">
      <v>107.712</v>
    </oc>
    <nc r="D72">
      <v>0</v>
    </nc>
  </rcc>
  <rcc rId="14618" sId="4" numFmtId="4">
    <oc r="C76">
      <v>610.0385</v>
    </oc>
    <nc r="C76">
      <v>275.04700000000003</v>
    </nc>
  </rcc>
  <rcc rId="14619" sId="4" numFmtId="4">
    <oc r="D76">
      <v>608.92861000000005</v>
    </oc>
    <nc r="D76">
      <v>0</v>
    </nc>
  </rcc>
  <rcc rId="14620" sId="4" numFmtId="4">
    <oc r="C78">
      <v>273.65499999999997</v>
    </oc>
    <nc r="C78">
      <v>283</v>
    </nc>
  </rcc>
  <rcc rId="14621" sId="4" numFmtId="4">
    <oc r="D78">
      <v>273.65499999999997</v>
    </oc>
    <nc r="D78">
      <v>24</v>
    </nc>
  </rcc>
  <rcc rId="14622" sId="4" numFmtId="4">
    <oc r="C85">
      <v>14</v>
    </oc>
    <nc r="C85">
      <v>2</v>
    </nc>
  </rcc>
  <rcc rId="14623" sId="4" numFmtId="4">
    <oc r="D85">
      <v>13.95</v>
    </oc>
    <nc r="D85">
      <v>0</v>
    </nc>
  </rcc>
  <rcc rId="14624" sId="4" numFmtId="4">
    <oc r="C57">
      <v>0</v>
    </oc>
    <nc r="C57">
      <v>12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121.xml><?xml version="1.0" encoding="utf-8"?>
<revisions xmlns="http://schemas.openxmlformats.org/spreadsheetml/2006/main" xmlns:r="http://schemas.openxmlformats.org/officeDocument/2006/relationships">
  <rcc rId="14506" sId="4" numFmtId="4">
    <oc r="C6">
      <v>73.849999999999994</v>
    </oc>
    <nc r="C6">
      <v>89.8</v>
    </nc>
  </rcc>
  <rcc rId="14507" sId="4" numFmtId="4">
    <oc r="D6">
      <v>78.972350000000006</v>
    </oc>
    <nc r="D6">
      <v>1.4789399999999999</v>
    </nc>
  </rcc>
  <rcc rId="14508" sId="4" numFmtId="4">
    <oc r="C8">
      <v>82.8</v>
    </oc>
    <nc r="C8">
      <v>95.74</v>
    </nc>
  </rcc>
  <rcc rId="14509" sId="4" numFmtId="4">
    <oc r="D8">
      <v>122.70061</v>
    </oc>
    <nc r="D8">
      <v>9.7181300000000004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05.xml><?xml version="1.0" encoding="utf-8"?>
<revisions xmlns="http://schemas.openxmlformats.org/spreadsheetml/2006/main" xmlns:r="http://schemas.openxmlformats.org/officeDocument/2006/relationships">
  <rcc rId="15091" sId="9">
    <oc r="A1" t="inlineStr">
      <is>
        <t xml:space="preserve">                     Анализ исполнения бюджета Москакасинского сельского поселения на 01.01.2020 г.</t>
      </is>
    </oc>
    <nc r="A1" t="inlineStr">
      <is>
        <t xml:space="preserve">                     Анализ исполнения бюджета Москакасинского сельского поселения на 01.02.2020 г.</t>
      </is>
    </nc>
  </rcc>
  <rcc rId="15092" sId="9">
    <oc r="C3" t="inlineStr">
      <is>
        <t>назначено на 2019 г.</t>
      </is>
    </oc>
    <nc r="C3" t="inlineStr">
      <is>
        <t>назначено на 2020 г.</t>
      </is>
    </nc>
  </rcc>
  <rcc rId="15093" sId="9">
    <oc r="D3" t="inlineStr">
      <is>
        <t>исполнен на 01.01.2020 г.</t>
      </is>
    </oc>
    <nc r="D3" t="inlineStr">
      <is>
        <t>исполнен на 01.02.2020 г.</t>
      </is>
    </nc>
  </rcc>
  <rcc rId="15094" sId="9">
    <oc r="C55" t="inlineStr">
      <is>
        <t>назначено на 2019 г.</t>
      </is>
    </oc>
    <nc r="C55" t="inlineStr">
      <is>
        <t>назначено на 2020 г.</t>
      </is>
    </nc>
  </rcc>
  <rcc rId="15095" sId="9">
    <oc r="D55" t="inlineStr">
      <is>
        <t>исполнено на 01.01.2020 г.</t>
      </is>
    </oc>
    <nc r="D55" t="inlineStr">
      <is>
        <t>исполнено на 01.02.2020 г.</t>
      </is>
    </nc>
  </rcc>
  <rcc rId="15096" sId="9" numFmtId="4">
    <oc r="C6">
      <v>1455.26</v>
    </oc>
    <nc r="C6">
      <v>1607.1</v>
    </nc>
  </rcc>
  <rcc rId="15097" sId="9" numFmtId="4">
    <oc r="D6">
      <v>1498.44714</v>
    </oc>
    <nc r="D6">
      <v>152.35122999999999</v>
    </nc>
  </rcc>
  <rcc rId="15098" sId="9" numFmtId="4">
    <oc r="C8">
      <v>248.38</v>
    </oc>
    <nc r="C8">
      <v>288.18</v>
    </nc>
  </rcc>
  <rcc rId="15099" sId="9" numFmtId="4">
    <oc r="D8">
      <v>368.10178000000002</v>
    </oc>
    <nc r="D8">
      <v>29.250710000000002</v>
    </nc>
  </rcc>
  <rcc rId="15100" sId="9" numFmtId="4">
    <oc r="C9">
      <v>2.665</v>
    </oc>
    <nc r="C9">
      <v>3.09</v>
    </nc>
  </rcc>
  <rcc rId="15101" sId="9" numFmtId="4">
    <oc r="D9">
      <v>2.7056399999999998</v>
    </oc>
    <nc r="D9">
      <v>0.19903000000000001</v>
    </nc>
  </rcc>
  <rcc rId="15102" sId="9" numFmtId="4">
    <oc r="C10">
      <v>414.85</v>
    </oc>
    <nc r="C10">
      <v>481.32</v>
    </nc>
  </rcc>
  <rcc rId="15103" sId="9" numFmtId="4">
    <oc r="D10">
      <v>491.78523999999999</v>
    </oc>
    <nc r="D10">
      <v>40.13646</v>
    </nc>
  </rcc>
  <rcc rId="15104" sId="9" numFmtId="4">
    <oc r="D11">
      <v>-53.903269999999999</v>
    </oc>
    <nc r="D11">
      <v>-5.3773400000000002</v>
    </nc>
  </rcc>
  <rcc rId="15105" sId="9" numFmtId="4">
    <oc r="D13">
      <v>27.633299999999998</v>
    </oc>
    <nc r="D13">
      <v>0</v>
    </nc>
  </rcc>
  <rcc rId="15106" sId="9" numFmtId="4">
    <oc r="C15">
      <v>295</v>
    </oc>
    <nc r="C15">
      <v>450</v>
    </nc>
  </rcc>
  <rcc rId="15107" sId="9" numFmtId="4">
    <oc r="D15">
      <v>238.49341999999999</v>
    </oc>
    <nc r="D15">
      <v>2.3001999999999998</v>
    </nc>
  </rcc>
  <rcc rId="15108" sId="9" numFmtId="4">
    <oc r="C16">
      <v>2240</v>
    </oc>
    <nc r="C16">
      <v>2151</v>
    </nc>
  </rcc>
  <rcc rId="15109" sId="9" numFmtId="4">
    <oc r="C18">
      <v>10</v>
    </oc>
    <nc r="C18">
      <v>8</v>
    </nc>
  </rcc>
  <rcc rId="15110" sId="9" numFmtId="4">
    <oc r="D18">
      <v>6.2</v>
    </oc>
    <nc r="D18">
      <v>0</v>
    </nc>
  </rcc>
  <rcc rId="15111" sId="9" numFmtId="4">
    <oc r="C35">
      <v>45</v>
    </oc>
    <nc r="C35">
      <v>0</v>
    </nc>
  </rcc>
  <rcc rId="15112" sId="9" numFmtId="4">
    <oc r="D35">
      <v>45.381860000000003</v>
    </oc>
    <nc r="D35">
      <v>0</v>
    </nc>
  </rcc>
  <rcc rId="15113" sId="9" numFmtId="4">
    <oc r="D37">
      <v>1.78</v>
    </oc>
    <nc r="D37">
      <v>-1.78</v>
    </nc>
  </rcc>
  <rcc rId="15114" sId="9" numFmtId="4">
    <oc r="D27">
      <v>0</v>
    </oc>
    <nc r="D27">
      <v>1.78</v>
    </nc>
  </rcc>
  <rcc rId="15115" sId="9" numFmtId="4">
    <oc r="C42">
      <v>300</v>
    </oc>
    <nc r="C42">
      <v>1300</v>
    </nc>
  </rcc>
  <rcc rId="15116" sId="9" numFmtId="4">
    <oc r="D42">
      <v>300</v>
    </oc>
    <nc r="D42">
      <v>0</v>
    </nc>
  </rcc>
  <rcc rId="15117" sId="9" numFmtId="4">
    <oc r="C43">
      <v>4250.3959999999997</v>
    </oc>
    <nc r="C43">
      <v>1124.1400000000001</v>
    </nc>
  </rcc>
  <rcc rId="15118" sId="9" numFmtId="4">
    <oc r="D43">
      <v>4250.3467099999998</v>
    </oc>
    <nc r="D43">
      <v>0</v>
    </nc>
  </rcc>
  <rcc rId="15119" sId="9" numFmtId="4">
    <oc r="C45">
      <v>181.68199999999999</v>
    </oc>
    <nc r="C45">
      <v>183.38800000000001</v>
    </nc>
  </rcc>
  <rcc rId="15120" sId="9" numFmtId="4">
    <oc r="D45">
      <v>181.68199999999999</v>
    </oc>
    <nc r="D45">
      <v>14.933299999999999</v>
    </nc>
  </rcc>
  <rcc rId="15121" sId="9" numFmtId="4">
    <oc r="C46">
      <v>335.51443999999998</v>
    </oc>
    <nc r="C46">
      <v>0</v>
    </nc>
  </rcc>
  <rcc rId="15122" sId="9" numFmtId="4">
    <oc r="D46">
      <v>331.71798999999999</v>
    </oc>
    <nc r="D46">
      <v>0</v>
    </nc>
  </rcc>
  <rcc rId="15123" sId="9" numFmtId="4">
    <oc r="C51">
      <v>887.46906999999999</v>
    </oc>
    <nc r="C51">
      <v>0</v>
    </nc>
  </rcc>
  <rcc rId="15124" sId="9" numFmtId="4">
    <oc r="D51">
      <v>887.46906999999999</v>
    </oc>
    <nc r="D51">
      <v>0</v>
    </nc>
  </rcc>
  <rcc rId="15125" sId="9" numFmtId="4">
    <oc r="D16">
      <v>2296.02792</v>
    </oc>
    <nc r="D16">
      <v>120.22599</v>
    </nc>
  </rcc>
  <rcc rId="15126" sId="9" numFmtId="34">
    <oc r="C59">
      <v>2115.3229999999999</v>
    </oc>
    <nc r="C59">
      <v>2193.3000000000002</v>
    </nc>
  </rcc>
  <rcc rId="15127" sId="9" numFmtId="34">
    <oc r="D59">
      <v>2089.7121000000002</v>
    </oc>
    <nc r="D59">
      <v>40.363869999999999</v>
    </nc>
  </rcc>
  <rcc rId="15128" sId="9" numFmtId="34">
    <oc r="C62">
      <v>0</v>
    </oc>
    <nc r="C62">
      <v>32</v>
    </nc>
  </rcc>
  <rcc rId="15129" sId="9" numFmtId="34">
    <oc r="C63">
      <v>1</v>
    </oc>
    <nc r="C63">
      <v>5</v>
    </nc>
  </rcc>
  <rcc rId="15130" sId="9" numFmtId="34">
    <oc r="C64">
      <v>10.477</v>
    </oc>
    <nc r="C64">
      <v>4.4320000000000004</v>
    </nc>
  </rcc>
  <rcc rId="15131" sId="9" numFmtId="34">
    <oc r="D64">
      <v>10.477</v>
    </oc>
    <nc r="D64">
      <v>0</v>
    </nc>
  </rcc>
  <rcc rId="15132" sId="9" numFmtId="34">
    <oc r="C66">
      <v>179.892</v>
    </oc>
    <nc r="C66">
      <v>179.208</v>
    </nc>
  </rcc>
  <rcc rId="15133" sId="9" numFmtId="34">
    <oc r="D66">
      <v>179.892</v>
    </oc>
    <nc r="D66">
      <v>4.8</v>
    </nc>
  </rcc>
  <rcc rId="15134" sId="9" numFmtId="34">
    <oc r="C70">
      <v>0</v>
    </oc>
    <nc r="C70">
      <v>1.6</v>
    </nc>
  </rcc>
  <rcc rId="15135" sId="9" numFmtId="34">
    <oc r="C71">
      <v>102.38826</v>
    </oc>
    <nc r="C71">
      <v>2.4</v>
    </nc>
  </rcc>
  <rcc rId="15136" sId="9" numFmtId="34">
    <oc r="D71">
      <v>102.38826</v>
    </oc>
    <nc r="D71">
      <v>0</v>
    </nc>
  </rcc>
  <rcc rId="15137" sId="9" numFmtId="34">
    <oc r="C72">
      <v>0</v>
    </oc>
    <nc r="C72">
      <v>2</v>
    </nc>
  </rcc>
  <rcc rId="15138" sId="9" numFmtId="34">
    <oc r="C74">
      <v>4.0214999999999996</v>
    </oc>
    <nc r="C74">
      <v>10.021000000000001</v>
    </nc>
  </rcc>
  <rcc rId="15139" sId="9" numFmtId="34">
    <oc r="D74">
      <v>4.0214999999999996</v>
    </oc>
    <nc r="D74">
      <v>0</v>
    </nc>
  </rcc>
  <rcc rId="15140" sId="9" numFmtId="34">
    <oc r="C75">
      <v>494.43554</v>
    </oc>
    <nc r="C75">
      <v>1579.519</v>
    </nc>
  </rcc>
  <rcc rId="15141" sId="9" numFmtId="34">
    <oc r="D75">
      <v>494.43554</v>
    </oc>
    <nc r="D75">
      <v>0</v>
    </nc>
  </rcc>
  <rcc rId="15142" sId="9" numFmtId="34">
    <oc r="C76">
      <v>6306.4701400000004</v>
    </oc>
    <nc r="C76">
      <v>1896.73</v>
    </nc>
  </rcc>
  <rcc rId="15143" sId="9" numFmtId="34">
    <oc r="D76">
      <v>6300.0498500000003</v>
    </oc>
    <nc r="D76">
      <v>0</v>
    </nc>
  </rcc>
  <rcc rId="15144" sId="9" numFmtId="34">
    <oc r="C77">
      <v>32.712049999999998</v>
    </oc>
    <nc r="C77">
      <v>0</v>
    </nc>
  </rcc>
  <rcc rId="15145" sId="9" numFmtId="34">
    <oc r="D77">
      <v>32.712049999999998</v>
    </oc>
    <nc r="D77">
      <v>0</v>
    </nc>
  </rcc>
  <rcc rId="15146" sId="9" numFmtId="34">
    <oc r="C81">
      <v>651.59676000000002</v>
    </oc>
    <nc r="C81">
      <v>476.00799999999998</v>
    </nc>
  </rcc>
  <rcc rId="15147" sId="9" numFmtId="34">
    <oc r="D81">
      <v>650.59676000000002</v>
    </oc>
    <nc r="D81">
      <v>57.517620000000001</v>
    </nc>
  </rcc>
  <rcc rId="15148" sId="9" numFmtId="34">
    <oc r="C84">
      <v>1411.7</v>
    </oc>
    <nc r="C84">
      <v>1212</v>
    </nc>
  </rcc>
  <rcc rId="15149" sId="9" numFmtId="34">
    <oc r="D84">
      <v>1145.2840000000001</v>
    </oc>
    <nc r="D84">
      <v>0</v>
    </nc>
  </rcc>
  <rcc rId="15150" sId="9" numFmtId="34">
    <oc r="C94">
      <v>30</v>
    </oc>
    <nc r="C94">
      <v>32</v>
    </nc>
  </rcc>
  <rcc rId="15151" sId="9" numFmtId="34">
    <oc r="D94">
      <v>30</v>
    </oc>
    <nc r="D94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fmt sheetId="2" sqref="CP18">
    <dxf>
      <numFmt numFmtId="4" formatCode="#,##0.00"/>
    </dxf>
  </rfmt>
  <rfmt sheetId="2" sqref="CP18">
    <dxf>
      <numFmt numFmtId="187" formatCode="#,##0.000"/>
    </dxf>
  </rfmt>
  <rfmt sheetId="2" sqref="CP18">
    <dxf>
      <numFmt numFmtId="186" formatCode="#,##0.0000"/>
    </dxf>
  </rfmt>
  <rfmt sheetId="2" sqref="CO18">
    <dxf>
      <numFmt numFmtId="4" formatCode="#,##0.00"/>
    </dxf>
  </rfmt>
  <rfmt sheetId="2" sqref="CO18">
    <dxf>
      <numFmt numFmtId="187" formatCode="#,##0.000"/>
    </dxf>
  </rfmt>
  <rfmt sheetId="2" sqref="CO18">
    <dxf>
      <numFmt numFmtId="186" formatCode="#,##0.0000"/>
    </dxf>
  </rfmt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Иль!$A$1:$F$105</formula>
    <oldFormula>Иль!$A$1:$F$105</oldFormula>
  </rdn>
  <rdn rId="0" localSheetId="6" customView="1" name="Z_5BFCA170_DEAE_4D2C_98A0_1E68B427AC01_.wvu.Rows" hidden="1" oldHidden="1">
    <formula>Иль!$19:$24,Иль!$30:$31,Иль!$33:$33,Иль!$46:$46,Иль!$51:$51,Иль!$61:$62,Иль!$69:$70,Иль!$79:$80,Иль!$82:$82,Иль!$94:$98</formula>
    <oldFormula>Иль!$19:$24,Иль!$30:$31,Иль!$33:$33,Иль!$46:$46,Иль!$51:$51,Иль!$61:$62,Иль!$69:$70,Иль!$79:$80,Иль!$82:$82,Иль!$94:$98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110.xml><?xml version="1.0" encoding="utf-8"?>
<revisions xmlns="http://schemas.openxmlformats.org/spreadsheetml/2006/main" xmlns:r="http://schemas.openxmlformats.org/officeDocument/2006/relationships">
  <rcc rId="19766" sId="1" numFmtId="4">
    <oc r="C24">
      <v>605382.30240000004</v>
    </oc>
    <nc r="C24">
      <v>678601.33418000001</v>
    </nc>
  </rcc>
  <rcc rId="19767" sId="1" numFmtId="4">
    <oc r="D24">
      <v>30181.744999999999</v>
    </oc>
    <nc r="D24">
      <v>18979.400000000001</v>
    </nc>
  </rcc>
  <rcc rId="19768" sId="1" numFmtId="4">
    <oc r="J26">
      <v>0</v>
    </oc>
    <nc r="J26">
      <f>SUM(Справка!CV18)</f>
    </nc>
  </rcc>
  <rcc rId="19769" sId="1" numFmtId="4">
    <oc r="C32">
      <v>78315.69515</v>
    </oc>
    <nc r="C32">
      <v>83262.89</v>
    </nc>
  </rcc>
  <rcc rId="19770" sId="1" numFmtId="4">
    <oc r="D32">
      <v>263.64665000000002</v>
    </oc>
    <nc r="D32">
      <v>1.865</v>
    </nc>
  </rcc>
  <rcc rId="19771" sId="1" numFmtId="4">
    <oc r="C33">
      <v>26799.2464</v>
    </oc>
    <nc r="C33">
      <v>51602.645470000003</v>
    </nc>
  </rcc>
  <rcc rId="19772" sId="1" numFmtId="4">
    <oc r="D33">
      <v>148.09558999999999</v>
    </oc>
    <nc r="D33">
      <v>143.39032</v>
    </nc>
  </rcc>
  <rcc rId="19773" sId="1" numFmtId="4">
    <oc r="C36">
      <v>70514.679000000004</v>
    </oc>
    <nc r="C36">
      <v>47035.228999999999</v>
    </nc>
  </rcc>
  <rcc rId="19774" sId="1" numFmtId="4">
    <oc r="D36">
      <v>1906.91292</v>
    </oc>
    <nc r="D36">
      <v>883.20204999999999</v>
    </nc>
  </rcc>
  <rcc rId="19775" sId="1" numFmtId="4">
    <oc r="C37">
      <v>32246.240000000002</v>
    </oc>
    <nc r="C37">
      <v>41628.59936</v>
    </nc>
  </rcc>
  <rcc rId="19776" sId="1" numFmtId="4">
    <oc r="D37">
      <v>104.44499999999999</v>
    </oc>
    <nc r="D37">
      <v>1.2</v>
    </nc>
  </rcc>
  <rcc rId="19777" sId="1" numFmtId="4">
    <oc r="C38">
      <v>37753.224000000002</v>
    </oc>
    <nc r="C38">
      <v>6274.4</v>
    </nc>
  </rcc>
  <rcc rId="19778" sId="1" numFmtId="4">
    <oc r="D38">
      <v>370.17500000000001</v>
    </oc>
    <nc r="D38">
      <v>359.988</v>
    </nc>
  </rcc>
  <rfmt sheetId="1" sqref="J15:J21">
    <dxf>
      <numFmt numFmtId="2" formatCode="0.00"/>
    </dxf>
  </rfmt>
  <rfmt sheetId="1" sqref="J15:J21">
    <dxf>
      <numFmt numFmtId="183" formatCode="0.000"/>
    </dxf>
  </rfmt>
  <rfmt sheetId="1" sqref="J15:J21">
    <dxf>
      <numFmt numFmtId="174" formatCode="0.0000"/>
    </dxf>
  </rfmt>
  <rfmt sheetId="1" sqref="J15:J21">
    <dxf>
      <numFmt numFmtId="168" formatCode="0.00000"/>
    </dxf>
  </rfmt>
  <rfmt sheetId="1" sqref="G20">
    <dxf>
      <numFmt numFmtId="2" formatCode="0.00"/>
    </dxf>
  </rfmt>
  <rfmt sheetId="1" sqref="G20">
    <dxf>
      <numFmt numFmtId="183" formatCode="0.000"/>
    </dxf>
  </rfmt>
  <rfmt sheetId="1" sqref="G20">
    <dxf>
      <numFmt numFmtId="2" formatCode="0.00"/>
    </dxf>
  </rfmt>
  <rfmt sheetId="1" sqref="G20">
    <dxf>
      <numFmt numFmtId="166" formatCode="0.0"/>
    </dxf>
  </rfmt>
  <rcc rId="19779" sId="1" numFmtId="4">
    <oc r="D25">
      <v>0</v>
    </oc>
    <nc r="D25">
      <f>SUM(J25+G25)</f>
    </nc>
  </rcc>
  <rcc rId="19780" sId="1" numFmtId="4">
    <oc r="D26">
      <f>G26+J26</f>
    </oc>
    <nc r="D26">
      <v>-19535.39184</v>
    </nc>
  </rcc>
  <rcc rId="19781" sId="1">
    <oc r="J27">
      <f>J24+J23</f>
    </oc>
    <nc r="J27">
      <f>J24+J23+J25+J26</f>
    </nc>
  </rcc>
  <rfmt sheetId="1" sqref="J27">
    <dxf>
      <numFmt numFmtId="2" formatCode="0.00"/>
    </dxf>
  </rfmt>
  <rfmt sheetId="1" sqref="J27">
    <dxf>
      <numFmt numFmtId="183" formatCode="0.000"/>
    </dxf>
  </rfmt>
  <rfmt sheetId="1" sqref="J27">
    <dxf>
      <numFmt numFmtId="174" formatCode="0.0000"/>
    </dxf>
  </rfmt>
  <rfmt sheetId="1" sqref="J27">
    <dxf>
      <numFmt numFmtId="168" formatCode="0.00000"/>
    </dxf>
  </rfmt>
  <rfmt sheetId="1" sqref="J27">
    <dxf>
      <numFmt numFmtId="173" formatCode="0.000000"/>
    </dxf>
  </rfmt>
  <rfmt sheetId="1" sqref="J27">
    <dxf>
      <numFmt numFmtId="168" formatCode="0.00000"/>
    </dxf>
  </rfmt>
  <rfmt sheetId="1" sqref="J5:J14">
    <dxf>
      <numFmt numFmtId="2" formatCode="0.00"/>
    </dxf>
  </rfmt>
  <rfmt sheetId="1" sqref="J5:J14">
    <dxf>
      <numFmt numFmtId="183" formatCode="0.000"/>
    </dxf>
  </rfmt>
  <rfmt sheetId="1" sqref="J5:J14">
    <dxf>
      <numFmt numFmtId="174" formatCode="0.0000"/>
    </dxf>
  </rfmt>
  <rfmt sheetId="1" sqref="J5:J14">
    <dxf>
      <numFmt numFmtId="168" formatCode="0.00000"/>
    </dxf>
  </rfmt>
  <rfmt sheetId="1" sqref="J4">
    <dxf>
      <numFmt numFmtId="2" formatCode="0.00"/>
    </dxf>
  </rfmt>
  <rfmt sheetId="1" sqref="J4">
    <dxf>
      <numFmt numFmtId="183" formatCode="0.000"/>
    </dxf>
  </rfmt>
  <rfmt sheetId="1" sqref="J4">
    <dxf>
      <numFmt numFmtId="174" formatCode="0.0000"/>
    </dxf>
  </rfmt>
  <rfmt sheetId="1" sqref="J4">
    <dxf>
      <numFmt numFmtId="168" formatCode="0.00000"/>
    </dxf>
  </rfmt>
  <rcc rId="19782" sId="1">
    <oc r="J14">
      <f>J15+J16+J17+J18+J20+J21+J26</f>
    </oc>
    <nc r="J14">
      <f>J15+J16+J17+J18+J20+J21</f>
    </nc>
  </rcc>
  <rcc rId="19783" sId="2">
    <oc r="CA23">
      <f>CD23+CG23+CJ23+CM23+CS23+CP23+CV23</f>
    </oc>
    <nc r="CA23">
      <f>CD23+CG23+CJ23+CM23+CS23+CP23+CV23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01.xml><?xml version="1.0" encoding="utf-8"?>
<revisions xmlns="http://schemas.openxmlformats.org/spreadsheetml/2006/main" xmlns:r="http://schemas.openxmlformats.org/officeDocument/2006/relationships">
  <rcc rId="19026" sId="2" numFmtId="4">
    <oc r="AP32">
      <v>2591</v>
    </oc>
    <nc r="AP32">
      <v>2733.4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19545" sId="2" numFmtId="4">
    <oc r="EX32">
      <v>1615.1941300000001</v>
    </oc>
    <nc r="EX32">
      <v>5461.0213100000001</v>
    </nc>
  </rcc>
  <rcc rId="19546" sId="2" numFmtId="4">
    <oc r="EW32">
      <v>-650.25854000000004</v>
    </oc>
    <nc r="EW32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17284" sId="7">
    <oc r="A1" t="inlineStr">
      <is>
        <t xml:space="preserve">                     Анализ исполнения бюджета Кадикасинского сельского поселения на 01.02.2020 г.</t>
      </is>
    </oc>
    <nc r="A1" t="inlineStr">
      <is>
        <t xml:space="preserve">                     Анализ исполнения бюджета Кадикасинского сельского поселения на 01.02.2021 г.</t>
      </is>
    </nc>
  </rcc>
  <rcc rId="17285" sId="7">
    <oc r="C3" t="inlineStr">
      <is>
        <t>назначено на 2020 г.</t>
      </is>
    </oc>
    <nc r="C3" t="inlineStr">
      <is>
        <t>назначено на 2021 г.</t>
      </is>
    </nc>
  </rcc>
  <rcc rId="17286" sId="7">
    <oc r="D3" t="inlineStr">
      <is>
        <t>исполнен на 01.02.2020 г.</t>
      </is>
    </oc>
    <nc r="D3" t="inlineStr">
      <is>
        <t>исполнен на 01.02.2021 г.</t>
      </is>
    </nc>
  </rcc>
  <rcc rId="17287" sId="7" odxf="1" dxf="1">
    <oc r="C53" t="inlineStr">
      <is>
        <t>назначено на 2020 г.</t>
      </is>
    </oc>
    <nc r="C53" t="inlineStr">
      <is>
        <t>назначено на 2021 г.</t>
      </is>
    </nc>
    <odxf>
      <numFmt numFmtId="1" formatCode="0"/>
    </odxf>
    <ndxf>
      <numFmt numFmtId="166" formatCode="0.0"/>
    </ndxf>
  </rcc>
  <rcc rId="17288" sId="7" odxf="1" dxf="1">
    <oc r="D53" t="inlineStr">
      <is>
        <t>исполнено на 01.02.2020 г.</t>
      </is>
    </oc>
    <nc r="D53" t="inlineStr">
      <is>
        <t>исполнен на 01.02.2021 г.</t>
      </is>
    </nc>
    <odxf>
      <numFmt numFmtId="1" formatCode="0"/>
    </odxf>
    <ndxf>
      <numFmt numFmtId="0" formatCode="General"/>
    </ndxf>
  </rcc>
  <rcc rId="17289" sId="7" numFmtId="34">
    <oc r="C6">
      <v>484.2</v>
    </oc>
    <nc r="C6">
      <v>486</v>
    </nc>
  </rcc>
  <rcc rId="17290" sId="7" numFmtId="34">
    <oc r="D6">
      <v>9.5171299999999999</v>
    </oc>
    <nc r="D6">
      <v>11.30884</v>
    </nc>
  </rcc>
  <rcc rId="17291" sId="7" numFmtId="34">
    <oc r="C8">
      <v>310.93</v>
    </oc>
    <nc r="C8">
      <v>300.69</v>
    </nc>
  </rcc>
  <rcc rId="17292" sId="7" numFmtId="34">
    <oc r="D8">
      <v>31.559950000000001</v>
    </oc>
    <nc r="D8">
      <v>31.261430000000001</v>
    </nc>
  </rcc>
  <rcc rId="17293" sId="7" numFmtId="34">
    <oc r="C9">
      <v>3.33</v>
    </oc>
    <nc r="C9">
      <v>3.22</v>
    </nc>
  </rcc>
  <rcc rId="17294" sId="7" numFmtId="34">
    <oc r="D9">
      <v>0.21473999999999999</v>
    </oc>
    <nc r="D9">
      <v>0.18426000000000001</v>
    </nc>
  </rcc>
  <rcc rId="17295" sId="7" numFmtId="34">
    <oc r="C10">
      <v>519.33000000000004</v>
    </oc>
    <nc r="C10">
      <v>502.22</v>
    </nc>
  </rcc>
  <rcc rId="17296" sId="7" numFmtId="34">
    <oc r="D10">
      <v>43.305129999999998</v>
    </oc>
    <nc r="D10">
      <v>41.945529999999998</v>
    </nc>
  </rcc>
  <rcc rId="17297" sId="7" numFmtId="4">
    <oc r="D11">
      <v>-5.80185</v>
    </oc>
    <nc r="D11">
      <v>-5.3274999999999997</v>
    </nc>
  </rcc>
  <rcc rId="17298" sId="7" numFmtId="34">
    <oc r="C13">
      <v>60</v>
    </oc>
    <nc r="C13">
      <v>95</v>
    </nc>
  </rcc>
  <rcc rId="17299" sId="7" numFmtId="34">
    <oc r="D13">
      <v>0</v>
    </oc>
    <nc r="D13">
      <v>0.59157999999999999</v>
    </nc>
  </rcc>
  <rcc rId="17300" sId="7" numFmtId="34">
    <oc r="C15">
      <v>340</v>
    </oc>
    <nc r="C15">
      <v>400</v>
    </nc>
  </rcc>
  <rcc rId="17301" sId="7" numFmtId="34">
    <oc r="D15">
      <v>9.1786499999999993</v>
    </oc>
    <nc r="D15">
      <v>1.0607</v>
    </nc>
  </rcc>
  <rcc rId="17302" sId="7" numFmtId="34">
    <oc r="C16">
      <v>2691</v>
    </oc>
    <nc r="C16">
      <v>2950</v>
    </nc>
  </rcc>
  <rcc rId="17303" sId="7" numFmtId="34">
    <oc r="D16">
      <v>60.755299999999998</v>
    </oc>
    <nc r="D16">
      <v>57.882159999999999</v>
    </nc>
  </rcc>
  <rcc rId="17304" sId="7" numFmtId="34">
    <oc r="C27">
      <v>115.5</v>
    </oc>
    <nc r="C27">
      <v>79.400000000000006</v>
    </nc>
  </rcc>
  <rcc rId="17305" sId="7" numFmtId="4">
    <oc r="D28">
      <v>1</v>
    </oc>
    <nc r="D28">
      <v>0</v>
    </nc>
  </rcc>
  <rcc rId="17306" sId="7" numFmtId="34">
    <oc r="C41">
      <v>1196.5999999999999</v>
    </oc>
    <nc r="C41">
      <v>2916.8</v>
    </nc>
  </rcc>
  <rcc rId="17307" sId="7" numFmtId="34">
    <oc r="D41">
      <v>99.715000000000003</v>
    </oc>
    <nc r="D41">
      <v>243.06800000000001</v>
    </nc>
  </rcc>
  <rcc rId="17308" sId="7" numFmtId="34">
    <oc r="C43">
      <v>1250.8800000000001</v>
    </oc>
    <nc r="C43">
      <v>1260.1600000000001</v>
    </nc>
  </rcc>
  <rcc rId="17309" sId="7" numFmtId="34">
    <oc r="C45">
      <v>183.38800000000001</v>
    </oc>
    <nc r="C45">
      <v>211.02699999999999</v>
    </nc>
  </rcc>
  <rcc rId="17310" sId="7" numFmtId="34">
    <oc r="D45">
      <v>14.933299999999999</v>
    </oc>
    <nc r="D45">
      <v>17.2334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17178" sId="6">
    <oc r="C56" t="inlineStr">
      <is>
        <t>назначено на 2020 г.</t>
      </is>
    </oc>
    <nc r="C56" t="inlineStr">
      <is>
        <t>назначено на 2021 г.</t>
      </is>
    </nc>
  </rcc>
  <rcc rId="17179" sId="6">
    <oc r="D56" t="inlineStr">
      <is>
        <t>исполнено на 01.02.2020 г.</t>
      </is>
    </oc>
    <nc r="D56" t="inlineStr">
      <is>
        <t>исполнено на 01.02.2021 г.</t>
      </is>
    </nc>
  </rcc>
  <rcc rId="17180" sId="6">
    <oc r="C3" t="inlineStr">
      <is>
        <t>назначено на 2020 г.</t>
      </is>
    </oc>
    <nc r="C3" t="inlineStr">
      <is>
        <t>назначено на 2021 г.</t>
      </is>
    </nc>
  </rcc>
  <rcc rId="17181" sId="6">
    <oc r="D3" t="inlineStr">
      <is>
        <t>исполнен на 01.02.2020 г.</t>
      </is>
    </oc>
    <nc r="D3" t="inlineStr">
      <is>
        <t>исполнено на 01.02.2021 г.</t>
      </is>
    </nc>
  </rcc>
  <rcc rId="17182" sId="6">
    <oc r="A1" t="inlineStr">
      <is>
        <t xml:space="preserve">                     Анализ исполнения бюджета Ильинского сельского поселения на 01.02.2020 г.</t>
      </is>
    </oc>
    <nc r="A1" t="inlineStr">
      <is>
        <t xml:space="preserve">                     Анализ исполнения бюджета Ильинского сельского поселения на 01.02.2021 г.</t>
      </is>
    </nc>
  </rcc>
  <rcc rId="17183" sId="6" numFmtId="4">
    <oc r="C6">
      <v>71.7</v>
    </oc>
    <nc r="C6">
      <v>70.650000000000006</v>
    </nc>
  </rcc>
  <rcc rId="17184" sId="6" numFmtId="4">
    <oc r="D6">
      <v>2.0882000000000001</v>
    </oc>
    <nc r="D6">
      <v>3.2137500000000001</v>
    </nc>
  </rcc>
  <rcc rId="17185" sId="6" numFmtId="4">
    <oc r="C8">
      <v>260.69</v>
    </oc>
    <nc r="C8">
      <v>252.72</v>
    </nc>
  </rcc>
  <rcc rId="17186" sId="6" numFmtId="4">
    <oc r="D8">
      <v>26.460339999999999</v>
    </oc>
    <nc r="D8">
      <v>26.27495</v>
    </nc>
  </rcc>
  <rcc rId="17187" sId="6" numFmtId="4">
    <oc r="C9">
      <v>2.79</v>
    </oc>
    <nc r="C9">
      <v>2.71</v>
    </nc>
  </rcc>
  <rcc rId="17188" sId="6" numFmtId="4">
    <oc r="D9">
      <v>0.18004000000000001</v>
    </oc>
    <nc r="D9">
      <v>0.15489</v>
    </nc>
  </rcc>
  <rcc rId="17189" sId="6" numFmtId="4">
    <oc r="C10">
      <v>435.41</v>
    </oc>
    <nc r="C10">
      <v>422.11</v>
    </nc>
  </rcc>
  <rcc rId="17190" sId="6" numFmtId="4">
    <oc r="D10">
      <v>36.307650000000002</v>
    </oc>
    <nc r="D10">
      <v>35.254840000000002</v>
    </nc>
  </rcc>
  <rcc rId="17191" sId="6" numFmtId="4">
    <oc r="D11">
      <v>-4.8643599999999996</v>
    </oc>
    <nc r="D11">
      <v>-4.4777399999999998</v>
    </nc>
  </rcc>
  <rcc rId="17192" sId="6" numFmtId="4">
    <oc r="C15">
      <v>310</v>
    </oc>
    <nc r="C15">
      <v>334</v>
    </nc>
  </rcc>
  <rcc rId="17193" sId="6" numFmtId="4">
    <oc r="D15">
      <v>2.40035</v>
    </oc>
    <nc r="D15">
      <v>2.6290900000000001</v>
    </nc>
  </rcc>
  <rcc rId="17194" sId="6" numFmtId="4">
    <oc r="D16">
      <v>24.45392</v>
    </oc>
    <nc r="D16">
      <v>12.684799999999999</v>
    </nc>
  </rcc>
  <rcc rId="17195" sId="6" numFmtId="4">
    <oc r="C28">
      <v>328.6</v>
    </oc>
    <nc r="C28">
      <v>354</v>
    </nc>
  </rcc>
  <rcc rId="17196" sId="6" numFmtId="4">
    <oc r="D28">
      <v>3.9630000000000001</v>
    </oc>
    <nc r="D28">
      <v>3.05</v>
    </nc>
  </rcc>
  <rcc rId="17197" sId="6">
    <oc r="A36">
      <v>1163305010</v>
    </oc>
    <nc r="A36">
      <v>1160709000</v>
    </nc>
  </rcc>
  <rcc rId="17198" sId="6" numFmtId="4">
    <oc r="D36">
      <v>0</v>
    </oc>
    <nc r="D36">
      <v>0.1484</v>
    </nc>
  </rcc>
  <rcc rId="17199" sId="6">
    <oc r="B36" t="inlineStr">
      <is>
        <t>Денежные взыскания за нарушение законодательства</t>
      </is>
    </oc>
    <nc r="B36" t="inlineStr">
      <is>
        <t>Иные штрафы, неустойки, пени</t>
      </is>
    </nc>
  </rcc>
  <rcc rId="17200" sId="6" numFmtId="4">
    <oc r="C44">
      <v>650</v>
    </oc>
    <nc r="C44"/>
  </rcc>
  <rcc rId="17201" sId="6" numFmtId="4">
    <oc r="C43">
      <v>1706.8</v>
    </oc>
    <nc r="C43">
      <v>3002.3</v>
    </nc>
  </rcc>
  <rcc rId="17202" sId="6" numFmtId="4">
    <oc r="D43">
      <v>142.23099999999999</v>
    </oc>
    <nc r="D43">
      <v>250.19399999999999</v>
    </nc>
  </rcc>
  <rcc rId="17203" sId="6" numFmtId="4">
    <oc r="C45">
      <v>1097.19</v>
    </oc>
    <nc r="C45">
      <v>1093.03</v>
    </nc>
  </rcc>
  <rcc rId="17204" sId="6" numFmtId="4">
    <oc r="C47">
      <v>180.398</v>
    </oc>
    <nc r="C47">
      <v>211.02699999999999</v>
    </nc>
  </rcc>
  <rcc rId="17205" sId="6" numFmtId="4">
    <oc r="D47">
      <v>14.933299999999999</v>
    </oc>
    <nc r="D47">
      <v>17.2334</v>
    </nc>
  </rcc>
  <rcc rId="17206" sId="6">
    <oc r="A48">
      <v>2020400000</v>
    </oc>
    <nc r="A48">
      <v>2024000000</v>
    </nc>
  </rcc>
  <rcc rId="17207" sId="6" numFmtId="4">
    <nc r="C48">
      <v>50</v>
    </nc>
  </rcc>
  <rcc rId="17208" sId="6" numFmtId="4">
    <oc r="C46">
      <v>433.39</v>
    </oc>
    <nc r="C46"/>
  </rcc>
  <rcc rId="17209" sId="6" numFmtId="4">
    <oc r="D33">
      <v>0</v>
    </oc>
    <nc r="D33">
      <v>21.555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17093" sId="5">
    <oc r="C55" t="inlineStr">
      <is>
        <t>назначено на 2020 г.</t>
      </is>
    </oc>
    <nc r="C55" t="inlineStr">
      <is>
        <t>назначено на 2021 г.</t>
      </is>
    </nc>
  </rcc>
  <rcc rId="17094" sId="5">
    <oc r="D55" t="inlineStr">
      <is>
        <t>исполнено на 01.02.2020 г</t>
      </is>
    </oc>
    <nc r="D55" t="inlineStr">
      <is>
        <t>исполнено на 01.02.2021 г</t>
      </is>
    </nc>
  </rcc>
  <rcc rId="17095" sId="5">
    <oc r="D3" t="inlineStr">
      <is>
        <t>исполнен на 01.02.2020 г.</t>
      </is>
    </oc>
    <nc r="D3" t="inlineStr">
      <is>
        <t>исполнен на 01.02.2021 г.</t>
      </is>
    </nc>
  </rcc>
  <rcc rId="17096" sId="5">
    <oc r="C3" t="inlineStr">
      <is>
        <t>назначено на 2020 г.</t>
      </is>
    </oc>
    <nc r="C3" t="inlineStr">
      <is>
        <t>назначено на 2021 г.</t>
      </is>
    </nc>
  </rcc>
  <rcc rId="17097" sId="5">
    <oc r="A1" t="inlineStr">
      <is>
        <t xml:space="preserve">                     Анализ исполнения бюджета Большесундырского сельского поселения на 01.02.2020 г.</t>
      </is>
    </oc>
    <nc r="A1" t="inlineStr">
      <is>
        <t xml:space="preserve">                     Анализ исполнения бюджета Большесундырского сельского поселения на 01.02.2021 г.</t>
      </is>
    </nc>
  </rcc>
  <rcc rId="17098" sId="5" numFmtId="4">
    <oc r="C6">
      <v>403.6</v>
    </oc>
    <nc r="C6">
      <v>350.22</v>
    </nc>
  </rcc>
  <rcc rId="17099" sId="5" numFmtId="4">
    <oc r="D6">
      <v>13.70337</v>
    </oc>
    <nc r="D6">
      <v>19.637720000000002</v>
    </nc>
  </rcc>
  <rcc rId="17100" sId="5" numFmtId="4">
    <oc r="C8">
      <v>275.86</v>
    </oc>
    <nc r="C8">
      <v>267.48</v>
    </nc>
  </rcc>
  <rcc rId="17101" sId="5" numFmtId="4">
    <oc r="D8">
      <v>27.999839999999999</v>
    </oc>
    <nc r="D8">
      <v>27.809249999999999</v>
    </nc>
  </rcc>
  <rcc rId="17102" sId="5" numFmtId="4">
    <oc r="C9">
      <v>2.95</v>
    </oc>
    <nc r="C9">
      <v>2.87</v>
    </nc>
  </rcc>
  <rcc rId="17103" sId="5" numFmtId="4">
    <oc r="D9">
      <v>0.19053</v>
    </oc>
    <nc r="D9">
      <v>0.16391</v>
    </nc>
  </rcc>
  <rcc rId="17104" sId="5" numFmtId="4">
    <oc r="C10">
      <v>460.75</v>
    </oc>
    <nc r="C10">
      <v>446.75</v>
    </nc>
  </rcc>
  <rcc rId="17105" sId="5" numFmtId="4">
    <oc r="D10">
      <v>38.420090000000002</v>
    </oc>
    <nc r="D10">
      <v>37.313519999999997</v>
    </nc>
  </rcc>
  <rcc rId="17106" sId="5" numFmtId="4">
    <oc r="D11">
      <v>-5.1473699999999996</v>
    </oc>
    <nc r="D11">
      <v>-4.7392000000000003</v>
    </nc>
  </rcc>
  <rcc rId="17107" sId="5" numFmtId="4">
    <oc r="C15">
      <v>1120</v>
    </oc>
    <nc r="C15">
      <v>943</v>
    </nc>
  </rcc>
  <rcc rId="17108" sId="5" numFmtId="4">
    <oc r="D15">
      <v>6.2659700000000003</v>
    </oc>
    <nc r="D15">
      <v>5.2468199999999996</v>
    </nc>
  </rcc>
  <rcc rId="17109" sId="5" numFmtId="4">
    <oc r="C16">
      <v>1241</v>
    </oc>
    <nc r="C16">
      <v>1200</v>
    </nc>
  </rcc>
  <rcc rId="17110" sId="5" numFmtId="4">
    <oc r="D16">
      <v>64.251040000000003</v>
    </oc>
    <nc r="D16">
      <v>60.052619999999997</v>
    </nc>
  </rcc>
  <rcc rId="17111" sId="5" numFmtId="4">
    <oc r="D18">
      <v>0.4</v>
    </oc>
    <nc r="D18">
      <v>0.6</v>
    </nc>
  </rcc>
  <rcc rId="17112" sId="5" numFmtId="4">
    <oc r="C28">
      <v>193.9</v>
    </oc>
    <nc r="C28">
      <v>165</v>
    </nc>
  </rcc>
  <rcc rId="17113" sId="5" numFmtId="4">
    <oc r="D31">
      <v>2.52</v>
    </oc>
    <nc r="D31">
      <v>0</v>
    </nc>
  </rcc>
  <rcc rId="17114" sId="5" numFmtId="4">
    <oc r="D36">
      <v>2.3295599999999999</v>
    </oc>
    <nc r="D36">
      <v>0</v>
    </nc>
  </rcc>
  <rcc rId="17115" sId="5" numFmtId="4">
    <oc r="D38">
      <v>-2.52956</v>
    </oc>
    <nc r="D38">
      <v>-2.57315</v>
    </nc>
  </rcc>
  <rcc rId="17116" sId="5" numFmtId="4">
    <oc r="C42">
      <v>3283.9</v>
    </oc>
    <nc r="C42">
      <v>6036.4</v>
    </nc>
  </rcc>
  <rcc rId="17117" sId="5" numFmtId="4">
    <oc r="D42">
      <v>273.654</v>
    </oc>
    <nc r="D42">
      <v>503.03699999999998</v>
    </nc>
  </rcc>
  <rcc rId="17118" sId="5" numFmtId="4">
    <oc r="C44">
      <v>2037.6</v>
    </oc>
    <nc r="C44">
      <v>3555.4910300000001</v>
    </nc>
  </rcc>
  <rcc rId="17119" sId="5" numFmtId="4">
    <oc r="C46">
      <v>185.178</v>
    </oc>
    <nc r="C46">
      <v>215.28700000000001</v>
    </nc>
  </rcc>
  <rcc rId="17120" sId="5" numFmtId="4">
    <oc r="D46">
      <v>14.933299999999999</v>
    </oc>
    <nc r="D46">
      <v>17.2334</v>
    </nc>
  </rcc>
  <rcc rId="17121" sId="5" numFmtId="4">
    <oc r="C47">
      <v>0</v>
    </oc>
    <nc r="C47">
      <v>25</v>
    </nc>
  </rcc>
  <rcc rId="17122" sId="5" numFmtId="4">
    <oc r="C59">
      <v>1754.6</v>
    </oc>
    <nc r="C59">
      <v>1939.6</v>
    </nc>
  </rcc>
  <rcc rId="17123" sId="5" numFmtId="4">
    <oc r="D59">
      <v>36.070070000000001</v>
    </oc>
    <nc r="D59">
      <v>37</v>
    </nc>
  </rcc>
  <rcc rId="17124" sId="5" numFmtId="4">
    <oc r="C62">
      <v>53</v>
    </oc>
    <nc r="C62">
      <v>0</v>
    </nc>
  </rcc>
  <rcc rId="17125" sId="5" numFmtId="4">
    <oc r="C63">
      <v>5</v>
    </oc>
    <nc r="C63">
      <v>100</v>
    </nc>
  </rcc>
  <rcc rId="17126" sId="5" numFmtId="4">
    <oc r="C64">
      <v>5.843</v>
    </oc>
    <nc r="C64">
      <v>5.7389999999999999</v>
    </nc>
  </rcc>
  <rcc rId="17127" sId="5" numFmtId="4">
    <oc r="C66">
      <v>179.208</v>
    </oc>
    <nc r="C66">
      <v>206.767</v>
    </nc>
  </rcc>
  <rcc rId="17128" sId="5" numFmtId="4">
    <oc r="C70">
      <v>2</v>
    </oc>
    <nc r="C70">
      <v>3</v>
    </nc>
  </rcc>
  <rrc rId="17129" sId="5" ref="A71:XFD71" action="insertRow">
    <undo index="24" exp="area" ref3D="1" dr="$A$142:$XFD$142" dn="Z_61528DAC_5C4C_48F4_ADE2_8A724B05A086_.wvu.Rows" sId="5"/>
    <undo index="22" exp="area" ref3D="1" dr="$A$93:$XFD$100" dn="Z_61528DAC_5C4C_48F4_ADE2_8A724B05A086_.wvu.Rows" sId="5"/>
    <undo index="20" exp="area" ref3D="1" dr="$A$87:$XFD$89" dn="Z_61528DAC_5C4C_48F4_ADE2_8A724B05A086_.wvu.Rows" sId="5"/>
    <undo index="18" exp="area" ref3D="1" dr="$A$85:$XFD$85" dn="Z_61528DAC_5C4C_48F4_ADE2_8A724B05A086_.wvu.Rows" sId="5"/>
    <undo index="16" exp="area" ref3D="1" dr="$A$82:$XFD$82" dn="Z_61528DAC_5C4C_48F4_ADE2_8A724B05A086_.wvu.Rows" sId="5"/>
    <undo index="14" exp="area" ref3D="1" dr="$A$79:$XFD$80" dn="Z_61528DAC_5C4C_48F4_ADE2_8A724B05A086_.wvu.Rows" sId="5"/>
    <undo index="16" exp="area" ref3D="1" dr="$A$93:$XFD$97" dn="Z_B31C8DB7_3E78_4144_A6B5_8DE36DE63F0E_.wvu.Rows" sId="5"/>
    <undo index="14" exp="area" ref3D="1" dr="$A$88:$XFD$89" dn="Z_B31C8DB7_3E78_4144_A6B5_8DE36DE63F0E_.wvu.Rows" sId="5"/>
    <undo index="12" exp="area" ref3D="1" dr="$A$82:$XFD$82" dn="Z_B31C8DB7_3E78_4144_A6B5_8DE36DE63F0E_.wvu.Rows" sId="5"/>
    <undo index="10" exp="area" ref3D="1" dr="$A$79:$XFD$80" dn="Z_B31C8DB7_3E78_4144_A6B5_8DE36DE63F0E_.wvu.Rows" sId="5"/>
    <undo index="26" exp="area" ref3D="1" dr="$A$142:$XFD$142" dn="Z_B30CE22D_C12F_4E12_8BB9_3AAE0A6991CC_.wvu.Rows" sId="5"/>
    <undo index="24" exp="area" ref3D="1" dr="$A$93:$XFD$100" dn="Z_B30CE22D_C12F_4E12_8BB9_3AAE0A6991CC_.wvu.Rows" sId="5"/>
    <undo index="22" exp="area" ref3D="1" dr="$A$87:$XFD$90" dn="Z_B30CE22D_C12F_4E12_8BB9_3AAE0A6991CC_.wvu.Rows" sId="5"/>
    <undo index="20" exp="area" ref3D="1" dr="$A$85:$XFD$85" dn="Z_B30CE22D_C12F_4E12_8BB9_3AAE0A6991CC_.wvu.Rows" sId="5"/>
    <undo index="18" exp="area" ref3D="1" dr="$A$82:$XFD$82" dn="Z_B30CE22D_C12F_4E12_8BB9_3AAE0A6991CC_.wvu.Rows" sId="5"/>
    <undo index="16" exp="area" ref3D="1" dr="$A$79:$XFD$80" dn="Z_B30CE22D_C12F_4E12_8BB9_3AAE0A6991CC_.wvu.Rows" sId="5"/>
    <undo index="28" exp="area" ref3D="1" dr="$A$142:$XFD$142" dn="Z_A54C432C_6C68_4B53_A75C_446EB3A61B2B_.wvu.Rows" sId="5"/>
    <undo index="26" exp="area" ref3D="1" dr="$A$93:$XFD$100" dn="Z_A54C432C_6C68_4B53_A75C_446EB3A61B2B_.wvu.Rows" sId="5"/>
    <undo index="24" exp="area" ref3D="1" dr="$A$87:$XFD$89" dn="Z_A54C432C_6C68_4B53_A75C_446EB3A61B2B_.wvu.Rows" sId="5"/>
    <undo index="22" exp="area" ref3D="1" dr="$A$85:$XFD$85" dn="Z_A54C432C_6C68_4B53_A75C_446EB3A61B2B_.wvu.Rows" sId="5"/>
    <undo index="20" exp="area" ref3D="1" dr="$A$82:$XFD$82" dn="Z_A54C432C_6C68_4B53_A75C_446EB3A61B2B_.wvu.Rows" sId="5"/>
    <undo index="18" exp="area" ref3D="1" dr="$A$79:$XFD$80" dn="Z_A54C432C_6C68_4B53_A75C_446EB3A61B2B_.wvu.Rows" sId="5"/>
    <undo index="16" exp="area" ref3D="1" dr="$A$93:$XFD$97" dn="Z_5BFCA170_DEAE_4D2C_98A0_1E68B427AC01_.wvu.Rows" sId="5"/>
    <undo index="14" exp="area" ref3D="1" dr="$A$88:$XFD$89" dn="Z_5BFCA170_DEAE_4D2C_98A0_1E68B427AC01_.wvu.Rows" sId="5"/>
    <undo index="12" exp="area" ref3D="1" dr="$A$82:$XFD$82" dn="Z_5BFCA170_DEAE_4D2C_98A0_1E68B427AC01_.wvu.Rows" sId="5"/>
    <undo index="10" exp="area" ref3D="1" dr="$A$79:$XFD$80" dn="Z_5BFCA170_DEAE_4D2C_98A0_1E68B427AC01_.wvu.Rows" sId="5"/>
    <undo index="20" exp="area" ref3D="1" dr="$A$93:$XFD$100" dn="Z_42584DC0_1D41_4C93_9B38_C388E7B8DAC4_.wvu.Rows" sId="5"/>
    <undo index="18" exp="area" ref3D="1" dr="$A$87:$XFD$89" dn="Z_42584DC0_1D41_4C93_9B38_C388E7B8DAC4_.wvu.Rows" sId="5"/>
    <undo index="16" exp="area" ref3D="1" dr="$A$85:$XFD$85" dn="Z_42584DC0_1D41_4C93_9B38_C388E7B8DAC4_.wvu.Rows" sId="5"/>
    <undo index="14" exp="area" ref3D="1" dr="$A$82:$XFD$82" dn="Z_42584DC0_1D41_4C93_9B38_C388E7B8DAC4_.wvu.Rows" sId="5"/>
    <undo index="12" exp="area" ref3D="1" dr="$A$79:$XFD$80" dn="Z_42584DC0_1D41_4C93_9B38_C388E7B8DAC4_.wvu.Rows" sId="5"/>
    <undo index="16" exp="area" ref3D="1" dr="$A$93:$XFD$97" dn="Z_3DCB9AAA_F09C_4EA6_B992_F93E466D374A_.wvu.Rows" sId="5"/>
    <undo index="14" exp="area" ref3D="1" dr="$A$88:$XFD$89" dn="Z_3DCB9AAA_F09C_4EA6_B992_F93E466D374A_.wvu.Rows" sId="5"/>
    <undo index="12" exp="area" ref3D="1" dr="$A$82:$XFD$85" dn="Z_3DCB9AAA_F09C_4EA6_B992_F93E466D374A_.wvu.Rows" sId="5"/>
    <undo index="10" exp="area" ref3D="1" dr="$A$79:$XFD$80" dn="Z_3DCB9AAA_F09C_4EA6_B992_F93E466D374A_.wvu.Rows" sId="5"/>
    <undo index="16" exp="area" ref3D="1" dr="$A$93:$XFD$97" dn="Z_1A52382B_3765_4E8C_903F_6B8919B7242E_.wvu.Rows" sId="5"/>
    <undo index="14" exp="area" ref3D="1" dr="$A$88:$XFD$89" dn="Z_1A52382B_3765_4E8C_903F_6B8919B7242E_.wvu.Rows" sId="5"/>
    <undo index="12" exp="area" ref3D="1" dr="$A$82:$XFD$82" dn="Z_1A52382B_3765_4E8C_903F_6B8919B7242E_.wvu.Rows" sId="5"/>
    <undo index="10" exp="area" ref3D="1" dr="$A$79:$XFD$80" dn="Z_1A52382B_3765_4E8C_903F_6B8919B7242E_.wvu.Rows" sId="5"/>
    <undo index="26" exp="area" ref3D="1" dr="$A$142:$XFD$142" dn="Z_1718F1EE_9F48_4DBE_9531_3B70F9C4A5DD_.wvu.Rows" sId="5"/>
    <undo index="24" exp="area" ref3D="1" dr="$A$93:$XFD$100" dn="Z_1718F1EE_9F48_4DBE_9531_3B70F9C4A5DD_.wvu.Rows" sId="5"/>
    <undo index="22" exp="area" ref3D="1" dr="$A$85:$XFD$90" dn="Z_1718F1EE_9F48_4DBE_9531_3B70F9C4A5DD_.wvu.Rows" sId="5"/>
    <undo index="20" exp="area" ref3D="1" dr="$A$82:$XFD$82" dn="Z_1718F1EE_9F48_4DBE_9531_3B70F9C4A5DD_.wvu.Rows" sId="5"/>
    <undo index="18" exp="area" ref3D="1" dr="$A$79:$XFD$80" dn="Z_1718F1EE_9F48_4DBE_9531_3B70F9C4A5DD_.wvu.Rows" sId="5"/>
  </rrc>
  <rcc rId="17130" sId="5">
    <nc r="A71" t="inlineStr">
      <is>
        <t>0310</t>
      </is>
    </nc>
  </rcc>
  <rcc rId="17131" sId="5">
    <nc r="B71" t="inlineStr">
      <is>
        <t>Обеспечение пожарной безопасности</t>
      </is>
    </nc>
  </rcc>
  <rcc rId="17132" sId="5" numFmtId="4">
    <nc r="D71">
      <v>0</v>
    </nc>
  </rcc>
  <rcc rId="17133" sId="5" odxf="1" dxf="1">
    <nc r="E71">
      <f>SUM(D71/C71*100)</f>
    </nc>
    <odxf>
      <font>
        <b/>
        <sz val="12"/>
        <name val="Times New Roman"/>
        <scheme val="none"/>
      </font>
    </odxf>
    <ndxf>
      <font>
        <b val="0"/>
        <sz val="12"/>
        <name val="Times New Roman"/>
        <scheme val="none"/>
      </font>
    </ndxf>
  </rcc>
  <rcc rId="17134" sId="5" odxf="1" dxf="1">
    <nc r="F71">
      <f>SUM(D71-C71)</f>
    </nc>
    <odxf>
      <font>
        <b/>
        <sz val="12"/>
        <name val="Times New Roman"/>
        <scheme val="none"/>
      </font>
    </odxf>
    <ndxf>
      <font>
        <b val="0"/>
        <sz val="12"/>
        <name val="Times New Roman"/>
        <scheme val="none"/>
      </font>
    </ndxf>
  </rcc>
  <rrc rId="17135" sId="5" ref="A73:XFD73" action="deleteRow">
    <undo index="1" exp="ref" v="1" dr="D73" r="D67" sId="5"/>
    <undo index="1" exp="ref" v="1" dr="C73" r="C67" sId="5"/>
    <undo index="24" exp="area" ref3D="1" dr="$A$143:$XFD$143" dn="Z_61528DAC_5C4C_48F4_ADE2_8A724B05A086_.wvu.Rows" sId="5"/>
    <undo index="22" exp="area" ref3D="1" dr="$A$94:$XFD$101" dn="Z_61528DAC_5C4C_48F4_ADE2_8A724B05A086_.wvu.Rows" sId="5"/>
    <undo index="20" exp="area" ref3D="1" dr="$A$88:$XFD$90" dn="Z_61528DAC_5C4C_48F4_ADE2_8A724B05A086_.wvu.Rows" sId="5"/>
    <undo index="18" exp="area" ref3D="1" dr="$A$86:$XFD$86" dn="Z_61528DAC_5C4C_48F4_ADE2_8A724B05A086_.wvu.Rows" sId="5"/>
    <undo index="16" exp="area" ref3D="1" dr="$A$83:$XFD$83" dn="Z_61528DAC_5C4C_48F4_ADE2_8A724B05A086_.wvu.Rows" sId="5"/>
    <undo index="14" exp="area" ref3D="1" dr="$A$80:$XFD$81" dn="Z_61528DAC_5C4C_48F4_ADE2_8A724B05A086_.wvu.Rows" sId="5"/>
    <undo index="16" exp="area" ref3D="1" dr="$A$94:$XFD$98" dn="Z_B31C8DB7_3E78_4144_A6B5_8DE36DE63F0E_.wvu.Rows" sId="5"/>
    <undo index="14" exp="area" ref3D="1" dr="$A$89:$XFD$90" dn="Z_B31C8DB7_3E78_4144_A6B5_8DE36DE63F0E_.wvu.Rows" sId="5"/>
    <undo index="12" exp="area" ref3D="1" dr="$A$83:$XFD$83" dn="Z_B31C8DB7_3E78_4144_A6B5_8DE36DE63F0E_.wvu.Rows" sId="5"/>
    <undo index="10" exp="area" ref3D="1" dr="$A$80:$XFD$81" dn="Z_B31C8DB7_3E78_4144_A6B5_8DE36DE63F0E_.wvu.Rows" sId="5"/>
    <undo index="26" exp="area" ref3D="1" dr="$A$143:$XFD$143" dn="Z_B30CE22D_C12F_4E12_8BB9_3AAE0A6991CC_.wvu.Rows" sId="5"/>
    <undo index="24" exp="area" ref3D="1" dr="$A$94:$XFD$101" dn="Z_B30CE22D_C12F_4E12_8BB9_3AAE0A6991CC_.wvu.Rows" sId="5"/>
    <undo index="22" exp="area" ref3D="1" dr="$A$88:$XFD$91" dn="Z_B30CE22D_C12F_4E12_8BB9_3AAE0A6991CC_.wvu.Rows" sId="5"/>
    <undo index="20" exp="area" ref3D="1" dr="$A$86:$XFD$86" dn="Z_B30CE22D_C12F_4E12_8BB9_3AAE0A6991CC_.wvu.Rows" sId="5"/>
    <undo index="18" exp="area" ref3D="1" dr="$A$83:$XFD$83" dn="Z_B30CE22D_C12F_4E12_8BB9_3AAE0A6991CC_.wvu.Rows" sId="5"/>
    <undo index="16" exp="area" ref3D="1" dr="$A$80:$XFD$81" dn="Z_B30CE22D_C12F_4E12_8BB9_3AAE0A6991CC_.wvu.Rows" sId="5"/>
    <undo index="28" exp="area" ref3D="1" dr="$A$143:$XFD$143" dn="Z_A54C432C_6C68_4B53_A75C_446EB3A61B2B_.wvu.Rows" sId="5"/>
    <undo index="26" exp="area" ref3D="1" dr="$A$94:$XFD$101" dn="Z_A54C432C_6C68_4B53_A75C_446EB3A61B2B_.wvu.Rows" sId="5"/>
    <undo index="24" exp="area" ref3D="1" dr="$A$88:$XFD$90" dn="Z_A54C432C_6C68_4B53_A75C_446EB3A61B2B_.wvu.Rows" sId="5"/>
    <undo index="22" exp="area" ref3D="1" dr="$A$86:$XFD$86" dn="Z_A54C432C_6C68_4B53_A75C_446EB3A61B2B_.wvu.Rows" sId="5"/>
    <undo index="20" exp="area" ref3D="1" dr="$A$83:$XFD$83" dn="Z_A54C432C_6C68_4B53_A75C_446EB3A61B2B_.wvu.Rows" sId="5"/>
    <undo index="18" exp="area" ref3D="1" dr="$A$80:$XFD$81" dn="Z_A54C432C_6C68_4B53_A75C_446EB3A61B2B_.wvu.Rows" sId="5"/>
    <undo index="16" exp="area" ref3D="1" dr="$A$94:$XFD$98" dn="Z_5BFCA170_DEAE_4D2C_98A0_1E68B427AC01_.wvu.Rows" sId="5"/>
    <undo index="14" exp="area" ref3D="1" dr="$A$89:$XFD$90" dn="Z_5BFCA170_DEAE_4D2C_98A0_1E68B427AC01_.wvu.Rows" sId="5"/>
    <undo index="12" exp="area" ref3D="1" dr="$A$83:$XFD$83" dn="Z_5BFCA170_DEAE_4D2C_98A0_1E68B427AC01_.wvu.Rows" sId="5"/>
    <undo index="10" exp="area" ref3D="1" dr="$A$80:$XFD$81" dn="Z_5BFCA170_DEAE_4D2C_98A0_1E68B427AC01_.wvu.Rows" sId="5"/>
    <undo index="20" exp="area" ref3D="1" dr="$A$94:$XFD$101" dn="Z_42584DC0_1D41_4C93_9B38_C388E7B8DAC4_.wvu.Rows" sId="5"/>
    <undo index="18" exp="area" ref3D="1" dr="$A$88:$XFD$90" dn="Z_42584DC0_1D41_4C93_9B38_C388E7B8DAC4_.wvu.Rows" sId="5"/>
    <undo index="16" exp="area" ref3D="1" dr="$A$86:$XFD$86" dn="Z_42584DC0_1D41_4C93_9B38_C388E7B8DAC4_.wvu.Rows" sId="5"/>
    <undo index="14" exp="area" ref3D="1" dr="$A$83:$XFD$83" dn="Z_42584DC0_1D41_4C93_9B38_C388E7B8DAC4_.wvu.Rows" sId="5"/>
    <undo index="12" exp="area" ref3D="1" dr="$A$80:$XFD$81" dn="Z_42584DC0_1D41_4C93_9B38_C388E7B8DAC4_.wvu.Rows" sId="5"/>
    <undo index="16" exp="area" ref3D="1" dr="$A$94:$XFD$98" dn="Z_3DCB9AAA_F09C_4EA6_B992_F93E466D374A_.wvu.Rows" sId="5"/>
    <undo index="14" exp="area" ref3D="1" dr="$A$89:$XFD$90" dn="Z_3DCB9AAA_F09C_4EA6_B992_F93E466D374A_.wvu.Rows" sId="5"/>
    <undo index="12" exp="area" ref3D="1" dr="$A$83:$XFD$86" dn="Z_3DCB9AAA_F09C_4EA6_B992_F93E466D374A_.wvu.Rows" sId="5"/>
    <undo index="10" exp="area" ref3D="1" dr="$A$80:$XFD$81" dn="Z_3DCB9AAA_F09C_4EA6_B992_F93E466D374A_.wvu.Rows" sId="5"/>
    <undo index="16" exp="area" ref3D="1" dr="$A$94:$XFD$98" dn="Z_1A52382B_3765_4E8C_903F_6B8919B7242E_.wvu.Rows" sId="5"/>
    <undo index="14" exp="area" ref3D="1" dr="$A$89:$XFD$90" dn="Z_1A52382B_3765_4E8C_903F_6B8919B7242E_.wvu.Rows" sId="5"/>
    <undo index="12" exp="area" ref3D="1" dr="$A$83:$XFD$83" dn="Z_1A52382B_3765_4E8C_903F_6B8919B7242E_.wvu.Rows" sId="5"/>
    <undo index="10" exp="area" ref3D="1" dr="$A$80:$XFD$81" dn="Z_1A52382B_3765_4E8C_903F_6B8919B7242E_.wvu.Rows" sId="5"/>
    <undo index="26" exp="area" ref3D="1" dr="$A$143:$XFD$143" dn="Z_1718F1EE_9F48_4DBE_9531_3B70F9C4A5DD_.wvu.Rows" sId="5"/>
    <undo index="24" exp="area" ref3D="1" dr="$A$94:$XFD$101" dn="Z_1718F1EE_9F48_4DBE_9531_3B70F9C4A5DD_.wvu.Rows" sId="5"/>
    <undo index="22" exp="area" ref3D="1" dr="$A$86:$XFD$91" dn="Z_1718F1EE_9F48_4DBE_9531_3B70F9C4A5DD_.wvu.Rows" sId="5"/>
    <undo index="20" exp="area" ref3D="1" dr="$A$83:$XFD$83" dn="Z_1718F1EE_9F48_4DBE_9531_3B70F9C4A5DD_.wvu.Rows" sId="5"/>
    <undo index="18" exp="area" ref3D="1" dr="$A$80:$XFD$81" dn="Z_1718F1EE_9F48_4DBE_9531_3B70F9C4A5DD_.wvu.Rows" sId="5"/>
    <rfmt sheetId="5" xfDxf="1" s="1" sqref="A73:XFD73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5" s="1" dxf="1">
      <nc r="A73" t="inlineStr">
        <is>
          <t>0310</t>
        </is>
      </nc>
      <ndxf>
        <numFmt numFmtId="30" formatCode="@"/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5" s="1" dxf="1">
      <nc r="B73" t="inlineStr">
        <is>
          <t>Обеспечение пожарной безопасности</t>
        </is>
      </nc>
      <ndxf>
        <font>
          <sz val="12"/>
          <color auto="1"/>
          <name val="Times New Roman Cyr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C73">
        <v>4</v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dxf="1" numFmtId="4">
      <nc r="D73">
        <v>0</v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E73">
        <f>SUM(D73/C73*100)</f>
      </nc>
      <ndxf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5" s="1" dxf="1">
      <nc r="F73">
        <f>SUM(D73-C73)</f>
      </nc>
      <ndxf>
        <numFmt numFmtId="166" formatCode="0.0"/>
        <alignment horizontal="righ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7136" sId="5" numFmtId="4">
    <nc r="C71">
      <v>310</v>
    </nc>
  </rcc>
  <rcc rId="17137" sId="5">
    <oc r="C67">
      <f>C70+#REF!+C72</f>
    </oc>
    <nc r="C67">
      <f>C70+C72+C71</f>
    </nc>
  </rcc>
  <rcc rId="17138" sId="5">
    <oc r="D67">
      <f>D70+#REF!+D72</f>
    </oc>
    <nc r="D67">
      <f>D70+D72+D71</f>
    </nc>
  </rcc>
  <rcc rId="17139" sId="5" numFmtId="4">
    <oc r="C74">
      <v>14.316000000000001</v>
    </oc>
    <nc r="C74">
      <v>8.52</v>
    </nc>
  </rcc>
  <rcc rId="17140" sId="5" numFmtId="4">
    <oc r="C75">
      <v>153</v>
    </oc>
    <nc r="C75">
      <v>0</v>
    </nc>
  </rcc>
  <rcc rId="17141" sId="5" numFmtId="4">
    <oc r="C76">
      <v>2777.16</v>
    </oc>
    <nc r="C76">
      <v>1910.41</v>
    </nc>
  </rcc>
  <rcc rId="17142" sId="5" numFmtId="4">
    <oc r="D76">
      <v>34.097999999999999</v>
    </oc>
    <nc r="D76">
      <v>0</v>
    </nc>
  </rcc>
  <rcc rId="17143" sId="5" numFmtId="4">
    <oc r="C77">
      <v>0</v>
    </oc>
    <nc r="C77">
      <v>200</v>
    </nc>
  </rcc>
  <rcc rId="17144" sId="5" numFmtId="4">
    <nc r="C80">
      <v>920</v>
    </nc>
  </rcc>
  <rcc rId="17145" sId="5" numFmtId="4">
    <oc r="C81">
      <v>1088.7</v>
    </oc>
    <nc r="C81">
      <v>4203.2620299999999</v>
    </nc>
  </rcc>
  <rcc rId="17146" sId="5" numFmtId="4">
    <oc r="C84">
      <v>3243.5</v>
    </oc>
    <nc r="C84">
      <v>3448.2</v>
    </nc>
  </rcc>
  <rcc rId="17147" sId="5" numFmtId="4">
    <oc r="D84">
      <v>220</v>
    </oc>
    <nc r="D84">
      <v>0</v>
    </nc>
  </rcc>
  <rcc rId="17148" sId="5" numFmtId="4">
    <oc r="C92">
      <v>22.411000000000001</v>
    </oc>
    <nc r="C92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cc rId="17047" sId="4" numFmtId="4">
    <oc r="C54">
      <v>1114</v>
    </oc>
    <nc r="C54">
      <v>1154.4000000000001</v>
    </nc>
  </rcc>
  <rcc rId="17048" sId="4" numFmtId="4">
    <oc r="D54">
      <v>20</v>
    </oc>
    <nc r="D54">
      <v>25.171230000000001</v>
    </nc>
  </rcc>
  <rcc rId="17049" sId="4" numFmtId="4">
    <oc r="C57">
      <v>12</v>
    </oc>
    <nc r="C57">
      <v>0</v>
    </nc>
  </rcc>
  <rcc rId="17050" sId="4" numFmtId="4">
    <oc r="C58">
      <v>5</v>
    </oc>
    <nc r="C58">
      <v>50</v>
    </nc>
  </rcc>
  <rcc rId="17051" sId="4" numFmtId="4">
    <oc r="C59">
      <v>2.2749999999999999</v>
    </oc>
    <nc r="C59">
      <v>2.266</v>
    </nc>
  </rcc>
  <rcc rId="17052" sId="4" numFmtId="4">
    <oc r="C61">
      <v>89.605000000000004</v>
    </oc>
    <nc r="C61">
      <v>103.383</v>
    </nc>
  </rcc>
  <rcc rId="17053" sId="4" numFmtId="4">
    <oc r="C65">
      <v>1</v>
    </oc>
    <nc r="C65">
      <v>3</v>
    </nc>
  </rcc>
  <rcc rId="17054" sId="4" numFmtId="4">
    <oc r="C66">
      <v>7</v>
    </oc>
    <nc r="C66">
      <v>10</v>
    </nc>
  </rcc>
  <rcc rId="17055" sId="4" numFmtId="4">
    <oc r="C69">
      <v>7.1580000000000004</v>
    </oc>
    <nc r="C69">
      <v>4.26</v>
    </nc>
  </rcc>
  <rcc rId="17056" sId="4" numFmtId="4">
    <oc r="C70">
      <v>0</v>
    </oc>
    <nc r="C70">
      <v>22</v>
    </nc>
  </rcc>
  <rcc rId="17057" sId="4" numFmtId="4">
    <oc r="C71">
      <v>643.21</v>
    </oc>
    <nc r="C71">
      <v>615.89</v>
    </nc>
  </rcc>
  <rcc rId="17058" sId="4" numFmtId="4">
    <oc r="C76">
      <v>275.04700000000003</v>
    </oc>
    <nc r="C76">
      <v>633.6</v>
    </nc>
  </rcc>
  <rcc rId="17059" sId="4" numFmtId="4">
    <oc r="D76">
      <v>0</v>
    </oc>
    <nc r="D76">
      <v>3.8616899999999998</v>
    </nc>
  </rcc>
  <rcc rId="17060" sId="4" numFmtId="4">
    <oc r="C78">
      <v>283</v>
    </oc>
    <nc r="C78">
      <v>334.20400000000001</v>
    </nc>
  </rcc>
  <rcc rId="17061" sId="4" numFmtId="4">
    <oc r="C85">
      <v>2</v>
    </oc>
    <nc r="C85">
      <v>30</v>
    </nc>
  </rcc>
  <rcc rId="17062" sId="4" numFmtId="4">
    <oc r="C72">
      <v>0</v>
    </oc>
    <nc r="C72">
      <v>50</v>
    </nc>
  </rcc>
  <rcc rId="17063" sId="4" numFmtId="4">
    <oc r="D78">
      <v>24</v>
    </oc>
    <nc r="D7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.xml><?xml version="1.0" encoding="utf-8"?>
<revisions xmlns="http://schemas.openxmlformats.org/spreadsheetml/2006/main" xmlns:r="http://schemas.openxmlformats.org/officeDocument/2006/relationships">
  <rcc rId="18961" sId="2" numFmtId="4">
    <oc r="AD32">
      <v>16870</v>
    </oc>
    <nc r="AD32">
      <v>16922</v>
    </nc>
  </rcc>
  <rcc rId="18962" sId="2" numFmtId="4">
    <oc r="AE32">
      <v>533.96861000000001</v>
    </oc>
    <nc r="AE32">
      <v>462.64346999999998</v>
    </nc>
  </rcc>
  <rcc rId="18963" sId="2" numFmtId="4">
    <oc r="AG32">
      <v>116</v>
    </oc>
    <nc r="AG32">
      <v>118</v>
    </nc>
  </rcc>
  <rcc rId="18964" sId="2" numFmtId="4">
    <oc r="AH32">
      <v>5.25</v>
    </oc>
    <nc r="AH32">
      <v>3.4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.xml><?xml version="1.0" encoding="utf-8"?>
<revisions xmlns="http://schemas.openxmlformats.org/spreadsheetml/2006/main" xmlns:r="http://schemas.openxmlformats.org/officeDocument/2006/relationships">
  <rcc rId="18781" sId="3" numFmtId="4">
    <oc r="C117">
      <v>9962.7999999999993</v>
    </oc>
    <nc r="C117">
      <v>10599.801009999999</v>
    </nc>
  </rcc>
  <rcc rId="18782" sId="3" numFmtId="4">
    <oc r="D117">
      <v>104.44499999999999</v>
    </oc>
    <nc r="D117"/>
  </rcc>
  <rcc rId="18783" sId="3" numFmtId="4">
    <oc r="C118">
      <v>22075.84</v>
    </oc>
    <nc r="C118">
      <v>30869.398349999999</v>
    </nc>
  </rcc>
  <rcc rId="18784" sId="3" numFmtId="4">
    <oc r="C119">
      <v>147.6</v>
    </oc>
    <nc r="C119">
      <v>99.4</v>
    </nc>
  </rcc>
  <rcc rId="18785" sId="3" numFmtId="4">
    <oc r="D119">
      <v>0</v>
    </oc>
    <nc r="D119">
      <v>1.2</v>
    </nc>
  </rcc>
  <rcc rId="18786" sId="3" numFmtId="4">
    <oc r="D121">
      <v>10</v>
    </oc>
    <nc r="D121"/>
  </rcc>
  <rcc rId="18787" sId="3" numFmtId="4">
    <oc r="C122">
      <v>37170.199999999997</v>
    </oc>
    <nc r="C122">
      <v>5307.4</v>
    </nc>
  </rcc>
  <rcc rId="18788" sId="3" numFmtId="4">
    <oc r="D122">
      <v>357.92500000000001</v>
    </oc>
    <nc r="D122">
      <v>359.988</v>
    </nc>
  </rcc>
  <rcc rId="18789" sId="3">
    <oc r="C123">
      <f>SUM(C113:C114)</f>
    </oc>
    <nc r="C123"/>
  </rcc>
  <rcc rId="18790" sId="3" numFmtId="4">
    <oc r="C131">
      <v>29508</v>
    </oc>
    <nc r="C131">
      <v>53535.4</v>
    </nc>
  </rcc>
  <rcc rId="18791" sId="3" numFmtId="4">
    <oc r="D131">
      <v>2458.9585000000002</v>
    </oc>
    <nc r="D131">
      <v>4461.3159999999998</v>
    </nc>
  </rcc>
  <rcc rId="18792" sId="3" numFmtId="4">
    <oc r="C132">
      <v>4700</v>
    </oc>
    <nc r="C132">
      <v>1475</v>
    </nc>
  </rcc>
  <rcc rId="18793" sId="3" numFmtId="4">
    <oc r="C133">
      <v>2454.0700000000002</v>
    </oc>
    <nc r="C133">
      <v>1175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1.xml><?xml version="1.0" encoding="utf-8"?>
<revisions xmlns="http://schemas.openxmlformats.org/spreadsheetml/2006/main" xmlns:r="http://schemas.openxmlformats.org/officeDocument/2006/relationships">
  <rcc rId="18242" sId="16" numFmtId="4">
    <oc r="C6">
      <v>115.4</v>
    </oc>
    <nc r="C6">
      <v>126.9</v>
    </nc>
  </rcc>
  <rcc rId="18243" sId="16" numFmtId="4">
    <oc r="D6">
      <v>4.1180599999999998</v>
    </oc>
    <nc r="D6">
      <v>3.3699599999999998</v>
    </nc>
  </rcc>
  <rcc rId="18244" sId="16" numFmtId="4">
    <oc r="C8">
      <v>227.51</v>
    </oc>
    <nc r="C8">
      <v>220.44</v>
    </nc>
  </rcc>
  <rcc rId="18245" sId="16" numFmtId="4">
    <oc r="D8">
      <v>23.092649999999999</v>
    </oc>
    <nc r="D8">
      <v>22.91865</v>
    </nc>
  </rcc>
  <rcc rId="18246" sId="16" numFmtId="4">
    <oc r="C9">
      <v>2.4300000000000002</v>
    </oc>
    <nc r="C9">
      <v>2.36</v>
    </nc>
  </rcc>
  <rcc rId="18247" sId="16" numFmtId="4">
    <oc r="D9">
      <v>0.15712999999999999</v>
    </oc>
    <nc r="D9">
      <v>0.13508999999999999</v>
    </nc>
  </rcc>
  <rcc rId="18248" sId="16" numFmtId="4">
    <oc r="C10">
      <v>380</v>
    </oc>
    <nc r="C10">
      <v>368.2</v>
    </nc>
  </rcc>
  <rcc rId="18249" sId="16" numFmtId="4">
    <oc r="D10">
      <v>31.686679999999999</v>
    </oc>
    <nc r="D10">
      <v>30.751480000000001</v>
    </nc>
  </rcc>
  <rcc rId="18250" sId="16" numFmtId="4">
    <oc r="D11">
      <v>-4.2452500000000004</v>
    </oc>
    <nc r="D11">
      <v>-3.9057400000000002</v>
    </nc>
  </rcc>
  <rcc rId="18251" sId="16" numFmtId="4">
    <oc r="C13">
      <v>20</v>
    </oc>
    <nc r="C13">
      <v>50</v>
    </nc>
  </rcc>
  <rcc rId="18252" sId="16" numFmtId="4">
    <oc r="D13">
      <v>0</v>
    </oc>
    <nc r="D13">
      <v>0.2172</v>
    </nc>
  </rcc>
  <rcc rId="18253" sId="16" numFmtId="4">
    <oc r="C15">
      <v>260</v>
    </oc>
    <nc r="C15">
      <v>240</v>
    </nc>
  </rcc>
  <rcc rId="18254" sId="16" numFmtId="4">
    <oc r="D15">
      <v>1.79209</v>
    </oc>
    <nc r="D15">
      <v>-0.75882000000000005</v>
    </nc>
  </rcc>
  <rcc rId="18255" sId="16" numFmtId="4">
    <oc r="C16">
      <v>1979</v>
    </oc>
    <nc r="C16">
      <v>1850</v>
    </nc>
  </rcc>
  <rcc rId="18256" sId="16" numFmtId="4">
    <oc r="D16">
      <v>26.432449999999999</v>
    </oc>
    <nc r="D16">
      <v>25.476990000000001</v>
    </nc>
  </rcc>
  <rcc rId="18257" sId="16" numFmtId="4">
    <oc r="D18">
      <v>1</v>
    </oc>
    <nc r="D18">
      <v>0.1</v>
    </nc>
  </rcc>
  <rcc rId="18258" sId="16" numFmtId="4">
    <oc r="C27">
      <v>353.3</v>
    </oc>
    <nc r="C27">
      <v>420</v>
    </nc>
  </rcc>
  <rcc rId="18259" sId="16" numFmtId="4">
    <oc r="D28">
      <v>1.3547499999999999</v>
    </oc>
    <nc r="D28">
      <v>6.8097300000000001</v>
    </nc>
  </rcc>
  <rcc rId="18260" sId="16" numFmtId="4">
    <oc r="D30">
      <v>7.1010799999999996</v>
    </oc>
    <nc r="D30"/>
  </rcc>
  <rcc rId="18261" sId="16" numFmtId="4">
    <oc r="C41">
      <v>415.4</v>
    </oc>
    <nc r="C41">
      <v>1697.1</v>
    </nc>
  </rcc>
  <rcc rId="18262" sId="16" numFmtId="4">
    <oc r="D41">
      <v>34.616100000000003</v>
    </oc>
    <nc r="D41">
      <v>141.42599999999999</v>
    </nc>
  </rcc>
  <rcc rId="18263" sId="16" numFmtId="4">
    <oc r="C43">
      <v>861.44</v>
    </oc>
    <nc r="C43">
      <v>848.49</v>
    </nc>
  </rcc>
  <rcc rId="18264" sId="16" numFmtId="4">
    <oc r="C44">
      <v>92.584999999999994</v>
    </oc>
    <nc r="C44">
      <v>107.643</v>
    </nc>
  </rcc>
  <rcc rId="18265" sId="16" numFmtId="4">
    <oc r="D44">
      <v>7.4667000000000003</v>
    </oc>
    <nc r="D44">
      <v>8.6166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11.xml><?xml version="1.0" encoding="utf-8"?>
<revisions xmlns="http://schemas.openxmlformats.org/spreadsheetml/2006/main" xmlns:r="http://schemas.openxmlformats.org/officeDocument/2006/relationships">
  <rcc rId="18206" sId="15">
    <oc r="A79" t="inlineStr">
      <is>
        <t>0501</t>
      </is>
    </oc>
    <nc r="A79" t="inlineStr">
      <is>
        <t>0502</t>
      </is>
    </nc>
  </rcc>
  <rcc rId="18207" sId="15" numFmtId="34">
    <nc r="C79">
      <v>89.867999999999995</v>
    </nc>
  </rcc>
  <rcc rId="18208" sId="15" numFmtId="34">
    <oc r="C80">
      <v>153</v>
    </oc>
    <nc r="C80">
      <v>260</v>
    </nc>
  </rcc>
  <rcc rId="18209" sId="15" numFmtId="34">
    <oc r="D80">
      <v>7.8357900000000003</v>
    </oc>
    <nc r="D80"/>
  </rcc>
  <rcc rId="18210" sId="15" numFmtId="34">
    <oc r="C82">
      <v>832.4</v>
    </oc>
    <nc r="C82">
      <v>837</v>
    </nc>
  </rcc>
  <rcc rId="18211" sId="15" numFmtId="34">
    <oc r="D82">
      <v>70</v>
    </oc>
    <nc r="D82"/>
  </rcc>
  <rcc rId="18212" sId="15" numFmtId="34">
    <oc r="C89">
      <v>2</v>
    </oc>
    <nc r="C89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221111.xml><?xml version="1.0" encoding="utf-8"?>
<revisions xmlns="http://schemas.openxmlformats.org/spreadsheetml/2006/main" xmlns:r="http://schemas.openxmlformats.org/officeDocument/2006/relationships">
  <rcc rId="17239" sId="6" numFmtId="4">
    <oc r="C60">
      <v>1341.9</v>
    </oc>
    <nc r="C60">
      <v>1523.7</v>
    </nc>
  </rcc>
  <rcc rId="17240" sId="6" numFmtId="4">
    <oc r="D60">
      <v>26.114419999999999</v>
    </oc>
    <nc r="D60">
      <v>51.25712</v>
    </nc>
  </rcc>
  <rcc rId="17241" sId="6" numFmtId="4">
    <oc r="C63">
      <v>23</v>
    </oc>
    <nc r="C63">
      <v>0</v>
    </nc>
  </rcc>
  <rcc rId="17242" sId="6" numFmtId="4">
    <oc r="C64">
      <v>5</v>
    </oc>
    <nc r="C64">
      <v>17</v>
    </nc>
  </rcc>
  <rcc rId="17243" sId="6" numFmtId="4">
    <oc r="C65">
      <v>3.6739999999999999</v>
    </oc>
    <nc r="C65">
      <v>3.6070000000000002</v>
    </nc>
  </rcc>
  <rcc rId="17244" sId="6" numFmtId="4">
    <oc r="C67">
      <v>179.208</v>
    </oc>
    <nc r="C67">
      <v>206.767</v>
    </nc>
  </rcc>
  <rcc rId="17245" sId="6" numFmtId="4">
    <oc r="C71">
      <v>2</v>
    </oc>
    <nc r="C71">
      <v>3</v>
    </nc>
  </rcc>
  <rcc rId="17246" sId="6" numFmtId="4">
    <oc r="C72">
      <v>2</v>
    </oc>
    <nc r="C72">
      <v>10</v>
    </nc>
  </rcc>
  <rcc rId="17247" sId="6" numFmtId="4">
    <oc r="C75">
      <v>2.863</v>
    </oc>
    <nc r="C75">
      <v>4.26</v>
    </nc>
  </rcc>
  <rcc rId="17248" sId="6" numFmtId="4">
    <oc r="C77">
      <v>1916.98</v>
    </oc>
    <nc r="C77">
      <v>1947.57</v>
    </nc>
  </rcc>
  <rcc rId="17249" sId="6" numFmtId="4">
    <oc r="C78">
      <v>233.2</v>
    </oc>
    <nc r="C78">
      <v>245.15</v>
    </nc>
  </rcc>
  <rcc rId="17250" sId="6" numFmtId="4">
    <oc r="C83">
      <v>0</v>
    </oc>
    <nc r="C83">
      <v>397.49299999999999</v>
    </nc>
  </rcc>
  <rcc rId="17251" sId="6" numFmtId="4">
    <oc r="C84">
      <v>660</v>
    </oc>
    <nc r="C84">
      <v>417.5</v>
    </nc>
  </rcc>
  <rcc rId="17252" sId="6" numFmtId="4">
    <oc r="C86">
      <v>1585.2529999999999</v>
    </oc>
    <nc r="C86">
      <v>1799.1</v>
    </nc>
  </rcc>
  <rcc rId="17253" sId="6" numFmtId="4">
    <oc r="D86">
      <v>125</v>
    </oc>
    <nc r="D86">
      <v>15.20205</v>
    </nc>
  </rcc>
  <rcc rId="17254" sId="6" numFmtId="4">
    <oc r="C93">
      <v>2</v>
    </oc>
    <nc r="C93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c rId="14975" sId="8">
    <oc r="A1" t="inlineStr">
      <is>
        <t xml:space="preserve">                     Анализ исполнения бюджета Моргаушского сельского поселения на 01.01.2020 г.</t>
      </is>
    </oc>
    <nc r="A1" t="inlineStr">
      <is>
        <t xml:space="preserve">                     Анализ исполнения бюджета Моргаушского сельского поселения на 01.02.2020 г.</t>
      </is>
    </nc>
  </rcc>
  <rcc rId="14976" sId="8">
    <oc r="C3" t="inlineStr">
      <is>
        <t>назначено на 2019 г.</t>
      </is>
    </oc>
    <nc r="C3" t="inlineStr">
      <is>
        <t>назначено на 2020 г.</t>
      </is>
    </nc>
  </rcc>
  <rcc rId="14977" sId="8">
    <oc r="D3" t="inlineStr">
      <is>
        <t>исполнен на 01.01.2020 г.</t>
      </is>
    </oc>
    <nc r="D3" t="inlineStr">
      <is>
        <t>исполнен на 01.02.2020 г.</t>
      </is>
    </nc>
  </rcc>
  <rcc rId="14978" sId="8">
    <oc r="C54" t="inlineStr">
      <is>
        <t>назначено на 2019 г.</t>
      </is>
    </oc>
    <nc r="C54" t="inlineStr">
      <is>
        <t>назначено на 2020 г.</t>
      </is>
    </nc>
  </rcc>
  <rcc rId="14979" sId="8">
    <oc r="D54" t="inlineStr">
      <is>
        <t>исполнено на 01.01.2020 г.</t>
      </is>
    </oc>
    <nc r="D54" t="inlineStr">
      <is>
        <t>исполнено на 01.02.2020 г.</t>
      </is>
    </nc>
  </rcc>
  <rcc rId="14980" sId="8" numFmtId="34">
    <oc r="D58">
      <v>2008.81014</v>
    </oc>
    <nc r="D58">
      <v>107.17243000000001</v>
    </nc>
  </rcc>
  <rcc rId="14981" sId="8" numFmtId="34">
    <oc r="C61">
      <v>0</v>
    </oc>
    <nc r="C61">
      <v>90</v>
    </nc>
  </rcc>
  <rcc rId="14982" sId="8" numFmtId="34">
    <oc r="C62">
      <v>5</v>
    </oc>
    <nc r="C62">
      <v>55</v>
    </nc>
  </rcc>
  <rcc rId="14983" sId="8" numFmtId="34">
    <oc r="C63">
      <v>152.08099999999999</v>
    </oc>
    <nc r="C63">
      <v>31.864999999999998</v>
    </nc>
  </rcc>
  <rcc rId="14984" sId="8" numFmtId="34">
    <oc r="D63">
      <v>152.08007000000001</v>
    </oc>
    <nc r="D63">
      <v>0</v>
    </nc>
  </rcc>
  <rcc rId="14985" sId="8" numFmtId="34">
    <oc r="C69">
      <v>0</v>
    </oc>
    <nc r="C69">
      <v>10</v>
    </nc>
  </rcc>
  <rcc rId="14986" sId="8" numFmtId="34">
    <oc r="C70">
      <v>2</v>
    </oc>
    <nc r="C70">
      <v>100</v>
    </nc>
  </rcc>
  <rcc rId="14987" sId="8" numFmtId="34">
    <oc r="D70">
      <v>1.75</v>
    </oc>
    <nc r="D70">
      <v>0</v>
    </nc>
  </rcc>
  <rcc rId="14988" sId="8" numFmtId="34">
    <oc r="D71">
      <v>2</v>
    </oc>
    <nc r="D71">
      <v>0</v>
    </nc>
  </rcc>
  <rcc rId="14989" sId="8" numFmtId="34">
    <oc r="C73">
      <v>21.448</v>
    </oc>
    <nc r="C73">
      <v>28.632000000000001</v>
    </nc>
  </rcc>
  <rcc rId="14990" sId="8" numFmtId="34">
    <oc r="D73">
      <v>21.448</v>
    </oc>
    <nc r="D73">
      <v>0</v>
    </nc>
  </rcc>
  <rcc rId="14991" sId="8" numFmtId="34">
    <oc r="C74">
      <v>438.8</v>
    </oc>
    <nc r="C74">
      <v>400</v>
    </nc>
  </rcc>
  <rcc rId="14992" sId="8" numFmtId="34">
    <oc r="D74">
      <v>438.11099000000002</v>
    </oc>
    <nc r="D74">
      <v>68.609889999999993</v>
    </nc>
  </rcc>
  <rcc rId="14993" sId="8" numFmtId="34">
    <oc r="C75">
      <v>3248.8977100000002</v>
    </oc>
    <nc r="C75">
      <v>2264.0731500000002</v>
    </nc>
  </rcc>
  <rcc rId="14994" sId="8" numFmtId="34">
    <oc r="D75">
      <v>3187.9791100000002</v>
    </oc>
    <nc r="D75">
      <v>4.3239999999999998</v>
    </nc>
  </rcc>
  <rcc rId="14995" sId="8" numFmtId="34">
    <oc r="C76">
      <v>165.536</v>
    </oc>
    <nc r="C76">
      <v>200</v>
    </nc>
  </rcc>
  <rcc rId="14996" sId="8" numFmtId="34">
    <oc r="D76">
      <v>165.536</v>
    </oc>
    <nc r="D76">
      <v>0</v>
    </nc>
  </rcc>
  <rcc rId="14997" sId="8" numFmtId="34">
    <oc r="C80">
      <v>47158.2212</v>
    </oc>
    <nc r="C80">
      <v>10372.5494</v>
    </nc>
  </rcc>
  <rcc rId="14998" sId="8" numFmtId="34">
    <oc r="D80">
      <v>9804.08079</v>
    </oc>
    <nc r="D80">
      <v>38.148600000000002</v>
    </nc>
  </rcc>
  <rcc rId="14999" sId="8" numFmtId="34">
    <oc r="C82">
      <v>3735</v>
    </oc>
    <nc r="C82">
      <v>4457.2</v>
    </nc>
  </rcc>
  <rcc rId="15000" sId="8" numFmtId="34">
    <oc r="D82">
      <v>3490</v>
    </oc>
    <nc r="D82">
      <v>371.43299999999999</v>
    </nc>
  </rcc>
  <rcc rId="15001" sId="8" numFmtId="34">
    <oc r="C90">
      <v>0</v>
    </oc>
    <nc r="C90">
      <v>24.613</v>
    </nc>
  </rcc>
  <rcc rId="15002" sId="8" numFmtId="34">
    <oc r="C58">
      <v>2008.8109999999999</v>
    </oc>
    <nc r="C58">
      <v>1909.2</v>
    </nc>
  </rcc>
  <rcc rId="15003" sId="8" numFmtId="4">
    <oc r="C6">
      <v>1855.837</v>
    </oc>
    <nc r="C6">
      <v>1917</v>
    </nc>
  </rcc>
  <rcc rId="15004" sId="8" numFmtId="4">
    <oc r="D6">
      <v>1896.86886</v>
    </oc>
    <nc r="D6">
      <v>78.23724</v>
    </nc>
  </rcc>
  <rcc rId="15005" sId="8" numFmtId="4">
    <oc r="C8">
      <v>131.83000000000001</v>
    </oc>
    <nc r="C8">
      <v>153.57</v>
    </nc>
  </rcc>
  <rcc rId="15006" sId="8" numFmtId="4">
    <oc r="D8">
      <v>195.36789999999999</v>
    </oc>
    <nc r="D8">
      <v>15.58752</v>
    </nc>
  </rcc>
  <rcc rId="15007" sId="8" numFmtId="4">
    <oc r="C9">
      <v>1.41</v>
    </oc>
    <nc r="C9">
      <v>1.64</v>
    </nc>
  </rcc>
  <rcc rId="15008" sId="8" numFmtId="4">
    <oc r="D9">
      <v>1.4359999999999999</v>
    </oc>
    <nc r="D9">
      <v>0.10606</v>
    </nc>
  </rcc>
  <rcc rId="15009" sId="8" numFmtId="4">
    <oc r="C10">
      <v>220.18</v>
    </oc>
    <nc r="C10">
      <v>256.5</v>
    </nc>
  </rcc>
  <rcc rId="15010" sId="8" numFmtId="4">
    <oc r="D10">
      <v>261.01224000000002</v>
    </oc>
    <nc r="D10">
      <v>21.388500000000001</v>
    </nc>
  </rcc>
  <rcc rId="15011" sId="8" numFmtId="4">
    <oc r="D11">
      <v>-28.60887</v>
    </oc>
    <nc r="D11">
      <v>-2.8655300000000001</v>
    </nc>
  </rcc>
  <rcc rId="15012" sId="8" numFmtId="4">
    <oc r="D13">
      <v>74.889960000000002</v>
    </oc>
    <nc r="D13">
      <v>0</v>
    </nc>
  </rcc>
  <rcc rId="15013" sId="8" numFmtId="4">
    <oc r="C15">
      <v>858</v>
    </oc>
    <nc r="C15">
      <v>980</v>
    </nc>
  </rcc>
  <rcc rId="15014" sId="8" numFmtId="4">
    <oc r="D15">
      <v>829.42217000000005</v>
    </oc>
    <nc r="D15">
      <v>19.577870000000001</v>
    </nc>
  </rcc>
  <rcc rId="15015" sId="8" numFmtId="4">
    <oc r="C16">
      <v>1560</v>
    </oc>
    <nc r="C16">
      <v>1499</v>
    </nc>
  </rcc>
  <rcc rId="15016" sId="8" numFmtId="4">
    <oc r="D16">
      <v>1400.0571</v>
    </oc>
    <nc r="D16">
      <v>108.80298999999999</v>
    </nc>
  </rcc>
  <rcc rId="15017" sId="8" numFmtId="4">
    <oc r="C35">
      <v>83</v>
    </oc>
    <nc r="C35">
      <v>0</v>
    </nc>
  </rcc>
  <rcc rId="15018" sId="8" numFmtId="4">
    <oc r="D35">
      <v>83.611519999999999</v>
    </oc>
    <nc r="D35">
      <v>0</v>
    </nc>
  </rcc>
  <rcc rId="15019" sId="8" numFmtId="4">
    <oc r="C41">
      <v>4687.5</v>
    </oc>
    <nc r="C41">
      <v>5155.8</v>
    </nc>
  </rcc>
  <rcc rId="15020" sId="8" numFmtId="4">
    <oc r="D41">
      <v>4687.5</v>
    </oc>
    <nc r="D41">
      <v>429.64299999999997</v>
    </nc>
  </rcc>
  <rcc rId="15021" sId="8" numFmtId="4">
    <oc r="C42">
      <v>42</v>
    </oc>
    <nc r="C42">
      <v>0</v>
    </nc>
  </rcc>
  <rcc rId="15022" sId="8" numFmtId="4">
    <oc r="D42">
      <v>42</v>
    </oc>
    <nc r="D42">
      <v>0</v>
    </nc>
  </rcc>
  <rcc rId="15023" sId="8" numFmtId="4">
    <oc r="C43">
      <v>46310.689579999998</v>
    </oc>
    <nc r="C43">
      <v>9320.3703999999998</v>
    </nc>
  </rcc>
  <rcc rId="15024" sId="8" numFmtId="4">
    <oc r="D43">
      <v>8982.59476</v>
    </oc>
    <nc r="D43">
      <v>0</v>
    </nc>
  </rcc>
  <rcc rId="15025" sId="8" numFmtId="4">
    <oc r="C45">
      <v>9.2170000000000005</v>
    </oc>
    <nc r="C45">
      <v>11.71</v>
    </nc>
  </rcc>
  <rcc rId="15026" sId="8" numFmtId="4">
    <oc r="D45">
      <v>9.2170000000000005</v>
    </oc>
    <nc r="D45">
      <v>0</v>
    </nc>
  </rcc>
  <rcc rId="15027" sId="8" numFmtId="4">
    <oc r="C48">
      <v>469.18729000000002</v>
    </oc>
    <nc r="C48">
      <v>462.18360999999999</v>
    </nc>
  </rcc>
  <rcc rId="15028" sId="8" numFmtId="4">
    <oc r="D48">
      <v>444.70496000000003</v>
    </oc>
    <nc r="D4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211.xml><?xml version="1.0" encoding="utf-8"?>
<revisions xmlns="http://schemas.openxmlformats.org/spreadsheetml/2006/main" xmlns:r="http://schemas.openxmlformats.org/officeDocument/2006/relationships">
  <rcc rId="14785" sId="6">
    <oc r="A1" t="inlineStr">
      <is>
        <t xml:space="preserve">                     Анализ исполнения бюджета Ильинского сельского поселения на 01.01.2020 г.</t>
      </is>
    </oc>
    <nc r="A1" t="inlineStr">
      <is>
        <t xml:space="preserve">                     Анализ исполнения бюджета Ильинского сельского поселения на 01.02.2020 г.</t>
      </is>
    </nc>
  </rcc>
  <rcc rId="14786" sId="6">
    <oc r="C3" t="inlineStr">
      <is>
        <t>назначено на 2019 г.</t>
      </is>
    </oc>
    <nc r="C3" t="inlineStr">
      <is>
        <t>назначено на 2020 г.</t>
      </is>
    </nc>
  </rcc>
  <rcc rId="14787" sId="6">
    <oc r="D3" t="inlineStr">
      <is>
        <t>исполнен на 01.01.2020 г.</t>
      </is>
    </oc>
    <nc r="D3" t="inlineStr">
      <is>
        <t>исполнен на 01.02.2020 г.</t>
      </is>
    </nc>
  </rcc>
  <rcc rId="14788" sId="6">
    <oc r="C56" t="inlineStr">
      <is>
        <t>назначено на 2019 г.</t>
      </is>
    </oc>
    <nc r="C56" t="inlineStr">
      <is>
        <t>назначено на 2020 г.</t>
      </is>
    </nc>
  </rcc>
  <rcc rId="14789" sId="6">
    <oc r="D56" t="inlineStr">
      <is>
        <t>исполнено на 01.01.2020 г.</t>
      </is>
    </oc>
    <nc r="D56" t="inlineStr">
      <is>
        <t>исполнено на 01.02.2020 г.</t>
      </is>
    </nc>
  </rcc>
  <rcc rId="14790" sId="6" numFmtId="4">
    <oc r="C6">
      <v>70.23</v>
    </oc>
    <nc r="C6">
      <v>71.7</v>
    </nc>
  </rcc>
  <rcc rId="14791" sId="6" numFmtId="4">
    <oc r="D6">
      <v>70.822199999999995</v>
    </oc>
    <nc r="D6">
      <v>2.0882000000000001</v>
    </nc>
  </rcc>
  <rcc rId="14792" sId="6" numFmtId="4">
    <oc r="C8">
      <v>224.26</v>
    </oc>
    <nc r="C8">
      <v>260.69</v>
    </nc>
  </rcc>
  <rcc rId="14793" sId="6" numFmtId="4">
    <oc r="D8">
      <v>332.36374999999998</v>
    </oc>
    <nc r="D8">
      <v>26.460339999999999</v>
    </nc>
  </rcc>
  <rcc rId="14794" sId="6" numFmtId="4">
    <oc r="C9">
      <v>2.4049999999999998</v>
    </oc>
    <nc r="C9">
      <v>2.79</v>
    </nc>
  </rcc>
  <rcc rId="14795" sId="6" numFmtId="4">
    <oc r="D9">
      <v>2.4429599999999998</v>
    </oc>
    <nc r="D9">
      <v>0.18004000000000001</v>
    </nc>
  </rcc>
  <rcc rId="14796" sId="6" numFmtId="4">
    <oc r="C10">
      <v>374.58</v>
    </oc>
    <nc r="C10">
      <v>435.41</v>
    </nc>
  </rcc>
  <rcc rId="14797" sId="6" numFmtId="4">
    <oc r="D10">
      <v>444.03910000000002</v>
    </oc>
    <nc r="D10">
      <v>36.307650000000002</v>
    </nc>
  </rcc>
  <rcc rId="14798" sId="6" numFmtId="4">
    <oc r="D11">
      <v>-48.669960000000003</v>
    </oc>
    <nc r="D11">
      <v>-4.8643599999999996</v>
    </nc>
  </rcc>
  <rcc rId="14799" sId="6" numFmtId="4">
    <oc r="C13">
      <v>7</v>
    </oc>
    <nc r="C13">
      <v>10</v>
    </nc>
  </rcc>
  <rcc rId="14800" sId="6" numFmtId="4">
    <oc r="D13">
      <v>8.6674199999999999</v>
    </oc>
    <nc r="D13">
      <v>0</v>
    </nc>
  </rcc>
  <rcc rId="14801" sId="6" numFmtId="4">
    <oc r="C15">
      <v>282</v>
    </oc>
    <nc r="C15">
      <v>310</v>
    </nc>
  </rcc>
  <rcc rId="14802" sId="6" numFmtId="4">
    <oc r="D15">
      <v>341.99608999999998</v>
    </oc>
    <nc r="D15">
      <v>2.40035</v>
    </nc>
  </rcc>
  <rcc rId="14803" sId="6" numFmtId="4">
    <oc r="C16">
      <v>810</v>
    </oc>
    <nc r="C16">
      <v>750</v>
    </nc>
  </rcc>
  <rcc rId="14804" sId="6" numFmtId="4">
    <oc r="D16">
      <v>729.70902000000001</v>
    </oc>
    <nc r="D16">
      <v>24.45392</v>
    </nc>
  </rcc>
  <rcc rId="14805" sId="6" numFmtId="4">
    <oc r="C18">
      <v>5</v>
    </oc>
    <nc r="C18">
      <v>4</v>
    </nc>
  </rcc>
  <rcc rId="14806" sId="6" numFmtId="4">
    <oc r="D18">
      <v>6.51</v>
    </oc>
    <nc r="D18">
      <v>0</v>
    </nc>
  </rcc>
  <rcc rId="14807" sId="6" numFmtId="4">
    <oc r="C28">
      <v>200</v>
    </oc>
    <nc r="C28">
      <v>328.6</v>
    </nc>
  </rcc>
  <rcc rId="14808" sId="6" numFmtId="4">
    <oc r="D28">
      <v>239.12868</v>
    </oc>
    <nc r="D28">
      <v>3.9630000000000001</v>
    </nc>
  </rcc>
  <rcc rId="14809" sId="6" numFmtId="4">
    <oc r="C29">
      <v>40</v>
    </oc>
    <nc r="C29">
      <v>30.6</v>
    </nc>
  </rcc>
  <rcc rId="14810" sId="6" numFmtId="4">
    <oc r="D29">
      <v>41.641800000000003</v>
    </oc>
    <nc r="D29">
      <v>0</v>
    </nc>
  </rcc>
  <rcc rId="14811" sId="6" numFmtId="4">
    <oc r="C31">
      <v>60</v>
    </oc>
    <nc r="C31">
      <v>0</v>
    </nc>
  </rcc>
  <rcc rId="14812" sId="6" numFmtId="4">
    <oc r="D31">
      <v>46.168729999999996</v>
    </oc>
    <nc r="D31">
      <v>0</v>
    </nc>
  </rcc>
  <rcc rId="14813" sId="6" numFmtId="4">
    <oc r="C36">
      <v>6</v>
    </oc>
    <nc r="C36">
      <v>0</v>
    </nc>
  </rcc>
  <rcc rId="14814" sId="6" numFmtId="4">
    <oc r="D36">
      <v>6.4574199999999999</v>
    </oc>
    <nc r="D36">
      <v>0</v>
    </nc>
  </rcc>
  <rcc rId="14815" sId="6" numFmtId="4">
    <oc r="D37">
      <v>5.1497000000000002</v>
    </oc>
    <nc r="D37">
      <v>0</v>
    </nc>
  </rcc>
  <rcc rId="14816" sId="6" numFmtId="4">
    <oc r="C44">
      <v>509.6</v>
    </oc>
    <nc r="C44">
      <v>650</v>
    </nc>
  </rcc>
  <rcc rId="14817" sId="6" numFmtId="4">
    <oc r="D44">
      <v>509.6</v>
    </oc>
    <nc r="D44">
      <v>0</v>
    </nc>
  </rcc>
  <rcc rId="14818" sId="6" numFmtId="4">
    <oc r="C43">
      <v>1759.1</v>
    </oc>
    <nc r="C43">
      <v>1706.8</v>
    </nc>
  </rcc>
  <rcc rId="14819" sId="6" numFmtId="4">
    <oc r="D43">
      <v>1759.1</v>
    </oc>
    <nc r="D43">
      <v>142.23099999999999</v>
    </nc>
  </rcc>
  <rcc rId="14820" sId="6" numFmtId="4">
    <oc r="D45">
      <v>3849.8881500000002</v>
    </oc>
    <nc r="D45">
      <v>0</v>
    </nc>
  </rcc>
  <rcc rId="14821" sId="6" numFmtId="4">
    <oc r="C46">
      <v>0</v>
    </oc>
    <nc r="C46">
      <v>433.39</v>
    </nc>
  </rcc>
  <rcc rId="14822" sId="6" numFmtId="4">
    <oc r="C47">
      <v>181.08199999999999</v>
    </oc>
    <nc r="C47">
      <v>180.398</v>
    </nc>
  </rcc>
  <rcc rId="14823" sId="6" numFmtId="4">
    <oc r="D47">
      <v>181.08199999999999</v>
    </oc>
    <nc r="D47">
      <v>14.933299999999999</v>
    </nc>
  </rcc>
  <rcc rId="14824" sId="6" numFmtId="4">
    <oc r="C48">
      <v>1378.66228</v>
    </oc>
    <nc r="C48"/>
  </rcc>
  <rcc rId="14825" sId="6" numFmtId="4">
    <oc r="D48">
      <v>1323.6177</v>
    </oc>
    <nc r="D48"/>
  </rcc>
  <rcc rId="14826" sId="6" numFmtId="4">
    <oc r="C52">
      <v>332.33686</v>
    </oc>
    <nc r="C52">
      <v>0</v>
    </nc>
  </rcc>
  <rcc rId="14827" sId="6" numFmtId="4">
    <oc r="D52">
      <v>631.577</v>
    </oc>
    <nc r="D52">
      <v>0</v>
    </nc>
  </rcc>
  <rcc rId="14828" sId="6" numFmtId="4">
    <oc r="C45">
      <v>3849.8881500000002</v>
    </oc>
    <nc r="C45">
      <v>663.8</v>
    </nc>
  </rcc>
  <rcc rId="14829" sId="6" numFmtId="4">
    <oc r="C60">
      <v>1369.8440000000001</v>
    </oc>
    <nc r="C60">
      <v>1341.9</v>
    </nc>
  </rcc>
  <rcc rId="14830" sId="6" numFmtId="4">
    <oc r="D60">
      <v>1369.05204</v>
    </oc>
    <nc r="D60">
      <v>26.114419999999999</v>
    </nc>
  </rcc>
  <rcc rId="14831" sId="6" numFmtId="4">
    <oc r="C63">
      <v>0</v>
    </oc>
    <nc r="C63">
      <v>23</v>
    </nc>
  </rcc>
  <rcc rId="14832" sId="6" numFmtId="4">
    <oc r="C65">
      <v>20.117000000000001</v>
    </oc>
    <nc r="C65">
      <v>3.6739999999999999</v>
    </nc>
  </rcc>
  <rcc rId="14833" sId="6" numFmtId="4">
    <oc r="D65">
      <v>20.117000000000001</v>
    </oc>
    <nc r="D65">
      <v>0</v>
    </nc>
  </rcc>
  <rcc rId="14834" sId="6" numFmtId="4">
    <oc r="C67">
      <v>179.892</v>
    </oc>
    <nc r="C67">
      <v>179.208</v>
    </nc>
  </rcc>
  <rcc rId="14835" sId="6" numFmtId="4">
    <oc r="D67">
      <v>179.892</v>
    </oc>
    <nc r="D67">
      <v>4</v>
    </nc>
  </rcc>
  <rcc rId="14836" sId="6" numFmtId="4">
    <oc r="D71">
      <v>2</v>
    </oc>
    <nc r="D71">
      <v>0</v>
    </nc>
  </rcc>
  <rcc rId="14837" sId="6" numFmtId="4">
    <oc r="D72">
      <v>2</v>
    </oc>
    <nc r="D72">
      <v>0</v>
    </nc>
  </rcc>
  <rcc rId="14838" sId="6" numFmtId="4">
    <oc r="D73">
      <v>2</v>
    </oc>
    <nc r="D73">
      <v>0</v>
    </nc>
  </rcc>
  <rcc rId="14839" sId="6" numFmtId="4">
    <oc r="C75">
      <v>2.681</v>
    </oc>
    <nc r="C75">
      <v>2.863</v>
    </nc>
  </rcc>
  <rcc rId="14840" sId="6" numFmtId="4">
    <oc r="D75">
      <v>2.681</v>
    </oc>
    <nc r="D75">
      <v>0</v>
    </nc>
  </rcc>
  <rcc rId="14841" sId="6" numFmtId="4">
    <oc r="C76">
      <v>521.64328999999998</v>
    </oc>
    <nc r="C76">
      <v>0</v>
    </nc>
  </rcc>
  <rcc rId="14842" sId="6" numFmtId="4">
    <oc r="D76">
      <v>498.44495999999998</v>
    </oc>
    <nc r="D76">
      <v>0</v>
    </nc>
  </rcc>
  <rcc rId="14843" sId="6" numFmtId="4">
    <oc r="C77">
      <v>5136.15787</v>
    </oc>
    <nc r="C77">
      <v>1916.98</v>
    </nc>
  </rcc>
  <rcc rId="14844" sId="6" numFmtId="4">
    <oc r="D77">
      <v>5088.3509299999996</v>
    </oc>
    <nc r="D77">
      <v>0</v>
    </nc>
  </rcc>
  <rcc rId="14845" sId="6" numFmtId="4">
    <oc r="C78">
      <v>80</v>
    </oc>
    <nc r="C78">
      <v>233.2</v>
    </nc>
  </rcc>
  <rcc rId="14846" sId="6" numFmtId="4">
    <oc r="D78">
      <v>79.996619999999993</v>
    </oc>
    <nc r="D78">
      <v>0</v>
    </nc>
  </rcc>
  <rcc rId="14847" sId="6" numFmtId="4">
    <oc r="C84">
      <v>1011.07591</v>
    </oc>
    <nc r="C84">
      <v>660</v>
    </nc>
  </rcc>
  <rcc rId="14848" sId="6" numFmtId="4">
    <oc r="D84">
      <v>959.58473000000004</v>
    </oc>
    <nc r="D84">
      <v>0</v>
    </nc>
  </rcc>
  <rcc rId="14849" sId="6" numFmtId="4">
    <oc r="C86">
      <v>2221.6653999999999</v>
    </oc>
    <nc r="C86">
      <v>1585.2529999999999</v>
    </nc>
  </rcc>
  <rcc rId="14850" sId="6" numFmtId="4">
    <oc r="D86">
      <v>2192.99343</v>
    </oc>
    <nc r="D86">
      <v>125</v>
    </nc>
  </rcc>
  <rcc rId="14851" sId="6" numFmtId="4">
    <oc r="C93">
      <v>52</v>
    </oc>
    <nc r="C93">
      <v>2</v>
    </nc>
  </rcc>
  <rcc rId="14852" sId="6" numFmtId="4">
    <oc r="D93">
      <v>30.363</v>
    </oc>
    <nc r="D93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3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3311.xml><?xml version="1.0" encoding="utf-8"?>
<revisions xmlns="http://schemas.openxmlformats.org/spreadsheetml/2006/main" xmlns:r="http://schemas.openxmlformats.org/officeDocument/2006/relationships">
  <rcc rId="15433" sId="12">
    <oc r="C54" t="inlineStr">
      <is>
        <t>назначено на 2019 г.</t>
      </is>
    </oc>
    <nc r="C54" t="inlineStr">
      <is>
        <t>назначено на 2020 г.</t>
      </is>
    </nc>
  </rcc>
  <rcc rId="15434" sId="12">
    <oc r="D54" t="inlineStr">
      <is>
        <t>исполнено на 01.01.2020 г.</t>
      </is>
    </oc>
    <nc r="D54" t="inlineStr">
      <is>
        <t>исполнено на 01.02.2020 г.</t>
      </is>
    </nc>
  </rcc>
  <rcc rId="15435" sId="12">
    <oc r="A1" t="inlineStr">
      <is>
        <t xml:space="preserve">                     Анализ исполнения бюджета Тораевского сельского поселения на 01.01.2020 г.</t>
      </is>
    </oc>
    <nc r="A1" t="inlineStr">
      <is>
        <t xml:space="preserve">                     Анализ исполнения бюджета Тораевского сельского поселения на 01.02.2020 г.</t>
      </is>
    </nc>
  </rcc>
  <rcc rId="15436" sId="12">
    <oc r="C3" t="inlineStr">
      <is>
        <t>назначено на 2019 г.</t>
      </is>
    </oc>
    <nc r="C3" t="inlineStr">
      <is>
        <t>назначено на 2020 г.</t>
      </is>
    </nc>
  </rcc>
  <rcc rId="15437" sId="12">
    <oc r="D3" t="inlineStr">
      <is>
        <t>исполнен на 01.01.2020 г.</t>
      </is>
    </oc>
    <nc r="D3" t="inlineStr">
      <is>
        <t>исполнен на 01.02.2020 г.</t>
      </is>
    </nc>
  </rcc>
  <rcc rId="15438" sId="12" numFmtId="4">
    <oc r="C6">
      <v>120.069</v>
    </oc>
    <nc r="C6">
      <v>117.6</v>
    </nc>
  </rcc>
  <rcc rId="15439" sId="12" numFmtId="4">
    <oc r="D6">
      <v>118.17819</v>
    </oc>
    <nc r="D6">
      <v>5.21997</v>
    </nc>
  </rcc>
  <rcc rId="15440" sId="12" numFmtId="4">
    <oc r="C8">
      <v>270.89</v>
    </oc>
    <nc r="C8">
      <v>315.67</v>
    </nc>
  </rcc>
  <rcc rId="15441" sId="12" numFmtId="4">
    <oc r="D8">
      <v>401.45729999999998</v>
    </oc>
    <nc r="D8">
      <v>32.041069999999998</v>
    </nc>
  </rcc>
  <rcc rId="15442" sId="12" numFmtId="4">
    <oc r="C9">
      <v>2.9049999999999998</v>
    </oc>
    <nc r="C9">
      <v>3.39</v>
    </nc>
  </rcc>
  <rcc rId="15443" sId="12" numFmtId="4">
    <oc r="D9">
      <v>2.9508100000000002</v>
    </oc>
    <nc r="D9">
      <v>0.218</v>
    </nc>
  </rcc>
  <rcc rId="15444" sId="12" numFmtId="4">
    <oc r="C10">
      <v>452.44</v>
    </oc>
    <nc r="C10">
      <v>527.24</v>
    </nc>
  </rcc>
  <rcc rId="15445" sId="12" numFmtId="4">
    <oc r="D10">
      <v>536.34830999999997</v>
    </oc>
    <nc r="D10">
      <v>43.965269999999997</v>
    </nc>
  </rcc>
  <rcc rId="15446" sId="12" numFmtId="4">
    <oc r="D11">
      <v>-58.787730000000003</v>
    </oc>
    <nc r="D11">
      <v>-5.8903100000000004</v>
    </nc>
  </rcc>
  <rcc rId="15447" sId="12" numFmtId="4">
    <oc r="C13">
      <v>25</v>
    </oc>
    <nc r="C13">
      <v>30</v>
    </nc>
  </rcc>
  <rcc rId="15448" sId="12" numFmtId="4">
    <oc r="D13">
      <v>78.119699999999995</v>
    </oc>
    <nc r="D13">
      <v>0</v>
    </nc>
  </rcc>
  <rcc rId="15449" sId="12" numFmtId="4">
    <oc r="C15">
      <v>153</v>
    </oc>
    <nc r="C15">
      <v>250</v>
    </nc>
  </rcc>
  <rcc rId="15450" sId="12" numFmtId="4">
    <oc r="D15">
      <v>154.26683</v>
    </oc>
    <nc r="D15">
      <v>1.7590000000000001E-2</v>
    </nc>
  </rcc>
  <rcc rId="15451" sId="12" numFmtId="4">
    <oc r="C16">
      <v>250</v>
    </oc>
    <nc r="C16">
      <v>388</v>
    </nc>
  </rcc>
  <rcc rId="15452" sId="12" numFmtId="4">
    <oc r="D16">
      <v>211.65996000000001</v>
    </oc>
    <nc r="D16">
      <v>2.5541900000000002</v>
    </nc>
  </rcc>
  <rcc rId="15453" sId="12" numFmtId="4">
    <oc r="C18">
      <v>10</v>
    </oc>
    <nc r="C18">
      <v>8</v>
    </nc>
  </rcc>
  <rcc rId="15454" sId="12" numFmtId="4">
    <oc r="D18">
      <v>7.2</v>
    </oc>
    <nc r="D18">
      <v>0.2</v>
    </nc>
  </rcc>
  <rcc rId="15455" sId="12" numFmtId="4">
    <oc r="C27">
      <v>475</v>
    </oc>
    <nc r="C27">
      <v>592.1</v>
    </nc>
  </rcc>
  <rcc rId="15456" sId="12" numFmtId="4">
    <oc r="D27">
      <v>495.13547999999997</v>
    </oc>
    <nc r="D27">
      <v>117.92</v>
    </nc>
  </rcc>
  <rcc rId="15457" sId="12" numFmtId="4">
    <oc r="C28">
      <v>60</v>
    </oc>
    <nc r="C28">
      <v>77</v>
    </nc>
  </rcc>
  <rcc rId="15458" sId="12" numFmtId="4">
    <oc r="D28">
      <v>77.039019999999994</v>
    </oc>
    <nc r="D28">
      <v>0.54335</v>
    </nc>
  </rcc>
  <rcc rId="15459" sId="12" numFmtId="4">
    <oc r="C30">
      <v>33</v>
    </oc>
    <nc r="C30"/>
  </rcc>
  <rcc rId="15460" sId="12" numFmtId="4">
    <oc r="D30">
      <v>50.359360000000002</v>
    </oc>
    <nc r="D30"/>
  </rcc>
  <rcc rId="15461" sId="12" numFmtId="4">
    <oc r="D31">
      <v>0.30660999999999999</v>
    </oc>
    <nc r="D31"/>
  </rcc>
  <rcc rId="15462" sId="12" numFmtId="4">
    <oc r="C36">
      <v>17</v>
    </oc>
    <nc r="C36"/>
  </rcc>
  <rcc rId="15463" sId="12" numFmtId="4">
    <oc r="D36">
      <v>33.728740000000002</v>
    </oc>
    <nc r="D36"/>
  </rcc>
  <rcc rId="15464" sId="12" numFmtId="4">
    <oc r="C42">
      <v>1424.6</v>
    </oc>
    <nc r="C42">
      <v>1079.5</v>
    </nc>
  </rcc>
  <rcc rId="15465" sId="12" numFmtId="4">
    <oc r="D42">
      <v>1424.6</v>
    </oc>
    <nc r="D42">
      <v>89.956999999999994</v>
    </nc>
  </rcc>
  <rcc rId="15466" sId="12" numFmtId="4">
    <oc r="C43">
      <v>399.5</v>
    </oc>
    <nc r="C43">
      <v>100</v>
    </nc>
  </rcc>
  <rcc rId="15467" sId="12" numFmtId="4">
    <oc r="D43">
      <v>399.5</v>
    </oc>
    <nc r="D43">
      <v>0</v>
    </nc>
  </rcc>
  <rcc rId="15468" sId="12" numFmtId="4">
    <oc r="C44">
      <v>2462.3678500000001</v>
    </oc>
    <nc r="C44">
      <v>1350.4110000000001</v>
    </nc>
  </rcc>
  <rcc rId="15469" sId="12" numFmtId="4">
    <oc r="D44">
      <v>2397.9915599999999</v>
    </oc>
    <nc r="D44"/>
  </rcc>
  <rcc rId="15470" sId="12" numFmtId="4">
    <oc r="C45">
      <v>181.68199999999999</v>
    </oc>
    <nc r="C45">
      <v>182.18799999999999</v>
    </nc>
  </rcc>
  <rcc rId="15471" sId="12" numFmtId="4">
    <oc r="D45">
      <v>181.68199999999999</v>
    </oc>
    <nc r="D45">
      <v>14.933299999999999</v>
    </nc>
  </rcc>
  <rcc rId="15472" sId="12" numFmtId="4">
    <oc r="C46">
      <v>1462.0309999999999</v>
    </oc>
    <nc r="C46"/>
  </rcc>
  <rcc rId="15473" sId="12" numFmtId="4">
    <oc r="D46">
      <v>1462.0304100000001</v>
    </oc>
    <nc r="D46"/>
  </rcc>
  <rcc rId="15474" sId="12" numFmtId="4">
    <oc r="C48">
      <v>508.16561000000002</v>
    </oc>
    <nc r="C48"/>
  </rcc>
  <rcc rId="15475" sId="12" numFmtId="4">
    <oc r="D48">
      <v>339.9</v>
    </oc>
    <nc r="D48"/>
  </rcc>
  <rcc rId="15476" sId="12" numFmtId="34">
    <oc r="C58">
      <v>1119.19</v>
    </oc>
    <nc r="C58">
      <v>1182.0170000000001</v>
    </nc>
  </rcc>
  <rcc rId="15477" sId="12" numFmtId="34">
    <oc r="D58">
      <v>1118.38294</v>
    </oc>
    <nc r="D58">
      <v>25.763010000000001</v>
    </nc>
  </rcc>
  <rcc rId="15478" sId="12" numFmtId="34">
    <oc r="C61">
      <v>0</v>
    </oc>
    <nc r="C61">
      <v>28</v>
    </nc>
  </rcc>
  <rcc rId="15479" sId="12" numFmtId="34">
    <oc r="C62">
      <v>1</v>
    </oc>
    <nc r="C62">
      <v>5</v>
    </nc>
  </rcc>
  <rcc rId="15480" sId="12" numFmtId="34">
    <oc r="C63">
      <v>11.284000000000001</v>
    </oc>
    <nc r="C63">
      <v>3.3170000000000002</v>
    </nc>
  </rcc>
  <rcc rId="15481" sId="12" numFmtId="34">
    <oc r="D63">
      <v>11.284000000000001</v>
    </oc>
    <nc r="D63">
      <v>0</v>
    </nc>
  </rcc>
  <rcc rId="15482" sId="12" numFmtId="34">
    <oc r="C65">
      <v>179.892</v>
    </oc>
    <nc r="C65">
      <v>179.208</v>
    </nc>
  </rcc>
  <rcc rId="15483" sId="12" numFmtId="34">
    <oc r="D65">
      <v>179.892</v>
    </oc>
    <nc r="D65">
      <v>4.8</v>
    </nc>
  </rcc>
  <rcc rId="15484" sId="12" numFmtId="34">
    <oc r="C69">
      <v>0</v>
    </oc>
    <nc r="C69">
      <v>2</v>
    </nc>
  </rcc>
  <rcc rId="15485" sId="12" numFmtId="34">
    <oc r="C70">
      <v>35.869999999999997</v>
    </oc>
    <nc r="C70">
      <v>2</v>
    </nc>
  </rcc>
  <rcc rId="15486" sId="12" numFmtId="34">
    <oc r="D70">
      <v>35.869999999999997</v>
    </oc>
    <nc r="D70">
      <v>0</v>
    </nc>
  </rcc>
  <rcc rId="15487" sId="12" numFmtId="34">
    <oc r="C71">
      <v>0</v>
    </oc>
    <nc r="C71">
      <v>2</v>
    </nc>
  </rcc>
  <rcc rId="15488" sId="12" numFmtId="34">
    <oc r="C73">
      <v>4.0214999999999996</v>
    </oc>
    <nc r="C73">
      <v>7.1580000000000004</v>
    </nc>
  </rcc>
  <rcc rId="15489" sId="12" numFmtId="34">
    <oc r="D73">
      <v>4.0214999999999996</v>
    </oc>
    <nc r="D73">
      <v>0</v>
    </nc>
  </rcc>
  <rcc rId="15490" sId="12" numFmtId="34">
    <oc r="C74">
      <v>1051.4464800000001</v>
    </oc>
    <nc r="C74">
      <v>0</v>
    </nc>
  </rcc>
  <rcc rId="15491" sId="12" numFmtId="34">
    <oc r="D74">
      <v>1049.3617400000001</v>
    </oc>
    <nc r="D74">
      <v>0</v>
    </nc>
  </rcc>
  <rcc rId="15492" sId="12" numFmtId="34">
    <oc r="C76">
      <v>4005.6954500000002</v>
    </oc>
    <nc r="C76">
      <v>2342.7109999999998</v>
    </nc>
  </rcc>
  <rcc rId="15493" sId="12" numFmtId="34">
    <oc r="D76">
      <v>3191.8908999999999</v>
    </oc>
    <nc r="D76">
      <v>0</v>
    </nc>
  </rcc>
  <rcc rId="15494" sId="12" numFmtId="34">
    <oc r="C77">
      <v>200.952</v>
    </oc>
    <nc r="C77">
      <v>30</v>
    </nc>
  </rcc>
  <rcc rId="15495" sId="12" numFmtId="34">
    <oc r="D77">
      <v>200.952</v>
    </oc>
    <nc r="D77">
      <v>0</v>
    </nc>
  </rcc>
  <rcc rId="15496" sId="12" numFmtId="34">
    <oc r="C81">
      <v>939.37266999999997</v>
    </oc>
    <nc r="C81">
      <v>267.90499999999997</v>
    </nc>
  </rcc>
  <rcc rId="15497" sId="12" numFmtId="34">
    <oc r="D81">
      <v>939.37266999999997</v>
    </oc>
    <nc r="D81">
      <v>0</v>
    </nc>
  </rcc>
  <rcc rId="15498" sId="12" numFmtId="34">
    <oc r="C83">
      <v>1259.6500000000001</v>
    </oc>
    <nc r="C83">
      <v>1150.0999999999999</v>
    </nc>
  </rcc>
  <rcc rId="15499" sId="12" numFmtId="34">
    <oc r="D83">
      <v>1259.6500000000001</v>
    </oc>
    <nc r="D83">
      <v>92.424999999999997</v>
    </nc>
  </rcc>
  <rcc rId="15500" sId="12" numFmtId="34">
    <oc r="C97">
      <v>15</v>
    </oc>
    <nc r="C97">
      <v>2</v>
    </nc>
  </rcc>
  <rcc rId="15501" sId="12" numFmtId="34">
    <oc r="D97">
      <v>15</v>
    </oc>
    <nc r="D97">
      <v>0</v>
    </nc>
  </rcc>
  <rcc rId="15502" sId="13">
    <oc r="A1" t="inlineStr">
      <is>
        <t xml:space="preserve">                     Анализ исполнения бюджета Хорнойского сельского поселения на 01.01.2020 г.</t>
      </is>
    </oc>
    <nc r="A1" t="inlineStr">
      <is>
        <t xml:space="preserve">                     Анализ исполнения бюджета Хорнойского сельского поселения на 01.02.2020 г.</t>
      </is>
    </nc>
  </rcc>
  <rcc rId="15503" sId="13">
    <oc r="C3" t="inlineStr">
      <is>
        <t>назначено на 2019 г.</t>
      </is>
    </oc>
    <nc r="C3" t="inlineStr">
      <is>
        <t>назначено на 2020 г.</t>
      </is>
    </nc>
  </rcc>
  <rcc rId="15504" sId="13">
    <oc r="D3" t="inlineStr">
      <is>
        <t>исполнен на 01.01.2020 г.</t>
      </is>
    </oc>
    <nc r="D3" t="inlineStr">
      <is>
        <t>исполнен на 01.02.2020 г.</t>
      </is>
    </nc>
  </rcc>
  <rcc rId="15505" sId="13">
    <oc r="C52" t="inlineStr">
      <is>
        <t>назначено на 2019 г.</t>
      </is>
    </oc>
    <nc r="C52" t="inlineStr">
      <is>
        <t>назначено на 2020 г.</t>
      </is>
    </nc>
  </rcc>
  <rcc rId="15506" sId="13">
    <oc r="D52" t="inlineStr">
      <is>
        <t>исполнено на 01.01.2020 г.</t>
      </is>
    </oc>
    <nc r="D52" t="inlineStr">
      <is>
        <t>исполнено на 01.02.2020 г.</t>
      </is>
    </nc>
  </rcc>
  <rcc rId="15507" sId="13" numFmtId="4">
    <oc r="C6">
      <v>64.421999999999997</v>
    </oc>
    <nc r="C6">
      <v>74.3</v>
    </nc>
  </rcc>
  <rcc rId="15508" sId="13" numFmtId="4">
    <oc r="D6">
      <v>76.767859999999999</v>
    </oc>
    <nc r="D6">
      <v>0.33015</v>
    </nc>
  </rcc>
  <rcc rId="15509" sId="13" numFmtId="4">
    <oc r="C8">
      <v>123.79</v>
    </oc>
    <nc r="C8">
      <v>144.09</v>
    </nc>
  </rcc>
  <rcc rId="15510" sId="13" numFmtId="4">
    <oc r="D8">
      <v>183.45526000000001</v>
    </oc>
    <nc r="D8">
      <v>14.62534</v>
    </nc>
  </rcc>
  <rcc rId="15511" sId="13" numFmtId="4">
    <oc r="C9">
      <v>1.33</v>
    </oc>
    <nc r="C9">
      <v>1.55</v>
    </nc>
  </rcc>
  <rcc rId="15512" sId="13" numFmtId="4">
    <oc r="D9">
      <v>1.3484400000000001</v>
    </oc>
    <nc r="D9">
      <v>9.9510000000000001E-2</v>
    </nc>
  </rcc>
  <rcc rId="15513" sId="13" numFmtId="4">
    <oc r="C10">
      <v>206.75</v>
    </oc>
    <nc r="C10">
      <v>240.66</v>
    </nc>
  </rcc>
  <rcc rId="15514" sId="13" numFmtId="4">
    <oc r="D10">
      <v>245.09684999999999</v>
    </oc>
    <nc r="D10">
      <v>20.06823</v>
    </nc>
  </rcc>
  <rcc rId="15515" sId="13" numFmtId="4">
    <oc r="D11">
      <v>-26.864419999999999</v>
    </oc>
    <nc r="D11">
      <v>-2.6886399999999999</v>
    </nc>
  </rcc>
  <rcc rId="15516" sId="13" numFmtId="4">
    <oc r="D13">
      <v>6.9966900000000001</v>
    </oc>
    <nc r="D13">
      <v>0</v>
    </nc>
  </rcc>
  <rcc rId="15517" sId="13" numFmtId="4">
    <oc r="C15">
      <v>294</v>
    </oc>
    <nc r="C15">
      <v>190</v>
    </nc>
  </rcc>
  <rcc rId="15518" sId="13" numFmtId="4">
    <oc r="D15">
      <v>335.86909000000003</v>
    </oc>
    <nc r="D15">
      <v>0.17971999999999999</v>
    </nc>
  </rcc>
  <rcc rId="15519" sId="13" numFmtId="4">
    <oc r="C16">
      <v>392</v>
    </oc>
    <nc r="C16">
      <v>380</v>
    </nc>
  </rcc>
  <rcc rId="15520" sId="13" numFmtId="4">
    <oc r="D16">
      <v>404.16068000000001</v>
    </oc>
    <nc r="D16">
      <v>9.0491100000000007</v>
    </nc>
  </rcc>
  <rcc rId="15521" sId="13" numFmtId="4">
    <oc r="C18">
      <v>10</v>
    </oc>
    <nc r="C18">
      <v>5</v>
    </nc>
  </rcc>
  <rcc rId="15522" sId="13" numFmtId="4">
    <oc r="D18">
      <v>5.0999999999999996</v>
    </oc>
    <nc r="D18">
      <v>0.75</v>
    </nc>
  </rcc>
  <rcc rId="15523" sId="13" numFmtId="4">
    <oc r="C27">
      <v>97</v>
    </oc>
    <nc r="C27">
      <v>77</v>
    </nc>
  </rcc>
  <rcc rId="15524" sId="13" numFmtId="4">
    <oc r="D27">
      <v>79.817390000000003</v>
    </oc>
    <nc r="D27">
      <v>0</v>
    </nc>
  </rcc>
  <rcc rId="15525" sId="13" numFmtId="4">
    <oc r="C39">
      <v>1275.4000000000001</v>
    </oc>
    <nc r="C39">
      <v>1358.5</v>
    </nc>
  </rcc>
  <rcc rId="15526" sId="13" numFmtId="4">
    <oc r="D39">
      <v>1275.4000000000001</v>
    </oc>
    <nc r="D39">
      <v>113.206</v>
    </nc>
  </rcc>
  <rcc rId="15527" sId="13" numFmtId="4">
    <oc r="C41">
      <v>690</v>
    </oc>
    <nc r="C41">
      <v>466</v>
    </nc>
  </rcc>
  <rcc rId="15528" sId="13" numFmtId="4">
    <oc r="D41">
      <v>690</v>
    </oc>
    <nc r="D41">
      <v>0</v>
    </nc>
  </rcc>
  <rcc rId="15529" sId="13" numFmtId="4">
    <oc r="D42">
      <v>1474.0385200000001</v>
    </oc>
    <nc r="D42"/>
  </rcc>
  <rcc rId="15530" sId="13" numFmtId="4">
    <oc r="C43">
      <v>92.456000000000003</v>
    </oc>
    <nc r="C43">
      <v>92.584999999999994</v>
    </nc>
  </rcc>
  <rcc rId="15531" sId="13" numFmtId="4">
    <oc r="D43">
      <v>92.456000000000003</v>
    </oc>
    <nc r="D43">
      <v>7.4668000000000001</v>
    </nc>
  </rcc>
  <rcc rId="15532" sId="13" numFmtId="4">
    <oc r="C44">
      <v>1122.45</v>
    </oc>
    <nc r="C44"/>
  </rcc>
  <rcc rId="15533" sId="13" numFmtId="4">
    <oc r="D44">
      <v>1122.45</v>
    </oc>
    <nc r="D44"/>
  </rcc>
  <rcc rId="15534" sId="13" numFmtId="4">
    <oc r="C45">
      <v>6.1711999999999998</v>
    </oc>
    <nc r="C45"/>
  </rcc>
  <rcc rId="15535" sId="13" numFmtId="4">
    <oc r="D45">
      <v>193.72120000000001</v>
    </oc>
    <nc r="D45"/>
  </rcc>
  <rcc rId="15536" sId="13" numFmtId="4">
    <oc r="C42">
      <v>1474.0385200000001</v>
    </oc>
    <nc r="C42">
      <v>499.47</v>
    </nc>
  </rcc>
  <rcc rId="15537" sId="13" numFmtId="34">
    <oc r="C56">
      <v>1111.8499999999999</v>
    </oc>
    <nc r="C56">
      <v>1019.8</v>
    </nc>
  </rcc>
  <rcc rId="15538" sId="13" numFmtId="34">
    <oc r="C59">
      <v>0</v>
    </oc>
    <nc r="C59">
      <v>19</v>
    </nc>
  </rcc>
  <rcc rId="15539" sId="13" numFmtId="34">
    <oc r="C61">
      <v>8.4489999999999998</v>
    </oc>
    <nc r="C61">
      <v>2.6930000000000001</v>
    </nc>
  </rcc>
  <rcc rId="15540" sId="13" numFmtId="34">
    <oc r="D61">
      <v>8.4484999999999992</v>
    </oc>
    <nc r="D61">
      <v>0</v>
    </nc>
  </rcc>
  <rcc rId="15541" sId="13" numFmtId="34">
    <oc r="C63">
      <v>89.944999999999993</v>
    </oc>
    <nc r="C63">
      <v>89.605000000000004</v>
    </nc>
  </rcc>
  <rcc rId="15542" sId="13" numFmtId="34">
    <oc r="D63">
      <v>89.944999999999993</v>
    </oc>
    <nc r="D63">
      <v>2</v>
    </nc>
  </rcc>
  <rcc rId="15543" sId="13" numFmtId="34">
    <oc r="C67">
      <v>2.7031100000000001</v>
    </oc>
    <nc r="C67">
      <v>2</v>
    </nc>
  </rcc>
  <rcc rId="15544" sId="13" numFmtId="34">
    <oc r="D67">
      <v>2.7031100000000001</v>
    </oc>
    <nc r="D67">
      <v>0</v>
    </nc>
  </rcc>
  <rcc rId="15545" sId="13" numFmtId="34">
    <oc r="D68">
      <v>2</v>
    </oc>
    <nc r="D68">
      <v>0</v>
    </nc>
  </rcc>
  <rcc rId="15546" sId="13" numFmtId="34">
    <oc r="D69">
      <v>2</v>
    </oc>
    <nc r="D69">
      <v>0</v>
    </nc>
  </rcc>
  <rcc rId="15547" sId="13" numFmtId="34">
    <oc r="C71">
      <v>6.7024999999999997</v>
    </oc>
    <nc r="C71">
      <v>7.1580000000000004</v>
    </nc>
  </rcc>
  <rcc rId="15548" sId="13" numFmtId="34">
    <oc r="D71">
      <v>6.7024999999999997</v>
    </oc>
    <nc r="D71">
      <v>0</v>
    </nc>
  </rcc>
  <rcc rId="15549" sId="13" numFmtId="34">
    <oc r="C72">
      <v>0</v>
    </oc>
    <nc r="C72">
      <v>360</v>
    </nc>
  </rcc>
  <rcc rId="15550" sId="13" numFmtId="34">
    <oc r="C73">
      <v>2037.94742</v>
    </oc>
    <nc r="C73">
      <v>951.77</v>
    </nc>
  </rcc>
  <rcc rId="15551" sId="13" numFmtId="34">
    <oc r="D73">
      <v>1991.6120000000001</v>
    </oc>
    <nc r="D73">
      <v>9.1999999999999993</v>
    </nc>
  </rcc>
  <rcc rId="15552" sId="13" numFmtId="34">
    <oc r="C74">
      <v>28.305</v>
    </oc>
    <nc r="C74">
      <v>0</v>
    </nc>
  </rcc>
  <rcc rId="15553" sId="13" numFmtId="34">
    <oc r="D74">
      <v>28.305</v>
    </oc>
    <nc r="D74">
      <v>0</v>
    </nc>
  </rcc>
  <rcc rId="15554" sId="13" numFmtId="34">
    <oc r="D78">
      <v>238.12428</v>
    </oc>
    <nc r="D78">
      <v>0</v>
    </nc>
  </rcc>
  <rcc rId="15555" sId="13" numFmtId="34">
    <oc r="C80">
      <v>2599.6370000000002</v>
    </oc>
    <nc r="C80">
      <v>947.8</v>
    </nc>
  </rcc>
  <rcc rId="15556" sId="13" numFmtId="34">
    <oc r="D80">
      <v>2541.3860800000002</v>
    </oc>
    <nc r="D80">
      <v>75</v>
    </nc>
  </rcc>
  <rcc rId="15557" sId="13" numFmtId="34">
    <oc r="C87">
      <v>5.6968899999999998</v>
    </oc>
    <nc r="C87">
      <v>2</v>
    </nc>
  </rcc>
  <rcc rId="15558" sId="13" numFmtId="34">
    <oc r="D87">
      <v>5.6959999999999997</v>
    </oc>
    <nc r="D87">
      <v>0</v>
    </nc>
  </rcc>
  <rcc rId="15559" sId="13" numFmtId="34">
    <oc r="D56">
      <v>1107.6683499999999</v>
    </oc>
    <nc r="D56">
      <v>24</v>
    </nc>
  </rcc>
  <rcc rId="15560" sId="13" numFmtId="34">
    <oc r="C78">
      <v>238.12430000000001</v>
    </oc>
    <nc r="C78">
      <v>289.32900000000001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34.xml><?xml version="1.0" encoding="utf-8"?>
<revisions xmlns="http://schemas.openxmlformats.org/spreadsheetml/2006/main" xmlns:r="http://schemas.openxmlformats.org/officeDocument/2006/relationships">
  <rcc rId="19370" sId="2" numFmtId="4">
    <oc r="CR32">
      <v>462.18360999999999</v>
    </oc>
    <nc r="CR32">
      <v>0</v>
    </nc>
  </rcc>
  <rcc rId="19371" sId="2" numFmtId="4">
    <oc r="CS32">
      <v>0</v>
    </oc>
    <nc r="CS32">
      <v>249.5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c rId="21668" sId="1">
    <oc r="A1" t="inlineStr">
      <is>
        <t>Анализ исполнения консолидированного бюджета Моргаушского районана 01.02.2021 г.</t>
      </is>
    </oc>
    <nc r="A1" t="inlineStr">
      <is>
        <t>Анализ исполнения консолидированного бюджета Моргаушского районана 01.03.2021 г.</t>
      </is>
    </nc>
  </rcc>
  <rcc rId="21669" sId="1">
    <oc r="D3" t="inlineStr">
      <is>
        <t>исполнено на 01.02.2021 г.</t>
      </is>
    </oc>
    <nc r="D3" t="inlineStr">
      <is>
        <t>исполнено на 01.03.2021 г.</t>
      </is>
    </nc>
  </rcc>
  <rcc rId="21670" sId="1">
    <oc r="G3" t="inlineStr">
      <is>
        <t>исполнено на 01.02.2021 г.</t>
      </is>
    </oc>
    <nc r="G3" t="inlineStr">
      <is>
        <t>исполнено на 01.03.2021 г.</t>
      </is>
    </nc>
  </rcc>
  <rcc rId="21671" sId="1">
    <oc r="J3" t="inlineStr">
      <is>
        <t>исполнено на 01.02.2021 г.</t>
      </is>
    </oc>
    <nc r="J3" t="inlineStr">
      <is>
        <t>исполнено на 01.03.2021 г.</t>
      </is>
    </nc>
  </rcc>
  <rcc rId="21672" sId="1" numFmtId="4">
    <oc r="C24">
      <v>678601.33418000001</v>
    </oc>
    <nc r="C24">
      <v>698685.53417999996</v>
    </nc>
  </rcc>
  <rcc rId="21673" sId="1" numFmtId="4">
    <oc r="D24">
      <v>18979.400000000001</v>
    </oc>
    <nc r="D24">
      <v>82867.565929999997</v>
    </nc>
  </rcc>
  <rcc rId="21674" sId="1" numFmtId="4">
    <oc r="J24">
      <v>4668.116</v>
    </oc>
    <nc r="J24">
      <v>9916.0939999999991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.xml><?xml version="1.0" encoding="utf-8"?>
<revisions xmlns="http://schemas.openxmlformats.org/spreadsheetml/2006/main" xmlns:r="http://schemas.openxmlformats.org/officeDocument/2006/relationships">
  <rcc rId="15780" sId="16">
    <oc r="A1" t="inlineStr">
      <is>
        <t xml:space="preserve">                     Анализ исполнения бюджета Юнгинского сельского поселения на 01.01.2020 г.</t>
      </is>
    </oc>
    <nc r="A1" t="inlineStr">
      <is>
        <t xml:space="preserve">                     Анализ исполнения бюджета Юнгинского сельского поселения на 01.02.2020 г.</t>
      </is>
    </nc>
  </rcc>
  <rcc rId="15781" sId="16">
    <oc r="C3" t="inlineStr">
      <is>
        <t>назначено на 2019 г.</t>
      </is>
    </oc>
    <nc r="C3" t="inlineStr">
      <is>
        <t>назначено на 2020 г.</t>
      </is>
    </nc>
  </rcc>
  <rcc rId="15782" sId="16">
    <oc r="D3" t="inlineStr">
      <is>
        <t>исполнен на 01.01.2020 г.</t>
      </is>
    </oc>
    <nc r="D3" t="inlineStr">
      <is>
        <t>исполнен на 01.02.2020 г.</t>
      </is>
    </nc>
  </rcc>
  <rcc rId="15783" sId="16">
    <oc r="C53" t="inlineStr">
      <is>
        <t>назначено на 2019 г.</t>
      </is>
    </oc>
    <nc r="C53" t="inlineStr">
      <is>
        <t>назначено на 2020 г.</t>
      </is>
    </nc>
  </rcc>
  <rcc rId="15784" sId="16">
    <oc r="D53" t="inlineStr">
      <is>
        <t>исполнено на 01.01.2020 г.</t>
      </is>
    </oc>
    <nc r="D53" t="inlineStr">
      <is>
        <t>исполнено на 01.02.2020 г.</t>
      </is>
    </nc>
  </rcc>
  <rcc rId="15785" sId="16" numFmtId="4">
    <oc r="C6">
      <v>112.63200000000001</v>
    </oc>
    <nc r="C6">
      <v>115.4</v>
    </nc>
  </rcc>
  <rcc rId="15786" sId="16" numFmtId="4">
    <oc r="D6">
      <v>111.63984000000001</v>
    </oc>
    <nc r="D6">
      <v>4.1180599999999998</v>
    </nc>
  </rcc>
  <rcc rId="15787" sId="16" numFmtId="4">
    <oc r="C8">
      <v>186.49</v>
    </oc>
    <nc r="C8">
      <v>227.51</v>
    </nc>
  </rcc>
  <rcc rId="15788" sId="16" numFmtId="4">
    <oc r="D8">
      <v>276.37416000000002</v>
    </oc>
    <nc r="D8">
      <v>23.092649999999999</v>
    </nc>
  </rcc>
  <rcc rId="15789" sId="16" numFmtId="4">
    <oc r="C9">
      <v>2</v>
    </oc>
    <nc r="C9">
      <v>2.4300000000000002</v>
    </nc>
  </rcc>
  <rcc rId="15790" sId="16" numFmtId="4">
    <oc r="D9">
      <v>2.0314199999999998</v>
    </oc>
    <nc r="D9">
      <v>0.15712999999999999</v>
    </nc>
  </rcc>
  <rcc rId="15791" sId="16" numFmtId="4">
    <oc r="C10">
      <v>311.47000000000003</v>
    </oc>
    <nc r="C10">
      <v>380</v>
    </nc>
  </rcc>
  <rcc rId="15792" sId="16" numFmtId="4">
    <oc r="D10">
      <v>369.23682000000002</v>
    </oc>
    <nc r="D10">
      <v>31.686679999999999</v>
    </nc>
  </rcc>
  <rcc rId="15793" sId="16" numFmtId="4">
    <oc r="D11">
      <v>-40.471069999999997</v>
    </oc>
    <nc r="D11">
      <v>-4.2452500000000004</v>
    </nc>
  </rcc>
  <rcc rId="15794" sId="16" numFmtId="4">
    <oc r="C13">
      <v>40</v>
    </oc>
    <nc r="C13">
      <v>20</v>
    </nc>
  </rcc>
  <rcc rId="15795" sId="16" numFmtId="4">
    <oc r="D13">
      <v>13.895189999999999</v>
    </oc>
    <nc r="D13">
      <v>0</v>
    </nc>
  </rcc>
  <rcc rId="15796" sId="16" numFmtId="4">
    <oc r="C15">
      <v>229</v>
    </oc>
    <nc r="C15">
      <v>260</v>
    </nc>
  </rcc>
  <rcc rId="15797" sId="16" numFmtId="4">
    <oc r="D15">
      <v>241.11515</v>
    </oc>
    <nc r="D15">
      <v>1.79209</v>
    </nc>
  </rcc>
  <rcc rId="15798" sId="16" numFmtId="4">
    <oc r="C16">
      <v>1820</v>
    </oc>
    <nc r="C16">
      <v>1979</v>
    </nc>
  </rcc>
  <rcc rId="15799" sId="16" numFmtId="4">
    <oc r="D16">
      <v>1966.5665799999999</v>
    </oc>
    <nc r="D16">
      <v>26.432449999999999</v>
    </nc>
  </rcc>
  <rcc rId="15800" sId="16" numFmtId="4">
    <oc r="C18">
      <v>12</v>
    </oc>
    <nc r="C18">
      <v>10</v>
    </nc>
  </rcc>
  <rcc rId="15801" sId="16" numFmtId="4">
    <oc r="D18">
      <v>9.25</v>
    </oc>
    <nc r="D18">
      <v>1</v>
    </nc>
  </rcc>
  <rcc rId="15802" sId="16" numFmtId="4">
    <oc r="C27">
      <v>264.39999999999998</v>
    </oc>
    <nc r="C27">
      <v>353.3</v>
    </nc>
  </rcc>
  <rcc rId="15803" sId="16" numFmtId="4">
    <oc r="D27">
      <v>313.62047999999999</v>
    </oc>
    <nc r="D27">
      <v>0</v>
    </nc>
  </rcc>
  <rcc rId="15804" sId="16" numFmtId="4">
    <oc r="C28">
      <v>60.7</v>
    </oc>
    <nc r="C28">
      <v>79.5</v>
    </nc>
  </rcc>
  <rcc rId="15805" sId="16" numFmtId="4">
    <oc r="D28">
      <v>62.905970000000003</v>
    </oc>
    <nc r="D28">
      <v>1.3547499999999999</v>
    </nc>
  </rcc>
  <rcc rId="15806" sId="16" numFmtId="4">
    <oc r="C30">
      <v>70</v>
    </oc>
    <nc r="C30">
      <v>0</v>
    </nc>
  </rcc>
  <rcc rId="15807" sId="16" numFmtId="4">
    <oc r="D30">
      <v>112.6438</v>
    </oc>
    <nc r="D30">
      <v>7.1010799999999996</v>
    </nc>
  </rcc>
  <rcc rId="15808" sId="16" numFmtId="4">
    <oc r="C35">
      <v>7</v>
    </oc>
    <nc r="C35"/>
  </rcc>
  <rcc rId="15809" sId="16" numFmtId="4">
    <oc r="D35">
      <v>7.7290099999999997</v>
    </oc>
    <nc r="D35"/>
  </rcc>
  <rcc rId="15810" sId="16" numFmtId="4">
    <oc r="C41">
      <v>767.8</v>
    </oc>
    <nc r="C41">
      <v>415.4</v>
    </nc>
  </rcc>
  <rcc rId="15811" sId="16" numFmtId="4">
    <oc r="D41">
      <v>767.8</v>
    </oc>
    <nc r="D41">
      <v>34.616</v>
    </nc>
  </rcc>
  <rcc rId="15812" sId="16" numFmtId="4">
    <oc r="C42">
      <v>830</v>
    </oc>
    <nc r="C42">
      <v>0</v>
    </nc>
  </rcc>
  <rcc rId="15813" sId="16" numFmtId="4">
    <oc r="D42">
      <v>830</v>
    </oc>
    <nc r="D42">
      <v>0</v>
    </nc>
  </rcc>
  <rcc rId="15814" sId="16" numFmtId="4">
    <oc r="C43">
      <v>1955.5148899999999</v>
    </oc>
    <nc r="C43">
      <v>861.44</v>
    </nc>
  </rcc>
  <rcc rId="15815" sId="16" numFmtId="4">
    <oc r="D43">
      <v>1955.4667099999999</v>
    </oc>
    <nc r="D43">
      <v>0</v>
    </nc>
  </rcc>
  <rcc rId="15816" sId="16" numFmtId="4">
    <oc r="C44">
      <v>91.736000000000004</v>
    </oc>
    <nc r="C44">
      <v>92.584999999999994</v>
    </nc>
  </rcc>
  <rcc rId="15817" sId="16" numFmtId="4">
    <oc r="D44">
      <v>91.736000000000004</v>
    </oc>
    <nc r="D44">
      <v>7.4667000000000003</v>
    </nc>
  </rcc>
  <rcc rId="15818" sId="16" numFmtId="4">
    <oc r="C45">
      <v>284.47899999999998</v>
    </oc>
    <nc r="C45"/>
  </rcc>
  <rcc rId="15819" sId="16" numFmtId="4">
    <oc r="D45">
      <v>284.47899999999998</v>
    </oc>
    <nc r="D45"/>
  </rcc>
  <rcc rId="15820" sId="16" numFmtId="4">
    <oc r="C48">
      <v>1.65</v>
    </oc>
    <nc r="C48"/>
  </rcc>
  <rcc rId="15821" sId="16" numFmtId="4">
    <oc r="D48">
      <v>36.65</v>
    </oc>
    <nc r="D48"/>
  </rcc>
  <rcc rId="15822" sId="16" numFmtId="34">
    <oc r="C57">
      <v>1470.01</v>
    </oc>
    <nc r="C57">
      <v>1474.8</v>
    </nc>
  </rcc>
  <rcc rId="15823" sId="16" numFmtId="34">
    <oc r="D57">
      <v>1462.54575</v>
    </oc>
    <nc r="D57">
      <v>28.145029999999998</v>
    </nc>
  </rcc>
  <rcc rId="15824" sId="16" numFmtId="34">
    <oc r="C60">
      <v>0</v>
    </oc>
    <nc r="C60">
      <v>30</v>
    </nc>
  </rcc>
  <rcc rId="15825" sId="16" numFmtId="34">
    <oc r="C62">
      <v>30.686</v>
    </oc>
    <nc r="C62">
      <v>3.6280000000000001</v>
    </nc>
  </rcc>
  <rcc rId="15826" sId="16" numFmtId="34">
    <oc r="D62">
      <v>30.686</v>
    </oc>
    <nc r="D62">
      <v>0</v>
    </nc>
  </rcc>
  <rcc rId="15827" sId="16" numFmtId="34">
    <oc r="C64">
      <v>89.945999999999998</v>
    </oc>
    <nc r="C64">
      <v>89.605000000000004</v>
    </nc>
  </rcc>
  <rcc rId="15828" sId="16" numFmtId="34">
    <oc r="D64">
      <v>89.945999999999998</v>
    </oc>
    <nc r="D64">
      <v>2</v>
    </nc>
  </rcc>
  <rcc rId="15829" sId="16" numFmtId="34">
    <oc r="C68">
      <v>28.699110000000001</v>
    </oc>
    <nc r="C68">
      <v>2</v>
    </nc>
  </rcc>
  <rcc rId="15830" sId="16" numFmtId="34">
    <oc r="D68">
      <v>28.699110000000001</v>
    </oc>
    <nc r="D68">
      <v>0</v>
    </nc>
  </rcc>
  <rcc rId="15831" sId="16" numFmtId="34">
    <oc r="C69">
      <v>26.777000000000001</v>
    </oc>
    <nc r="C69">
      <v>18</v>
    </nc>
  </rcc>
  <rcc rId="15832" sId="16" numFmtId="34">
    <oc r="D69">
      <v>24.806519999999999</v>
    </oc>
    <nc r="D69">
      <v>1.5</v>
    </nc>
  </rcc>
  <rcc rId="15833" sId="16" numFmtId="34">
    <oc r="D70">
      <v>2</v>
    </oc>
    <nc r="D70">
      <v>0</v>
    </nc>
  </rcc>
  <rcc rId="15834" sId="16" numFmtId="34">
    <oc r="C72">
      <v>4.0214999999999996</v>
    </oc>
    <nc r="C72">
      <v>7.1580000000000004</v>
    </nc>
  </rcc>
  <rcc rId="15835" sId="16" numFmtId="34">
    <oc r="D72">
      <v>4.0214999999999996</v>
    </oc>
    <nc r="D72">
      <v>0</v>
    </nc>
  </rcc>
  <rcc rId="15836" sId="16" numFmtId="34">
    <oc r="C73">
      <v>1103.7805599999999</v>
    </oc>
    <nc r="C73">
      <v>170</v>
    </nc>
  </rcc>
  <rcc rId="15837" sId="16" numFmtId="34">
    <oc r="D73">
      <v>1093.8543400000001</v>
    </oc>
    <nc r="D73">
      <v>35</v>
    </nc>
  </rcc>
  <rcc rId="15838" sId="16" numFmtId="34">
    <oc r="C74">
      <v>1995.41372</v>
    </oc>
    <nc r="C74">
      <v>1471.38</v>
    </nc>
  </rcc>
  <rcc rId="15839" sId="16" numFmtId="34">
    <oc r="D74">
      <v>1971.4374</v>
    </oc>
    <nc r="D74">
      <v>14.851000000000001</v>
    </nc>
  </rcc>
  <rcc rId="15840" sId="16" numFmtId="34">
    <oc r="C75">
      <v>241.804</v>
    </oc>
    <nc r="C75">
      <v>60</v>
    </nc>
  </rcc>
  <rcc rId="15841" sId="16" numFmtId="34">
    <oc r="D75">
      <v>241.804</v>
    </oc>
    <nc r="D75">
      <v>8.9</v>
    </nc>
  </rcc>
  <rcc rId="15842" sId="16" numFmtId="34">
    <oc r="C79">
      <v>533.59951999999998</v>
    </oc>
    <nc r="C79">
      <v>395.49400000000003</v>
    </nc>
  </rcc>
  <rcc rId="15843" sId="16" numFmtId="34">
    <oc r="D79">
      <v>463.56686999999999</v>
    </oc>
    <nc r="D79">
      <v>3</v>
    </nc>
  </rcc>
  <rcc rId="15844" sId="16" numFmtId="34">
    <oc r="C81">
      <v>1677.702</v>
    </oc>
    <nc r="C81">
      <v>1065.5</v>
    </nc>
  </rcc>
  <rcc rId="15845" sId="16" numFmtId="34">
    <oc r="D81">
      <v>1677.6991700000001</v>
    </oc>
    <nc r="D81">
      <v>88.26</v>
    </nc>
  </rcc>
  <rcc rId="15846" sId="16" numFmtId="34">
    <oc r="C88">
      <v>20.332999999999998</v>
    </oc>
    <nc r="C88">
      <v>2</v>
    </nc>
  </rcc>
  <rcc rId="15847" sId="16" numFmtId="34">
    <oc r="D88">
      <v>20.332999999999998</v>
    </oc>
    <nc r="D88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4111.xml><?xml version="1.0" encoding="utf-8"?>
<revisions xmlns="http://schemas.openxmlformats.org/spreadsheetml/2006/main" xmlns:r="http://schemas.openxmlformats.org/officeDocument/2006/relationships">
  <rcc rId="15182" sId="10">
    <oc r="C54" t="inlineStr">
      <is>
        <t>назначено на 2019 г.</t>
      </is>
    </oc>
    <nc r="C54" t="inlineStr">
      <is>
        <t>назначено на 2020 г.</t>
      </is>
    </nc>
  </rcc>
  <rcc rId="15183" sId="10">
    <oc r="D54" t="inlineStr">
      <is>
        <t>исполнено на 01.01.2020 г.</t>
      </is>
    </oc>
    <nc r="D54" t="inlineStr">
      <is>
        <t>исполнено на 01.02.2020 г.</t>
      </is>
    </nc>
  </rcc>
  <rcc rId="15184" sId="10">
    <oc r="D3" t="inlineStr">
      <is>
        <t>исполнен на 01.01.2020 г.</t>
      </is>
    </oc>
    <nc r="D3" t="inlineStr">
      <is>
        <t>исполнен на 01.02.2020 г.</t>
      </is>
    </nc>
  </rcc>
  <rcc rId="15185" sId="10">
    <oc r="C3" t="inlineStr">
      <is>
        <t>назначено на 2019 г.</t>
      </is>
    </oc>
    <nc r="C3" t="inlineStr">
      <is>
        <t>назначено на 2020 г.</t>
      </is>
    </nc>
  </rcc>
  <rcc rId="15186" sId="10">
    <oc r="A1" t="inlineStr">
      <is>
        <t xml:space="preserve">                     Анализ исполнения бюджета Орининского сельского поселения на 01.01.2020 г.</t>
      </is>
    </oc>
    <nc r="A1" t="inlineStr">
      <is>
        <t xml:space="preserve">                     Анализ исполнения бюджета Орининского сельского поселения на 01.02.2020 г.</t>
      </is>
    </nc>
  </rcc>
  <rcc rId="15187" sId="10" numFmtId="4">
    <oc r="C6">
      <v>224.083</v>
    </oc>
    <nc r="C6">
      <v>187.5</v>
    </nc>
  </rcc>
  <rcc rId="15188" sId="10" numFmtId="4">
    <oc r="D6">
      <v>189.95368999999999</v>
    </oc>
    <nc r="D6">
      <v>13.768739999999999</v>
    </nc>
  </rcc>
  <rcc rId="15189" sId="10" numFmtId="4">
    <oc r="C8">
      <v>158.35</v>
    </oc>
    <nc r="C8">
      <v>183.91</v>
    </nc>
  </rcc>
  <rcc rId="15190" sId="10" numFmtId="4">
    <oc r="D8">
      <v>234.67979</v>
    </oc>
    <nc r="D8">
      <v>18.666550000000001</v>
    </nc>
  </rcc>
  <rcc rId="15191" sId="10" numFmtId="4">
    <oc r="C9">
      <v>1.6950000000000001</v>
    </oc>
    <nc r="C9">
      <v>1.97</v>
    </nc>
  </rcc>
  <rcc rId="15192" sId="10" numFmtId="4">
    <oc r="D9">
      <v>1.72496</v>
    </oc>
    <nc r="D9">
      <v>0.12701000000000001</v>
    </nc>
  </rcc>
  <rcc rId="15193" sId="10" numFmtId="4">
    <oc r="C10">
      <v>264.49</v>
    </oc>
    <nc r="C10">
      <v>307.16000000000003</v>
    </nc>
  </rcc>
  <rcc rId="15194" sId="10" numFmtId="4">
    <oc r="D10">
      <v>313.53298000000001</v>
    </oc>
    <nc r="D10">
      <v>25.613409999999998</v>
    </nc>
  </rcc>
  <rcc rId="15195" sId="10" numFmtId="4">
    <oc r="D11">
      <v>-34.365540000000003</v>
    </oc>
    <nc r="D11">
      <v>-3.4315799999999999</v>
    </nc>
  </rcc>
  <rcc rId="15196" sId="10" numFmtId="4">
    <oc r="C13">
      <v>40</v>
    </oc>
    <nc r="C13">
      <v>30</v>
    </nc>
  </rcc>
  <rcc rId="15197" sId="10" numFmtId="4">
    <oc r="D13">
      <v>9.3778500000000005</v>
    </oc>
    <nc r="D13">
      <v>0</v>
    </nc>
  </rcc>
  <rcc rId="15198" sId="10" numFmtId="4">
    <oc r="C15">
      <v>326</v>
    </oc>
    <nc r="C15">
      <v>290</v>
    </nc>
  </rcc>
  <rcc rId="15199" sId="10" numFmtId="4">
    <oc r="D15">
      <v>300.92039</v>
    </oc>
    <nc r="D15">
      <v>3.1266099999999999</v>
    </nc>
  </rcc>
  <rcc rId="15200" sId="10" numFmtId="4">
    <oc r="C16">
      <v>1550</v>
    </oc>
    <nc r="C16">
      <v>1492</v>
    </nc>
  </rcc>
  <rcc rId="15201" sId="10" numFmtId="4">
    <oc r="D16">
      <v>1471.8857</v>
    </oc>
    <nc r="D16">
      <v>29.829219999999999</v>
    </nc>
  </rcc>
  <rcc rId="15202" sId="10" numFmtId="4">
    <oc r="C18">
      <v>10</v>
    </oc>
    <nc r="C18">
      <v>6</v>
    </nc>
  </rcc>
  <rcc rId="15203" sId="10" numFmtId="4">
    <oc r="D18">
      <v>6.58</v>
    </oc>
    <nc r="D18">
      <v>0.7</v>
    </nc>
  </rcc>
  <rcc rId="15204" sId="10" numFmtId="4">
    <oc r="C27">
      <v>50</v>
    </oc>
    <nc r="C27">
      <v>230.4</v>
    </nc>
  </rcc>
  <rcc rId="15205" sId="10" numFmtId="4">
    <oc r="D27">
      <v>86.796859999999995</v>
    </oc>
    <nc r="D27">
      <v>10.23612</v>
    </nc>
  </rcc>
  <rcc rId="15206" sId="10" numFmtId="4">
    <oc r="C28">
      <v>45</v>
    </oc>
    <nc r="C28">
      <v>54</v>
    </nc>
  </rcc>
  <rcc rId="15207" sId="10" numFmtId="4">
    <oc r="D28">
      <v>49.5</v>
    </oc>
    <nc r="D28">
      <v>4.5</v>
    </nc>
  </rcc>
  <rcc rId="15208" sId="10" numFmtId="4">
    <oc r="C30">
      <v>35</v>
    </oc>
    <nc r="C30">
      <v>0</v>
    </nc>
  </rcc>
  <rcc rId="15209" sId="10" numFmtId="4">
    <oc r="D30">
      <v>77.439530000000005</v>
    </oc>
    <nc r="D30">
      <v>0</v>
    </nc>
  </rcc>
  <rcc rId="15210" sId="10" numFmtId="4">
    <oc r="D37">
      <v>-4.6500000000000004</v>
    </oc>
    <nc r="D37">
      <v>0</v>
    </nc>
  </rcc>
  <rcc rId="15211" sId="10" numFmtId="4">
    <oc r="C41">
      <v>1462.5</v>
    </oc>
    <nc r="C41">
      <v>1597</v>
    </nc>
  </rcc>
  <rcc rId="15212" sId="10" numFmtId="4">
    <oc r="D41">
      <v>1462.5</v>
    </oc>
    <nc r="D41">
      <v>133.08099999999999</v>
    </nc>
  </rcc>
  <rcc rId="15213" sId="10" numFmtId="4">
    <oc r="C42">
      <v>816</v>
    </oc>
    <nc r="C42">
      <v>150</v>
    </nc>
  </rcc>
  <rcc rId="15214" sId="10" numFmtId="4">
    <oc r="D42">
      <v>816</v>
    </oc>
    <nc r="D42">
      <v>0</v>
    </nc>
  </rcc>
  <rcc rId="15215" sId="10" numFmtId="4">
    <oc r="C43">
      <v>1165.08</v>
    </oc>
    <nc r="C43">
      <v>831.26499999999999</v>
    </nc>
  </rcc>
  <rcc rId="15216" sId="10" numFmtId="4">
    <oc r="D43">
      <v>1165.08</v>
    </oc>
    <nc r="D43">
      <v>0</v>
    </nc>
  </rcc>
  <rcc rId="15217" sId="10" numFmtId="4">
    <oc r="C45">
      <v>182.40299999999999</v>
    </oc>
    <nc r="C45"/>
  </rcc>
  <rcc rId="15218" sId="10" numFmtId="4">
    <oc r="D45">
      <v>182.40299999999999</v>
    </oc>
    <nc r="D45"/>
  </rcc>
  <rcc rId="15219" sId="10" numFmtId="4">
    <oc r="C46">
      <v>371.589</v>
    </oc>
    <nc r="C46"/>
  </rcc>
  <rcc rId="15220" sId="10" numFmtId="4">
    <oc r="D46">
      <v>371.48899999999998</v>
    </oc>
    <nc r="D46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21450" sId="3" numFmtId="4">
    <oc r="D79">
      <v>636.32637999999997</v>
    </oc>
    <nc r="D79">
      <v>2572.5057299999999</v>
    </nc>
  </rcc>
  <rcc rId="21451" sId="3" numFmtId="4">
    <oc r="D81">
      <v>506.31592999999998</v>
    </oc>
    <nc r="D81">
      <v>766.12494000000004</v>
    </nc>
  </rcc>
  <rcc rId="21452" sId="3" numFmtId="4">
    <oc r="D84">
      <v>80.146349999999998</v>
    </oc>
    <nc r="D84">
      <v>2200.7116000000001</v>
    </nc>
  </rcc>
  <rcc rId="21453" sId="3" numFmtId="4">
    <oc r="D86">
      <v>206.8</v>
    </oc>
    <nc r="D86">
      <v>413.6</v>
    </nc>
  </rcc>
  <rcc rId="21454" sId="3" numFmtId="4">
    <oc r="D89">
      <v>18</v>
    </oc>
    <nc r="D89">
      <v>134.57612</v>
    </nc>
  </rcc>
  <rcc rId="21455" sId="3" numFmtId="4">
    <oc r="D94">
      <v>0</v>
    </oc>
    <nc r="D94">
      <v>66.849999999999994</v>
    </nc>
  </rcc>
  <rcc rId="21456" sId="3">
    <oc r="A95" t="inlineStr">
      <is>
        <t>0405</t>
      </is>
    </oc>
    <nc r="A95"/>
  </rcc>
  <rcc rId="21457" sId="3">
    <oc r="B95" t="inlineStr">
      <is>
        <t>Сельское хозяйство</t>
      </is>
    </oc>
    <nc r="B95"/>
  </rcc>
  <rcc rId="21458" sId="3" numFmtId="4">
    <oc r="C95">
      <v>0</v>
    </oc>
    <nc r="C95"/>
  </rcc>
  <rcc rId="21459" sId="3" numFmtId="4">
    <oc r="D95">
      <v>0</v>
    </oc>
    <nc r="D95"/>
  </rcc>
  <rcc rId="21460" sId="3">
    <oc r="E95">
      <f>SUM(D95/C95*100)</f>
    </oc>
    <nc r="E95"/>
  </rcc>
  <rcc rId="21461" sId="3">
    <oc r="F95">
      <f>SUM(D95-C95)</f>
    </oc>
    <nc r="F95"/>
  </rcc>
  <rcc rId="21462" sId="3" numFmtId="4">
    <oc r="C98">
      <v>67517.399999999994</v>
    </oc>
    <nc r="C98">
      <v>78385.3</v>
    </nc>
  </rcc>
  <rcc rId="21463" sId="3" numFmtId="4">
    <oc r="D98">
      <v>0</v>
    </oc>
    <nc r="D98">
      <v>3624.2927300000001</v>
    </nc>
  </rcc>
  <rcc rId="21464" sId="3" numFmtId="4">
    <oc r="D99">
      <v>0</v>
    </oc>
    <nc r="D99">
      <v>104.723</v>
    </nc>
  </rcc>
  <rcc rId="21465" sId="3" numFmtId="4">
    <oc r="D101">
      <v>0</v>
    </oc>
    <nc r="D101">
      <v>46.898989999999998</v>
    </nc>
  </rcc>
  <rcc rId="21466" sId="3" numFmtId="4">
    <oc r="D107">
      <v>4216.2539999999999</v>
    </oc>
    <nc r="D107">
      <v>13230.664000000001</v>
    </nc>
  </rcc>
  <rcc rId="21467" sId="3" numFmtId="4">
    <oc r="D108">
      <v>11832.504999999999</v>
    </oc>
    <nc r="D108">
      <v>47497.020239999998</v>
    </nc>
  </rcc>
  <rcc rId="21468" sId="3" numFmtId="4">
    <oc r="D109">
      <v>628.91600000000005</v>
    </oc>
    <nc r="D109">
      <v>2859.2135199999998</v>
    </nc>
  </rcc>
  <rcc rId="21469" sId="3" numFmtId="4">
    <oc r="D110">
      <v>0</v>
    </oc>
    <nc r="D110">
      <v>9.66</v>
    </nc>
  </rcc>
  <rcc rId="21470" sId="3" numFmtId="4">
    <oc r="D111">
      <v>73.381050000000002</v>
    </oc>
    <nc r="D111">
      <v>256.13907</v>
    </nc>
  </rcc>
  <rcc rId="21471" sId="3" numFmtId="4">
    <oc r="C113">
      <v>43005.569000000003</v>
    </oc>
    <nc r="C113">
      <v>43490.569000000003</v>
    </nc>
  </rcc>
  <rcc rId="21472" sId="3" numFmtId="4">
    <oc r="D113">
      <v>868</v>
    </oc>
    <nc r="D113">
      <v>4478.1202000000003</v>
    </nc>
  </rcc>
  <rcc rId="21473" sId="3" numFmtId="4">
    <oc r="D114">
      <v>0</v>
    </oc>
    <nc r="D114">
      <v>0.1</v>
    </nc>
  </rcc>
  <rcc rId="21474" sId="3" numFmtId="4">
    <oc r="D116">
      <v>0</v>
    </oc>
    <nc r="D116">
      <v>6.3067799999999998</v>
    </nc>
  </rcc>
  <rcc rId="21475" sId="3" numFmtId="4">
    <nc r="D117">
      <v>703.05691000000002</v>
    </nc>
  </rcc>
  <rcc rId="21476" sId="3" numFmtId="4">
    <oc r="D118">
      <v>0</v>
    </oc>
    <nc r="D118">
      <v>14715.849050000001</v>
    </nc>
  </rcc>
  <rcc rId="21477" sId="3" numFmtId="4">
    <oc r="D119">
      <v>1.2</v>
    </oc>
    <nc r="D119">
      <v>5.3346799999999996</v>
    </nc>
  </rcc>
  <rcc rId="21478" sId="3" numFmtId="4">
    <nc r="D121">
      <v>42.5</v>
    </nc>
  </rcc>
  <rcc rId="21479" sId="3" numFmtId="4">
    <oc r="D122">
      <v>359.988</v>
    </oc>
    <nc r="D122">
      <v>605.774</v>
    </nc>
  </rcc>
  <rcc rId="21480" sId="3" numFmtId="4">
    <oc r="D131">
      <v>4461.3159999999998</v>
    </oc>
    <nc r="D131">
      <v>8922.6319999999996</v>
    </nc>
  </rcc>
  <rcc rId="21481" sId="3" numFmtId="4">
    <oc r="C133">
      <v>1175</v>
    </oc>
    <nc r="C133">
      <v>9906.2999999999993</v>
    </nc>
  </rcc>
  <rfmt sheetId="3" sqref="D134">
    <dxf>
      <numFmt numFmtId="2" formatCode="0.00"/>
    </dxf>
  </rfmt>
  <rfmt sheetId="3" sqref="D134">
    <dxf>
      <numFmt numFmtId="183" formatCode="0.000"/>
    </dxf>
  </rfmt>
  <rfmt sheetId="3" sqref="D134">
    <dxf>
      <numFmt numFmtId="174" formatCode="0.0000"/>
    </dxf>
  </rfmt>
  <rfmt sheetId="3" sqref="D134">
    <dxf>
      <numFmt numFmtId="168" formatCode="0.00000"/>
    </dxf>
  </rfmt>
  <rfmt sheetId="3" sqref="D134">
    <dxf>
      <numFmt numFmtId="173" formatCode="0.000000"/>
    </dxf>
  </rfmt>
  <rfmt sheetId="3" sqref="D134">
    <dxf>
      <numFmt numFmtId="168" formatCode="0.00000"/>
    </dxf>
  </rfmt>
  <rfmt sheetId="3" sqref="C134">
    <dxf>
      <numFmt numFmtId="2" formatCode="0.00"/>
    </dxf>
  </rfmt>
  <rfmt sheetId="3" sqref="C134">
    <dxf>
      <numFmt numFmtId="183" formatCode="0.000"/>
    </dxf>
  </rfmt>
  <rfmt sheetId="3" sqref="C134">
    <dxf>
      <numFmt numFmtId="174" formatCode="0.0000"/>
    </dxf>
  </rfmt>
  <rfmt sheetId="3" sqref="C134">
    <dxf>
      <numFmt numFmtId="168" formatCode="0.00000"/>
    </dxf>
  </rfmt>
  <rcc rId="21482" sId="3" numFmtId="4">
    <oc r="D90">
      <v>64.659099999999995</v>
    </oc>
    <nc r="D90">
      <v>285.85478000000001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21212" sId="18">
    <oc r="A1" t="inlineStr">
      <is>
        <t xml:space="preserve">                     Анализ исполнения бюджета Ярабайкасинского сельского поселения на 01.02.2020 г.</t>
      </is>
    </oc>
    <nc r="A1" t="inlineStr">
      <is>
        <t xml:space="preserve">                     Анализ исполнения бюджета Ярабайкасинского сельского поселения на 01.03.2020 г.</t>
      </is>
    </nc>
  </rcc>
  <rcc rId="21213" sId="18">
    <oc r="D3" t="inlineStr">
      <is>
        <t>исполнен на 01.02.2021 г.</t>
      </is>
    </oc>
    <nc r="D3" t="inlineStr">
      <is>
        <t>исполнен на 01.03.2021 г.</t>
      </is>
    </nc>
  </rcc>
  <rcc rId="21214" sId="18">
    <oc r="D55" t="inlineStr">
      <is>
        <t>исполнен на 01.02.2021 г.</t>
      </is>
    </oc>
    <nc r="D55" t="inlineStr">
      <is>
        <t>исполнен на 01.03.2021 г.</t>
      </is>
    </nc>
  </rcc>
  <rcc rId="21215" sId="18" numFmtId="4">
    <oc r="D6">
      <v>3.2048800000000002</v>
    </oc>
    <nc r="D6">
      <v>29.348780000000001</v>
    </nc>
  </rcc>
  <rcc rId="21216" sId="18" numFmtId="4">
    <oc r="D8">
      <v>32.220370000000003</v>
    </oc>
    <nc r="D8">
      <v>33.179279999999999</v>
    </nc>
  </rcc>
  <rcc rId="21217" sId="18" numFmtId="4">
    <oc r="D9">
      <v>0.18994</v>
    </oc>
    <nc r="D9">
      <v>0.21293999999999999</v>
    </nc>
  </rcc>
  <rcc rId="21218" sId="18" numFmtId="4">
    <oc r="D10">
      <v>43.232210000000002</v>
    </oc>
    <nc r="D10">
      <v>43.992280000000001</v>
    </nc>
  </rcc>
  <rcc rId="21219" sId="18" numFmtId="4">
    <oc r="D11">
      <v>-5.4909600000000003</v>
    </oc>
    <nc r="D11">
      <v>-6.7292800000000002</v>
    </nc>
  </rcc>
  <rcc rId="21220" sId="18" numFmtId="4">
    <oc r="D15">
      <v>8.9469999999999992</v>
    </oc>
    <nc r="D15">
      <v>11.506970000000001</v>
    </nc>
  </rcc>
  <rcc rId="21221" sId="18" numFmtId="4">
    <oc r="D16">
      <v>17.336449999999999</v>
    </oc>
    <nc r="D16">
      <v>34.693980000000003</v>
    </nc>
  </rcc>
  <rcc rId="21222" sId="18" numFmtId="4">
    <oc r="D18">
      <v>0.5</v>
    </oc>
    <nc r="D18">
      <v>0.8</v>
    </nc>
  </rcc>
  <rcc rId="21223" sId="18" numFmtId="4">
    <oc r="D27">
      <v>0.52400000000000002</v>
    </oc>
    <nc r="D27">
      <v>0.91700000000000004</v>
    </nc>
  </rcc>
  <rcc rId="21224" sId="18" numFmtId="4">
    <oc r="D42">
      <v>298.15199999999999</v>
    </oc>
    <nc r="D42">
      <v>596.30399999999997</v>
    </nc>
  </rcc>
  <rcc rId="21225" sId="18" numFmtId="4">
    <oc r="C44">
      <v>1293.71</v>
    </oc>
    <nc r="C44">
      <v>3026.6080000000002</v>
    </nc>
  </rcc>
  <rcc rId="21226" sId="18" numFmtId="4">
    <oc r="D45">
      <v>17.2334</v>
    </oc>
    <nc r="D45">
      <v>34.466799999999999</v>
    </nc>
  </rcc>
  <rcc rId="21227" sId="18" numFmtId="4">
    <oc r="D51">
      <v>0</v>
    </oc>
    <nc r="D51">
      <v>133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c rId="20949" sId="13">
    <oc r="A1" t="inlineStr">
      <is>
        <t xml:space="preserve">                     Анализ исполнения бюджета Хорнойского сельского поселения на 01.02.2021 г.</t>
      </is>
    </oc>
    <nc r="A1" t="inlineStr">
      <is>
        <t xml:space="preserve">                     Анализ исполнения бюджета Хорнойского сельского поселения на 01.03.2021 г.</t>
      </is>
    </nc>
  </rcc>
  <rcc rId="20950" sId="13">
    <oc r="D3" t="inlineStr">
      <is>
        <t>исполнен на 01.02.2021 г.</t>
      </is>
    </oc>
    <nc r="D3" t="inlineStr">
      <is>
        <t>исполнен на 01.03.2021 г.</t>
      </is>
    </nc>
  </rcc>
  <rcc rId="20951" sId="13">
    <oc r="D52" t="inlineStr">
      <is>
        <t>исполнен на 01.02.2021 г.</t>
      </is>
    </oc>
    <nc r="D52" t="inlineStr">
      <is>
        <t>исполнен на 01.03.2021 г.</t>
      </is>
    </nc>
  </rcc>
  <rcc rId="20952" sId="13" numFmtId="4">
    <oc r="D6">
      <v>10.00691</v>
    </oc>
    <nc r="D6">
      <v>14.354850000000001</v>
    </nc>
  </rcc>
  <rcc rId="20953" sId="13" numFmtId="4">
    <oc r="D8">
      <v>14.57587</v>
    </oc>
    <nc r="D8">
      <v>15.00967</v>
    </nc>
  </rcc>
  <rcc rId="20954" sId="13" numFmtId="4">
    <oc r="D9">
      <v>8.591E-2</v>
    </oc>
    <nc r="D9">
      <v>9.6310000000000007E-2</v>
    </nc>
  </rcc>
  <rcc rId="20955" sId="13" numFmtId="4">
    <oc r="D10">
      <v>19.55742</v>
    </oc>
    <nc r="D10">
      <v>19.901240000000001</v>
    </nc>
  </rcc>
  <rcc rId="20956" sId="13" numFmtId="4">
    <oc r="D11">
      <v>-2.4839799999999999</v>
    </oc>
    <nc r="D11">
      <v>-3.0441600000000002</v>
    </nc>
  </rcc>
  <rcc rId="20957" sId="13" numFmtId="4">
    <oc r="D13">
      <v>0</v>
    </oc>
    <nc r="D13">
      <v>1.8162</v>
    </nc>
  </rcc>
  <rcc rId="20958" sId="13" numFmtId="4">
    <oc r="D15">
      <v>0.17846000000000001</v>
    </oc>
    <nc r="D15">
      <v>1.3207599999999999</v>
    </nc>
  </rcc>
  <rcc rId="20959" sId="13" numFmtId="4">
    <oc r="D16">
      <v>5.7888700000000002</v>
    </oc>
    <nc r="D16">
      <v>8.9418299999999995</v>
    </nc>
  </rcc>
  <rcc rId="20960" sId="13" numFmtId="4">
    <oc r="D39">
      <v>179.59299999999999</v>
    </oc>
    <nc r="D39">
      <v>359.18599999999998</v>
    </nc>
  </rcc>
  <rcc rId="20961" sId="13" numFmtId="4">
    <oc r="C42">
      <v>532.69000000000005</v>
    </oc>
    <nc r="C42">
      <v>2029.7380000000001</v>
    </nc>
  </rcc>
  <rcc rId="20962" sId="13" numFmtId="4">
    <oc r="D43">
      <v>8.6166</v>
    </oc>
    <nc r="D43">
      <v>17.2332</v>
    </nc>
  </rcc>
  <rcc rId="20963" sId="13" numFmtId="34">
    <oc r="D56">
      <v>24</v>
    </oc>
    <nc r="D56">
      <v>117.95623999999999</v>
    </nc>
  </rcc>
  <rcc rId="20964" sId="13" numFmtId="34">
    <oc r="D63">
      <v>2</v>
    </oc>
    <nc r="D63">
      <v>10.327590000000001</v>
    </nc>
  </rcc>
  <rcc rId="20965" sId="13" numFmtId="34">
    <oc r="C73">
      <v>1041.8779999999999</v>
    </oc>
    <nc r="C73">
      <v>1881.2950000000001</v>
    </nc>
  </rcc>
  <rcc rId="20966" sId="13" numFmtId="34">
    <nc r="D73">
      <v>11.510999999999999</v>
    </nc>
  </rcc>
  <rcc rId="20967" sId="13" numFmtId="34">
    <oc r="C77">
      <v>350</v>
    </oc>
    <nc r="C77">
      <v>1007.631</v>
    </nc>
  </rcc>
  <rcc rId="20968" sId="13" numFmtId="34">
    <oc r="D78">
      <v>0</v>
    </oc>
    <nc r="D78">
      <v>5.7868199999999996</v>
    </nc>
  </rcc>
  <rcc rId="20969" sId="13" numFmtId="34">
    <nc r="D80">
      <v>147.11412000000001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12.xml><?xml version="1.0" encoding="utf-8"?>
<revisions xmlns="http://schemas.openxmlformats.org/spreadsheetml/2006/main" xmlns:r="http://schemas.openxmlformats.org/officeDocument/2006/relationships">
  <rcc rId="18600" sId="19" numFmtId="34">
    <oc r="C55">
      <v>1333.1</v>
    </oc>
    <nc r="C55">
      <v>1365.5</v>
    </nc>
  </rcc>
  <rcc rId="18601" sId="19" numFmtId="34">
    <oc r="D55">
      <v>29.6</v>
    </oc>
    <nc r="D55">
      <v>25.5</v>
    </nc>
  </rcc>
  <rcc rId="18602" sId="19" numFmtId="34">
    <oc r="C58">
      <v>24</v>
    </oc>
    <nc r="C58"/>
  </rcc>
  <rcc rId="18603" sId="19" numFmtId="34">
    <oc r="C59">
      <v>5</v>
    </oc>
    <nc r="C59">
      <v>50</v>
    </nc>
  </rcc>
  <rcc rId="18604" sId="19" numFmtId="34">
    <oc r="C60">
      <v>3.0230000000000001</v>
    </oc>
    <nc r="C60">
      <v>2.9769999999999999</v>
    </nc>
  </rcc>
  <rcc rId="18605" sId="19" numFmtId="34">
    <oc r="C62">
      <v>89.603999999999999</v>
    </oc>
    <nc r="C62">
      <v>103.383</v>
    </nc>
  </rcc>
  <rcc rId="18606" sId="19" numFmtId="34">
    <oc r="D62">
      <v>2.4</v>
    </oc>
    <nc r="D62"/>
  </rcc>
  <rcc rId="18607" sId="19" numFmtId="34">
    <oc r="C66">
      <v>2</v>
    </oc>
    <nc r="C66">
      <v>13</v>
    </nc>
  </rcc>
  <rcc rId="18608" sId="19" numFmtId="34">
    <oc r="C67">
      <v>8</v>
    </oc>
    <nc r="C67">
      <v>10</v>
    </nc>
  </rcc>
  <rcc rId="18609" sId="19" numFmtId="34">
    <oc r="C70">
      <v>14.316000000000001</v>
    </oc>
    <nc r="C70">
      <v>4.26</v>
    </nc>
  </rcc>
  <rcc rId="18610" sId="19" numFmtId="34">
    <oc r="C71">
      <v>900</v>
    </oc>
    <nc r="C71"/>
  </rcc>
  <rcc rId="18611" sId="19" numFmtId="34">
    <oc r="C72">
      <v>1639.011</v>
    </oc>
    <nc r="C72">
      <v>1114.6199999999999</v>
    </nc>
  </rcc>
  <rcc rId="18612" sId="19" numFmtId="34">
    <oc r="C76">
      <v>0</v>
    </oc>
    <nc r="C76">
      <v>200</v>
    </nc>
  </rcc>
  <rcc rId="18613" sId="19" numFmtId="34">
    <oc r="C77">
      <v>355.43099999999998</v>
    </oc>
    <nc r="C77">
      <v>690.423</v>
    </nc>
  </rcc>
  <rcc rId="18614" sId="19" numFmtId="34">
    <oc r="C79">
      <v>1042.8</v>
    </oc>
    <nc r="C79">
      <v>1052.3</v>
    </nc>
  </rcc>
  <rcc rId="18615" sId="19" numFmtId="34">
    <oc r="D79">
      <v>86.832999999999998</v>
    </oc>
    <nc r="D79"/>
  </rcc>
  <rcc rId="18616" sId="19" numFmtId="34">
    <oc r="C86">
      <v>2</v>
    </oc>
    <nc r="C86">
      <v>30</v>
    </nc>
  </rcc>
  <rcc rId="18617" sId="19" numFmtId="34">
    <oc r="C73">
      <v>0</v>
    </oc>
    <nc r="C73">
      <v>150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2.xml><?xml version="1.0" encoding="utf-8"?>
<revisions xmlns="http://schemas.openxmlformats.org/spreadsheetml/2006/main" xmlns:r="http://schemas.openxmlformats.org/officeDocument/2006/relationships">
  <rcc rId="20775" sId="11" numFmtId="34">
    <oc r="D80">
      <v>0</v>
    </oc>
    <nc r="D80">
      <v>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21.xml><?xml version="1.0" encoding="utf-8"?>
<revisions xmlns="http://schemas.openxmlformats.org/spreadsheetml/2006/main" xmlns:r="http://schemas.openxmlformats.org/officeDocument/2006/relationships">
  <rcc rId="18647" sId="18" numFmtId="4">
    <nc r="C47">
      <v>575</v>
    </nc>
  </rcc>
  <rcc rId="18648" sId="18" numFmtId="4">
    <oc r="C45">
      <v>786.02700000000004</v>
    </oc>
    <nc r="C45">
      <v>211.02699999999999</v>
    </nc>
  </rcc>
  <rcc rId="18649" sId="3" numFmtId="4">
    <oc r="C6">
      <v>118798.5</v>
    </oc>
    <nc r="C6">
      <v>124321</v>
    </nc>
  </rcc>
  <rcc rId="18650" sId="3" numFmtId="4">
    <oc r="C8">
      <v>1814.9069999999999</v>
    </oc>
    <nc r="C8">
      <v>1757.2</v>
    </nc>
  </rcc>
  <rcc rId="18651" sId="3" numFmtId="4">
    <oc r="D8">
      <v>202.06084000000001</v>
    </oc>
    <nc r="D8">
      <v>200.41847000000001</v>
    </nc>
  </rcc>
  <rcc rId="18652" sId="3" numFmtId="4">
    <oc r="C9">
      <v>21.959</v>
    </oc>
    <nc r="C9">
      <v>21.5</v>
    </nc>
  </rcc>
  <rcc rId="18653" sId="3" numFmtId="4">
    <oc r="D9">
      <v>1.37479</v>
    </oc>
    <nc r="D9">
      <v>1.1813899999999999</v>
    </nc>
  </rcc>
  <rcc rId="18654" sId="3" numFmtId="4">
    <oc r="C10">
      <v>3500.134</v>
    </oc>
    <nc r="C10">
      <v>3389.4</v>
    </nc>
  </rcc>
  <rcc rId="18655" sId="3" numFmtId="4">
    <oc r="D10">
      <v>277.25846999999999</v>
    </oc>
    <nc r="D10">
      <v>268.91462000000001</v>
    </nc>
  </rcc>
  <rcc rId="18656" sId="3" numFmtId="4">
    <oc r="D11">
      <v>-37.146000000000001</v>
    </oc>
    <nc r="D11">
      <v>-34.155059999999999</v>
    </nc>
  </rcc>
  <rcc rId="18657" sId="3" numFmtId="4">
    <oc r="C13">
      <v>1273.0999999999999</v>
    </oc>
    <nc r="C13">
      <v>9793.9</v>
    </nc>
  </rcc>
  <rcc rId="18658" sId="3" numFmtId="4">
    <oc r="C14">
      <v>9543</v>
    </oc>
    <nc r="C14">
      <v>650.70000000000005</v>
    </nc>
  </rcc>
  <rcc rId="18659" sId="3" numFmtId="4">
    <oc r="D14">
      <v>1155.6078600000001</v>
    </oc>
    <nc r="D14">
      <v>1320.65984</v>
    </nc>
  </rcc>
  <rcc rId="18660" sId="3" numFmtId="4">
    <oc r="C15">
      <v>1248.4000000000001</v>
    </oc>
    <nc r="C15">
      <v>1283.3</v>
    </nc>
  </rcc>
  <rcc rId="18661" sId="3" numFmtId="4">
    <oc r="D15">
      <v>6.6696</v>
    </oc>
    <nc r="D15">
      <v>46.965040000000002</v>
    </nc>
  </rcc>
  <rcc rId="18662" sId="3" numFmtId="4">
    <oc r="D16">
      <v>9.5519999999999996</v>
    </oc>
    <nc r="D16">
      <v>38.527999999999999</v>
    </nc>
  </rcc>
  <rcc rId="18663" sId="3" numFmtId="4">
    <oc r="C20">
      <v>2300</v>
    </oc>
    <nc r="C20">
      <v>2400</v>
    </nc>
  </rcc>
  <rcc rId="18664" sId="3" numFmtId="4">
    <oc r="D20">
      <v>103.65718</v>
    </oc>
    <nc r="D20">
      <v>62.655839999999998</v>
    </nc>
  </rcc>
  <rcc rId="18665" sId="3" numFmtId="4">
    <oc r="C23">
      <v>1100</v>
    </oc>
    <nc r="C23">
      <v>1900</v>
    </nc>
  </rcc>
  <rcc rId="18666" sId="3" numFmtId="4">
    <oc r="D23">
      <v>151.76920999999999</v>
    </oc>
    <nc r="D23">
      <v>15.34722</v>
    </nc>
  </rcc>
  <rcc rId="18667" sId="3" numFmtId="4">
    <oc r="C25">
      <v>1900</v>
    </oc>
    <nc r="C25">
      <v>2190</v>
    </nc>
  </rcc>
  <rcc rId="18668" sId="3" numFmtId="4">
    <oc r="D25">
      <v>190.79982999999999</v>
    </oc>
    <nc r="D25">
      <v>102.13282</v>
    </nc>
  </rcc>
  <rcc rId="18669" sId="3" numFmtId="4">
    <oc r="D27">
      <v>41.628749999999997</v>
    </oc>
    <nc r="D27"/>
  </rcc>
  <rcc rId="18670" sId="3" numFmtId="4">
    <oc r="C27">
      <v>800</v>
    </oc>
    <nc r="C27">
      <v>810</v>
    </nc>
  </rcc>
  <rcc rId="18671" sId="3">
    <oc r="A28">
      <v>1090000000</v>
    </oc>
    <nc r="A28">
      <v>109000000</v>
    </nc>
  </rcc>
  <rcc rId="18672" sId="3" numFmtId="4">
    <oc r="C35">
      <v>30</v>
    </oc>
    <nc r="C35">
      <v>20</v>
    </nc>
  </rcc>
  <rcc rId="18673" sId="3" numFmtId="4">
    <oc r="C37">
      <v>9000</v>
    </oc>
    <nc r="C37">
      <v>8800</v>
    </nc>
  </rcc>
  <rcc rId="18674" sId="3" numFmtId="4">
    <oc r="D37">
      <v>519.65660000000003</v>
    </oc>
    <nc r="D37">
      <v>355.41689000000002</v>
    </nc>
  </rcc>
  <rcc rId="18675" sId="3" numFmtId="4">
    <oc r="C38">
      <v>300</v>
    </oc>
    <nc r="C38">
      <v>246</v>
    </nc>
  </rcc>
  <rcc rId="18676" sId="3" numFmtId="4">
    <oc r="D38">
      <v>15.37557</v>
    </oc>
    <nc r="D38">
      <v>14.514659999999999</v>
    </nc>
  </rcc>
  <rcc rId="18677" sId="3" numFmtId="4">
    <oc r="C40">
      <v>70</v>
    </oc>
    <nc r="C40">
      <v>10</v>
    </nc>
  </rcc>
  <rcc rId="18678" sId="3" numFmtId="4">
    <oc r="C42">
      <v>500</v>
    </oc>
    <nc r="C42">
      <v>520</v>
    </nc>
  </rcc>
  <rcc rId="18679" sId="3" numFmtId="4">
    <oc r="D42">
      <v>29.989170000000001</v>
    </oc>
    <nc r="D42">
      <v>10.19009</v>
    </nc>
  </rcc>
  <rcc rId="18680" sId="3" numFmtId="4">
    <oc r="C44">
      <v>550</v>
    </oc>
    <nc r="C44">
      <v>530</v>
    </nc>
  </rcc>
  <rcc rId="18681" sId="3" numFmtId="4">
    <oc r="D44">
      <v>0.41383999999999999</v>
    </oc>
    <nc r="D44">
      <v>1.84E-2</v>
    </nc>
  </rcc>
  <rcc rId="18682" sId="3" numFmtId="4">
    <oc r="C46">
      <v>84</v>
    </oc>
    <nc r="C46">
      <v>100</v>
    </nc>
  </rcc>
  <rcc rId="18683" sId="3" numFmtId="4">
    <oc r="C49">
      <v>500</v>
    </oc>
    <nc r="C49">
      <v>600</v>
    </nc>
  </rcc>
  <rcc rId="18684" sId="3" numFmtId="4">
    <oc r="D49">
      <v>0</v>
    </oc>
    <nc r="D49">
      <v>649.62864000000002</v>
    </nc>
  </rcc>
  <rcc rId="18685" sId="3" numFmtId="4">
    <oc r="C50">
      <v>4000</v>
    </oc>
    <nc r="C50">
      <v>2000</v>
    </nc>
  </rcc>
  <rcc rId="18686" sId="3" numFmtId="4">
    <oc r="D50">
      <v>50.903700000000001</v>
    </oc>
    <nc r="D50">
      <v>1207.4346499999999</v>
    </nc>
  </rcc>
  <rcc rId="18687" sId="3" numFmtId="4">
    <oc r="C56">
      <v>0</v>
    </oc>
    <nc r="C56">
      <v>1060</v>
    </nc>
  </rcc>
  <rcc rId="18688" sId="3" numFmtId="4">
    <oc r="D56">
      <v>97.959320000000005</v>
    </oc>
    <nc r="D56">
      <v>-1.5562</v>
    </nc>
  </rcc>
  <rrc rId="18689" sId="3" ref="A57:XFD57" action="insertRow">
    <undo index="16" exp="area" ref3D="1" dr="$A$122:$XFD$124" dn="Z_B31C8DB7_3E78_4144_A6B5_8DE36DE63F0E_.wvu.Rows" sId="3"/>
    <undo index="14" exp="area" ref3D="1" dr="$A$94:$XFD$94" dn="Z_B31C8DB7_3E78_4144_A6B5_8DE36DE63F0E_.wvu.Rows" sId="3"/>
    <undo index="12" exp="area" ref3D="1" dr="$A$87:$XFD$87" dn="Z_B31C8DB7_3E78_4144_A6B5_8DE36DE63F0E_.wvu.Rows" sId="3"/>
    <undo index="10" exp="area" ref3D="1" dr="$A$70:$XFD$70" dn="Z_B31C8DB7_3E78_4144_A6B5_8DE36DE63F0E_.wvu.Rows" sId="3"/>
    <undo index="8" exp="area" ref3D="1" dr="$A$63:$XFD$63" dn="Z_B31C8DB7_3E78_4144_A6B5_8DE36DE63F0E_.wvu.Rows" sId="3"/>
    <undo index="22" exp="area" ref3D="1" dr="$A$127:$XFD$128" dn="Z_B30CE22D_C12F_4E12_8BB9_3AAE0A6991CC_.wvu.Rows" sId="3"/>
    <undo index="20" exp="area" ref3D="1" dr="$A$122:$XFD$124" dn="Z_B30CE22D_C12F_4E12_8BB9_3AAE0A6991CC_.wvu.Rows" sId="3"/>
    <undo index="18" exp="area" ref3D="1" dr="$A$87:$XFD$87" dn="Z_B30CE22D_C12F_4E12_8BB9_3AAE0A6991CC_.wvu.Rows" sId="3"/>
    <undo index="16" exp="area" ref3D="1" dr="$A$70:$XFD$70" dn="Z_B30CE22D_C12F_4E12_8BB9_3AAE0A6991CC_.wvu.Rows" sId="3"/>
    <undo index="14" exp="area" ref3D="1" dr="$A$63:$XFD$63" dn="Z_B30CE22D_C12F_4E12_8BB9_3AAE0A6991CC_.wvu.Rows" sId="3"/>
    <undo index="26" exp="area" ref3D="1" dr="$A$127:$XFD$128" dn="Z_A54C432C_6C68_4B53_A75C_446EB3A61B2B_.wvu.Rows" sId="3"/>
    <undo index="24" exp="area" ref3D="1" dr="$A$122:$XFD$124" dn="Z_A54C432C_6C68_4B53_A75C_446EB3A61B2B_.wvu.Rows" sId="3"/>
    <undo index="22" exp="area" ref3D="1" dr="$A$94:$XFD$94" dn="Z_A54C432C_6C68_4B53_A75C_446EB3A61B2B_.wvu.Rows" sId="3"/>
    <undo index="20" exp="area" ref3D="1" dr="$A$87:$XFD$87" dn="Z_A54C432C_6C68_4B53_A75C_446EB3A61B2B_.wvu.Rows" sId="3"/>
    <undo index="18" exp="area" ref3D="1" dr="$A$70:$XFD$70" dn="Z_A54C432C_6C68_4B53_A75C_446EB3A61B2B_.wvu.Rows" sId="3"/>
    <undo index="16" exp="area" ref3D="1" dr="$A$63:$XFD$63" dn="Z_A54C432C_6C68_4B53_A75C_446EB3A61B2B_.wvu.Rows" sId="3"/>
    <undo index="16" exp="area" ref3D="1" dr="$A$122:$XFD$124" dn="Z_5BFCA170_DEAE_4D2C_98A0_1E68B427AC01_.wvu.Rows" sId="3"/>
    <undo index="14" exp="area" ref3D="1" dr="$A$94:$XFD$94" dn="Z_5BFCA170_DEAE_4D2C_98A0_1E68B427AC01_.wvu.Rows" sId="3"/>
    <undo index="12" exp="area" ref3D="1" dr="$A$87:$XFD$87" dn="Z_5BFCA170_DEAE_4D2C_98A0_1E68B427AC01_.wvu.Rows" sId="3"/>
    <undo index="10" exp="area" ref3D="1" dr="$A$70:$XFD$70" dn="Z_5BFCA170_DEAE_4D2C_98A0_1E68B427AC01_.wvu.Rows" sId="3"/>
    <undo index="8" exp="area" ref3D="1" dr="$A$63:$XFD$63" dn="Z_5BFCA170_DEAE_4D2C_98A0_1E68B427AC01_.wvu.Rows" sId="3"/>
    <undo index="38" exp="area" ref3D="1" dr="$A$127:$XFD$128" dn="Z_42584DC0_1D41_4C93_9B38_C388E7B8DAC4_.wvu.Rows" sId="3"/>
    <undo index="36" exp="area" ref3D="1" dr="$A$122:$XFD$124" dn="Z_42584DC0_1D41_4C93_9B38_C388E7B8DAC4_.wvu.Rows" sId="3"/>
    <undo index="34" exp="area" ref3D="1" dr="$A$102:$XFD$102" dn="Z_42584DC0_1D41_4C93_9B38_C388E7B8DAC4_.wvu.Rows" sId="3"/>
    <undo index="32" exp="area" ref3D="1" dr="$A$94:$XFD$94" dn="Z_42584DC0_1D41_4C93_9B38_C388E7B8DAC4_.wvu.Rows" sId="3"/>
    <undo index="30" exp="area" ref3D="1" dr="$A$90:$XFD$90" dn="Z_42584DC0_1D41_4C93_9B38_C388E7B8DAC4_.wvu.Rows" sId="3"/>
    <undo index="28" exp="area" ref3D="1" dr="$A$87:$XFD$87" dn="Z_42584DC0_1D41_4C93_9B38_C388E7B8DAC4_.wvu.Rows" sId="3"/>
    <undo index="26" exp="area" ref3D="1" dr="$A$81:$XFD$81" dn="Z_42584DC0_1D41_4C93_9B38_C388E7B8DAC4_.wvu.Rows" sId="3"/>
    <undo index="24" exp="area" ref3D="1" dr="$A$70:$XFD$70" dn="Z_42584DC0_1D41_4C93_9B38_C388E7B8DAC4_.wvu.Rows" sId="3"/>
    <undo index="22" exp="area" ref3D="1" dr="$A$63:$XFD$63" dn="Z_42584DC0_1D41_4C93_9B38_C388E7B8DAC4_.wvu.Rows" sId="3"/>
    <undo index="20" exp="area" ref3D="1" dr="$A$57:$XFD$59" dn="Z_42584DC0_1D41_4C93_9B38_C388E7B8DAC4_.wvu.Rows" sId="3"/>
    <undo index="16" exp="area" ref3D="1" dr="$A$122:$XFD$124" dn="Z_3DCB9AAA_F09C_4EA6_B992_F93E466D374A_.wvu.Rows" sId="3"/>
    <undo index="14" exp="area" ref3D="1" dr="$A$94:$XFD$94" dn="Z_3DCB9AAA_F09C_4EA6_B992_F93E466D374A_.wvu.Rows" sId="3"/>
    <undo index="12" exp="area" ref3D="1" dr="$A$87:$XFD$87" dn="Z_3DCB9AAA_F09C_4EA6_B992_F93E466D374A_.wvu.Rows" sId="3"/>
    <undo index="10" exp="area" ref3D="1" dr="$A$70:$XFD$70" dn="Z_3DCB9AAA_F09C_4EA6_B992_F93E466D374A_.wvu.Rows" sId="3"/>
    <undo index="8" exp="area" ref3D="1" dr="$A$63:$XFD$63" dn="Z_3DCB9AAA_F09C_4EA6_B992_F93E466D374A_.wvu.Rows" sId="3"/>
    <undo index="18" exp="area" ref3D="1" dr="$A$122:$XFD$124" dn="Z_1A52382B_3765_4E8C_903F_6B8919B7242E_.wvu.Rows" sId="3"/>
    <undo index="16" exp="area" ref3D="1" dr="$A$94:$XFD$94" dn="Z_1A52382B_3765_4E8C_903F_6B8919B7242E_.wvu.Rows" sId="3"/>
    <undo index="14" exp="area" ref3D="1" dr="$A$87:$XFD$87" dn="Z_1A52382B_3765_4E8C_903F_6B8919B7242E_.wvu.Rows" sId="3"/>
    <undo index="12" exp="area" ref3D="1" dr="$A$70:$XFD$70" dn="Z_1A52382B_3765_4E8C_903F_6B8919B7242E_.wvu.Rows" sId="3"/>
    <undo index="10" exp="area" ref3D="1" dr="$A$63:$XFD$63" dn="Z_1A52382B_3765_4E8C_903F_6B8919B7242E_.wvu.Rows" sId="3"/>
    <undo index="24" exp="area" ref3D="1" dr="$A$127:$XFD$128" dn="Z_1718F1EE_9F48_4DBE_9531_3B70F9C4A5DD_.wvu.Rows" sId="3"/>
    <undo index="22" exp="area" ref3D="1" dr="$A$122:$XFD$124" dn="Z_1718F1EE_9F48_4DBE_9531_3B70F9C4A5DD_.wvu.Rows" sId="3"/>
    <undo index="20" exp="area" ref3D="1" dr="$A$94:$XFD$94" dn="Z_1718F1EE_9F48_4DBE_9531_3B70F9C4A5DD_.wvu.Rows" sId="3"/>
    <undo index="18" exp="area" ref3D="1" dr="$A$87:$XFD$87" dn="Z_1718F1EE_9F48_4DBE_9531_3B70F9C4A5DD_.wvu.Rows" sId="3"/>
    <undo index="16" exp="area" ref3D="1" dr="$A$70:$XFD$70" dn="Z_1718F1EE_9F48_4DBE_9531_3B70F9C4A5DD_.wvu.Rows" sId="3"/>
    <undo index="14" exp="area" ref3D="1" dr="$A$63:$XFD$63" dn="Z_1718F1EE_9F48_4DBE_9531_3B70F9C4A5DD_.wvu.Rows" sId="3"/>
  </rrc>
  <rcc rId="18690" sId="3">
    <nc r="A57">
      <v>1161100001</v>
    </nc>
  </rcc>
  <rcc rId="18691" sId="3">
    <nc r="B57" t="inlineStr">
      <is>
        <t>Платежи, уплачиваемые в целях возмещения вреда</t>
      </is>
    </nc>
  </rcc>
  <rcc rId="18692" sId="3" numFmtId="4">
    <nc r="C57">
      <v>37</v>
    </nc>
  </rcc>
  <rcc rId="18693" sId="3" numFmtId="4">
    <nc r="D57">
      <v>41.55</v>
    </nc>
  </rcc>
  <rcc rId="18694" sId="3">
    <nc r="E57">
      <f>SUM(D57/C57*100)</f>
    </nc>
  </rcc>
  <rcc rId="18695" sId="3">
    <nc r="F57">
      <f>SUM(D57-C57)</f>
    </nc>
  </rcc>
  <rcc rId="18696" sId="3" numFmtId="4">
    <oc r="C55">
      <v>5600</v>
    </oc>
    <nc r="C55">
      <v>336</v>
    </nc>
  </rcc>
  <rcc rId="18697" sId="3" numFmtId="4">
    <oc r="D55">
      <v>15.121729999999999</v>
    </oc>
    <nc r="D55">
      <v>2.0235400000000001</v>
    </nc>
  </rcc>
  <rrc rId="18698" sId="3" ref="A54:XFD54" action="insertRow">
    <undo index="16" exp="area" ref3D="1" dr="$A$123:$XFD$125" dn="Z_B31C8DB7_3E78_4144_A6B5_8DE36DE63F0E_.wvu.Rows" sId="3"/>
    <undo index="14" exp="area" ref3D="1" dr="$A$95:$XFD$95" dn="Z_B31C8DB7_3E78_4144_A6B5_8DE36DE63F0E_.wvu.Rows" sId="3"/>
    <undo index="12" exp="area" ref3D="1" dr="$A$88:$XFD$88" dn="Z_B31C8DB7_3E78_4144_A6B5_8DE36DE63F0E_.wvu.Rows" sId="3"/>
    <undo index="10" exp="area" ref3D="1" dr="$A$71:$XFD$71" dn="Z_B31C8DB7_3E78_4144_A6B5_8DE36DE63F0E_.wvu.Rows" sId="3"/>
    <undo index="8" exp="area" ref3D="1" dr="$A$64:$XFD$64" dn="Z_B31C8DB7_3E78_4144_A6B5_8DE36DE63F0E_.wvu.Rows" sId="3"/>
    <undo index="22" exp="area" ref3D="1" dr="$A$128:$XFD$129" dn="Z_B30CE22D_C12F_4E12_8BB9_3AAE0A6991CC_.wvu.Rows" sId="3"/>
    <undo index="20" exp="area" ref3D="1" dr="$A$123:$XFD$125" dn="Z_B30CE22D_C12F_4E12_8BB9_3AAE0A6991CC_.wvu.Rows" sId="3"/>
    <undo index="18" exp="area" ref3D="1" dr="$A$88:$XFD$88" dn="Z_B30CE22D_C12F_4E12_8BB9_3AAE0A6991CC_.wvu.Rows" sId="3"/>
    <undo index="16" exp="area" ref3D="1" dr="$A$71:$XFD$71" dn="Z_B30CE22D_C12F_4E12_8BB9_3AAE0A6991CC_.wvu.Rows" sId="3"/>
    <undo index="14" exp="area" ref3D="1" dr="$A$64:$XFD$64" dn="Z_B30CE22D_C12F_4E12_8BB9_3AAE0A6991CC_.wvu.Rows" sId="3"/>
    <undo index="26" exp="area" ref3D="1" dr="$A$128:$XFD$129" dn="Z_A54C432C_6C68_4B53_A75C_446EB3A61B2B_.wvu.Rows" sId="3"/>
    <undo index="24" exp="area" ref3D="1" dr="$A$123:$XFD$125" dn="Z_A54C432C_6C68_4B53_A75C_446EB3A61B2B_.wvu.Rows" sId="3"/>
    <undo index="22" exp="area" ref3D="1" dr="$A$95:$XFD$95" dn="Z_A54C432C_6C68_4B53_A75C_446EB3A61B2B_.wvu.Rows" sId="3"/>
    <undo index="20" exp="area" ref3D="1" dr="$A$88:$XFD$88" dn="Z_A54C432C_6C68_4B53_A75C_446EB3A61B2B_.wvu.Rows" sId="3"/>
    <undo index="18" exp="area" ref3D="1" dr="$A$71:$XFD$71" dn="Z_A54C432C_6C68_4B53_A75C_446EB3A61B2B_.wvu.Rows" sId="3"/>
    <undo index="16" exp="area" ref3D="1" dr="$A$64:$XFD$64" dn="Z_A54C432C_6C68_4B53_A75C_446EB3A61B2B_.wvu.Rows" sId="3"/>
    <undo index="16" exp="area" ref3D="1" dr="$A$123:$XFD$125" dn="Z_5BFCA170_DEAE_4D2C_98A0_1E68B427AC01_.wvu.Rows" sId="3"/>
    <undo index="14" exp="area" ref3D="1" dr="$A$95:$XFD$95" dn="Z_5BFCA170_DEAE_4D2C_98A0_1E68B427AC01_.wvu.Rows" sId="3"/>
    <undo index="12" exp="area" ref3D="1" dr="$A$88:$XFD$88" dn="Z_5BFCA170_DEAE_4D2C_98A0_1E68B427AC01_.wvu.Rows" sId="3"/>
    <undo index="10" exp="area" ref3D="1" dr="$A$71:$XFD$71" dn="Z_5BFCA170_DEAE_4D2C_98A0_1E68B427AC01_.wvu.Rows" sId="3"/>
    <undo index="8" exp="area" ref3D="1" dr="$A$64:$XFD$64" dn="Z_5BFCA170_DEAE_4D2C_98A0_1E68B427AC01_.wvu.Rows" sId="3"/>
    <undo index="38" exp="area" ref3D="1" dr="$A$128:$XFD$129" dn="Z_42584DC0_1D41_4C93_9B38_C388E7B8DAC4_.wvu.Rows" sId="3"/>
    <undo index="36" exp="area" ref3D="1" dr="$A$123:$XFD$125" dn="Z_42584DC0_1D41_4C93_9B38_C388E7B8DAC4_.wvu.Rows" sId="3"/>
    <undo index="34" exp="area" ref3D="1" dr="$A$103:$XFD$103" dn="Z_42584DC0_1D41_4C93_9B38_C388E7B8DAC4_.wvu.Rows" sId="3"/>
    <undo index="32" exp="area" ref3D="1" dr="$A$95:$XFD$95" dn="Z_42584DC0_1D41_4C93_9B38_C388E7B8DAC4_.wvu.Rows" sId="3"/>
    <undo index="30" exp="area" ref3D="1" dr="$A$91:$XFD$91" dn="Z_42584DC0_1D41_4C93_9B38_C388E7B8DAC4_.wvu.Rows" sId="3"/>
    <undo index="28" exp="area" ref3D="1" dr="$A$88:$XFD$88" dn="Z_42584DC0_1D41_4C93_9B38_C388E7B8DAC4_.wvu.Rows" sId="3"/>
    <undo index="26" exp="area" ref3D="1" dr="$A$82:$XFD$82" dn="Z_42584DC0_1D41_4C93_9B38_C388E7B8DAC4_.wvu.Rows" sId="3"/>
    <undo index="24" exp="area" ref3D="1" dr="$A$71:$XFD$71" dn="Z_42584DC0_1D41_4C93_9B38_C388E7B8DAC4_.wvu.Rows" sId="3"/>
    <undo index="22" exp="area" ref3D="1" dr="$A$64:$XFD$64" dn="Z_42584DC0_1D41_4C93_9B38_C388E7B8DAC4_.wvu.Rows" sId="3"/>
    <undo index="20" exp="area" ref3D="1" dr="$A$58:$XFD$60" dn="Z_42584DC0_1D41_4C93_9B38_C388E7B8DAC4_.wvu.Rows" sId="3"/>
    <undo index="16" exp="area" ref3D="1" dr="$A$123:$XFD$125" dn="Z_3DCB9AAA_F09C_4EA6_B992_F93E466D374A_.wvu.Rows" sId="3"/>
    <undo index="14" exp="area" ref3D="1" dr="$A$95:$XFD$95" dn="Z_3DCB9AAA_F09C_4EA6_B992_F93E466D374A_.wvu.Rows" sId="3"/>
    <undo index="12" exp="area" ref3D="1" dr="$A$88:$XFD$88" dn="Z_3DCB9AAA_F09C_4EA6_B992_F93E466D374A_.wvu.Rows" sId="3"/>
    <undo index="10" exp="area" ref3D="1" dr="$A$71:$XFD$71" dn="Z_3DCB9AAA_F09C_4EA6_B992_F93E466D374A_.wvu.Rows" sId="3"/>
    <undo index="8" exp="area" ref3D="1" dr="$A$64:$XFD$64" dn="Z_3DCB9AAA_F09C_4EA6_B992_F93E466D374A_.wvu.Rows" sId="3"/>
    <undo index="18" exp="area" ref3D="1" dr="$A$123:$XFD$125" dn="Z_1A52382B_3765_4E8C_903F_6B8919B7242E_.wvu.Rows" sId="3"/>
    <undo index="16" exp="area" ref3D="1" dr="$A$95:$XFD$95" dn="Z_1A52382B_3765_4E8C_903F_6B8919B7242E_.wvu.Rows" sId="3"/>
    <undo index="14" exp="area" ref3D="1" dr="$A$88:$XFD$88" dn="Z_1A52382B_3765_4E8C_903F_6B8919B7242E_.wvu.Rows" sId="3"/>
    <undo index="12" exp="area" ref3D="1" dr="$A$71:$XFD$71" dn="Z_1A52382B_3765_4E8C_903F_6B8919B7242E_.wvu.Rows" sId="3"/>
    <undo index="10" exp="area" ref3D="1" dr="$A$64:$XFD$64" dn="Z_1A52382B_3765_4E8C_903F_6B8919B7242E_.wvu.Rows" sId="3"/>
    <undo index="24" exp="area" ref3D="1" dr="$A$128:$XFD$129" dn="Z_1718F1EE_9F48_4DBE_9531_3B70F9C4A5DD_.wvu.Rows" sId="3"/>
    <undo index="22" exp="area" ref3D="1" dr="$A$123:$XFD$125" dn="Z_1718F1EE_9F48_4DBE_9531_3B70F9C4A5DD_.wvu.Rows" sId="3"/>
    <undo index="20" exp="area" ref3D="1" dr="$A$95:$XFD$95" dn="Z_1718F1EE_9F48_4DBE_9531_3B70F9C4A5DD_.wvu.Rows" sId="3"/>
    <undo index="18" exp="area" ref3D="1" dr="$A$88:$XFD$88" dn="Z_1718F1EE_9F48_4DBE_9531_3B70F9C4A5DD_.wvu.Rows" sId="3"/>
    <undo index="16" exp="area" ref3D="1" dr="$A$71:$XFD$71" dn="Z_1718F1EE_9F48_4DBE_9531_3B70F9C4A5DD_.wvu.Rows" sId="3"/>
    <undo index="14" exp="area" ref3D="1" dr="$A$64:$XFD$64" dn="Z_1718F1EE_9F48_4DBE_9531_3B70F9C4A5DD_.wvu.Rows" sId="3"/>
  </rrc>
  <rcc rId="18699" sId="3">
    <oc r="A55">
      <v>1160701000</v>
    </oc>
    <nc r="A55">
      <v>1160100001</v>
    </nc>
  </rcc>
  <rcc rId="18700" sId="3" numFmtId="4">
    <oc r="C55">
      <v>0</v>
    </oc>
    <nc r="C55">
      <v>867</v>
    </nc>
  </rcc>
  <rcc rId="18701" sId="3" numFmtId="4">
    <oc r="D55">
      <v>0</v>
    </oc>
    <nc r="D55">
      <v>45.8825</v>
    </nc>
  </rcc>
  <rrc rId="18702" sId="3" ref="A54:XFD54" action="deleteRow">
    <undo index="16" exp="area" ref3D="1" dr="$A$124:$XFD$126" dn="Z_B31C8DB7_3E78_4144_A6B5_8DE36DE63F0E_.wvu.Rows" sId="3"/>
    <undo index="14" exp="area" ref3D="1" dr="$A$96:$XFD$96" dn="Z_B31C8DB7_3E78_4144_A6B5_8DE36DE63F0E_.wvu.Rows" sId="3"/>
    <undo index="12" exp="area" ref3D="1" dr="$A$89:$XFD$89" dn="Z_B31C8DB7_3E78_4144_A6B5_8DE36DE63F0E_.wvu.Rows" sId="3"/>
    <undo index="10" exp="area" ref3D="1" dr="$A$72:$XFD$72" dn="Z_B31C8DB7_3E78_4144_A6B5_8DE36DE63F0E_.wvu.Rows" sId="3"/>
    <undo index="8" exp="area" ref3D="1" dr="$A$65:$XFD$65" dn="Z_B31C8DB7_3E78_4144_A6B5_8DE36DE63F0E_.wvu.Rows" sId="3"/>
    <undo index="22" exp="area" ref3D="1" dr="$A$129:$XFD$130" dn="Z_B30CE22D_C12F_4E12_8BB9_3AAE0A6991CC_.wvu.Rows" sId="3"/>
    <undo index="20" exp="area" ref3D="1" dr="$A$124:$XFD$126" dn="Z_B30CE22D_C12F_4E12_8BB9_3AAE0A6991CC_.wvu.Rows" sId="3"/>
    <undo index="18" exp="area" ref3D="1" dr="$A$89:$XFD$89" dn="Z_B30CE22D_C12F_4E12_8BB9_3AAE0A6991CC_.wvu.Rows" sId="3"/>
    <undo index="16" exp="area" ref3D="1" dr="$A$72:$XFD$72" dn="Z_B30CE22D_C12F_4E12_8BB9_3AAE0A6991CC_.wvu.Rows" sId="3"/>
    <undo index="14" exp="area" ref3D="1" dr="$A$65:$XFD$65" dn="Z_B30CE22D_C12F_4E12_8BB9_3AAE0A6991CC_.wvu.Rows" sId="3"/>
    <undo index="26" exp="area" ref3D="1" dr="$A$129:$XFD$130" dn="Z_A54C432C_6C68_4B53_A75C_446EB3A61B2B_.wvu.Rows" sId="3"/>
    <undo index="24" exp="area" ref3D="1" dr="$A$124:$XFD$126" dn="Z_A54C432C_6C68_4B53_A75C_446EB3A61B2B_.wvu.Rows" sId="3"/>
    <undo index="22" exp="area" ref3D="1" dr="$A$96:$XFD$96" dn="Z_A54C432C_6C68_4B53_A75C_446EB3A61B2B_.wvu.Rows" sId="3"/>
    <undo index="20" exp="area" ref3D="1" dr="$A$89:$XFD$89" dn="Z_A54C432C_6C68_4B53_A75C_446EB3A61B2B_.wvu.Rows" sId="3"/>
    <undo index="18" exp="area" ref3D="1" dr="$A$72:$XFD$72" dn="Z_A54C432C_6C68_4B53_A75C_446EB3A61B2B_.wvu.Rows" sId="3"/>
    <undo index="16" exp="area" ref3D="1" dr="$A$65:$XFD$65" dn="Z_A54C432C_6C68_4B53_A75C_446EB3A61B2B_.wvu.Rows" sId="3"/>
    <undo index="16" exp="area" ref3D="1" dr="$A$124:$XFD$126" dn="Z_5BFCA170_DEAE_4D2C_98A0_1E68B427AC01_.wvu.Rows" sId="3"/>
    <undo index="14" exp="area" ref3D="1" dr="$A$96:$XFD$96" dn="Z_5BFCA170_DEAE_4D2C_98A0_1E68B427AC01_.wvu.Rows" sId="3"/>
    <undo index="12" exp="area" ref3D="1" dr="$A$89:$XFD$89" dn="Z_5BFCA170_DEAE_4D2C_98A0_1E68B427AC01_.wvu.Rows" sId="3"/>
    <undo index="10" exp="area" ref3D="1" dr="$A$72:$XFD$72" dn="Z_5BFCA170_DEAE_4D2C_98A0_1E68B427AC01_.wvu.Rows" sId="3"/>
    <undo index="8" exp="area" ref3D="1" dr="$A$65:$XFD$65" dn="Z_5BFCA170_DEAE_4D2C_98A0_1E68B427AC01_.wvu.Rows" sId="3"/>
    <undo index="38" exp="area" ref3D="1" dr="$A$129:$XFD$130" dn="Z_42584DC0_1D41_4C93_9B38_C388E7B8DAC4_.wvu.Rows" sId="3"/>
    <undo index="36" exp="area" ref3D="1" dr="$A$124:$XFD$126" dn="Z_42584DC0_1D41_4C93_9B38_C388E7B8DAC4_.wvu.Rows" sId="3"/>
    <undo index="34" exp="area" ref3D="1" dr="$A$104:$XFD$104" dn="Z_42584DC0_1D41_4C93_9B38_C388E7B8DAC4_.wvu.Rows" sId="3"/>
    <undo index="32" exp="area" ref3D="1" dr="$A$96:$XFD$96" dn="Z_42584DC0_1D41_4C93_9B38_C388E7B8DAC4_.wvu.Rows" sId="3"/>
    <undo index="30" exp="area" ref3D="1" dr="$A$92:$XFD$92" dn="Z_42584DC0_1D41_4C93_9B38_C388E7B8DAC4_.wvu.Rows" sId="3"/>
    <undo index="28" exp="area" ref3D="1" dr="$A$89:$XFD$89" dn="Z_42584DC0_1D41_4C93_9B38_C388E7B8DAC4_.wvu.Rows" sId="3"/>
    <undo index="26" exp="area" ref3D="1" dr="$A$83:$XFD$83" dn="Z_42584DC0_1D41_4C93_9B38_C388E7B8DAC4_.wvu.Rows" sId="3"/>
    <undo index="24" exp="area" ref3D="1" dr="$A$72:$XFD$72" dn="Z_42584DC0_1D41_4C93_9B38_C388E7B8DAC4_.wvu.Rows" sId="3"/>
    <undo index="22" exp="area" ref3D="1" dr="$A$65:$XFD$65" dn="Z_42584DC0_1D41_4C93_9B38_C388E7B8DAC4_.wvu.Rows" sId="3"/>
    <undo index="20" exp="area" ref3D="1" dr="$A$59:$XFD$61" dn="Z_42584DC0_1D41_4C93_9B38_C388E7B8DAC4_.wvu.Rows" sId="3"/>
    <undo index="16" exp="area" ref3D="1" dr="$A$124:$XFD$126" dn="Z_3DCB9AAA_F09C_4EA6_B992_F93E466D374A_.wvu.Rows" sId="3"/>
    <undo index="14" exp="area" ref3D="1" dr="$A$96:$XFD$96" dn="Z_3DCB9AAA_F09C_4EA6_B992_F93E466D374A_.wvu.Rows" sId="3"/>
    <undo index="12" exp="area" ref3D="1" dr="$A$89:$XFD$89" dn="Z_3DCB9AAA_F09C_4EA6_B992_F93E466D374A_.wvu.Rows" sId="3"/>
    <undo index="10" exp="area" ref3D="1" dr="$A$72:$XFD$72" dn="Z_3DCB9AAA_F09C_4EA6_B992_F93E466D374A_.wvu.Rows" sId="3"/>
    <undo index="8" exp="area" ref3D="1" dr="$A$65:$XFD$65" dn="Z_3DCB9AAA_F09C_4EA6_B992_F93E466D374A_.wvu.Rows" sId="3"/>
    <undo index="18" exp="area" ref3D="1" dr="$A$124:$XFD$126" dn="Z_1A52382B_3765_4E8C_903F_6B8919B7242E_.wvu.Rows" sId="3"/>
    <undo index="16" exp="area" ref3D="1" dr="$A$96:$XFD$96" dn="Z_1A52382B_3765_4E8C_903F_6B8919B7242E_.wvu.Rows" sId="3"/>
    <undo index="14" exp="area" ref3D="1" dr="$A$89:$XFD$89" dn="Z_1A52382B_3765_4E8C_903F_6B8919B7242E_.wvu.Rows" sId="3"/>
    <undo index="12" exp="area" ref3D="1" dr="$A$72:$XFD$72" dn="Z_1A52382B_3765_4E8C_903F_6B8919B7242E_.wvu.Rows" sId="3"/>
    <undo index="10" exp="area" ref3D="1" dr="$A$65:$XFD$65" dn="Z_1A52382B_3765_4E8C_903F_6B8919B7242E_.wvu.Rows" sId="3"/>
    <undo index="24" exp="area" ref3D="1" dr="$A$129:$XFD$130" dn="Z_1718F1EE_9F48_4DBE_9531_3B70F9C4A5DD_.wvu.Rows" sId="3"/>
    <undo index="22" exp="area" ref3D="1" dr="$A$124:$XFD$126" dn="Z_1718F1EE_9F48_4DBE_9531_3B70F9C4A5DD_.wvu.Rows" sId="3"/>
    <undo index="20" exp="area" ref3D="1" dr="$A$96:$XFD$96" dn="Z_1718F1EE_9F48_4DBE_9531_3B70F9C4A5DD_.wvu.Rows" sId="3"/>
    <undo index="18" exp="area" ref3D="1" dr="$A$89:$XFD$89" dn="Z_1718F1EE_9F48_4DBE_9531_3B70F9C4A5DD_.wvu.Rows" sId="3"/>
    <undo index="16" exp="area" ref3D="1" dr="$A$72:$XFD$72" dn="Z_1718F1EE_9F48_4DBE_9531_3B70F9C4A5DD_.wvu.Rows" sId="3"/>
    <undo index="14" exp="area" ref3D="1" dr="$A$65:$XFD$65" dn="Z_1718F1EE_9F48_4DBE_9531_3B70F9C4A5DD_.wvu.Rows" sId="3"/>
    <rfmt sheetId="3" xfDxf="1" s="1" sqref="A54:XFD54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fmt sheetId="3" s="1" sqref="A54" start="0" length="0">
      <dxf>
        <font>
          <b/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B54" start="0" length="0">
      <dxf>
        <font>
          <b/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C5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D5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E5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="1" sqref="F54" start="0" length="0">
      <dxf>
        <font>
          <b/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3" sqref="H54" start="0" length="0">
      <dxf>
        <numFmt numFmtId="177" formatCode="0.0000000"/>
      </dxf>
    </rfmt>
  </rrc>
  <rcc rId="18703" sId="3">
    <oc r="C53">
      <f>SUM(C54:C56)</f>
    </oc>
    <nc r="C53">
      <f>SUM(C54:C57)</f>
    </nc>
  </rcc>
  <rcc rId="18704" sId="3">
    <oc r="D53">
      <f>SUM(D54:D56)</f>
    </oc>
    <nc r="D53">
      <f>SUM(D54:D57)</f>
    </nc>
  </rcc>
  <rcc rId="18705" sId="3" numFmtId="4">
    <oc r="C63">
      <v>0</v>
    </oc>
    <nc r="C63">
      <v>10026.799999999999</v>
    </nc>
  </rcc>
  <rcc rId="18706" sId="3" numFmtId="4">
    <oc r="D63">
      <v>0</v>
    </oc>
    <nc r="D63">
      <v>835.6</v>
    </nc>
  </rcc>
  <rcc rId="18707" sId="3" numFmtId="4">
    <oc r="C65">
      <v>10026.9</v>
    </oc>
    <nc r="C65"/>
  </rcc>
  <rcc rId="18708" sId="3" numFmtId="4">
    <oc r="D65">
      <v>835.6</v>
    </oc>
    <nc r="D65"/>
  </rcc>
  <rcc rId="18709" sId="3" numFmtId="4">
    <oc r="C66">
      <v>227331.5624</v>
    </oc>
    <nc r="C66">
      <v>236042.63518000001</v>
    </nc>
  </rcc>
  <rcc rId="18710" sId="3" numFmtId="4">
    <oc r="C67">
      <v>363023.84</v>
    </oc>
    <nc r="C67">
      <v>405408.09899999999</v>
    </nc>
  </rcc>
  <rcc rId="18711" sId="3" numFmtId="4">
    <oc r="D67">
      <v>29346.145</v>
    </oc>
    <nc r="D67">
      <v>18143.8</v>
    </nc>
  </rcc>
  <rcc rId="18712" sId="3" numFmtId="4">
    <oc r="C68">
      <v>29907</v>
    </oc>
    <nc r="C68">
      <v>53894</v>
    </nc>
  </rcc>
  <rcc rId="18713" sId="3" numFmtId="4">
    <oc r="D68">
      <v>1896.125</v>
    </oc>
    <nc r="D68"/>
  </rcc>
  <rcc rId="18714" sId="3" numFmtId="4">
    <oc r="D70">
      <v>-52617.294300000001</v>
    </oc>
    <nc r="D70">
      <v>-19535.39184</v>
    </nc>
  </rcc>
  <rfmt sheetId="3" sqref="C72">
    <dxf>
      <numFmt numFmtId="2" formatCode="0.00"/>
    </dxf>
  </rfmt>
  <rfmt sheetId="3" sqref="C72">
    <dxf>
      <numFmt numFmtId="183" formatCode="0.000"/>
    </dxf>
  </rfmt>
  <rfmt sheetId="3" sqref="C72">
    <dxf>
      <numFmt numFmtId="174" formatCode="0.0000"/>
    </dxf>
  </rfmt>
  <rfmt sheetId="3" sqref="C72">
    <dxf>
      <numFmt numFmtId="168" formatCode="0.00000"/>
    </dxf>
  </rfmt>
  <rcc rId="18715" sId="3" numFmtId="4">
    <oc r="D69">
      <v>0</v>
    </oc>
    <nc r="D69">
      <v>467.79521999999997</v>
    </nc>
  </rcc>
  <rfmt sheetId="3" sqref="D72">
    <dxf>
      <numFmt numFmtId="2" formatCode="0.00"/>
    </dxf>
  </rfmt>
  <rfmt sheetId="3" sqref="D72">
    <dxf>
      <numFmt numFmtId="183" formatCode="0.000"/>
    </dxf>
  </rfmt>
  <rfmt sheetId="3" sqref="D72">
    <dxf>
      <numFmt numFmtId="174" formatCode="0.0000"/>
    </dxf>
  </rfmt>
  <rfmt sheetId="3" sqref="D72">
    <dxf>
      <numFmt numFmtId="168" formatCode="0.00000"/>
    </dxf>
  </rfmt>
  <rfmt sheetId="3" sqref="D72">
    <dxf>
      <numFmt numFmtId="173" formatCode="0.000000"/>
    </dxf>
  </rfmt>
  <rcc rId="18716" sId="3" numFmtId="4">
    <oc r="D6">
      <v>6628.9963100000004</v>
    </oc>
    <nc r="D6">
      <v>7546.4537799999998</v>
    </nc>
  </rcc>
  <rcc rId="18717" sId="3" numFmtId="4">
    <oc r="D13">
      <v>55.125419999999998</v>
    </oc>
    <nc r="D13">
      <v>236.71242000000001</v>
    </nc>
  </rcc>
  <rfmt sheetId="3" sqref="D72">
    <dxf>
      <numFmt numFmtId="168" formatCode="0.00000"/>
    </dxf>
  </rfmt>
  <rcc rId="18718" sId="3" numFmtId="4">
    <oc r="C79">
      <v>22970.6</v>
    </oc>
    <nc r="C79">
      <v>24382.97</v>
    </nc>
  </rcc>
  <rcc rId="18719" sId="3" numFmtId="4">
    <oc r="D79">
      <v>437.96341999999999</v>
    </oc>
    <nc r="D79">
      <v>636.32637999999997</v>
    </nc>
  </rcc>
  <rcc rId="18720" sId="3" numFmtId="4">
    <oc r="C80">
      <v>15.9</v>
    </oc>
    <nc r="C80">
      <v>10</v>
    </nc>
  </rcc>
  <rcc rId="18721" sId="3" numFmtId="4">
    <oc r="C81">
      <v>5278.8</v>
    </oc>
    <nc r="C81">
      <v>5277.2730000000001</v>
    </nc>
  </rcc>
  <rcc rId="18722" sId="3" numFmtId="4">
    <oc r="D81">
      <v>350.39904000000001</v>
    </oc>
    <nc r="D81">
      <v>506.31592999999998</v>
    </nc>
  </rcc>
  <rcc rId="18723" sId="3" numFmtId="4">
    <oc r="C82">
      <v>1000</v>
    </oc>
    <nc r="C82"/>
  </rcc>
  <rcc rId="18724" sId="3" numFmtId="4">
    <oc r="C83">
      <v>2367.9569999999999</v>
    </oc>
    <nc r="C83">
      <v>3737.4353500000002</v>
    </nc>
  </rcc>
  <rcc rId="18725" sId="3" numFmtId="4">
    <oc r="C84">
      <v>18215.5</v>
    </oc>
    <nc r="C84">
      <v>15010.768</v>
    </nc>
  </rcc>
  <rcc rId="18726" sId="3" numFmtId="4">
    <oc r="D84">
      <v>1392.7380000000001</v>
    </oc>
    <nc r="D84">
      <v>80.146349999999998</v>
    </nc>
  </rcc>
  <rcc rId="18727" sId="3" numFmtId="4">
    <oc r="C86">
      <v>2150.5</v>
    </oc>
    <nc r="C86">
      <v>2481.1999999999998</v>
    </nc>
  </rcc>
  <rcc rId="18728" sId="3" numFmtId="4">
    <oc r="D86">
      <v>179.2</v>
    </oc>
    <nc r="D86">
      <v>206.8</v>
    </nc>
  </rcc>
  <rcc rId="18729" sId="3" numFmtId="4">
    <oc r="C89">
      <v>1597.7</v>
    </oc>
    <nc r="C89">
      <v>1218.8</v>
    </nc>
  </rcc>
  <rcc rId="18730" sId="3" numFmtId="4">
    <oc r="D89">
      <v>19</v>
    </oc>
    <nc r="D89">
      <v>18</v>
    </nc>
  </rcc>
  <rcc rId="18731" sId="3" numFmtId="4">
    <oc r="C90">
      <v>2368.9</v>
    </oc>
    <nc r="C90">
      <v>2592</v>
    </nc>
  </rcc>
  <rcc rId="18732" sId="3" numFmtId="4">
    <oc r="D90">
      <v>59.610489999999999</v>
    </oc>
    <nc r="D90">
      <v>64.659099999999995</v>
    </nc>
  </rcc>
  <rcc rId="18733" sId="3" numFmtId="4">
    <oc r="C92">
      <v>296</v>
    </oc>
    <nc r="C92">
      <v>100</v>
    </nc>
  </rcc>
  <rcc rId="18734" sId="3" numFmtId="4">
    <oc r="C96">
      <v>87.9</v>
    </oc>
    <nc r="C96">
      <v>420.54</v>
    </nc>
  </rcc>
  <rcc rId="18735" sId="3" numFmtId="4">
    <oc r="C98">
      <v>59211.13</v>
    </oc>
    <nc r="C98">
      <v>67517.399999999994</v>
    </nc>
  </rcc>
  <rcc rId="18736" sId="3" numFmtId="4">
    <oc r="C99">
      <v>829.4</v>
    </oc>
    <nc r="C99">
      <v>1154</v>
    </nc>
  </rcc>
  <rcc rId="18737" sId="3" numFmtId="4">
    <oc r="C101">
      <v>500</v>
    </oc>
    <nc r="C101">
      <v>7643.0789999999997</v>
    </nc>
  </rcc>
  <rcc rId="18738" sId="3" numFmtId="4">
    <oc r="C102">
      <v>8350.7999999999993</v>
    </oc>
    <nc r="C102">
      <v>9850</v>
    </nc>
  </rcc>
  <rcc rId="18739" sId="3" numFmtId="4">
    <oc r="C103">
      <v>8042.5493999999999</v>
    </oc>
    <nc r="C103">
      <v>7202.9184699999996</v>
    </nc>
  </rcc>
  <rcc rId="18740" sId="3" numFmtId="4">
    <oc r="C107">
      <v>120190.5</v>
    </oc>
    <nc r="C107">
      <v>92497.2</v>
    </nc>
  </rcc>
  <rcc rId="18741" sId="3" numFmtId="4">
    <oc r="D107">
      <v>7623.0709999999999</v>
    </oc>
    <nc r="D107">
      <v>4216.2539999999999</v>
    </nc>
  </rcc>
  <rcc rId="18742" sId="3" numFmtId="4">
    <oc r="C108">
      <v>335253.8</v>
    </oc>
    <nc r="C108">
      <v>452762.48200000002</v>
    </nc>
  </rcc>
  <rcc rId="18743" sId="3" numFmtId="4">
    <oc r="D108">
      <v>21578.640309999999</v>
    </oc>
    <nc r="D108">
      <v>11832.504999999999</v>
    </nc>
  </rcc>
  <rcc rId="18744" sId="3" numFmtId="4">
    <oc r="C109">
      <v>21192.13</v>
    </oc>
    <nc r="C109">
      <v>20073.2</v>
    </nc>
  </rcc>
  <rcc rId="18745" sId="3" numFmtId="4">
    <oc r="D109">
      <v>598.42100000000005</v>
    </oc>
    <nc r="D109">
      <v>628.91600000000005</v>
    </nc>
  </rcc>
  <rcc rId="18746" sId="3" numFmtId="4">
    <oc r="C110">
      <v>5132.8999999999996</v>
    </oc>
    <nc r="C110">
      <v>4500</v>
    </nc>
  </rcc>
  <rcc rId="18747" sId="3" numFmtId="4">
    <oc r="C111">
      <v>2612.3000000000002</v>
    </oc>
    <nc r="C111">
      <v>2761.3</v>
    </nc>
  </rcc>
  <rcc rId="18748" sId="3" numFmtId="4">
    <oc r="D111">
      <v>126.95393</v>
    </oc>
    <nc r="D111">
      <v>73.381050000000002</v>
    </nc>
  </rcc>
  <rcc rId="18749" sId="3" numFmtId="4">
    <oc r="C113">
      <v>67784.525999999998</v>
    </oc>
    <nc r="C113">
      <v>43005.569000000003</v>
    </nc>
  </rcc>
  <rcc rId="18750" sId="3" numFmtId="4">
    <oc r="D113">
      <v>1893.7260000000001</v>
    </oc>
    <nc r="D113">
      <v>868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3.xml><?xml version="1.0" encoding="utf-8"?>
<revisions xmlns="http://schemas.openxmlformats.org/spreadsheetml/2006/main" xmlns:r="http://schemas.openxmlformats.org/officeDocument/2006/relationships">
  <rcc rId="20664" sId="11">
    <oc r="D54" t="inlineStr">
      <is>
        <t>исполнен на 01.02.2021 г.</t>
      </is>
    </oc>
    <nc r="D54" t="inlineStr">
      <is>
        <t>исполнен на 01.03.2021 г.</t>
      </is>
    </nc>
  </rcc>
  <rcc rId="20665" sId="11">
    <oc r="D3" t="inlineStr">
      <is>
        <t>исполнен на 01.02.2021 г.</t>
      </is>
    </oc>
    <nc r="D3" t="inlineStr">
      <is>
        <t>исполнен на 01.03.2021 г.</t>
      </is>
    </nc>
  </rcc>
  <rcc rId="20666" sId="11">
    <oc r="A1" t="inlineStr">
      <is>
        <t xml:space="preserve">                     Анализ исполнения бюджета Сятракасинского сельского поселения на 01.02.2020 г.</t>
      </is>
    </oc>
    <nc r="A1" t="inlineStr">
      <is>
        <t xml:space="preserve">                     Анализ исполнения бюджета Сятракасинского сельского поселения на 01.03.2020 г.</t>
      </is>
    </nc>
  </rcc>
  <rcc rId="20667" sId="11" numFmtId="4">
    <oc r="D6">
      <v>1.8184199999999999</v>
    </oc>
    <nc r="D6">
      <v>17.336580000000001</v>
    </nc>
  </rcc>
  <rcc rId="20668" sId="11" numFmtId="4">
    <oc r="D8">
      <v>22.91864</v>
    </oc>
    <nc r="D8">
      <v>23.600719999999999</v>
    </nc>
  </rcc>
  <rcc rId="20669" sId="11" numFmtId="4">
    <oc r="D9">
      <v>0.13508999999999999</v>
    </oc>
    <nc r="D9">
      <v>0.15145</v>
    </nc>
  </rcc>
  <rcc rId="20670" sId="11" numFmtId="4">
    <oc r="D10">
      <v>30.751480000000001</v>
    </oc>
    <nc r="D10">
      <v>31.29214</v>
    </nc>
  </rcc>
  <rcc rId="20671" sId="11" numFmtId="4">
    <oc r="D11">
      <v>-3.9057300000000001</v>
    </oc>
    <nc r="D11">
      <v>-4.7865700000000002</v>
    </nc>
  </rcc>
  <rcc rId="20672" sId="11" numFmtId="4">
    <oc r="D15">
      <v>2.3117899999999998</v>
    </oc>
    <nc r="D15">
      <v>4.19306</v>
    </nc>
  </rcc>
  <rcc rId="20673" sId="11" numFmtId="4">
    <oc r="D16">
      <v>17.7973</v>
    </oc>
    <nc r="D16">
      <v>24.608979999999999</v>
    </nc>
  </rcc>
  <rcc rId="20674" sId="11" numFmtId="4">
    <oc r="D18">
      <v>0.2</v>
    </oc>
    <nc r="D18">
      <v>1.05</v>
    </nc>
  </rcc>
  <rcc rId="20675" sId="11" numFmtId="4">
    <oc r="D28">
      <v>0.56447999999999998</v>
    </oc>
    <nc r="D28">
      <v>1.12896</v>
    </nc>
  </rcc>
  <rcc rId="20676" sId="11" numFmtId="4">
    <oc r="D41">
      <v>386.47800000000001</v>
    </oc>
    <nc r="D41">
      <v>772.95600000000002</v>
    </nc>
  </rcc>
  <rcc rId="20677" sId="11" numFmtId="4">
    <oc r="C43">
      <v>827.25</v>
    </oc>
    <nc r="C43">
      <v>1880.068</v>
    </nc>
  </rcc>
  <rcc rId="20678" sId="11" numFmtId="4">
    <oc r="D43">
      <v>0</v>
    </oc>
    <nc r="D43">
      <v>81.605000000000004</v>
    </nc>
  </rcc>
  <rcc rId="20679" sId="11" numFmtId="4">
    <oc r="D44">
      <v>17.2334</v>
    </oc>
    <nc r="D44">
      <v>34.466799999999999</v>
    </nc>
  </rcc>
  <rcc rId="20680" sId="11" numFmtId="4">
    <nc r="D49">
      <v>205.49</v>
    </nc>
  </rcc>
  <rcc rId="20681" sId="11" numFmtId="34">
    <oc r="D58">
      <v>69.527320000000003</v>
    </oc>
    <nc r="D58">
      <v>173.49854999999999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131.xml><?xml version="1.0" encoding="utf-8"?>
<revisions xmlns="http://schemas.openxmlformats.org/spreadsheetml/2006/main" xmlns:r="http://schemas.openxmlformats.org/officeDocument/2006/relationships">
  <rcc rId="19057" sId="2" numFmtId="4">
    <oc r="AT32">
      <v>18.797180000000001</v>
    </oc>
    <nc r="AT32">
      <v>18.75216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cc rId="20388" sId="7">
    <oc r="D53" t="inlineStr">
      <is>
        <t>исполнен на 01.02.2021 г.</t>
      </is>
    </oc>
    <nc r="D53" t="inlineStr">
      <is>
        <t>исполнен на 01.03.2021 г.</t>
      </is>
    </nc>
  </rcc>
  <rcc rId="20389" sId="7">
    <oc r="D3" t="inlineStr">
      <is>
        <t>исполнен на 01.02.2021 г.</t>
      </is>
    </oc>
    <nc r="D3" t="inlineStr">
      <is>
        <t>исполнен на 01.03.2021 г.</t>
      </is>
    </nc>
  </rcc>
  <rcc rId="20390" sId="7">
    <oc r="A1" t="inlineStr">
      <is>
        <t xml:space="preserve">                     Анализ исполнения бюджета Кадикасинского сельского поселения на 01.02.2021 г.</t>
      </is>
    </oc>
    <nc r="A1" t="inlineStr">
      <is>
        <t xml:space="preserve">                     Анализ исполнения бюджета Кадикасинского сельского поселения на 01.03.2021 г.</t>
      </is>
    </nc>
  </rcc>
  <rcc rId="20391" sId="7" numFmtId="34">
    <oc r="D6">
      <v>11.30884</v>
    </oc>
    <nc r="D6">
      <v>62.959899999999998</v>
    </nc>
  </rcc>
  <rcc rId="20392" sId="7" numFmtId="34">
    <oc r="D8">
      <v>31.261430000000001</v>
    </oc>
    <nc r="D8">
      <v>32.191800000000001</v>
    </nc>
  </rcc>
  <rcc rId="20393" sId="7" numFmtId="34">
    <oc r="D9">
      <v>0.18426000000000001</v>
    </oc>
    <nc r="D9">
      <v>0.20655999999999999</v>
    </nc>
  </rcc>
  <rcc rId="20394" sId="7" numFmtId="34">
    <oc r="D10">
      <v>41.945529999999998</v>
    </oc>
    <nc r="D10">
      <v>42.682969999999997</v>
    </nc>
  </rcc>
  <rcc rId="20395" sId="7" numFmtId="4">
    <oc r="D11">
      <v>-5.3274999999999997</v>
    </oc>
    <nc r="D11">
      <v>-6.5289400000000004</v>
    </nc>
  </rcc>
  <rcc rId="20396" sId="7" numFmtId="34">
    <oc r="D13">
      <v>0.59157999999999999</v>
    </oc>
    <nc r="D13">
      <v>0.6</v>
    </nc>
  </rcc>
  <rcc rId="20397" sId="7" numFmtId="34">
    <oc r="D15">
      <v>1.0607</v>
    </oc>
    <nc r="D15">
      <v>4.1727400000000001</v>
    </nc>
  </rcc>
  <rcc rId="20398" sId="7" numFmtId="34">
    <oc r="D16">
      <v>57.882159999999999</v>
    </oc>
    <nc r="D16">
      <v>208.94856999999999</v>
    </nc>
  </rcc>
  <rcc rId="20399" sId="7" numFmtId="34">
    <oc r="D18">
      <v>1</v>
    </oc>
    <nc r="D18">
      <v>1.4</v>
    </nc>
  </rcc>
  <rcc rId="20400" sId="7" numFmtId="4">
    <oc r="D28">
      <v>0</v>
    </oc>
    <nc r="D28">
      <v>5.5</v>
    </nc>
  </rcc>
  <rcc rId="20401" sId="7" numFmtId="4">
    <oc r="D27">
      <v>0</v>
    </oc>
    <nc r="D27">
      <v>9.92</v>
    </nc>
  </rcc>
  <rcc rId="20402" sId="7" numFmtId="34">
    <oc r="D41">
      <v>243.06800000000001</v>
    </oc>
    <nc r="D41">
      <v>486.13600000000002</v>
    </nc>
  </rcc>
  <rcc rId="20403" sId="7" numFmtId="34">
    <oc r="C43">
      <v>1260.1600000000001</v>
    </oc>
    <nc r="C43">
      <v>2327.723</v>
    </nc>
  </rcc>
  <rcc rId="20404" sId="7" numFmtId="34">
    <oc r="D43">
      <v>0</v>
    </oc>
    <nc r="D43">
      <v>130.839</v>
    </nc>
  </rcc>
  <rcc rId="20405" sId="7" numFmtId="34">
    <oc r="D45">
      <v>17.2334</v>
    </oc>
    <nc r="D45">
      <v>34.466799999999999</v>
    </nc>
  </rcc>
  <rcc rId="20406" sId="7" numFmtId="34">
    <oc r="D47">
      <v>0</v>
    </oc>
    <nc r="D47">
      <v>177.92740000000001</v>
    </nc>
  </rcc>
  <rcc rId="20407" sId="7" numFmtId="34">
    <oc r="D57">
      <v>28.7</v>
    </oc>
    <nc r="D57">
      <v>158.68886000000001</v>
    </nc>
  </rcc>
  <rcc rId="20408" sId="7" numFmtId="34">
    <oc r="C62">
      <v>24.869</v>
    </oc>
    <nc r="C62">
      <v>74.869</v>
    </nc>
  </rcc>
  <rcc rId="20409" sId="7" numFmtId="34">
    <oc r="D62">
      <v>0</v>
    </oc>
    <nc r="D62">
      <v>50</v>
    </nc>
  </rcc>
  <rcc rId="20410" sId="7" numFmtId="34">
    <oc r="D64">
      <v>4.8</v>
    </oc>
    <nc r="D64">
      <v>21.655180000000001</v>
    </nc>
  </rcc>
  <rcc rId="20411" sId="7" numFmtId="34">
    <oc r="C74">
      <v>2145.69</v>
    </oc>
    <nc r="C74">
      <v>2823.08</v>
    </nc>
  </rcc>
  <rcc rId="20412" sId="7" numFmtId="34">
    <oc r="D74">
      <v>0</v>
    </oc>
    <nc r="D74">
      <v>159.9145</v>
    </nc>
  </rcc>
  <rcc rId="20413" sId="7" numFmtId="34">
    <oc r="D78">
      <v>0</v>
    </oc>
    <nc r="D78">
      <v>274.99349000000001</v>
    </nc>
  </rcc>
  <rcc rId="20414" sId="7" numFmtId="34">
    <oc r="C79">
      <v>1384</v>
    </oc>
    <nc r="C79">
      <v>1724.173</v>
    </nc>
  </rcc>
  <rcc rId="20415" sId="7" numFmtId="34">
    <oc r="D79">
      <v>0</v>
    </oc>
    <nc r="D79">
      <v>65.728480000000005</v>
    </nc>
  </rcc>
  <rcc rId="20416" sId="7" numFmtId="34">
    <oc r="D81">
      <v>0</v>
    </oc>
    <nc r="D81">
      <v>332.53399999999999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21.xml><?xml version="1.0" encoding="utf-8"?>
<revisions xmlns="http://schemas.openxmlformats.org/spreadsheetml/2006/main" xmlns:r="http://schemas.openxmlformats.org/officeDocument/2006/relationships">
  <rcc rId="19213" sId="2" numFmtId="4">
    <oc r="CC32">
      <v>29508</v>
    </oc>
    <nc r="CC32">
      <v>55010.400000000001</v>
    </nc>
  </rcc>
  <rcc rId="19214" sId="2" numFmtId="4">
    <oc r="CD32">
      <v>2458.9585000000002</v>
    </oc>
    <nc r="CD32">
      <v>4461.3159999999998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3.xml><?xml version="1.0" encoding="utf-8"?>
<revisions xmlns="http://schemas.openxmlformats.org/spreadsheetml/2006/main" xmlns:r="http://schemas.openxmlformats.org/officeDocument/2006/relationships">
  <rcc rId="20868" sId="12">
    <oc r="D54" t="inlineStr">
      <is>
        <t>исполнен на 01.02.2021 г.</t>
      </is>
    </oc>
    <nc r="D54" t="inlineStr">
      <is>
        <t>исполнен на 01.03.2021 г.</t>
      </is>
    </nc>
  </rcc>
  <rcc rId="20869" sId="12">
    <oc r="A1" t="inlineStr">
      <is>
        <t xml:space="preserve">                     Анализ исполнения бюджета Тораевского сельского поселения на 01.02.2021 г.</t>
      </is>
    </oc>
    <nc r="A1" t="inlineStr">
      <is>
        <t xml:space="preserve">                     Анализ исполнения бюджета Тораевского сельского поселения на 01.03.2021 г.</t>
      </is>
    </nc>
  </rcc>
  <rcc rId="20870" sId="12">
    <oc r="D3" t="inlineStr">
      <is>
        <t>исполнен на 01.02.2021 г.</t>
      </is>
    </oc>
    <nc r="D3" t="inlineStr">
      <is>
        <t>исполнен на 01.03.2021 г.</t>
      </is>
    </nc>
  </rcc>
  <rcc rId="20871" sId="12" numFmtId="4">
    <oc r="D6">
      <v>5.1153199999999996</v>
    </oc>
    <nc r="D6">
      <v>17.394439999999999</v>
    </nc>
  </rcc>
  <rcc rId="20872" sId="12" numFmtId="4">
    <oc r="D8">
      <v>31.7409</v>
    </oc>
    <nc r="D8">
      <v>32.685540000000003</v>
    </nc>
  </rcc>
  <rcc rId="20873" sId="12" numFmtId="4">
    <oc r="D9">
      <v>0.18711</v>
    </oc>
    <nc r="D9">
      <v>0.20977000000000001</v>
    </nc>
  </rcc>
  <rcc rId="20874" sId="12" numFmtId="4">
    <oc r="D10">
      <v>42.58887</v>
    </oc>
    <nc r="D10">
      <v>43.337620000000001</v>
    </nc>
  </rcc>
  <rcc rId="20875" sId="12" numFmtId="4">
    <oc r="D11">
      <v>-5.4092399999999996</v>
    </oc>
    <nc r="D11">
      <v>-6.6291399999999996</v>
    </nc>
  </rcc>
  <rcc rId="20876" sId="12" numFmtId="4">
    <oc r="D15">
      <v>1.16072</v>
    </oc>
    <nc r="D15">
      <v>1.7244299999999999</v>
    </nc>
  </rcc>
  <rcc rId="20877" sId="12" numFmtId="4">
    <oc r="D16">
      <v>11.48602</v>
    </oc>
    <nc r="D16">
      <v>14.403980000000001</v>
    </nc>
  </rcc>
  <rcc rId="20878" sId="12" numFmtId="4">
    <oc r="D18">
      <v>0.3</v>
    </oc>
    <nc r="D18">
      <v>1</v>
    </nc>
  </rcc>
  <rcc rId="20879" sId="12" numFmtId="4">
    <oc r="D28">
      <v>0.54335</v>
    </oc>
    <nc r="D28">
      <v>1.0867</v>
    </nc>
  </rcc>
  <rcc rId="20880" sId="12" numFmtId="4">
    <oc r="D42">
      <v>207.851</v>
    </oc>
    <nc r="D42">
      <v>415.702</v>
    </nc>
  </rcc>
  <rcc rId="20881" sId="12" numFmtId="4">
    <oc r="C44">
      <v>1227.3800000000001</v>
    </oc>
    <nc r="C44">
      <v>2598.317</v>
    </nc>
  </rcc>
  <rcc rId="20882" sId="12" numFmtId="4">
    <oc r="D45">
      <v>17.2334</v>
    </oc>
    <nc r="D45">
      <v>34.466799999999999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31.xml><?xml version="1.0" encoding="utf-8"?>
<revisions xmlns="http://schemas.openxmlformats.org/spreadsheetml/2006/main" xmlns:r="http://schemas.openxmlformats.org/officeDocument/2006/relationships">
  <rcc rId="20489" sId="8" numFmtId="34">
    <oc r="D58">
      <v>44.6</v>
    </oc>
    <nc r="D58">
      <v>214.02887999999999</v>
    </nc>
  </rcc>
  <rcc rId="20490" sId="8" numFmtId="34">
    <oc r="D75">
      <v>1.865</v>
    </oc>
    <nc r="D75">
      <v>87.570999999999998</v>
    </nc>
  </rcc>
  <rcc rId="20491" sId="8" numFmtId="34">
    <oc r="D76">
      <v>0</v>
    </oc>
    <nc r="D76">
      <v>31.39</v>
    </nc>
  </rcc>
  <rcc rId="20492" sId="8" numFmtId="34">
    <oc r="D79">
      <v>0</v>
    </oc>
    <nc r="D79">
      <v>700</v>
    </nc>
  </rcc>
  <rcc rId="20493" sId="8" numFmtId="34">
    <oc r="D80">
      <v>105.74177</v>
    </oc>
    <nc r="D80">
      <v>335.62216000000001</v>
    </nc>
  </rcc>
  <rcc rId="20494" sId="8" numFmtId="34">
    <nc r="D82">
      <v>407.15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54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c rId="16823" sId="1" numFmtId="4">
    <oc r="C24">
      <v>699404.64723</v>
    </oc>
    <nc r="C24">
      <v>605382.30240000004</v>
    </nc>
  </rcc>
  <rcc rId="16824" sId="1" numFmtId="4">
    <oc r="D24">
      <v>693869.81282999995</v>
    </oc>
    <nc r="D24">
      <v>30181.744999999999</v>
    </nc>
  </rcc>
  <rcc rId="16825" sId="1" numFmtId="4">
    <oc r="D25">
      <v>4965.6437599999999</v>
    </oc>
    <nc r="D25">
      <v>0</v>
    </nc>
  </rcc>
  <rcc rId="16826" sId="1" numFmtId="4">
    <oc r="C32">
      <v>215317.92227000001</v>
    </oc>
    <nc r="C32">
      <v>78315.69515</v>
    </nc>
  </rcc>
  <rcc rId="16827" sId="1" numFmtId="4">
    <oc r="D32">
      <v>209280.94373999999</v>
    </oc>
    <nc r="D32">
      <v>263.64665000000002</v>
    </nc>
  </rcc>
  <rcc rId="16828" sId="1" numFmtId="4">
    <oc r="C33">
      <v>69939.477180000002</v>
    </oc>
    <nc r="C33">
      <v>26799.2464</v>
    </nc>
  </rcc>
  <rcc rId="16829" sId="1" numFmtId="4">
    <oc r="D33">
      <v>31129.55949</v>
    </oc>
    <nc r="D33">
      <v>148.09558999999999</v>
    </nc>
  </rcc>
  <rcc rId="16830" sId="1" numFmtId="4">
    <oc r="C36">
      <v>65640.255810000002</v>
    </oc>
    <nc r="C36">
      <v>70514.679000000004</v>
    </nc>
  </rcc>
  <rcc rId="16831" sId="1" numFmtId="4">
    <oc r="D36">
      <v>63961.919929999996</v>
    </oc>
    <nc r="D36">
      <v>1906.91292</v>
    </nc>
  </rcc>
  <rcc rId="16832" sId="1" numFmtId="4">
    <oc r="C37">
      <v>42582.780019999998</v>
    </oc>
    <nc r="C37">
      <v>32246.240000000002</v>
    </nc>
  </rcc>
  <rcc rId="16833" sId="1" numFmtId="4">
    <oc r="D37">
      <v>42273.58698</v>
    </oc>
    <nc r="D37">
      <v>104.44499999999999</v>
    </nc>
  </rcc>
  <rcc rId="16834" sId="1" numFmtId="4">
    <oc r="C38">
      <v>7261.3781399999998</v>
    </oc>
    <nc r="C38">
      <v>37753.224000000002</v>
    </nc>
  </rcc>
  <rcc rId="16835" sId="1" numFmtId="4">
    <oc r="D38">
      <v>7239.6789600000002</v>
    </oc>
    <nc r="D38">
      <v>370.17500000000001</v>
    </nc>
  </rcc>
  <rdn rId="0" localSheetId="3" customView="1" name="Z_61528DAC_5C4C_48F4_ADE2_8A724B05A086_.wvu.Rows" hidden="1" oldHidden="1">
    <oldFormula>район!$18:$18,район!$28:$31,район!$36:$36,район!$39:$39,район!$51:$52,район!$56:$56,район!#REF!,район!#REF!,район!$87:$87,район!$94:$94,район!$122:$124,район!$127:$128</oldFormula>
  </rdn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cc rId="16042" sId="18" numFmtId="34">
    <oc r="C59">
      <v>1514.3689999999999</v>
    </oc>
    <nc r="C59">
      <v>1526.1</v>
    </nc>
  </rcc>
  <rcc rId="16043" sId="18" numFmtId="34">
    <oc r="D59">
      <v>1514.3670199999999</v>
    </oc>
    <nc r="D59">
      <v>80.442170000000004</v>
    </nc>
  </rcc>
  <rcc rId="16044" sId="18" numFmtId="34">
    <oc r="C62">
      <v>20.13</v>
    </oc>
    <nc r="C62">
      <v>39</v>
    </nc>
  </rcc>
  <rcc rId="16045" sId="18" numFmtId="34">
    <oc r="D62">
      <v>20.13</v>
    </oc>
    <nc r="D62">
      <v>0</v>
    </nc>
  </rcc>
  <rcc rId="16046" sId="18" numFmtId="34">
    <oc r="C63">
      <v>1</v>
    </oc>
    <nc r="C63">
      <v>5</v>
    </nc>
  </rcc>
  <rcc rId="16047" sId="18" numFmtId="34">
    <oc r="C64">
      <v>11.9055</v>
    </oc>
    <nc r="C64">
      <v>4.1020000000000003</v>
    </nc>
  </rcc>
  <rcc rId="16048" sId="18" numFmtId="34">
    <oc r="D64">
      <v>11.9055</v>
    </oc>
    <nc r="D64">
      <v>0</v>
    </nc>
  </rcc>
  <rcc rId="16049" sId="18" numFmtId="34">
    <oc r="C66">
      <v>179.892</v>
    </oc>
    <nc r="C66">
      <v>179.20699999999999</v>
    </nc>
  </rcc>
  <rcc rId="16050" sId="18" numFmtId="34">
    <oc r="D66">
      <v>179.892</v>
    </oc>
    <nc r="D66">
      <v>4.8</v>
    </nc>
  </rcc>
  <rcc rId="16051" sId="18" numFmtId="34">
    <oc r="C70">
      <v>0</v>
    </oc>
    <nc r="C70">
      <v>2</v>
    </nc>
  </rcc>
  <rcc rId="16052" sId="18" numFmtId="34">
    <oc r="C71">
      <v>3.1749999999999998</v>
    </oc>
    <nc r="C71">
      <v>8</v>
    </nc>
  </rcc>
  <rcc rId="16053" sId="18" numFmtId="34">
    <oc r="D71">
      <v>3.1749999999999998</v>
    </oc>
    <nc r="D71">
      <v>1</v>
    </nc>
  </rcc>
  <rcc rId="16054" sId="18" numFmtId="34">
    <oc r="D72">
      <v>2</v>
    </oc>
    <nc r="D72">
      <v>0</v>
    </nc>
  </rcc>
  <rcc rId="16055" sId="18" numFmtId="34">
    <oc r="C74">
      <v>5.3620000000000001</v>
    </oc>
    <nc r="C74">
      <v>10.021000000000001</v>
    </nc>
  </rcc>
  <rcc rId="16056" sId="18" numFmtId="34">
    <oc r="D74">
      <v>5.3620000000000001</v>
    </oc>
    <nc r="D74">
      <v>0</v>
    </nc>
  </rcc>
  <rcc rId="16057" sId="18" numFmtId="34">
    <oc r="C75">
      <v>205.14077</v>
    </oc>
    <nc r="C75">
      <v>224</v>
    </nc>
  </rcc>
  <rcc rId="16058" sId="18" numFmtId="34">
    <oc r="D75">
      <v>205.14077</v>
    </oc>
    <nc r="D75"/>
  </rcc>
  <rcc rId="16059" sId="18" numFmtId="34">
    <oc r="C76">
      <v>5005.7506599999997</v>
    </oc>
    <nc r="C76">
      <v>2176.46</v>
    </nc>
  </rcc>
  <rcc rId="16060" sId="18" numFmtId="34">
    <oc r="D76">
      <v>2956.9152199999999</v>
    </oc>
    <nc r="D76">
      <v>0</v>
    </nc>
  </rcc>
  <rcc rId="16061" sId="18" numFmtId="34">
    <oc r="C77">
      <v>114</v>
    </oc>
    <nc r="C77">
      <v>30</v>
    </nc>
  </rcc>
  <rcc rId="16062" sId="18" numFmtId="34">
    <oc r="D77">
      <v>61.2209</v>
    </oc>
    <nc r="D77">
      <v>0</v>
    </nc>
  </rcc>
  <rcc rId="16063" sId="18" numFmtId="34">
    <oc r="C81">
      <v>730.34400000000005</v>
    </oc>
    <nc r="C81">
      <v>415.75700000000001</v>
    </nc>
  </rcc>
  <rcc rId="16064" sId="18" numFmtId="34">
    <oc r="D81">
      <v>723.41616999999997</v>
    </oc>
    <nc r="D81">
      <v>11.85478</v>
    </nc>
  </rcc>
  <rcc rId="16065" sId="18" numFmtId="34">
    <oc r="C83">
      <v>6871.9765699999998</v>
    </oc>
    <nc r="C83">
      <v>1809.4</v>
    </nc>
  </rcc>
  <rcc rId="16066" sId="18" numFmtId="34">
    <oc r="D83">
      <v>6562.0450199999996</v>
    </oc>
    <nc r="D83">
      <v>149.191</v>
    </nc>
  </rcc>
  <rcc rId="16067" sId="18" numFmtId="34">
    <oc r="C90">
      <v>33.219000000000001</v>
    </oc>
    <nc r="C90">
      <v>22</v>
    </nc>
  </rcc>
  <rcc rId="16068" sId="18" numFmtId="34">
    <oc r="D90">
      <v>33.219000000000001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c rId="19307" sId="2" numFmtId="4">
    <oc r="CL32">
      <v>2219.5</v>
    </oc>
    <nc r="CL32">
      <v>8287.8790000000008</v>
    </nc>
  </rcc>
  <rcc rId="19308" sId="2" numFmtId="4">
    <oc r="CM32">
      <v>179.2</v>
    </oc>
    <nc r="CM32">
      <v>206.8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18892" sId="2" numFmtId="4">
    <oc r="O32">
      <v>37.200000000000003</v>
    </oc>
    <nc r="O32">
      <v>36.06</v>
    </nc>
  </rcc>
  <rcc rId="18893" sId="2" numFmtId="4">
    <oc r="P32">
      <v>2.3975399999999998</v>
    </oc>
    <nc r="P32">
      <v>2.0620500000000002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cc rId="18824" sId="2" numFmtId="4">
    <oc r="C32">
      <v>102837.50301</v>
    </oc>
    <nc r="C32">
      <v>127601.71146999999</v>
    </nc>
  </rcc>
  <rcc rId="18825" sId="2" numFmtId="4">
    <oc r="D32">
      <v>4589.99809</v>
    </oc>
    <nc r="D32">
      <v>6352.9515499999998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c rId="19245" sId="2" numFmtId="4">
    <oc r="CF32">
      <v>4700</v>
    </oc>
    <nc r="CF32">
      <v>1475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721.xml><?xml version="1.0" encoding="utf-8"?>
<revisions xmlns="http://schemas.openxmlformats.org/spreadsheetml/2006/main" xmlns:r="http://schemas.openxmlformats.org/officeDocument/2006/relationships">
  <rcc rId="18924" sId="2" numFmtId="4">
    <oc r="R32">
      <v>5798.07</v>
    </oc>
    <nc r="R32">
      <v>5619.9</v>
    </nc>
  </rcc>
  <rcc rId="18925" sId="2" numFmtId="4">
    <oc r="S32">
      <v>483.48590000000002</v>
    </oc>
    <nc r="S32">
      <v>469.37824000000001</v>
    </nc>
  </rcc>
  <rcc rId="18926" sId="2" numFmtId="4">
    <oc r="V32">
      <v>-64.775540000000007</v>
    </oc>
    <nc r="V32">
      <v>-59.615900000000003</v>
    </nc>
  </rcc>
  <rcc rId="18927" sId="2" numFmtId="4">
    <oc r="X32">
      <v>535</v>
    </oc>
    <nc r="X32">
      <v>550</v>
    </nc>
  </rcc>
  <rcc rId="18928" sId="2" numFmtId="4">
    <oc r="Y32">
      <v>2.8584000000000001</v>
    </oc>
    <nc r="Y32">
      <v>20.127880000000001</v>
    </nc>
  </rcc>
  <rcc rId="18929" sId="2" numFmtId="4">
    <oc r="AA32">
      <v>5373</v>
    </oc>
    <nc r="AA32">
      <v>6050</v>
    </nc>
  </rcc>
  <rcc rId="18930" sId="2" numFmtId="4">
    <oc r="AB32">
      <v>63.228380000000001</v>
    </oc>
    <nc r="AB32">
      <v>54.868659999999998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19467" sId="2" numFmtId="4">
    <oc r="DM32">
      <v>23100.462</v>
    </oc>
    <nc r="DM32">
      <v>24581.235000000001</v>
    </nc>
  </rcc>
  <rcc rId="19468" sId="2" numFmtId="4">
    <oc r="DN32">
      <v>594.39980000000003</v>
    </oc>
    <nc r="DN32">
      <v>541.47286999999994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c rId="16297" sId="2" numFmtId="4">
    <oc r="F32">
      <v>40245.383569999998</v>
    </oc>
    <nc r="F32">
      <v>40911</v>
    </nc>
  </rcc>
  <rcc rId="16298" sId="2" numFmtId="4">
    <oc r="G32">
      <v>41785.954980000002</v>
    </oc>
    <nc r="G32">
      <v>1951.83959</v>
    </nc>
  </rcc>
  <rcc rId="16299" sId="2" numFmtId="4">
    <oc r="I32">
      <v>5493.7</v>
    </oc>
    <nc r="I32">
      <v>5728.5</v>
    </nc>
  </rcc>
  <rcc rId="16300" sId="2" numFmtId="4">
    <oc r="J32">
      <v>5533.6949500000001</v>
    </oc>
    <nc r="J32">
      <v>318.45472999999998</v>
    </nc>
  </rcc>
  <rcc rId="16301" sId="2" numFmtId="4">
    <oc r="L32">
      <v>3048.8850000000002</v>
    </oc>
    <nc r="L32">
      <v>3471.43</v>
    </nc>
  </rcc>
  <rcc rId="16302" sId="2" numFmtId="4">
    <oc r="M32">
      <v>4518.4792699999998</v>
    </oc>
    <nc r="M32">
      <v>352.35536000000002</v>
    </nc>
  </rcc>
  <rcc rId="16303" sId="2" numFmtId="4">
    <oc r="O32">
      <v>32.633000000000003</v>
    </oc>
    <nc r="O32">
      <v>37.200000000000003</v>
    </nc>
  </rcc>
  <rcc rId="16304" sId="2" numFmtId="4">
    <oc r="P32">
      <v>33.211979999999997</v>
    </oc>
    <nc r="P32">
      <v>2.3975399999999998</v>
    </nc>
  </rcc>
  <rcc rId="16305" sId="2" numFmtId="4">
    <oc r="R32">
      <v>5092.3969999999999</v>
    </oc>
    <nc r="R32">
      <v>5798.07</v>
    </nc>
  </rcc>
  <rcc rId="16306" sId="2" numFmtId="4">
    <oc r="S32">
      <v>6036.7036500000004</v>
    </oc>
    <nc r="S32">
      <v>483.48590000000002</v>
    </nc>
  </rcc>
  <rcc rId="16307" sId="2" numFmtId="4">
    <oc r="V32">
      <v>-661.66719000000001</v>
    </oc>
    <nc r="V32">
      <v>-64.775540000000007</v>
    </nc>
  </rcc>
  <rcc rId="16308" sId="2" numFmtId="4">
    <oc r="X32">
      <v>591.20000000000005</v>
    </oc>
    <nc r="X32">
      <v>535</v>
    </nc>
  </rcc>
  <rcc rId="16309" sId="2" numFmtId="4">
    <oc r="Y32">
      <v>583.22735999999998</v>
    </oc>
    <nc r="Y32">
      <v>2.8584000000000001</v>
    </nc>
  </rcc>
  <rcc rId="16310" sId="2" numFmtId="4">
    <oc r="AA32">
      <v>4790</v>
    </oc>
    <nc r="AA32">
      <v>5373</v>
    </nc>
  </rcc>
  <rcc rId="16311" sId="2" numFmtId="4">
    <oc r="AB32">
      <v>4751.8027000000002</v>
    </oc>
    <nc r="AB32">
      <v>63.228380000000001</v>
    </nc>
  </rcc>
  <rcc rId="16312" sId="2" numFmtId="4">
    <oc r="AD32">
      <v>17399.37729</v>
    </oc>
    <nc r="AD32">
      <v>16870</v>
    </nc>
  </rcc>
  <rcc rId="16313" sId="2" numFmtId="4">
    <oc r="AE32">
      <v>16758.076590000001</v>
    </oc>
    <nc r="AE32">
      <v>533.96861000000001</v>
    </nc>
  </rcc>
  <rcc rId="16314" sId="2" numFmtId="4">
    <oc r="AG32">
      <v>150</v>
    </oc>
    <nc r="AG32">
      <v>116</v>
    </nc>
  </rcc>
  <rcc rId="16315" sId="2" numFmtId="4">
    <oc r="AH32">
      <v>126.675</v>
    </oc>
    <nc r="AH32">
      <v>5.25</v>
    </nc>
  </rcc>
  <rcc rId="16316" sId="2" numFmtId="4">
    <oc r="AN19">
      <f>Мос!D27</f>
    </oc>
    <nc r="AN19">
      <v>0</v>
    </nc>
  </rcc>
  <rcc rId="16317" sId="2" numFmtId="4">
    <oc r="AP32">
      <v>1996.9</v>
    </oc>
    <nc r="AP32">
      <v>2591</v>
    </nc>
  </rcc>
  <rcc rId="16318" sId="2" numFmtId="4">
    <oc r="AQ32">
      <v>2027.9463499999999</v>
    </oc>
    <nc r="AQ32">
      <v>195.67151000000001</v>
    </nc>
  </rcc>
  <rcc rId="16319" sId="2" numFmtId="4">
    <oc r="AS32">
      <v>345.7</v>
    </oc>
    <nc r="AS32">
      <v>390.8</v>
    </nc>
  </rcc>
  <rcc rId="16320" sId="2" numFmtId="4">
    <oc r="AT32">
      <v>556.80574999999999</v>
    </oc>
    <nc r="AT32">
      <v>18.797180000000001</v>
    </nc>
  </rcc>
  <rcc rId="16321" sId="2" numFmtId="4">
    <oc r="AY32">
      <v>1004</v>
    </oc>
    <nc r="AY32">
      <v>0</v>
    </nc>
  </rcc>
  <rcc rId="16322" sId="2" numFmtId="4">
    <oc r="AZ32">
      <v>1158.4407200000001</v>
    </oc>
    <nc r="AZ32">
      <v>42.127519999999997</v>
    </nc>
  </rcc>
  <rcc rId="16323" sId="2" numFmtId="4">
    <oc r="BE32">
      <v>16.591280000000001</v>
    </oc>
    <nc r="BE32">
      <v>0</v>
    </nc>
  </rcc>
  <rcc rId="16324" sId="2" numFmtId="4">
    <oc r="BF32">
      <v>30.501000000000001</v>
    </oc>
    <nc r="BF32">
      <v>0</v>
    </nc>
  </rcc>
  <rcc rId="16325" sId="2" numFmtId="4">
    <oc r="BN32">
      <v>284</v>
    </oc>
    <nc r="BN32">
      <v>0</v>
    </nc>
  </rcc>
  <rcc rId="16326" sId="2" numFmtId="4">
    <oc r="BO32">
      <v>332.39729</v>
    </oc>
    <nc r="BO32">
      <v>2.3295599999999999</v>
    </nc>
  </rcc>
  <rcc rId="16327" sId="2" numFmtId="4">
    <oc r="BR32">
      <v>-0.34044000000000002</v>
    </oc>
    <nc r="BR32">
      <v>-4.3095600000000003</v>
    </nc>
  </rcc>
  <rcc rId="16328" sId="2" numFmtId="4">
    <oc r="BZ32">
      <v>142446.16461000001</v>
    </oc>
    <nc r="BZ32">
      <v>61926.50301</v>
    </nc>
  </rcc>
  <rcc rId="16329" sId="2" numFmtId="4">
    <oc r="CA32">
      <v>105270.31170000001</v>
    </oc>
    <nc r="CA32">
      <v>2638.1585</v>
    </nc>
  </rcc>
  <rcc rId="16330" sId="2" numFmtId="4">
    <oc r="CD32">
      <v>28294</v>
    </oc>
    <nc r="CD32">
      <v>2458.9585000000002</v>
    </nc>
  </rcc>
  <rcc rId="16331" sId="2" numFmtId="4">
    <oc r="CC32">
      <v>28294</v>
    </oc>
    <nc r="CC32">
      <v>29508</v>
    </nc>
  </rcc>
  <rcc rId="16332" sId="2" numFmtId="4">
    <oc r="CF32">
      <v>10023.308000000001</v>
    </oc>
    <nc r="CF32">
      <v>4700</v>
    </nc>
  </rcc>
  <rcc rId="16333" sId="2" numFmtId="4">
    <oc r="CG32">
      <v>10023.308000000001</v>
    </oc>
    <nc r="CG32">
      <v>0</v>
    </nc>
  </rcc>
  <rcc rId="16334" sId="2" numFmtId="4">
    <oc r="CI32">
      <v>82865.409140000003</v>
    </oc>
    <nc r="CI32">
      <v>25036.8194</v>
    </nc>
  </rcc>
  <rcc rId="16335" sId="2" numFmtId="4">
    <oc r="CJ32">
      <v>44405.133119999999</v>
    </oc>
    <nc r="CJ32">
      <v>0</v>
    </nc>
  </rcc>
  <rcc rId="16336" sId="2" numFmtId="4">
    <oc r="CL32">
      <v>2201.1</v>
    </oc>
    <nc r="CL32">
      <v>2219.5</v>
    </nc>
  </rcc>
  <rcc rId="16337" sId="2" numFmtId="4">
    <oc r="CM32">
      <v>2201.1</v>
    </oc>
    <nc r="CM32">
      <v>179.2</v>
    </nc>
  </rcc>
  <rcc rId="16338" sId="2" numFmtId="4">
    <oc r="CO32">
      <v>15512.329390000001</v>
    </oc>
    <nc r="CO32">
      <v>0</v>
    </nc>
  </rcc>
  <rcc rId="16339" sId="2" numFmtId="4">
    <oc r="CP32">
      <v>15381.126819999999</v>
    </oc>
    <nc r="CP32">
      <v>0</v>
    </nc>
  </rcc>
  <rcc rId="16340" sId="2" numFmtId="4">
    <oc r="CR32">
      <v>3550.0180799999998</v>
    </oc>
    <nc r="CR32">
      <v>462.18360999999999</v>
    </nc>
  </rcc>
  <rcc rId="16341" sId="2" numFmtId="4">
    <oc r="CS32">
      <v>4965.6437599999999</v>
    </oc>
    <nc r="CS32">
      <v>0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183.xml><?xml version="1.0" encoding="utf-8"?>
<revisions xmlns="http://schemas.openxmlformats.org/spreadsheetml/2006/main" xmlns:r="http://schemas.openxmlformats.org/officeDocument/2006/relationships">
  <rcc rId="16224" sId="1">
    <oc r="C3" t="inlineStr">
      <is>
        <t>план на 2019 г.</t>
      </is>
    </oc>
    <nc r="C3" t="inlineStr">
      <is>
        <t>план на 2020 г.</t>
      </is>
    </nc>
  </rcc>
  <rcc rId="16225" sId="1">
    <oc r="D3" t="inlineStr">
      <is>
        <t>исполнено на 01.01.2020 г.</t>
      </is>
    </oc>
    <nc r="D3" t="inlineStr">
      <is>
        <t>исполнено на 01.02.2020 г.</t>
      </is>
    </nc>
  </rcc>
  <rcc rId="16226" sId="1">
    <oc r="F3" t="inlineStr">
      <is>
        <t>план на 2019 г.</t>
      </is>
    </oc>
    <nc r="F3" t="inlineStr">
      <is>
        <t>план на 2020 г.</t>
      </is>
    </nc>
  </rcc>
  <rcc rId="16227" sId="1">
    <oc r="G3" t="inlineStr">
      <is>
        <t>исполнено на 01.01.2020 г.</t>
      </is>
    </oc>
    <nc r="G3" t="inlineStr">
      <is>
        <t>исполнено на 01.02.2020 г.</t>
      </is>
    </nc>
  </rcc>
  <rcc rId="16228" sId="1">
    <oc r="I3" t="inlineStr">
      <is>
        <t>план на 2019 г.</t>
      </is>
    </oc>
    <nc r="I3" t="inlineStr">
      <is>
        <t>план на 2020 г.</t>
      </is>
    </nc>
  </rcc>
  <rcc rId="16229" sId="1">
    <oc r="J3" t="inlineStr">
      <is>
        <t>исполнено на 01.01.2020 г.</t>
      </is>
    </oc>
    <nc r="J3" t="inlineStr">
      <is>
        <t>исполнено на 01.02.2020 г.</t>
      </is>
    </nc>
  </rcc>
  <rcc rId="16230" sId="1">
    <oc r="A1" t="inlineStr">
      <is>
        <t>Анализ исполнения консолидированного бюджета Моргаушского районана 01.01.2020 г.</t>
      </is>
    </oc>
    <nc r="A1" t="inlineStr">
      <is>
        <t>Анализ исполнения консолидированного бюджета Моргаушского районана 01.02.2020 г.</t>
      </is>
    </nc>
  </rcc>
  <rcc rId="16231" sId="2">
    <oc r="B5" t="inlineStr">
      <is>
        <t>об исполнении бюджетов поселений  Моргаушского района  на 1 января 2020 г.</t>
      </is>
    </oc>
    <nc r="B5" t="inlineStr">
      <is>
        <t>об исполнении бюджетов поселений  Моргаушского района  на 1 февраля 2020 г.</t>
      </is>
    </nc>
  </rcc>
  <rcc rId="16232" sId="3">
    <oc r="C86" t="inlineStr">
      <is>
        <t>назначено на 2019 г.</t>
      </is>
    </oc>
    <nc r="C86" t="inlineStr">
      <is>
        <t>назначено на 2020 г.</t>
      </is>
    </nc>
  </rcc>
  <rcc rId="16233" sId="3">
    <oc r="D86" t="inlineStr">
      <is>
        <t xml:space="preserve">исполнено на 01.01.2020 г. </t>
      </is>
    </oc>
    <nc r="D86" t="inlineStr">
      <is>
        <t xml:space="preserve">исполнено на 01.02.2020 г. </t>
      </is>
    </nc>
  </rcc>
  <rcc rId="16234" sId="3">
    <oc r="C3" t="inlineStr">
      <is>
        <t>назначено на 2019 г.</t>
      </is>
    </oc>
    <nc r="C3" t="inlineStr">
      <is>
        <t>назначено на 2020 г.</t>
      </is>
    </nc>
  </rcc>
  <rcc rId="16235" sId="3">
    <oc r="D3" t="inlineStr">
      <is>
        <t>исполнено на 01.01.2020 г.</t>
      </is>
    </oc>
    <nc r="D3" t="inlineStr">
      <is>
        <t>исполнено на 01.02.2020 г.</t>
      </is>
    </nc>
  </rcc>
  <rcc rId="16236" sId="3">
    <oc r="A2" t="inlineStr">
      <is>
        <t xml:space="preserve">                                                        Моргаушского района на 01.01.2020 г. </t>
      </is>
    </oc>
    <nc r="A2" t="inlineStr">
      <is>
        <t xml:space="preserve">                                                        Моргаушского района на 01.02.2020 г. 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831.xml><?xml version="1.0" encoding="utf-8"?>
<revisions xmlns="http://schemas.openxmlformats.org/spreadsheetml/2006/main" xmlns:r="http://schemas.openxmlformats.org/officeDocument/2006/relationships">
  <rcc rId="16099" sId="19">
    <oc r="A1" t="inlineStr">
      <is>
        <t xml:space="preserve">                     Анализ исполнения бюджета Ярославского сельского поселения на 01.01.2020 г.</t>
      </is>
    </oc>
    <nc r="A1" t="inlineStr">
      <is>
        <t xml:space="preserve">                     Анализ исполнения бюджета Ярославского сельского поселения на 01.02.2020 г.</t>
      </is>
    </nc>
  </rcc>
  <rcc rId="16100" sId="19">
    <oc r="C3" t="inlineStr">
      <is>
        <t>назначено на 2019 г.</t>
      </is>
    </oc>
    <nc r="C3" t="inlineStr">
      <is>
        <t>назначено на 2020 г.</t>
      </is>
    </nc>
  </rcc>
  <rcc rId="16101" sId="19">
    <oc r="D3" t="inlineStr">
      <is>
        <t>исполнен на 01.01.2020 г.</t>
      </is>
    </oc>
    <nc r="D3" t="inlineStr">
      <is>
        <t>исполнен на 01.02.2020 г.</t>
      </is>
    </nc>
  </rcc>
  <rcc rId="16102" sId="19">
    <oc r="C51" t="inlineStr">
      <is>
        <t>назначено на 2019 г.</t>
      </is>
    </oc>
    <nc r="C51" t="inlineStr">
      <is>
        <t>назначено на 2020 г.</t>
      </is>
    </nc>
  </rcc>
  <rcc rId="16103" sId="19">
    <oc r="D51" t="inlineStr">
      <is>
        <t>исполнено на 01.01.2020 г.</t>
      </is>
    </oc>
    <nc r="D51" t="inlineStr">
      <is>
        <t>исполнено на 01.02.2020 г.</t>
      </is>
    </nc>
  </rcc>
  <rcc rId="16104" sId="19" numFmtId="4">
    <oc r="C6">
      <v>109.68899999999999</v>
    </oc>
    <nc r="C6">
      <v>111</v>
    </nc>
  </rcc>
  <rcc rId="16105" sId="19" numFmtId="4">
    <oc r="D6">
      <v>113.28968</v>
    </oc>
    <nc r="D6">
      <v>5.0952900000000003</v>
    </nc>
  </rcc>
  <rcc rId="16106" sId="19" numFmtId="4">
    <oc r="C8">
      <v>157.55000000000001</v>
    </oc>
    <nc r="C8">
      <v>183.91</v>
    </nc>
  </rcc>
  <rcc rId="16107" sId="19" numFmtId="4">
    <oc r="D8">
      <v>233.48851999999999</v>
    </oc>
    <nc r="D8">
      <v>18.66656</v>
    </nc>
  </rcc>
  <rcc rId="16108" sId="19" numFmtId="4">
    <oc r="C9">
      <v>1.69</v>
    </oc>
    <nc r="C9">
      <v>1.97</v>
    </nc>
  </rcc>
  <rcc rId="16109" sId="19" numFmtId="4">
    <oc r="D9">
      <v>1.7161999999999999</v>
    </oc>
    <nc r="D9">
      <v>0.12701999999999999</v>
    </nc>
  </rcc>
  <rcc rId="16110" sId="19" numFmtId="4">
    <oc r="C10">
      <v>263.14</v>
    </oc>
    <nc r="C10">
      <v>307.16000000000003</v>
    </nc>
  </rcc>
  <rcc rId="16111" sId="19" numFmtId="4">
    <oc r="D10">
      <v>311.94144</v>
    </oc>
    <nc r="D10">
      <v>25.613409999999998</v>
    </nc>
  </rcc>
  <rcc rId="16112" sId="19" numFmtId="4">
    <oc r="D11">
      <v>-34.191079999999999</v>
    </oc>
    <nc r="D11">
      <v>-3.4316</v>
    </nc>
  </rcc>
  <rcc rId="16113" sId="19" numFmtId="4">
    <oc r="D13">
      <v>0.77749999999999997</v>
    </oc>
    <nc r="D13">
      <v>0</v>
    </nc>
  </rcc>
  <rcc rId="16114" sId="19" numFmtId="4">
    <oc r="C15">
      <v>228</v>
    </oc>
    <nc r="C15">
      <v>470</v>
    </nc>
  </rcc>
  <rcc rId="16115" sId="19" numFmtId="4">
    <oc r="D15">
      <v>272.13067000000001</v>
    </oc>
    <nc r="D15">
      <v>0.40275</v>
    </nc>
  </rcc>
  <rcc rId="16116" sId="19" numFmtId="4">
    <oc r="C16">
      <v>1028</v>
    </oc>
    <nc r="C16">
      <v>914</v>
    </nc>
  </rcc>
  <rcc rId="16117" sId="19" numFmtId="4">
    <oc r="D16">
      <v>921.55541000000005</v>
    </oc>
    <nc r="D16">
      <v>16.76437</v>
    </nc>
  </rcc>
  <rcc rId="16118" sId="19" numFmtId="4">
    <oc r="D18">
      <v>3.95</v>
    </oc>
    <nc r="D18">
      <v>1</v>
    </nc>
  </rcc>
  <rcc rId="16119" sId="19" numFmtId="4">
    <oc r="C27">
      <v>300</v>
    </oc>
    <nc r="C27">
      <v>230.6</v>
    </nc>
  </rcc>
  <rcc rId="16120" sId="19" numFmtId="4">
    <oc r="D27">
      <v>245.64313000000001</v>
    </oc>
    <nc r="D27">
      <v>12.44459</v>
    </nc>
  </rcc>
  <rcc rId="16121" sId="19" numFmtId="4">
    <oc r="C32">
      <v>5</v>
    </oc>
    <nc r="C32">
      <v>0</v>
    </nc>
  </rcc>
  <rcc rId="16122" sId="19" numFmtId="4">
    <oc r="D32">
      <v>26.343</v>
    </oc>
    <nc r="D32">
      <v>0</v>
    </nc>
  </rcc>
  <rcc rId="16123" sId="19" numFmtId="4">
    <oc r="C35">
      <v>5</v>
    </oc>
    <nc r="C35">
      <v>0</v>
    </nc>
  </rcc>
  <rcc rId="16124" sId="19" numFmtId="4">
    <oc r="D35">
      <v>5.5026700000000002</v>
    </oc>
    <nc r="D35">
      <v>0</v>
    </nc>
  </rcc>
  <rcc rId="16125" sId="19" numFmtId="4">
    <oc r="C40">
      <v>2260</v>
    </oc>
    <nc r="C40">
      <v>1220</v>
    </nc>
  </rcc>
  <rcc rId="16126" sId="19" numFmtId="4">
    <oc r="C39">
      <v>550.70000000000005</v>
    </oc>
    <nc r="C39">
      <v>730.1</v>
    </nc>
  </rcc>
  <rcc rId="16127" sId="19" numFmtId="4">
    <oc r="D39">
      <v>550.70000000000005</v>
    </oc>
    <nc r="D39">
      <v>60.841000000000001</v>
    </nc>
  </rcc>
  <rcc rId="16128" sId="19" numFmtId="4">
    <oc r="D40">
      <v>2260</v>
    </oc>
    <nc r="D40">
      <v>0</v>
    </nc>
  </rcc>
  <rcc rId="16129" sId="19" numFmtId="4">
    <oc r="C41">
      <v>1797.84664</v>
    </oc>
    <nc r="C41">
      <v>1145.971</v>
    </nc>
  </rcc>
  <rcc rId="16130" sId="19" numFmtId="4">
    <oc r="D41">
      <v>1797.808</v>
    </oc>
    <nc r="D41">
      <v>0</v>
    </nc>
  </rcc>
  <rcc rId="16131" sId="19" numFmtId="4">
    <oc r="C42">
      <v>93.018000000000001</v>
    </oc>
    <nc r="C42">
      <v>95.573999999999998</v>
    </nc>
  </rcc>
  <rcc rId="16132" sId="19" numFmtId="4">
    <oc r="D42">
      <v>93.018000000000001</v>
    </oc>
    <nc r="D42">
      <v>7.4667000000000003</v>
    </nc>
  </rcc>
  <rcc rId="16133" sId="19" numFmtId="4">
    <oc r="C44">
      <v>5437.8438200000001</v>
    </oc>
    <nc r="C44">
      <v>0</v>
    </nc>
  </rcc>
  <rcc rId="16134" sId="19" numFmtId="4">
    <oc r="D44">
      <v>5432.4480000000003</v>
    </oc>
    <nc r="D44">
      <v>0</v>
    </nc>
  </rcc>
  <rcc rId="16135" sId="19" numFmtId="4">
    <oc r="C45">
      <v>240.48367999999999</v>
    </oc>
    <nc r="C45">
      <v>0</v>
    </nc>
  </rcc>
  <rcc rId="16136" sId="19" numFmtId="4">
    <oc r="D45">
      <v>240.48367999999999</v>
    </oc>
    <nc r="D45">
      <v>0</v>
    </nc>
  </rcc>
  <rcc rId="16137" sId="19" numFmtId="4">
    <oc r="C33">
      <v>7.5912800000000002</v>
    </oc>
    <nc r="C33"/>
  </rcc>
  <rcc rId="16138" sId="19" numFmtId="4">
    <oc r="D30">
      <v>7.9796699999999996</v>
    </oc>
    <nc r="D30">
      <v>0</v>
    </nc>
  </rcc>
  <rcc rId="16139" sId="19" numFmtId="34">
    <oc r="C55">
      <v>1335.058</v>
    </oc>
    <nc r="C55">
      <v>1333.1</v>
    </nc>
  </rcc>
  <rcc rId="16140" sId="19" numFmtId="34">
    <oc r="D55">
      <v>1331.7880399999999</v>
    </oc>
    <nc r="D55">
      <v>29.6</v>
    </nc>
  </rcc>
  <rcc rId="16141" sId="19" numFmtId="34">
    <oc r="C58">
      <v>0</v>
    </oc>
    <nc r="C58">
      <v>24</v>
    </nc>
  </rcc>
  <rcc rId="16142" sId="19" numFmtId="34">
    <oc r="C60">
      <v>8.7880000000000003</v>
    </oc>
    <nc r="C60">
      <v>3.0230000000000001</v>
    </nc>
  </rcc>
  <rcc rId="16143" sId="19" numFmtId="34">
    <oc r="D60">
      <v>8.7874999999999996</v>
    </oc>
    <nc r="D60">
      <v>0</v>
    </nc>
  </rcc>
  <rcc rId="16144" sId="19" numFmtId="34">
    <oc r="C62">
      <v>89.944999999999993</v>
    </oc>
    <nc r="C62">
      <v>89.603999999999999</v>
    </nc>
  </rcc>
  <rcc rId="16145" sId="19" numFmtId="34">
    <oc r="D62">
      <v>89.944999999999993</v>
    </oc>
    <nc r="D62">
      <v>2.4</v>
    </nc>
  </rcc>
  <rcc rId="16146" sId="19" numFmtId="34">
    <oc r="C66">
      <v>0</v>
    </oc>
    <nc r="C66">
      <v>2</v>
    </nc>
  </rcc>
  <rcc rId="16147" sId="19" numFmtId="34">
    <oc r="C67">
      <v>12.635999999999999</v>
    </oc>
    <nc r="C67">
      <v>8</v>
    </nc>
  </rcc>
  <rcc rId="16148" sId="19" numFmtId="34">
    <oc r="D67">
      <v>12.635429999999999</v>
    </oc>
    <nc r="D67">
      <v>0</v>
    </nc>
  </rcc>
  <rcc rId="16149" sId="19" numFmtId="34">
    <oc r="D68">
      <v>2</v>
    </oc>
    <nc r="D68">
      <v>0</v>
    </nc>
  </rcc>
  <rcc rId="16150" sId="19" numFmtId="34">
    <oc r="C70">
      <v>8.0429999999999993</v>
    </oc>
    <nc r="C70">
      <v>14.316000000000001</v>
    </nc>
  </rcc>
  <rcc rId="16151" sId="19" numFmtId="34">
    <oc r="D70">
      <v>8.0429999999999993</v>
    </oc>
    <nc r="D70">
      <v>0</v>
    </nc>
  </rcc>
  <rcc rId="16152" sId="19" numFmtId="34">
    <oc r="C71">
      <v>1295.7018700000001</v>
    </oc>
    <nc r="C71">
      <v>900</v>
    </nc>
  </rcc>
  <rcc rId="16153" sId="19" numFmtId="34">
    <oc r="D71">
      <v>1294.20525</v>
    </oc>
    <nc r="D71">
      <v>0</v>
    </nc>
  </rcc>
  <rcc rId="16154" sId="19" numFmtId="34">
    <oc r="C72">
      <v>2680.5760300000002</v>
    </oc>
    <nc r="C72">
      <v>1639.011</v>
    </nc>
  </rcc>
  <rcc rId="16155" sId="19" numFmtId="34">
    <oc r="D72">
      <v>2539.5505899999998</v>
    </oc>
    <nc r="D72">
      <v>0</v>
    </nc>
  </rcc>
  <rcc rId="16156" sId="19" numFmtId="34">
    <oc r="C73">
      <v>226</v>
    </oc>
    <nc r="C73">
      <v>0</v>
    </nc>
  </rcc>
  <rcc rId="16157" sId="19" numFmtId="34">
    <oc r="D73">
      <v>223.95462000000001</v>
    </oc>
    <nc r="D73">
      <v>0</v>
    </nc>
  </rcc>
  <rcc rId="16158" sId="19" numFmtId="34">
    <oc r="C77">
      <v>498.79333000000003</v>
    </oc>
    <nc r="C77">
      <v>355.43099999999998</v>
    </nc>
  </rcc>
  <rcc rId="16159" sId="19" numFmtId="34">
    <oc r="D77">
      <v>498.71235000000001</v>
    </oc>
    <nc r="D77">
      <v>0</v>
    </nc>
  </rcc>
  <rcc rId="16160" sId="19" numFmtId="34">
    <oc r="C79">
      <v>6384.0006199999998</v>
    </oc>
    <nc r="C79">
      <v>1042.8</v>
    </nc>
  </rcc>
  <rcc rId="16161" sId="19" numFmtId="34">
    <oc r="D79">
      <v>6378.6048000000001</v>
    </oc>
    <nc r="D79">
      <v>86.832999999999998</v>
    </nc>
  </rcc>
  <rcc rId="16162" sId="19" numFmtId="34">
    <oc r="C86">
      <v>1.2849999999999999</v>
    </oc>
    <nc r="C86">
      <v>2</v>
    </nc>
  </rcc>
  <rcc rId="16163" sId="19" numFmtId="34">
    <oc r="D86">
      <v>1.2849999999999999</v>
    </oc>
    <nc r="D86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21705" sId="1">
    <oc r="A49" t="inlineStr">
      <is>
        <t>Начальник финансового отдела</t>
      </is>
    </oc>
    <nc r="A49" t="inlineStr">
      <is>
        <t>Заместитель главы администрации</t>
      </is>
    </nc>
  </rcc>
  <rcc rId="21706" sId="1">
    <oc r="A50" t="inlineStr">
      <is>
        <t>администрации Моргаушского района</t>
      </is>
    </oc>
    <nc r="A50" t="inlineStr">
      <is>
        <t>Моргаушского района-начальник финансового отдела</t>
      </is>
    </nc>
  </rcc>
  <rfmt sheetId="1" sqref="C50" start="0" length="2147483647">
    <dxf>
      <font>
        <sz val="12"/>
      </font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c rId="18995" sId="2" numFmtId="4">
    <oc r="AQ32">
      <v>195.67151000000001</v>
    </oc>
    <nc r="AQ32">
      <v>195.61660000000001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21104" sId="16">
    <oc r="D53" t="inlineStr">
      <is>
        <t>исполнен на 01.02.2021 г.</t>
      </is>
    </oc>
    <nc r="D53" t="inlineStr">
      <is>
        <t>исполнен на 01.03.2021 г.</t>
      </is>
    </nc>
  </rcc>
  <rcc rId="21105" sId="16">
    <oc r="D3" t="inlineStr">
      <is>
        <t>исполнен на 01.02.2021 г.</t>
      </is>
    </oc>
    <nc r="D3" t="inlineStr">
      <is>
        <t>исполнен на 01.03.2021 г.</t>
      </is>
    </nc>
  </rcc>
  <rcc rId="21106" sId="16">
    <oc r="A1" t="inlineStr">
      <is>
        <t xml:space="preserve">                     Анализ исполнения бюджета Юнгинского сельского поселения на 01.02.2020 г.</t>
      </is>
    </oc>
    <nc r="A1" t="inlineStr">
      <is>
        <t xml:space="preserve">                     Анализ исполнения бюджета Юнгинского сельского поселения на 01.03.2020 г.</t>
      </is>
    </nc>
  </rcc>
  <rcc rId="21107" sId="16" numFmtId="4">
    <oc r="D6">
      <v>3.3699599999999998</v>
    </oc>
    <nc r="D6">
      <v>13.42066</v>
    </nc>
  </rcc>
  <rcc rId="21108" sId="16" numFmtId="4">
    <oc r="D8">
      <v>22.91865</v>
    </oc>
    <nc r="D8">
      <v>23.600729999999999</v>
    </nc>
  </rcc>
  <rcc rId="21109" sId="16" numFmtId="4">
    <oc r="D9">
      <v>0.13508999999999999</v>
    </oc>
    <nc r="D9">
      <v>0.15145</v>
    </nc>
  </rcc>
  <rcc rId="21110" sId="16" numFmtId="4">
    <oc r="D10">
      <v>30.751480000000001</v>
    </oc>
    <nc r="D10">
      <v>31.29214</v>
    </nc>
  </rcc>
  <rcc rId="21111" sId="16" numFmtId="4">
    <oc r="D11">
      <v>-3.9057400000000002</v>
    </oc>
    <nc r="D11">
      <v>-4.7865799999999998</v>
    </nc>
  </rcc>
  <rcc rId="21112" sId="16" numFmtId="4">
    <oc r="D13">
      <v>0.2172</v>
    </oc>
    <nc r="D13">
      <v>2.1252</v>
    </nc>
  </rcc>
  <rcc rId="21113" sId="16" numFmtId="4">
    <oc r="D15">
      <v>-0.75882000000000005</v>
    </oc>
    <nc r="D15">
      <v>0.24503</v>
    </nc>
  </rcc>
  <rcc rId="21114" sId="16" numFmtId="4">
    <oc r="D16">
      <v>25.476990000000001</v>
    </oc>
    <nc r="D16">
      <v>42.507260000000002</v>
    </nc>
  </rcc>
  <rcc rId="21115" sId="16" numFmtId="4">
    <oc r="D27">
      <v>0</v>
    </oc>
    <nc r="D27">
      <v>8.6110000000000007</v>
    </nc>
  </rcc>
  <rcc rId="21116" sId="16" numFmtId="4">
    <oc r="D41">
      <v>141.42599999999999</v>
    </oc>
    <nc r="D41">
      <v>282.85199999999998</v>
    </nc>
  </rcc>
  <rcc rId="21117" sId="16" numFmtId="4">
    <oc r="C43">
      <v>848.49</v>
    </oc>
    <nc r="C43">
      <v>1951.951</v>
    </nc>
  </rcc>
  <rcc rId="21118" sId="16" numFmtId="4">
    <oc r="D44">
      <v>8.6166</v>
    </oc>
    <nc r="D44">
      <v>17.2332</v>
    </nc>
  </rcc>
  <rcc rId="21119" sId="16" numFmtId="34">
    <oc r="D57">
      <v>20</v>
    </oc>
    <nc r="D57">
      <v>122.10142</v>
    </nc>
  </rcc>
  <rcc rId="21120" sId="16" numFmtId="34">
    <oc r="D64">
      <v>2</v>
    </oc>
    <nc r="D64">
      <v>10.33</v>
    </nc>
  </rcc>
  <rcc rId="21121" sId="16" numFmtId="34">
    <nc r="D69">
      <v>0.9</v>
    </nc>
  </rcc>
  <rcc rId="21122" sId="16" numFmtId="34">
    <oc r="C74">
      <v>1859.49</v>
    </oc>
    <nc r="C74">
      <v>2962.951</v>
    </nc>
  </rcc>
  <rcc rId="21123" sId="16" numFmtId="34">
    <nc r="D81">
      <v>30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c rId="20806" sId="11" numFmtId="34">
    <nc r="D82">
      <v>225.94550000000001</v>
    </nc>
  </rcc>
  <rcc rId="20807" sId="11" numFmtId="34">
    <oc r="D89">
      <v>0</v>
    </oc>
    <nc r="D89">
      <v>9.6750000000000007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fmt sheetId="2" sqref="EX14:EX31">
    <dxf>
      <numFmt numFmtId="172" formatCode="#,##0.00000"/>
    </dxf>
  </rfmt>
  <rfmt sheetId="2" sqref="EX14:EX31">
    <dxf>
      <numFmt numFmtId="186" formatCode="#,##0.0000"/>
    </dxf>
  </rfmt>
  <rfmt sheetId="2" sqref="EX14:EX31">
    <dxf>
      <numFmt numFmtId="187" formatCode="#,##0.000"/>
    </dxf>
  </rfmt>
  <rfmt sheetId="2" sqref="EX14:EX31">
    <dxf>
      <numFmt numFmtId="4" formatCode="#,##0.00"/>
    </dxf>
  </rfmt>
  <rfmt sheetId="2" sqref="EX14:EX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193.xml><?xml version="1.0" encoding="utf-8"?>
<revisions xmlns="http://schemas.openxmlformats.org/spreadsheetml/2006/main" xmlns:r="http://schemas.openxmlformats.org/officeDocument/2006/relationships">
  <rcc rId="21347" sId="3">
    <oc r="A2" t="inlineStr">
      <is>
        <t xml:space="preserve">                                                        Моргаушского района на 01.02.2021 г. </t>
      </is>
    </oc>
    <nc r="A2" t="inlineStr">
      <is>
        <t xml:space="preserve">                                                        Моргаушского района на 01.03.2021 г. </t>
      </is>
    </nc>
  </rcc>
  <rcc rId="21348" sId="3">
    <oc r="D3" t="inlineStr">
      <is>
        <t>исполнено на 01.02.2021 г.</t>
      </is>
    </oc>
    <nc r="D3" t="inlineStr">
      <is>
        <t>исполнено на 01.03.2021 г.</t>
      </is>
    </nc>
  </rcc>
  <rcc rId="21349" sId="3">
    <oc r="D75" t="inlineStr">
      <is>
        <t xml:space="preserve">исполнено на 01.02.2021 г. </t>
      </is>
    </oc>
    <nc r="D75" t="inlineStr">
      <is>
        <t xml:space="preserve">исполнено на 01.03.2021 г. </t>
      </is>
    </nc>
  </rcc>
  <rcc rId="21350" sId="2" numFmtId="4">
    <oc r="C32">
      <v>127601.71146999999</v>
    </oc>
    <nc r="C32">
      <v>147200.91146999999</v>
    </nc>
  </rcc>
  <rcc rId="21351" sId="2" numFmtId="4">
    <oc r="D32">
      <v>6352.9515499999998</v>
    </oc>
    <nc r="D32">
      <v>15121.17074</v>
    </nc>
  </rcc>
  <rcc rId="21352" sId="2" numFmtId="4">
    <oc r="G32">
      <v>1903.13077</v>
    </oc>
    <nc r="G32">
      <v>3249.75576</v>
    </nc>
  </rcc>
  <rcc rId="21353" sId="2" numFmtId="4">
    <oc r="J32">
      <v>360.32661000000002</v>
    </oc>
    <nc r="J32">
      <v>884.58015999999998</v>
    </nc>
  </rcc>
  <rcc rId="21354" sId="2" numFmtId="4">
    <oc r="M32">
      <v>349.82114999999999</v>
    </oc>
    <nc r="M32">
      <v>360.23216000000002</v>
    </nc>
  </rcc>
  <rcc rId="21355" sId="2" numFmtId="4">
    <oc r="P32">
      <v>2.0620500000000002</v>
    </oc>
    <nc r="P32">
      <v>2.3117700000000001</v>
    </nc>
  </rcc>
  <rcc rId="21356" sId="2" numFmtId="4">
    <oc r="S32">
      <v>469.37824000000001</v>
    </oc>
    <nc r="S32">
      <v>477.63035000000002</v>
    </nc>
  </rcc>
  <rcc rId="21357" sId="2" numFmtId="4">
    <oc r="V32">
      <v>-59.615900000000003</v>
    </oc>
    <nc r="V32">
      <v>-73.060400000000001</v>
    </nc>
  </rcc>
  <rcc rId="21358" sId="2" numFmtId="4">
    <oc r="Y32">
      <v>20.127880000000001</v>
    </oc>
    <nc r="Y32">
      <v>37.174199999999999</v>
    </nc>
  </rcc>
  <rcc rId="21359" sId="2" numFmtId="4">
    <oc r="AB32">
      <v>54.868659999999998</v>
    </oc>
    <nc r="AB32">
      <v>191.27663000000001</v>
    </nc>
  </rcc>
  <rcc rId="21360" sId="2" numFmtId="4">
    <oc r="AE32">
      <v>462.64346999999998</v>
    </oc>
    <nc r="AE32">
      <v>988.83984999999996</v>
    </nc>
  </rcc>
  <rcc rId="21361" sId="2" numFmtId="4">
    <oc r="AH32">
      <v>3.4</v>
    </oc>
    <nc r="AH32">
      <v>8</v>
    </nc>
  </rcc>
  <rcc rId="21362" sId="2" numFmtId="4">
    <oc r="AQ32">
      <v>195.61660000000001</v>
    </oc>
    <nc r="AQ32">
      <v>301.16660000000002</v>
    </nc>
  </rcc>
  <rcc rId="21363" sId="2" numFmtId="4">
    <oc r="AT32">
      <v>18.75216</v>
    </oc>
    <nc r="AT32">
      <v>40.694589999999998</v>
    </nc>
  </rcc>
  <rcc rId="21364" sId="2" numFmtId="4">
    <oc r="AZ32">
      <v>5.3297999999999996</v>
    </oc>
    <nc r="AZ32">
      <v>16.434190000000001</v>
    </nc>
  </rcc>
  <rcc rId="21365" sId="2" numFmtId="4">
    <oc r="BR32">
      <v>-1.28335</v>
    </oc>
    <nc r="BR32">
      <v>-7.2277399999999998</v>
    </nc>
  </rcc>
  <rcc rId="21366" sId="2" numFmtId="4">
    <oc r="BZ32">
      <v>85866.371469999998</v>
    </oc>
    <nc r="BZ32">
      <v>105465.57147</v>
    </nc>
  </rcc>
  <rcc rId="21367" sId="2" numFmtId="4">
    <oc r="CA32">
      <v>4449.82078</v>
    </oc>
    <nc r="CA32">
      <v>11871.41498</v>
    </nc>
  </rcc>
  <rcc rId="21368" sId="2" numFmtId="4">
    <oc r="CD32">
      <v>4461.3159999999998</v>
    </oc>
    <nc r="CD32">
      <v>8922.6319999999996</v>
    </nc>
  </rcc>
  <rcc rId="21369" sId="2" numFmtId="4">
    <oc r="CI32">
      <v>21197.918470000001</v>
    </oc>
    <nc r="CI32">
      <v>40797.118470000001</v>
    </nc>
  </rcc>
  <rcc rId="21370" sId="2" numFmtId="4">
    <oc r="CJ32">
      <v>0</v>
    </oc>
    <nc r="CJ32">
      <v>579.86199999999997</v>
    </nc>
  </rcc>
  <rcc rId="21371" sId="2" numFmtId="4">
    <oc r="CM32">
      <v>206.8</v>
    </oc>
    <nc r="CM32">
      <v>413.6</v>
    </nc>
  </rcc>
  <rcc rId="21372" sId="2" numFmtId="4">
    <oc r="CS32">
      <v>249.5</v>
    </oc>
    <nc r="CS32">
      <v>2423.1161999999999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fmt sheetId="4" sqref="C62:D62">
    <dxf>
      <numFmt numFmtId="174" formatCode="0.0000"/>
    </dxf>
  </rfmt>
  <rfmt sheetId="4" sqref="C62:D62">
    <dxf>
      <numFmt numFmtId="183" formatCode="0.000"/>
    </dxf>
  </rfmt>
  <rfmt sheetId="4" sqref="C62:D62">
    <dxf>
      <numFmt numFmtId="2" formatCode="0.00"/>
    </dxf>
  </rfmt>
  <rfmt sheetId="4" sqref="C62:D62">
    <dxf>
      <numFmt numFmtId="166" formatCode="0.0"/>
    </dxf>
  </rfmt>
  <rcc rId="20136" sId="5">
    <oc r="D55" t="inlineStr">
      <is>
        <t>исполнено на 01.02.2021 г</t>
      </is>
    </oc>
    <nc r="D55" t="inlineStr">
      <is>
        <t>исполнено на 01.03.2021 г</t>
      </is>
    </nc>
  </rcc>
  <rcc rId="20137" sId="5">
    <oc r="D3" t="inlineStr">
      <is>
        <t>исполнен на 01.02.2021 г.</t>
      </is>
    </oc>
    <nc r="D3" t="inlineStr">
      <is>
        <t>исполнен на 01.03.2021 г.</t>
      </is>
    </nc>
  </rcc>
  <rcc rId="20138" sId="5">
    <oc r="A1" t="inlineStr">
      <is>
        <t xml:space="preserve">                     Анализ исполнения бюджета Большесундырского сельского поселения на 01.02.2021 г.</t>
      </is>
    </oc>
    <nc r="A1" t="inlineStr">
      <is>
        <t xml:space="preserve">                     Анализ исполнения бюджета Большесундырского сельского поселения на 01.03.2021 г.</t>
      </is>
    </nc>
  </rcc>
  <rcc rId="20139" sId="5" numFmtId="4">
    <oc r="D6">
      <v>19.637720000000002</v>
    </oc>
    <nc r="D6">
      <v>50.678400000000003</v>
    </nc>
  </rcc>
  <rcc rId="20140" sId="5" numFmtId="4">
    <oc r="D8">
      <v>27.809249999999999</v>
    </oc>
    <nc r="D8">
      <v>28.636890000000001</v>
    </nc>
  </rcc>
  <rcc rId="20141" sId="5" numFmtId="4">
    <oc r="D9">
      <v>0.16391</v>
    </oc>
    <nc r="D9">
      <v>0.18376000000000001</v>
    </nc>
  </rcc>
  <rcc rId="20142" sId="5" numFmtId="4">
    <oc r="D10">
      <v>37.313519999999997</v>
    </oc>
    <nc r="D10">
      <v>37.969520000000003</v>
    </nc>
  </rcc>
  <rcc rId="20143" sId="5" numFmtId="4">
    <oc r="D11">
      <v>-4.7392000000000003</v>
    </oc>
    <nc r="D11">
      <v>-5.8079799999999997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c rId="19150" sId="2" numFmtId="4">
    <oc r="BR32">
      <v>-4.3095600000000003</v>
    </oc>
    <nc r="BR32">
      <v>-1.28335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c rId="19088" sId="2" numFmtId="4">
    <oc r="AZ32">
      <v>42.127519999999997</v>
    </oc>
    <nc r="AZ32">
      <v>5.3297999999999996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15682" sId="15">
    <oc r="A1" t="inlineStr">
      <is>
        <t xml:space="preserve">                     Анализ исполнения бюджета Шатьмапосинского сельского поселения на 01.01.2020 г.</t>
      </is>
    </oc>
    <nc r="A1" t="inlineStr">
      <is>
        <t xml:space="preserve">                     Анализ исполнения бюджета Шатьмапосинского сельского поселения на 01.02.2020 г.</t>
      </is>
    </nc>
  </rcc>
  <rcc rId="15683" sId="15">
    <oc r="C3" t="inlineStr">
      <is>
        <t>назначено на 2019 г.</t>
      </is>
    </oc>
    <nc r="C3" t="inlineStr">
      <is>
        <t>назначено на 2020 г.</t>
      </is>
    </nc>
  </rcc>
  <rcc rId="15684" sId="15">
    <oc r="D3" t="inlineStr">
      <is>
        <t>исполнен на 01.01.2020 г.</t>
      </is>
    </oc>
    <nc r="D3" t="inlineStr">
      <is>
        <t>исполнен на 01.02.2020 г.</t>
      </is>
    </nc>
  </rcc>
  <rcc rId="15685" sId="15">
    <oc r="C54" t="inlineStr">
      <is>
        <t>назначено на 2019 г.</t>
      </is>
    </oc>
    <nc r="C54" t="inlineStr">
      <is>
        <t>назначено на 2020 г.</t>
      </is>
    </nc>
  </rcc>
  <rcc rId="15686" sId="15">
    <oc r="D54" t="inlineStr">
      <is>
        <t>исполнено на 01.01.2020 г.</t>
      </is>
    </oc>
    <nc r="D54" t="inlineStr">
      <is>
        <t>исполнено на 01.02.2020 г.</t>
      </is>
    </nc>
  </rcc>
  <rcc rId="15687" sId="15" numFmtId="4">
    <oc r="C6">
      <v>37.046999999999997</v>
    </oc>
    <nc r="C6">
      <v>44.3</v>
    </nc>
  </rcc>
  <rcc rId="15688" sId="15" numFmtId="4">
    <oc r="D6">
      <v>44.39725</v>
    </oc>
    <nc r="D6">
      <v>0.94494</v>
    </nc>
  </rcc>
  <rcc rId="15689" sId="15" numFmtId="4">
    <oc r="C8">
      <v>121.37</v>
    </oc>
    <nc r="C8">
      <v>140.30000000000001</v>
    </nc>
  </rcc>
  <rcc rId="15690" sId="15" numFmtId="4">
    <oc r="D8">
      <v>179.88147000000001</v>
    </oc>
    <nc r="D8">
      <v>14.24047</v>
    </nc>
  </rcc>
  <rcc rId="15691" sId="15" numFmtId="4">
    <oc r="C9">
      <v>1.3049999999999999</v>
    </oc>
    <nc r="C9">
      <v>1.5</v>
    </nc>
  </rcc>
  <rcc rId="15692" sId="15" numFmtId="4">
    <oc r="D9">
      <v>1.3221700000000001</v>
    </oc>
    <nc r="D9">
      <v>9.6890000000000004E-2</v>
    </nc>
  </rcc>
  <rcc rId="15693" sId="15" numFmtId="4">
    <oc r="C10">
      <v>202.73</v>
    </oc>
    <nc r="C10">
      <v>234.33</v>
    </nc>
  </rcc>
  <rcc rId="15694" sId="15" numFmtId="4">
    <oc r="D10">
      <v>240.32223999999999</v>
    </oc>
    <nc r="D10">
      <v>19.540109999999999</v>
    </nc>
  </rcc>
  <rcc rId="15695" sId="15" numFmtId="4">
    <oc r="D11">
      <v>-26.341080000000002</v>
    </oc>
    <nc r="D11">
      <v>-2.6179100000000002</v>
    </nc>
  </rcc>
  <rcc rId="15696" sId="15" numFmtId="4">
    <oc r="C13">
      <v>40</v>
    </oc>
    <nc r="C13">
      <v>50</v>
    </nc>
  </rcc>
  <rcc rId="15697" sId="15" numFmtId="4">
    <oc r="D13">
      <v>43.005290000000002</v>
    </oc>
    <nc r="D13">
      <v>0</v>
    </nc>
  </rcc>
  <rcc rId="15698" sId="15" numFmtId="4">
    <oc r="C15">
      <v>42</v>
    </oc>
    <nc r="C15">
      <v>65</v>
    </nc>
  </rcc>
  <rcc rId="15699" sId="15" numFmtId="4">
    <oc r="D15">
      <v>38.740839999999999</v>
    </oc>
    <nc r="D15">
      <v>3.8854000000000002</v>
    </nc>
  </rcc>
  <rcc rId="15700" sId="15" numFmtId="4">
    <oc r="C16">
      <v>305</v>
    </oc>
    <nc r="C16">
      <v>274</v>
    </nc>
  </rcc>
  <rcc rId="15701" sId="15" numFmtId="4">
    <oc r="D16">
      <v>290.87085999999999</v>
    </oc>
    <nc r="D16">
      <v>6.5442</v>
    </nc>
  </rcc>
  <rcc rId="15702" sId="15" numFmtId="4">
    <oc r="C18">
      <v>5</v>
    </oc>
    <nc r="C18">
      <v>3</v>
    </nc>
  </rcc>
  <rcc rId="15703" sId="15" numFmtId="4">
    <oc r="D18">
      <v>4.5</v>
    </oc>
    <nc r="D18">
      <v>0</v>
    </nc>
  </rcc>
  <rcc rId="15704" sId="15" numFmtId="4">
    <oc r="C27">
      <v>92</v>
    </oc>
    <nc r="C27">
      <v>153</v>
    </nc>
  </rcc>
  <rcc rId="15705" sId="15" numFmtId="4">
    <oc r="D27">
      <v>125.0138</v>
    </oc>
    <nc r="D27">
      <v>49.196800000000003</v>
    </nc>
  </rcc>
  <rcc rId="15706" sId="15" numFmtId="4">
    <oc r="C28">
      <v>17</v>
    </oc>
    <nc r="C28">
      <v>26</v>
    </nc>
  </rcc>
  <rcc rId="15707" sId="15" numFmtId="4">
    <oc r="D28">
      <v>26.011199999999999</v>
    </oc>
    <nc r="D28">
      <v>2.1676000000000002</v>
    </nc>
  </rcc>
  <rcc rId="15708" sId="15" numFmtId="4">
    <oc r="C30">
      <v>42</v>
    </oc>
    <nc r="C30"/>
  </rcc>
  <rcc rId="15709" sId="15" numFmtId="4">
    <oc r="D30">
      <v>41.089950000000002</v>
    </oc>
    <nc r="D30">
      <v>6.2038700000000002</v>
    </nc>
  </rcc>
  <rcc rId="15710" sId="15" numFmtId="4">
    <oc r="C42">
      <v>1347.9</v>
    </oc>
    <nc r="C42">
      <v>1263.2</v>
    </nc>
  </rcc>
  <rcc rId="15711" sId="15" numFmtId="4">
    <oc r="D42">
      <v>1347.9</v>
    </oc>
    <nc r="D42">
      <v>105.265</v>
    </nc>
  </rcc>
  <rcc rId="15712" sId="15" numFmtId="4">
    <oc r="C43">
      <v>320</v>
    </oc>
    <nc r="C43">
      <v>300</v>
    </nc>
  </rcc>
  <rcc rId="15713" sId="15" numFmtId="4">
    <oc r="D43">
      <v>320</v>
    </oc>
    <nc r="D43">
      <v>0</v>
    </nc>
  </rcc>
  <rcc rId="15714" sId="15" numFmtId="4">
    <oc r="C44">
      <v>858.75699999999995</v>
    </oc>
    <nc r="C44">
      <v>1078.827</v>
    </nc>
  </rcc>
  <rcc rId="15715" sId="15" numFmtId="4">
    <oc r="D44">
      <v>858.75699999999995</v>
    </oc>
    <nc r="D44">
      <v>0</v>
    </nc>
  </rcc>
  <rcc rId="15716" sId="15" numFmtId="4">
    <oc r="C45">
      <v>91.480999999999995</v>
    </oc>
    <nc r="C45">
      <v>93.784999999999997</v>
    </nc>
  </rcc>
  <rcc rId="15717" sId="15" numFmtId="4">
    <oc r="D45">
      <v>91.480999999999995</v>
    </oc>
    <nc r="D45">
      <v>7.4667000000000003</v>
    </nc>
  </rcc>
  <rcc rId="15718" sId="15" numFmtId="4">
    <oc r="C46">
      <v>208.655</v>
    </oc>
    <nc r="C46"/>
  </rcc>
  <rcc rId="15719" sId="15" numFmtId="4">
    <oc r="D46">
      <v>208.655</v>
    </oc>
    <nc r="D46"/>
  </rcc>
  <rcc rId="15720" sId="15" numFmtId="4">
    <oc r="C50">
      <v>118.26078</v>
    </oc>
    <nc r="C50"/>
  </rcc>
  <rcc rId="15721" sId="15" numFmtId="4">
    <oc r="D50">
      <v>210</v>
    </oc>
    <nc r="D50"/>
  </rcc>
  <rcc rId="15722" sId="15" numFmtId="34">
    <oc r="C58">
      <v>1112.133</v>
    </oc>
    <nc r="C58">
      <v>1153.2</v>
    </nc>
  </rcc>
  <rcc rId="15723" sId="15" numFmtId="34">
    <oc r="D58">
      <v>1096.1647399999999</v>
    </oc>
    <nc r="D58">
      <v>26.741230000000002</v>
    </nc>
  </rcc>
  <rcc rId="15724" sId="15">
    <oc r="A61" t="inlineStr">
      <is>
        <t>0106</t>
      </is>
    </oc>
    <nc r="A61" t="inlineStr">
      <is>
        <t>0107</t>
      </is>
    </nc>
  </rcc>
  <rcc rId="15725" sId="15" numFmtId="34">
    <oc r="C61">
      <v>0</v>
    </oc>
    <nc r="C61">
      <v>20.516999999999999</v>
    </nc>
  </rcc>
  <rcc rId="15726" sId="15" numFmtId="34">
    <oc r="C63">
      <v>9.0340000000000007</v>
    </oc>
    <nc r="C63">
      <v>2.5419999999999998</v>
    </nc>
  </rcc>
  <rcc rId="15727" sId="15" numFmtId="34">
    <oc r="D63">
      <v>9.0340000000000007</v>
    </oc>
    <nc r="D63">
      <v>0</v>
    </nc>
  </rcc>
  <rcc rId="15728" sId="15" numFmtId="34">
    <oc r="C65">
      <v>89.944999999999993</v>
    </oc>
    <nc r="C65">
      <v>89.605000000000004</v>
    </nc>
  </rcc>
  <rcc rId="15729" sId="15" numFmtId="34">
    <oc r="D65">
      <v>89.944999999999993</v>
    </oc>
    <nc r="D65">
      <v>2</v>
    </nc>
  </rcc>
  <rcc rId="15730" sId="15" numFmtId="34">
    <oc r="C69">
      <v>2.7031100000000001</v>
    </oc>
    <nc r="C69">
      <v>1</v>
    </nc>
  </rcc>
  <rcc rId="15731" sId="15" numFmtId="34">
    <oc r="D69">
      <v>2.7031100000000001</v>
    </oc>
    <nc r="D69">
      <v>0</v>
    </nc>
  </rcc>
  <rcc rId="15732" sId="15" numFmtId="34">
    <oc r="C70">
      <v>12.15</v>
    </oc>
    <nc r="C70">
      <v>1</v>
    </nc>
  </rcc>
  <rcc rId="15733" sId="15" numFmtId="34">
    <oc r="D70">
      <v>12.15</v>
    </oc>
    <nc r="D70">
      <v>0</v>
    </nc>
  </rcc>
  <rcc rId="15734" sId="15" numFmtId="34">
    <oc r="C71">
      <v>6.6000000000000003E-2</v>
    </oc>
    <nc r="C71">
      <v>2</v>
    </nc>
  </rcc>
  <rcc rId="15735" sId="15" numFmtId="34">
    <oc r="D71">
      <v>6.6000000000000003E-2</v>
    </oc>
    <nc r="D71">
      <v>0</v>
    </nc>
  </rcc>
  <rcc rId="15736" sId="15" numFmtId="34">
    <oc r="C73">
      <v>4.0214999999999996</v>
    </oc>
    <nc r="C73">
      <v>10.021000000000001</v>
    </nc>
  </rcc>
  <rcc rId="15737" sId="15" numFmtId="34">
    <oc r="D73">
      <v>4.0214999999999996</v>
    </oc>
    <nc r="D73">
      <v>0</v>
    </nc>
  </rcc>
  <rcc rId="15738" sId="15" numFmtId="34">
    <oc r="C74">
      <v>86.461889999999997</v>
    </oc>
    <nc r="C74">
      <v>0</v>
    </nc>
  </rcc>
  <rcc rId="15739" sId="15" numFmtId="34">
    <oc r="D74">
      <v>85.606759999999994</v>
    </oc>
    <nc r="D74">
      <v>0</v>
    </nc>
  </rcc>
  <rcc rId="15740" sId="15" numFmtId="34">
    <oc r="C75">
      <v>1355.8006499999999</v>
    </oc>
    <nc r="C75">
      <v>1454.9570000000001</v>
    </nc>
  </rcc>
  <rcc rId="15741" sId="15" numFmtId="34">
    <oc r="D75">
      <v>1093.6288999999999</v>
    </oc>
    <nc r="D75">
      <v>0</v>
    </nc>
  </rcc>
  <rcc rId="15742" sId="15" numFmtId="34">
    <oc r="C76">
      <v>148.1</v>
    </oc>
    <nc r="C76">
      <v>0</v>
    </nc>
  </rcc>
  <rcc rId="15743" sId="15" numFmtId="34">
    <oc r="D76">
      <v>148.1</v>
    </oc>
    <nc r="D76">
      <v>0</v>
    </nc>
  </rcc>
  <rcc rId="15744" sId="15" numFmtId="34">
    <oc r="C80">
      <v>392.85</v>
    </oc>
    <nc r="C80">
      <v>153</v>
    </nc>
  </rcc>
  <rcc rId="15745" sId="15" numFmtId="34">
    <oc r="D80">
      <v>392.85</v>
    </oc>
    <nc r="D80">
      <v>7.8357900000000003</v>
    </nc>
  </rcc>
  <rcc rId="15746" sId="15" numFmtId="34">
    <oc r="C82">
      <v>801.4</v>
    </oc>
    <nc r="C82">
      <v>832.4</v>
    </nc>
  </rcc>
  <rcc rId="15747" sId="15" numFmtId="34">
    <oc r="D82">
      <v>801.4</v>
    </oc>
    <nc r="D82">
      <v>70</v>
    </nc>
  </rcc>
  <rcc rId="15748" sId="15" numFmtId="34">
    <oc r="C89">
      <v>0.99</v>
    </oc>
    <nc r="C89">
      <v>2</v>
    </nc>
  </rcc>
  <rcc rId="15749" sId="15" numFmtId="34">
    <oc r="D89">
      <v>0.99</v>
    </oc>
    <nc r="D89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15251" sId="10" numFmtId="4">
    <nc r="C45">
      <v>183.38800000000001</v>
    </nc>
  </rcc>
  <rcc rId="15252" sId="10" numFmtId="4">
    <nc r="D45">
      <v>14.933299999999999</v>
    </nc>
  </rcc>
  <rcc rId="15253" sId="10" numFmtId="34">
    <oc r="C58">
      <v>1487.0609999999999</v>
    </oc>
    <nc r="C58">
      <v>1441</v>
    </nc>
  </rcc>
  <rcc rId="15254" sId="10" numFmtId="34">
    <oc r="D58">
      <v>1481.66993</v>
    </oc>
    <nc r="D58">
      <v>40.233980000000003</v>
    </nc>
  </rcc>
  <rcc rId="15255" sId="10" numFmtId="34">
    <oc r="C61">
      <v>0</v>
    </oc>
    <nc r="C61">
      <v>42</v>
    </nc>
  </rcc>
  <rcc rId="15256" sId="10" numFmtId="34">
    <oc r="C63">
      <v>26.763000000000002</v>
    </oc>
    <nc r="C63">
      <v>3.9950000000000001</v>
    </nc>
  </rcc>
  <rcc rId="15257" sId="10" numFmtId="34">
    <oc r="D63">
      <v>15.028499999999999</v>
    </oc>
    <nc r="D63">
      <v>0</v>
    </nc>
  </rcc>
  <rcc rId="15258" sId="10" numFmtId="34">
    <oc r="C65">
      <v>179.892</v>
    </oc>
    <nc r="C65">
      <v>179.208</v>
    </nc>
  </rcc>
  <rcc rId="15259" sId="10" numFmtId="34">
    <oc r="D65">
      <v>179.892</v>
    </oc>
    <nc r="D65">
      <v>4</v>
    </nc>
  </rcc>
  <rcc rId="15260" sId="10" numFmtId="34">
    <oc r="C69">
      <v>3</v>
    </oc>
    <nc r="C69">
      <v>2</v>
    </nc>
  </rcc>
  <rcc rId="15261" sId="10" numFmtId="34">
    <oc r="D69">
      <v>2.7031100000000001</v>
    </oc>
    <nc r="D69">
      <v>0</v>
    </nc>
  </rcc>
  <rcc rId="15262" sId="10" numFmtId="34">
    <oc r="C70">
      <v>108.5</v>
    </oc>
    <nc r="C70">
      <v>6</v>
    </nc>
  </rcc>
  <rcc rId="15263" sId="10" numFmtId="34">
    <oc r="D70">
      <v>108.15</v>
    </oc>
    <nc r="D70">
      <v>1.5</v>
    </nc>
  </rcc>
  <rcc rId="15264" sId="10" numFmtId="34">
    <oc r="D71">
      <v>2</v>
    </oc>
    <nc r="D71">
      <v>0</v>
    </nc>
  </rcc>
  <rcc rId="15265" sId="10" numFmtId="34">
    <oc r="C73">
      <v>6.7024999999999997</v>
    </oc>
    <nc r="C73">
      <v>10.021000000000001</v>
    </nc>
  </rcc>
  <rcc rId="15266" sId="10" numFmtId="34">
    <oc r="D73">
      <v>6.7024999999999997</v>
    </oc>
    <nc r="D73">
      <v>0</v>
    </nc>
  </rcc>
  <rcc rId="15267" sId="10" numFmtId="34">
    <oc r="C74">
      <v>210.5</v>
    </oc>
    <nc r="C74">
      <v>334.79899999999998</v>
    </nc>
  </rcc>
  <rcc rId="15268" sId="10" numFmtId="34">
    <oc r="D74">
      <v>207.75</v>
    </oc>
    <nc r="D74">
      <v>0</v>
    </nc>
  </rcc>
  <rcc rId="15269" sId="10" numFmtId="34">
    <oc r="C75">
      <v>1716.9789800000001</v>
    </oc>
    <nc r="C75">
      <v>1324.3050000000001</v>
    </nc>
  </rcc>
  <rcc rId="15270" sId="10" numFmtId="34">
    <oc r="D75">
      <v>1716.9789800000001</v>
    </oc>
    <nc r="D75">
      <v>0</v>
    </nc>
  </rcc>
  <rcc rId="15271" sId="10" numFmtId="34">
    <oc r="C76">
      <v>240</v>
    </oc>
    <nc r="C76">
      <v>0</v>
    </nc>
  </rcc>
  <rcc rId="15272" sId="10" numFmtId="34">
    <oc r="D76">
      <v>239.22499999999999</v>
    </oc>
    <nc r="D76">
      <v>0</v>
    </nc>
  </rcc>
  <rcc rId="15273" sId="10" numFmtId="34">
    <oc r="C80">
      <v>1429.009</v>
    </oc>
    <nc r="C80">
      <v>517.96500000000003</v>
    </nc>
  </rcc>
  <rcc rId="15274" sId="10" numFmtId="34">
    <oc r="D80">
      <v>1166.76992</v>
    </oc>
    <nc r="D80">
      <v>16.170000000000002</v>
    </nc>
  </rcc>
  <rcc rId="15275" sId="10" numFmtId="34">
    <oc r="C83">
      <v>1668.1</v>
    </oc>
    <nc r="C83">
      <v>1674.3</v>
    </nc>
  </rcc>
  <rcc rId="15276" sId="10" numFmtId="34">
    <oc r="D83">
      <v>1667.7460000000001</v>
    </oc>
    <nc r="D83">
      <v>100</v>
    </nc>
  </rcc>
  <rcc rId="15277" sId="10" numFmtId="34">
    <oc r="C90">
      <v>12</v>
    </oc>
    <nc r="C90">
      <v>2</v>
    </nc>
  </rcc>
  <rcc rId="15278" sId="10" numFmtId="34">
    <oc r="D90">
      <v>12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14441" sId="4">
    <oc r="A1" t="inlineStr">
      <is>
        <t xml:space="preserve">                     Анализ исполнения бюджета Александровского сельского поселения на 01.01.2020 г.</t>
      </is>
    </oc>
    <nc r="A1" t="inlineStr">
      <is>
        <t xml:space="preserve">                     Анализ исполнения бюджета Александровского сельского поселения на 01.02.2020 г.</t>
      </is>
    </nc>
  </rcc>
  <rcc rId="14442" sId="4">
    <oc r="C3" t="inlineStr">
      <is>
        <t>назначено на 2019 г.</t>
      </is>
    </oc>
    <nc r="C3" t="inlineStr">
      <is>
        <t>назначено на 2020 г.</t>
      </is>
    </nc>
  </rcc>
  <rcc rId="14443" sId="4">
    <oc r="D3" t="inlineStr">
      <is>
        <t>исполнен на 01.01.2020 г.</t>
      </is>
    </oc>
    <nc r="D3" t="inlineStr">
      <is>
        <t>исполнен на 01.02.2020 г.</t>
      </is>
    </nc>
  </rcc>
  <rcc rId="14444" sId="4">
    <oc r="C50" t="inlineStr">
      <is>
        <t>назначено на 2019 г.</t>
      </is>
    </oc>
    <nc r="C50" t="inlineStr">
      <is>
        <t>назначено на 2020 г.</t>
      </is>
    </nc>
  </rcc>
  <rcc rId="14445" sId="4">
    <oc r="D50" t="inlineStr">
      <is>
        <t>исполнено на 01.01.2020 г.</t>
      </is>
    </oc>
    <nc r="D50" t="inlineStr">
      <is>
        <t>исполнено на 01.02.2020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5BFCA170-DEAE-4D2C-98A0-1E68B427AC01}" action="delete"/>
  <rdn rId="0" localSheetId="1" customView="1" name="Z_5BFCA170_DEAE_4D2C_98A0_1E68B427AC01_.wvu.PrintArea" hidden="1" oldHidden="1">
    <formula>Консол!$A$1:$K$50</formula>
    <oldFormula>Консол!$A$1:$K$50</oldFormula>
  </rdn>
  <rdn rId="0" localSheetId="1" customView="1" name="Z_5BFCA170_DEAE_4D2C_98A0_1E68B427AC01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5BFCA170_DEAE_4D2C_98A0_1E68B427AC01_.wvu.PrintArea" hidden="1" oldHidden="1">
    <formula>Справка!$A$1:$EY$31</formula>
    <oldFormula>Справка!$A$1:$EY$31</oldFormula>
  </rdn>
  <rdn rId="0" localSheetId="2" customView="1" name="Z_5BFCA170_DEAE_4D2C_98A0_1E68B427AC01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5BFCA170_DEAE_4D2C_98A0_1E68B427AC01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5BFCA170_DEAE_4D2C_98A0_1E68B427AC01_.wvu.Rows" hidden="1" oldHidden="1">
    <formula>Але!$19:$24,Але!$44:$44,Але!$46:$46,Але!$53:$53,Але!$55:$56,Але!$63:$64,Але!$74:$75,Але!$79:$83,Але!$87:$89</formula>
    <oldFormula>Але!$19:$24,Але!$44:$44,Але!$46:$46,Але!$53:$53,Але!$55:$56,Але!$63:$64,Але!$74:$75,Але!$79:$83,Але!$87:$89</oldFormula>
  </rdn>
  <rdn rId="0" localSheetId="5" customView="1" name="Z_5BFCA170_DEAE_4D2C_98A0_1E68B427AC01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5BFCA170_DEAE_4D2C_98A0_1E68B427AC01_.wvu.PrintArea" hidden="1" oldHidden="1">
    <formula>Иль!$A$1:$F$105</formula>
    <oldFormula>Иль!$A$1:$F$105</oldFormula>
  </rdn>
  <rdn rId="0" localSheetId="6" customView="1" name="Z_5BFCA170_DEAE_4D2C_98A0_1E68B427AC01_.wvu.Rows" hidden="1" oldHidden="1">
    <formula>Иль!$19:$24,Иль!$30:$31,Иль!$33:$33,Иль!$46:$46,Иль!$51:$51,Иль!$61:$62,Иль!$69:$70,Иль!$79:$80,Иль!$82:$82,Иль!$94:$98</formula>
    <oldFormula>Иль!$19:$24,Иль!$30:$31,Иль!$33:$33,Иль!$46:$46,Иль!$51:$51,Иль!$61:$62,Иль!$69:$70,Иль!$79:$80,Иль!$82:$82,Иль!$94:$98</oldFormula>
  </rdn>
  <rdn rId="0" localSheetId="7" customView="1" name="Z_5BFCA170_DEAE_4D2C_98A0_1E68B427AC01_.wvu.Rows" hidden="1" oldHidden="1">
    <formula>Кад!$19:$24,Кад!$44:$44,Кад!$56:$56,Кад!$58:$59,Кад!$66:$67,Кад!$83:$85,Кад!$89:$96</formula>
    <oldFormula>Кад!$19:$24,Кад!$44:$44,Кад!$56:$56,Кад!$58:$59,Кад!$66:$67,Кад!$83:$85,Кад!$89:$96</oldFormula>
  </rdn>
  <rdn rId="0" localSheetId="8" customView="1" name="Z_5BFCA170_DEAE_4D2C_98A0_1E68B427AC01_.wvu.PrintArea" hidden="1" oldHidden="1">
    <formula>Мор!$A$1:$F$101</formula>
    <oldFormula>Мор!$A$1:$F$101</oldFormula>
  </rdn>
  <rdn rId="0" localSheetId="8" customView="1" name="Z_5BFCA170_DEAE_4D2C_98A0_1E68B427AC01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5BFCA170_DEAE_4D2C_98A0_1E68B427AC01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5BFCA170_DEAE_4D2C_98A0_1E68B427AC01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5BFCA170_DEAE_4D2C_98A0_1E68B427AC01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5BFCA170_DEAE_4D2C_98A0_1E68B427AC01_.wvu.PrintArea" hidden="1" oldHidden="1">
    <formula>Тор!$A$1:$F$101</formula>
    <oldFormula>Тор!$A$1:$F$101</oldFormula>
  </rdn>
  <rdn rId="0" localSheetId="12" customView="1" name="Z_5BFCA170_DEAE_4D2C_98A0_1E68B427AC01_.wvu.Rows" hidden="1" oldHidden="1">
    <formula>Тор!$19:$19,Тор!$50:$50,Тор!$57:$57,Тор!$59:$60,Тор!$67:$68,Тор!$75:$75,Тор!$79:$80,Тор!$83:$93</formula>
    <oldFormula>Тор!$19:$19,Тор!$50:$50,Тор!$57:$57,Тор!$59:$60,Тор!$67:$68,Тор!$75:$75,Тор!$79:$80,Тор!$83:$93</oldFormula>
  </rdn>
  <rdn rId="0" localSheetId="13" customView="1" name="Z_5BFCA170_DEAE_4D2C_98A0_1E68B427AC01_.wvu.Rows" hidden="1" oldHidden="1">
    <formula>Хор!$19:$24,Хор!$32:$32,Хор!$40:$40,Хор!$44:$44,Хор!$55:$55,Хор!$57:$58,Хор!$65:$66,Хор!$81:$85,Хор!$88:$95</formula>
    <oldFormula>Хор!$19:$24,Хор!$32:$32,Хор!$40:$40,Хор!$44:$44,Хор!$55:$55,Хор!$57:$58,Хор!$65:$66,Хор!$81:$85,Хор!$88:$95</oldFormula>
  </rdn>
  <rdn rId="0" localSheetId="14" customView="1" name="Z_5BFCA170_DEAE_4D2C_98A0_1E68B427AC01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5BFCA170_DEAE_4D2C_98A0_1E68B427AC01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5BFCA170_DEAE_4D2C_98A0_1E68B427AC01_.wvu.PrintArea" hidden="1" oldHidden="1">
    <formula>Юнг!$A$1:$F$100</formula>
    <oldFormula>Юнг!$A$1:$F$100</oldFormula>
  </rdn>
  <rdn rId="0" localSheetId="16" customView="1" name="Z_5BFCA170_DEAE_4D2C_98A0_1E68B427AC01_.wvu.Rows" hidden="1" oldHidden="1">
    <formula>Юнг!$19:$24,Юнг!$32:$32,Юнг!$49:$49,Юнг!$56:$56,Юнг!$58:$59,Юнг!$66:$67,Юнг!$82:$86,Юнг!$89:$96</formula>
    <oldFormula>Юнг!$19:$24,Юнг!$32:$32,Юнг!$49:$49,Юнг!$56:$56,Юнг!$58:$59,Юнг!$66:$67,Юнг!$82:$86,Юнг!$89:$96</oldFormula>
  </rdn>
  <rdn rId="0" localSheetId="17" customView="1" name="Z_5BFCA170_DEAE_4D2C_98A0_1E68B427AC01_.wvu.Rows" hidden="1" oldHidden="1">
    <formula>Юсь!$20:$24,Юсь!$40:$40,Юсь!$44:$49,Юсь!$58:$58,Юсь!$60:$61,Юсь!$68:$69,Юсь!$79:$80,Юсь!$83:$88,Юсь!$91:$98</formula>
    <oldFormula>Юсь!$20:$24,Юсь!$40:$40,Юсь!$44:$49,Юсь!$58:$58,Юсь!$60:$61,Юсь!$68:$69,Юсь!$79:$80,Юсь!$83:$88,Юсь!$91:$98</oldFormula>
  </rdn>
  <rdn rId="0" localSheetId="18" customView="1" name="Z_5BFCA170_DEAE_4D2C_98A0_1E68B427AC01_.wvu.PrintArea" hidden="1" oldHidden="1">
    <formula>Яра!$A$1:$F$102</formula>
    <oldFormula>Яра!$A$1:$F$102</oldFormula>
  </rdn>
  <rdn rId="0" localSheetId="18" customView="1" name="Z_5BFCA170_DEAE_4D2C_98A0_1E68B427AC01_.wvu.Rows" hidden="1" oldHidden="1">
    <formula>Яра!$19:$24,Яра!$46:$50,Яра!$58:$58,Яра!$60:$61,Яра!$68:$69,Яра!$79:$79,Яра!$82:$88,Яра!$91:$98</formula>
    <oldFormula>Яра!$19:$24,Яра!$46:$50,Яра!$58:$58,Яра!$60:$61,Яра!$68:$69,Яра!$79:$79,Яра!$82:$88,Яра!$91:$98</oldFormula>
  </rdn>
  <rdn rId="0" localSheetId="19" customView="1" name="Z_5BFCA170_DEAE_4D2C_98A0_1E68B427AC01_.wvu.Rows" hidden="1" oldHidden="1">
    <formula>Яро!$19:$24,Яро!$43:$43,Яро!$54:$54,Яро!$56:$57,Яро!$64:$65,Яро!$75:$76,Яро!$80:$85,Яро!$87:$94</formula>
    <oldFormula>Яро!$19:$24,Яро!$43:$43,Яро!$54:$54,Яро!$56:$57,Яро!$64:$65,Яро!$75:$76,Яро!$80:$85,Яро!$87:$94</oldFormula>
  </rdn>
  <rdn rId="0" localSheetId="20" customView="1" name="Z_5BFCA170_DEAE_4D2C_98A0_1E68B427AC01_.wvu.Rows" hidden="1" oldHidden="1">
    <formula>Лист1!$82:$84</formula>
    <oldFormula>Лист1!$82:$84</oldFormula>
  </rdn>
  <rcv guid="{5BFCA170-DEAE-4D2C-98A0-1E68B427AC01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cc rId="21258" sId="18" numFmtId="34">
    <oc r="D59">
      <v>30.4</v>
    </oc>
    <nc r="D59">
      <v>150.61188000000001</v>
    </nc>
  </rcc>
  <rcc rId="21259" sId="18" numFmtId="34">
    <oc r="C64">
      <v>19.077000000000002</v>
    </oc>
    <nc r="C64">
      <v>95.801230000000004</v>
    </nc>
  </rcc>
  <rcc rId="21260" sId="18" numFmtId="34">
    <oc r="D64">
      <v>0</v>
    </oc>
    <nc r="D64">
      <v>91.724230000000006</v>
    </nc>
  </rcc>
  <rcc rId="21261" sId="18" numFmtId="34">
    <oc r="D66">
      <v>4.8</v>
    </oc>
    <nc r="D66">
      <v>21.655180000000001</v>
    </nc>
  </rcc>
  <rcc rId="21262" sId="18" numFmtId="34">
    <oc r="C76">
      <v>2145.2600000000002</v>
    </oc>
    <nc r="C76">
      <v>3544.0342799999999</v>
    </nc>
  </rcc>
  <rcc rId="21263" sId="18" numFmtId="34">
    <oc r="C77">
      <v>420</v>
    </oc>
    <nc r="C77">
      <v>338.47577000000001</v>
    </nc>
  </rcc>
  <rcc rId="21264" sId="18" numFmtId="34">
    <oc r="C81">
      <v>1985.9</v>
    </oc>
    <nc r="C81">
      <v>2582.674</v>
    </nc>
  </rcc>
  <rcc rId="21265" sId="18" numFmtId="34">
    <nc r="D81">
      <v>118.68908</v>
    </nc>
  </rcc>
  <rcc rId="21266" sId="18" numFmtId="34">
    <nc r="D83">
      <v>149.19200000000001</v>
    </nc>
  </rcc>
  <rcc rId="21267" sId="18" numFmtId="34">
    <oc r="D90">
      <v>0</v>
    </oc>
    <nc r="D90">
      <v>9.9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c rId="21513" sId="1" numFmtId="4">
    <oc r="C36">
      <v>47035.228999999999</v>
    </oc>
    <nc r="C36">
      <v>47520.228999999999</v>
    </nc>
  </rcc>
  <rcc rId="21514" sId="1" numFmtId="4">
    <oc r="D36">
      <v>883.20204999999999</v>
    </oc>
    <nc r="D36">
      <v>4716.6267500000004</v>
    </nc>
  </rcc>
  <rcc rId="21515" sId="1" numFmtId="4">
    <oc r="D37">
      <v>1.2</v>
    </oc>
    <nc r="D37">
      <v>15430.547420000001</v>
    </nc>
  </rcc>
  <rcc rId="21516" sId="1" numFmtId="4">
    <oc r="D38">
      <v>359.988</v>
    </oc>
    <nc r="D38">
      <v>698.97299999999996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c rId="19339" sId="2" numFmtId="4">
    <oc r="CO32">
      <v>0</v>
    </oc>
    <nc r="CO32">
      <v>1370.174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c rId="19181" sId="2" numFmtId="4">
    <oc r="BZ32">
      <v>61926.50301</v>
    </oc>
    <nc r="BZ32">
      <v>85866.371469999998</v>
    </nc>
  </rcc>
  <rcc rId="19182" sId="2" numFmtId="4">
    <oc r="CA32">
      <v>2638.1585</v>
    </oc>
    <nc r="CA32">
      <v>4449.82078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42.xml><?xml version="1.0" encoding="utf-8"?>
<revisions xmlns="http://schemas.openxmlformats.org/spreadsheetml/2006/main" xmlns:r="http://schemas.openxmlformats.org/officeDocument/2006/relationships">
  <rcc rId="19402" sId="2" numFmtId="4">
    <oc r="CV32">
      <f>-(#REF!-CV31)</f>
    </oc>
    <nc r="CV32">
      <v>-467.79521999999997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19670" sId="2" numFmtId="4">
    <oc r="CC32">
      <v>55010.400000000001</v>
    </oc>
    <nc r="CC32">
      <v>53535.4</v>
    </nc>
  </rcc>
  <rcc rId="19671" sId="2" numFmtId="4">
    <oc r="CC19">
      <v>0</v>
    </oc>
    <nc r="CC19">
      <f>SUM(Мос!C41)</f>
    </nc>
  </rcc>
  <rcc rId="19672" sId="2" numFmtId="4">
    <oc r="CD19">
      <v>0</v>
    </oc>
    <nc r="CD19">
      <f>SUM(Мос!D41)</f>
    </nc>
  </rcc>
  <rfmt sheetId="2" sqref="O14:O31">
    <dxf>
      <numFmt numFmtId="4" formatCode="#,##0.00"/>
    </dxf>
  </rfmt>
  <rfmt sheetId="2" sqref="O14:O31">
    <dxf>
      <numFmt numFmtId="187" formatCode="#,##0.000"/>
    </dxf>
  </rfmt>
  <rfmt sheetId="2" sqref="O14:O31">
    <dxf>
      <numFmt numFmtId="186" formatCode="#,##0.0000"/>
    </dxf>
  </rfmt>
  <rcc rId="19673" sId="4" numFmtId="4">
    <oc r="C9">
      <v>1.03</v>
    </oc>
    <nc r="C9">
      <v>1</v>
    </nc>
  </rcc>
  <rfmt sheetId="2" sqref="O14:O31">
    <dxf>
      <numFmt numFmtId="187" formatCode="#,##0.000"/>
    </dxf>
  </rfmt>
  <rfmt sheetId="2" sqref="O14:O31">
    <dxf>
      <numFmt numFmtId="4" formatCode="#,##0.00"/>
    </dxf>
  </rfmt>
  <rfmt sheetId="2" sqref="O14:O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c rId="19499" sId="2" numFmtId="4">
    <oc r="DP32">
      <v>559.51700000000005</v>
    </oc>
    <nc r="DP32"/>
  </rcc>
  <rcc rId="19500" sId="2" numFmtId="4">
    <oc r="DS32">
      <v>130</v>
    </oc>
    <nc r="DS32">
      <v>969.97699999999998</v>
    </nc>
  </rcc>
  <rcc rId="19501" sId="2" numFmtId="4">
    <oc r="DV32">
      <v>88.194000000000003</v>
    </oc>
    <nc r="DV32">
      <v>443.07</v>
    </nc>
  </rcc>
  <rcc rId="19502" sId="2" numFmtId="4">
    <oc r="DW32">
      <v>0</v>
    </oc>
    <nc r="DW32">
      <v>140</v>
    </nc>
  </rcc>
  <rcc rId="19503" sId="2" numFmtId="4">
    <oc r="DY32">
      <v>2150.5</v>
    </oc>
    <nc r="DY32">
      <v>2481.1999999999998</v>
    </nc>
  </rcc>
  <rcc rId="19504" sId="2" numFmtId="4">
    <oc r="DZ32">
      <v>51.6</v>
    </oc>
    <nc r="DZ32">
      <v>50</v>
    </nc>
  </rcc>
  <rcc rId="19505" sId="2" numFmtId="4">
    <oc r="EB32">
      <v>244</v>
    </oc>
    <nc r="EB32">
      <v>832</v>
    </nc>
  </rcc>
  <rcc rId="19506" sId="2" numFmtId="4">
    <oc r="EC32">
      <v>5.5</v>
    </oc>
    <nc r="EC32">
      <v>0</v>
    </nc>
  </rcc>
  <rcc rId="19507" sId="2" numFmtId="4">
    <oc r="EE32">
      <v>32596.46515</v>
    </oc>
    <nc r="EE32">
      <v>28237.824000000001</v>
    </nc>
  </rcc>
  <rcc rId="19508" sId="2" numFmtId="4">
    <oc r="EF32">
      <v>263.64665000000002</v>
    </oc>
    <nc r="EF32">
      <v>1.865</v>
    </nc>
  </rcc>
  <rcc rId="19509" sId="2" numFmtId="4">
    <oc r="EH32">
      <v>17948.446400000001</v>
    </oc>
    <nc r="EH32">
      <v>40539.545469999997</v>
    </nc>
  </rcc>
  <rcc rId="19510" sId="2" numFmtId="4">
    <oc r="EI32">
      <v>148.09558999999999</v>
    </oc>
    <nc r="EI32">
      <v>143.39032</v>
    </nc>
  </rcc>
  <rcc rId="19511" sId="2" numFmtId="4">
    <oc r="EK32">
      <v>26537.152999999998</v>
    </oc>
    <nc r="EK32">
      <v>28999.86</v>
    </nc>
  </rcc>
  <rcc rId="19512" sId="2" numFmtId="4">
    <oc r="EL32">
      <v>1909.3119200000001</v>
    </oc>
    <nc r="EL32">
      <v>15.20205</v>
    </nc>
  </rcc>
  <rcc rId="19513" sId="2" numFmtId="4">
    <oc r="EQ32">
      <v>133.024</v>
    </oc>
    <nc r="EQ32">
      <v>517</v>
    </nc>
  </rcc>
  <rcc rId="19514" sId="2" numFmtId="4">
    <oc r="ER32">
      <v>2.25</v>
    </oc>
    <nc r="ER32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c rId="19433" sId="2" numFmtId="4">
    <oc r="DG32">
      <v>103487.76155</v>
    </oc>
    <nc r="DG32">
      <v>127601.71146999999</v>
    </nc>
  </rcc>
  <rcc rId="19434" sId="2" numFmtId="4">
    <oc r="DH32">
      <v>2974.8039600000002</v>
    </oc>
    <nc r="DH32">
      <v>891.93024000000003</v>
    </nc>
  </rcc>
  <rcc rId="19435" sId="2" numFmtId="4">
    <oc r="DJ32">
      <v>23878.172999999999</v>
    </oc>
    <nc r="DJ32">
      <v>25994.281999999999</v>
    </nc>
  </rcc>
  <rcc rId="19436" sId="2" numFmtId="4">
    <oc r="DK32">
      <v>594.39980000000003</v>
    </oc>
    <nc r="DK32">
      <v>681.47286999999994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15591" sId="14">
    <oc r="A1" t="inlineStr">
      <is>
        <t xml:space="preserve">                     Анализ исполнения бюджета Чуманкасинского сельского поселения на 01.01.2020 г.</t>
      </is>
    </oc>
    <nc r="A1" t="inlineStr">
      <is>
        <t xml:space="preserve">                     Анализ исполнения бюджета Чуманкасинского сельского поселения на 01.02.2020 г.</t>
      </is>
    </nc>
  </rcc>
  <rcc rId="15592" sId="14">
    <oc r="C3" t="inlineStr">
      <is>
        <t>назначено на 2019 г.</t>
      </is>
    </oc>
    <nc r="C3" t="inlineStr">
      <is>
        <t>назначено на 2020 г.</t>
      </is>
    </nc>
  </rcc>
  <rcc rId="15593" sId="14">
    <oc r="D3" t="inlineStr">
      <is>
        <t>исполнен на 01.01.2020 г.</t>
      </is>
    </oc>
    <nc r="D3" t="inlineStr">
      <is>
        <t>исполнен на 01.02.2020 г.</t>
      </is>
    </nc>
  </rcc>
  <rcc rId="15594" sId="14">
    <oc r="C54" t="inlineStr">
      <is>
        <t>назначено на 2019 г.</t>
      </is>
    </oc>
    <nc r="C54" t="inlineStr">
      <is>
        <t>назначено на 2020 г.</t>
      </is>
    </nc>
  </rcc>
  <rcc rId="15595" sId="14">
    <oc r="D54" t="inlineStr">
      <is>
        <t>исполнено на 01.01.2020 г.</t>
      </is>
    </oc>
    <nc r="D54" t="inlineStr">
      <is>
        <t>исполнено на 01.02.2020 г.</t>
      </is>
    </nc>
  </rcc>
  <rcc rId="15596" sId="14" numFmtId="4">
    <oc r="C6">
      <v>106.511</v>
    </oc>
    <nc r="C6">
      <v>106.5</v>
    </nc>
  </rcc>
  <rcc rId="15597" sId="14" numFmtId="4">
    <oc r="D6">
      <v>102.98345</v>
    </oc>
    <nc r="D6">
      <v>2.00969</v>
    </nc>
  </rcc>
  <rcc rId="15598" sId="14" numFmtId="4">
    <oc r="C8">
      <v>118.16</v>
    </oc>
    <nc r="C8">
      <v>137.44999999999999</v>
    </nc>
  </rcc>
  <rcc rId="15599" sId="14" numFmtId="4">
    <oc r="D8">
      <v>175.11639</v>
    </oc>
    <nc r="D8">
      <v>13.95181</v>
    </nc>
  </rcc>
  <rcc rId="15600" sId="14" numFmtId="4">
    <oc r="C9">
      <v>1.2649999999999999</v>
    </oc>
    <nc r="C9">
      <v>1.47</v>
    </nc>
  </rcc>
  <rcc rId="15601" sId="14" numFmtId="4">
    <oc r="D9">
      <v>1.28715</v>
    </oc>
    <nc r="D9">
      <v>9.493E-2</v>
    </nc>
  </rcc>
  <rcc rId="15602" sId="14" numFmtId="4">
    <oc r="C10">
      <v>197.36</v>
    </oc>
    <nc r="C10">
      <v>229.58</v>
    </nc>
  </rcc>
  <rcc rId="15603" sId="14" numFmtId="4">
    <oc r="D10">
      <v>233.95607999999999</v>
    </oc>
    <nc r="D10">
      <v>19.14404</v>
    </nc>
  </rcc>
  <rcc rId="15604" sId="14" numFmtId="4">
    <oc r="D11">
      <v>-25.6433</v>
    </oc>
    <nc r="D11">
      <v>-2.5648599999999999</v>
    </nc>
  </rcc>
  <rcc rId="15605" sId="14" numFmtId="4">
    <oc r="D13">
      <v>69.128699999999995</v>
    </oc>
    <nc r="D13">
      <v>0</v>
    </nc>
  </rcc>
  <rcc rId="15606" sId="14" numFmtId="4">
    <oc r="C15">
      <v>88</v>
    </oc>
    <nc r="C15">
      <v>95</v>
    </nc>
  </rcc>
  <rcc rId="15607" sId="14" numFmtId="4">
    <oc r="D15">
      <v>92.513220000000004</v>
    </oc>
    <nc r="D15">
      <v>0.36249999999999999</v>
    </nc>
  </rcc>
  <rcc rId="15608" sId="14" numFmtId="4">
    <oc r="C16">
      <v>460</v>
    </oc>
    <nc r="C16">
      <v>451</v>
    </nc>
  </rcc>
  <rcc rId="15609" sId="14" numFmtId="4">
    <oc r="D16">
      <v>438.66782000000001</v>
    </oc>
    <nc r="D16">
      <v>7.0626800000000003</v>
    </nc>
  </rcc>
  <rcc rId="15610" sId="14" numFmtId="4">
    <oc r="D18">
      <v>4.8</v>
    </oc>
    <nc r="D18">
      <v>0</v>
    </nc>
  </rcc>
  <rcc rId="15611" sId="14" numFmtId="4">
    <oc r="C27">
      <v>55</v>
    </oc>
    <nc r="C27">
      <v>85.6</v>
    </nc>
  </rcc>
  <rcc rId="15612" sId="14" numFmtId="4">
    <oc r="D27">
      <v>113.7734</v>
    </oc>
    <nc r="D27">
      <v>0</v>
    </nc>
  </rcc>
  <rcc rId="15613" sId="14" numFmtId="4">
    <oc r="C30">
      <v>45</v>
    </oc>
    <nc r="C30">
      <v>0</v>
    </nc>
  </rcc>
  <rcc rId="15614" sId="14" numFmtId="4">
    <oc r="D30">
      <v>63.598880000000001</v>
    </oc>
    <nc r="D30">
      <v>0</v>
    </nc>
  </rcc>
  <rcc rId="15615" sId="14" numFmtId="4">
    <oc r="C42">
      <v>1969.9</v>
    </oc>
    <nc r="C42">
      <v>2064.4</v>
    </nc>
  </rcc>
  <rcc rId="15616" sId="14" numFmtId="4">
    <oc r="C43">
      <v>803</v>
    </oc>
    <nc r="C43">
      <v>0</v>
    </nc>
  </rcc>
  <rcc rId="15617" sId="14" numFmtId="4">
    <oc r="D43">
      <v>803</v>
    </oc>
    <nc r="D43">
      <v>0</v>
    </nc>
  </rcc>
  <rcc rId="15618" sId="14" numFmtId="4">
    <oc r="C44">
      <v>1682.0989999999999</v>
    </oc>
    <nc r="C44">
      <v>825.37699999999995</v>
    </nc>
  </rcc>
  <rcc rId="15619" sId="14" numFmtId="4">
    <oc r="D44">
      <v>1682.0989999999999</v>
    </oc>
    <nc r="D44">
      <v>0</v>
    </nc>
  </rcc>
  <rcc rId="15620" sId="14" numFmtId="4">
    <oc r="D46">
      <v>166.33785</v>
    </oc>
    <nc r="D46">
      <v>0</v>
    </nc>
  </rcc>
  <rcc rId="15621" sId="14" numFmtId="4">
    <oc r="D50">
      <v>553.79373999999996</v>
    </oc>
    <nc r="D50">
      <v>0</v>
    </nc>
  </rcc>
  <rcc rId="15622" sId="14" numFmtId="4">
    <oc r="C45">
      <v>92.710999999999999</v>
    </oc>
    <nc r="C45">
      <v>93.784999999999997</v>
    </nc>
  </rcc>
  <rcc rId="15623" sId="14" numFmtId="4">
    <oc r="D45">
      <v>92.710999999999999</v>
    </oc>
    <nc r="D45">
      <v>7.4667000000000003</v>
    </nc>
  </rcc>
  <rcc rId="15624" sId="14" numFmtId="4">
    <oc r="C46">
      <v>166.33785</v>
    </oc>
    <nc r="C46"/>
  </rcc>
  <rcc rId="15625" sId="14" numFmtId="4">
    <oc r="C50">
      <v>329.44087000000002</v>
    </oc>
    <nc r="C50"/>
  </rcc>
  <rcc rId="15626" sId="14" numFmtId="4">
    <oc r="D42">
      <v>1969.9</v>
    </oc>
    <nc r="D42">
      <v>172.03039999999999</v>
    </nc>
  </rcc>
  <rcc rId="15627" sId="14" numFmtId="34">
    <oc r="C58">
      <v>1316.22189</v>
    </oc>
    <nc r="C58">
      <v>1320.9</v>
    </nc>
  </rcc>
  <rcc rId="15628" sId="14" numFmtId="34">
    <oc r="D58">
      <v>1308.3544999999999</v>
    </oc>
    <nc r="D58">
      <v>23.839120000000001</v>
    </nc>
  </rcc>
  <rcc rId="15629" sId="14" numFmtId="34">
    <oc r="C61">
      <v>0</v>
    </oc>
    <nc r="C61">
      <v>27</v>
    </nc>
  </rcc>
  <rcc rId="15630" sId="14" numFmtId="34">
    <oc r="C63">
      <v>32.298000000000002</v>
    </oc>
    <nc r="C63">
      <v>3.22</v>
    </nc>
  </rcc>
  <rcc rId="15631" sId="14" numFmtId="34">
    <oc r="D63">
      <v>12.298</v>
    </oc>
    <nc r="D63">
      <v>0</v>
    </nc>
  </rcc>
  <rcc rId="15632" sId="14" numFmtId="34">
    <oc r="C65">
      <v>89.945999999999998</v>
    </oc>
    <nc r="C65">
      <v>89.605000000000004</v>
    </nc>
  </rcc>
  <rcc rId="15633" sId="14" numFmtId="34">
    <oc r="D65">
      <v>89.945999999999998</v>
    </oc>
    <nc r="D65">
      <v>2</v>
    </nc>
  </rcc>
  <rcc rId="15634" sId="14" numFmtId="34">
    <oc r="C69">
      <v>2.7031100000000001</v>
    </oc>
    <nc r="C69">
      <v>1.6</v>
    </nc>
  </rcc>
  <rcc rId="15635" sId="14" numFmtId="34">
    <oc r="D69">
      <v>2.7031100000000001</v>
    </oc>
    <nc r="D69">
      <v>0</v>
    </nc>
  </rcc>
  <rcc rId="15636" sId="14" numFmtId="34">
    <oc r="D70">
      <v>2.4</v>
    </oc>
    <nc r="D70">
      <v>0</v>
    </nc>
  </rcc>
  <rcc rId="15637" sId="14" numFmtId="34">
    <oc r="D71">
      <v>2</v>
    </oc>
    <nc r="D71">
      <v>0</v>
    </nc>
  </rcc>
  <rcc rId="15638" sId="14" numFmtId="34">
    <oc r="C73">
      <v>6.7024999999999997</v>
    </oc>
    <nc r="C73">
      <v>10.021000000000001</v>
    </nc>
  </rcc>
  <rcc rId="15639" sId="14" numFmtId="34">
    <oc r="D73">
      <v>6.7024999999999997</v>
    </oc>
    <nc r="D73">
      <v>0</v>
    </nc>
  </rcc>
  <rcc rId="15640" sId="14" numFmtId="34">
    <oc r="C74">
      <v>177.24700000000001</v>
    </oc>
    <nc r="C74">
      <v>50</v>
    </nc>
  </rcc>
  <rcc rId="15641" sId="14" numFmtId="34">
    <oc r="D74">
      <v>162.90852000000001</v>
    </oc>
    <nc r="D74">
      <v>18.47776</v>
    </nc>
  </rcc>
  <rcc rId="15642" sId="14" numFmtId="34">
    <oc r="C75">
      <v>2259.00974</v>
    </oc>
    <nc r="C75">
      <v>1193.877</v>
    </nc>
  </rcc>
  <rcc rId="15643" sId="14" numFmtId="34">
    <oc r="D75">
      <v>2253.00974</v>
    </oc>
    <nc r="D75">
      <v>7.23</v>
    </nc>
  </rcc>
  <rcc rId="15644" sId="14" numFmtId="34">
    <oc r="C76">
      <v>51.07</v>
    </oc>
    <nc r="C76">
      <v>52.9</v>
    </nc>
  </rcc>
  <rcc rId="15645" sId="14" numFmtId="34">
    <oc r="D76">
      <v>42.366999999999997</v>
    </oc>
    <nc r="D76">
      <v>0</v>
    </nc>
  </rcc>
  <rcc rId="15646" sId="14" numFmtId="34">
    <oc r="C80">
      <v>790.38</v>
    </oc>
    <nc r="C80">
      <v>374.23899999999998</v>
    </nc>
  </rcc>
  <rcc rId="15647" sId="14" numFmtId="34">
    <oc r="D80">
      <v>760.27094</v>
    </oc>
    <nc r="D80">
      <v>13.5688</v>
    </nc>
  </rcc>
  <rcc rId="15648" sId="14" numFmtId="34">
    <oc r="C82">
      <v>1613.85</v>
    </oc>
    <nc r="C82">
      <v>1022.4</v>
    </nc>
  </rcc>
  <rcc rId="15649" sId="14" numFmtId="34">
    <oc r="D82">
      <v>1613.8062199999999</v>
    </oc>
    <nc r="D82">
      <v>85.2</v>
    </nc>
  </rcc>
  <rcc rId="15650" sId="14" numFmtId="34">
    <oc r="C89">
      <v>11.04</v>
    </oc>
    <nc r="C89">
      <v>10</v>
    </nc>
  </rcc>
  <rcc rId="15651" sId="14" numFmtId="34">
    <oc r="D89">
      <v>11.04</v>
    </oc>
    <nc r="D89">
      <v>2.25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2.xml><?xml version="1.0" encoding="utf-8"?>
<revisions xmlns="http://schemas.openxmlformats.org/spreadsheetml/2006/main" xmlns:r="http://schemas.openxmlformats.org/officeDocument/2006/relationships">
  <rcc rId="21547" sId="1" numFmtId="4">
    <oc r="C32">
      <v>83262.89</v>
    </oc>
    <nc r="C32">
      <v>94222.116049999997</v>
    </nc>
  </rcc>
  <rcc rId="21548" sId="1" numFmtId="4">
    <oc r="D32">
      <v>1.865</v>
    </oc>
    <nc r="D32">
      <v>4041.4569000000001</v>
    </nc>
  </rcc>
  <rcc rId="21549" sId="1" numFmtId="4">
    <oc r="C33">
      <v>51602.645470000003</v>
    </oc>
    <nc r="C33">
      <v>60373.745470000002</v>
    </nc>
  </rcc>
  <rcc rId="21550" sId="1" numFmtId="4">
    <oc r="D33">
      <v>143.39032</v>
    </oc>
    <nc r="D33">
      <v>1402.1223600000001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621.xml><?xml version="1.0" encoding="utf-8"?>
<revisions xmlns="http://schemas.openxmlformats.org/spreadsheetml/2006/main" xmlns:r="http://schemas.openxmlformats.org/officeDocument/2006/relationships">
  <rcc rId="20278" sId="6">
    <oc r="D56" t="inlineStr">
      <is>
        <t>исполнено на 01.02.2021 г.</t>
      </is>
    </oc>
    <nc r="D56" t="inlineStr">
      <is>
        <t>исполнено на 01.03.2021 г.</t>
      </is>
    </nc>
  </rcc>
  <rcc rId="20279" sId="6">
    <oc r="D3" t="inlineStr">
      <is>
        <t>исполнено на 01.02.2021 г.</t>
      </is>
    </oc>
    <nc r="D3" t="inlineStr">
      <is>
        <t>исполнено на 01.03.2021 г.</t>
      </is>
    </nc>
  </rcc>
  <rcc rId="20280" sId="6">
    <oc r="A1" t="inlineStr">
      <is>
        <t xml:space="preserve">                     Анализ исполнения бюджета Ильинского сельского поселения на 01.02.2021 г.</t>
      </is>
    </oc>
    <nc r="A1" t="inlineStr">
      <is>
        <t xml:space="preserve">                     Анализ исполнения бюджета Ильинского сельского поселения на 01.03.2021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20607" sId="10">
    <oc r="D54" t="inlineStr">
      <is>
        <t>исполнен на 01.02.2021 г.</t>
      </is>
    </oc>
    <nc r="D54" t="inlineStr">
      <is>
        <t>исполнен на 01.03.2021 г.</t>
      </is>
    </nc>
  </rcc>
  <rcc rId="20608" sId="10">
    <oc r="D3" t="inlineStr">
      <is>
        <t>исполнен на 01.02.2021 г.</t>
      </is>
    </oc>
    <nc r="D3" t="inlineStr">
      <is>
        <t>исполнен на 01.03.2021 г.</t>
      </is>
    </nc>
  </rcc>
  <rcc rId="20609" sId="10">
    <oc r="A1" t="inlineStr">
      <is>
        <t xml:space="preserve">                     Анализ исполнения бюджета Орининского сельского поселения на 01.02.2020 г.</t>
      </is>
    </oc>
    <nc r="A1" t="inlineStr">
      <is>
        <t xml:space="preserve">                     Анализ исполнения бюджета Орининского сельского поселения на 01.03.2020 г.</t>
      </is>
    </nc>
  </rcc>
  <rcc rId="20610" sId="10" numFmtId="4">
    <oc r="D6">
      <v>12.97113</v>
    </oc>
    <nc r="D6">
      <v>38.50676</v>
    </nc>
  </rcc>
  <rcc rId="20611" sId="10" numFmtId="4">
    <oc r="D8">
      <v>18.603429999999999</v>
    </oc>
    <nc r="D8">
      <v>19.15709</v>
    </nc>
  </rcc>
  <rcc rId="20612" sId="10" numFmtId="4">
    <oc r="D9">
      <v>0.10965999999999999</v>
    </oc>
    <nc r="D9">
      <v>0.12295</v>
    </nc>
  </rcc>
  <rcc rId="20613" sId="10" numFmtId="4">
    <oc r="D10">
      <v>24.961459999999999</v>
    </oc>
    <nc r="D10">
      <v>25.400310000000001</v>
    </nc>
  </rcc>
  <rcc rId="20614" sId="10" numFmtId="4">
    <oc r="D11">
      <v>-3.1703700000000001</v>
    </oc>
    <nc r="D11">
      <v>-3.8853499999999999</v>
    </nc>
  </rcc>
  <rcc rId="20615" sId="10" numFmtId="4">
    <oc r="D15">
      <v>3.2356400000000001</v>
    </oc>
    <nc r="D15">
      <v>4.6527200000000004</v>
    </nc>
  </rcc>
  <rcc rId="20616" sId="10" numFmtId="4">
    <oc r="D16">
      <v>45.103909999999999</v>
    </oc>
    <nc r="D16">
      <v>75.130139999999997</v>
    </nc>
  </rcc>
  <rcc rId="20617" sId="10" numFmtId="4">
    <nc r="D18">
      <v>0.2</v>
    </nc>
  </rcc>
  <rcc rId="20618" sId="10" numFmtId="4">
    <nc r="D28">
      <v>4.5</v>
    </nc>
  </rcc>
  <rcc rId="20619" sId="10" numFmtId="4">
    <oc r="D41">
      <v>268.90199999999999</v>
    </oc>
    <nc r="D41">
      <v>537.80399999999997</v>
    </nc>
  </rcc>
  <rcc rId="20620" sId="10" numFmtId="4">
    <oc r="C43">
      <v>678.94</v>
    </oc>
    <nc r="C43">
      <v>2560.174</v>
    </nc>
  </rcc>
  <rcc rId="20621" sId="10" numFmtId="4">
    <oc r="D43">
      <v>0</v>
    </oc>
    <nc r="D43">
      <v>79.212000000000003</v>
    </nc>
  </rcc>
  <rcc rId="20622" sId="10" numFmtId="4">
    <oc r="D45">
      <v>17.2334</v>
    </oc>
    <nc r="D45">
      <v>34.466799999999999</v>
    </nc>
  </rcc>
  <rcc rId="20623" sId="10" numFmtId="4">
    <oc r="D47">
      <v>0</v>
    </oc>
    <nc r="D47">
      <v>313.60000000000002</v>
    </nc>
  </rcc>
  <rcc rId="20624" sId="10" numFmtId="34">
    <oc r="D58">
      <v>27</v>
    </oc>
    <nc r="D58">
      <v>163.89062000000001</v>
    </nc>
  </rcc>
  <rcc rId="20625" sId="10" numFmtId="34">
    <oc r="D65">
      <v>4</v>
    </oc>
    <nc r="D65">
      <v>20.657</v>
    </nc>
  </rcc>
  <rcc rId="20626" sId="10" numFmtId="34">
    <nc r="D70">
      <v>1.5</v>
    </nc>
  </rcc>
  <rcc rId="20627" sId="10" numFmtId="34">
    <oc r="C75">
      <v>1428.66</v>
    </oc>
    <nc r="C75">
      <v>2610.4720000000002</v>
    </nc>
  </rcc>
  <rcc rId="20628" sId="10" numFmtId="34">
    <oc r="D75">
      <v>0</v>
    </oc>
    <nc r="D75">
      <v>99.942999999999998</v>
    </nc>
  </rcc>
  <rcc rId="20629" sId="10" numFmtId="34">
    <oc r="D76">
      <v>0</v>
    </oc>
    <nc r="D76">
      <v>27</v>
    </nc>
  </rcc>
  <rcc rId="20630" sId="10" numFmtId="34">
    <oc r="C79">
      <v>590</v>
    </oc>
    <nc r="C79">
      <v>1289.422</v>
    </nc>
  </rcc>
  <rcc rId="20631" sId="10" numFmtId="34">
    <nc r="D79">
      <v>3</v>
    </nc>
  </rcc>
  <rcc rId="20632" sId="10" numFmtId="34">
    <nc r="D80">
      <v>39.876919999999998</v>
    </nc>
  </rcc>
  <rcc rId="20633" sId="10" numFmtId="34">
    <nc r="D83">
      <v>138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cc rId="16561" sId="3" numFmtId="4">
    <oc r="C6">
      <v>113620.3</v>
    </oc>
    <nc r="C6">
      <v>118798.5</v>
    </nc>
  </rcc>
  <rcc rId="16562" sId="3" numFmtId="4">
    <oc r="D6">
      <v>114228.22076</v>
    </oc>
    <nc r="D6">
      <v>6628.9963100000004</v>
    </nc>
  </rcc>
  <rcc rId="16563" sId="3" numFmtId="4">
    <oc r="C8">
      <v>1809.797</v>
    </oc>
    <nc r="C8">
      <v>1814.9069999999999</v>
    </nc>
  </rcc>
  <rcc rId="16564" sId="3" numFmtId="4">
    <oc r="D8">
      <v>2427.8040500000002</v>
    </oc>
    <nc r="D8">
      <v>202.06084000000001</v>
    </nc>
  </rcc>
  <rcc rId="16565" sId="3" numFmtId="4">
    <oc r="D9">
      <v>17.844999999999999</v>
    </oc>
    <nc r="D9">
      <v>1.37479</v>
    </nc>
  </rcc>
  <rcc rId="16566" sId="3" numFmtId="4">
    <oc r="D10">
      <v>3243.55447</v>
    </oc>
    <nc r="D10">
      <v>277.25846999999999</v>
    </nc>
  </rcc>
  <rcc rId="16567" sId="3" numFmtId="4">
    <oc r="D11">
      <v>-355.51742999999999</v>
    </oc>
    <nc r="D11">
      <v>-37.146000000000001</v>
    </nc>
  </rcc>
  <rrc rId="16568" sId="3" ref="A13:XFD13" action="insertRow"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6" exp="area" ref3D="1" dr="$A$50:$XFD$51" dn="Z_B31C8DB7_3E78_4144_A6B5_8DE36DE63F0E_.wvu.Rows" sId="3"/>
    <undo index="4" exp="area" ref3D="1" dr="$A$28:$XFD$30" dn="Z_B31C8DB7_3E78_4144_A6B5_8DE36DE63F0E_.wvu.Rows" sId="3"/>
    <undo index="2" exp="area" ref3D="1" dr="$A$20:$XFD$20" dn="Z_B31C8DB7_3E78_4144_A6B5_8DE36DE63F0E_.wvu.Rows" sId="3"/>
    <undo index="1" exp="area" ref3D="1" dr="$A$17:$XFD$18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10" exp="area" ref3D="1" dr="$A$50:$XFD$51" dn="Z_B30CE22D_C12F_4E12_8BB9_3AAE0A6991CC_.wvu.Rows" sId="3"/>
    <undo index="8" exp="area" ref3D="1" dr="$A$38:$XFD$38" dn="Z_B30CE22D_C12F_4E12_8BB9_3AAE0A6991CC_.wvu.Rows" sId="3"/>
    <undo index="6" exp="area" ref3D="1" dr="$A$35:$XFD$35" dn="Z_B30CE22D_C12F_4E12_8BB9_3AAE0A6991CC_.wvu.Rows" sId="3"/>
    <undo index="4" exp="area" ref3D="1" dr="$A$27:$XFD$31" dn="Z_B30CE22D_C12F_4E12_8BB9_3AAE0A6991CC_.wvu.Rows" sId="3"/>
    <undo index="2" exp="area" ref3D="1" dr="$A$20:$XFD$20" dn="Z_B30CE22D_C12F_4E12_8BB9_3AAE0A6991CC_.wvu.Rows" sId="3"/>
    <undo index="1" exp="area" ref3D="1" dr="$A$17:$XFD$18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12" exp="area" ref3D="1" dr="$A$50:$XFD$51" dn="Z_A54C432C_6C68_4B53_A75C_446EB3A61B2B_.wvu.Rows" sId="3"/>
    <undo index="10" exp="area" ref3D="1" dr="$A$38:$XFD$38" dn="Z_A54C432C_6C68_4B53_A75C_446EB3A61B2B_.wvu.Rows" sId="3"/>
    <undo index="8" exp="area" ref3D="1" dr="$A$35:$XFD$35" dn="Z_A54C432C_6C68_4B53_A75C_446EB3A61B2B_.wvu.Rows" sId="3"/>
    <undo index="6" exp="area" ref3D="1" dr="$A$27:$XFD$31" dn="Z_A54C432C_6C68_4B53_A75C_446EB3A61B2B_.wvu.Rows" sId="3"/>
    <undo index="4" exp="area" ref3D="1" dr="$A$25:$XFD$25" dn="Z_A54C432C_6C68_4B53_A75C_446EB3A61B2B_.wvu.Rows" sId="3"/>
    <undo index="2" exp="area" ref3D="1" dr="$A$20:$XFD$20" dn="Z_A54C432C_6C68_4B53_A75C_446EB3A61B2B_.wvu.Rows" sId="3"/>
    <undo index="1" exp="area" ref3D="1" dr="$A$17:$XFD$18" dn="Z_A54C432C_6C68_4B53_A75C_446EB3A61B2B_.wvu.Rows" sId="3"/>
    <undo index="22" exp="area" ref3D="1" dr="$A$139:$XFD$140" dn="Z_61528DAC_5C4C_48F4_ADE2_8A724B05A086_.wvu.Rows" sId="3"/>
    <undo index="20" exp="area" ref3D="1" dr="$A$134:$XFD$136" dn="Z_61528DAC_5C4C_48F4_ADE2_8A724B05A086_.wvu.Rows" sId="3"/>
    <undo index="18" exp="area" ref3D="1" dr="$A$106:$XFD$106" dn="Z_61528DAC_5C4C_48F4_ADE2_8A724B05A086_.wvu.Rows" sId="3"/>
    <undo index="16" exp="area" ref3D="1" dr="$A$99:$XFD$99" dn="Z_61528DAC_5C4C_48F4_ADE2_8A724B05A086_.wvu.Rows" sId="3"/>
    <undo index="14" exp="area" ref3D="1" dr="$A$62:$XFD$62" dn="Z_61528DAC_5C4C_48F4_ADE2_8A724B05A086_.wvu.Rows" sId="3"/>
    <undo index="12" exp="area" ref3D="1" dr="$A$57:$XFD$57" dn="Z_61528DAC_5C4C_48F4_ADE2_8A724B05A086_.wvu.Rows" sId="3"/>
    <undo index="10" exp="area" ref3D="1" dr="$A$55:$XFD$55" dn="Z_61528DAC_5C4C_48F4_ADE2_8A724B05A086_.wvu.Rows" sId="3"/>
    <undo index="8" exp="area" ref3D="1" dr="$A$50:$XFD$51" dn="Z_61528DAC_5C4C_48F4_ADE2_8A724B05A086_.wvu.Rows" sId="3"/>
    <undo index="6" exp="area" ref3D="1" dr="$A$38:$XFD$38" dn="Z_61528DAC_5C4C_48F4_ADE2_8A724B05A086_.wvu.Rows" sId="3"/>
    <undo index="4" exp="area" ref3D="1" dr="$A$35:$XFD$35" dn="Z_61528DAC_5C4C_48F4_ADE2_8A724B05A086_.wvu.Rows" sId="3"/>
    <undo index="2" exp="area" ref3D="1" dr="$A$27:$XFD$30" dn="Z_61528DAC_5C4C_48F4_ADE2_8A724B05A086_.wvu.Rows" sId="3"/>
    <undo index="1" exp="area" ref3D="1" dr="$A$17:$XFD$17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6" exp="area" ref3D="1" dr="$A$50:$XFD$51" dn="Z_5BFCA170_DEAE_4D2C_98A0_1E68B427AC01_.wvu.Rows" sId="3"/>
    <undo index="4" exp="area" ref3D="1" dr="$A$28:$XFD$30" dn="Z_5BFCA170_DEAE_4D2C_98A0_1E68B427AC01_.wvu.Rows" sId="3"/>
    <undo index="2" exp="area" ref3D="1" dr="$A$20:$XFD$20" dn="Z_5BFCA170_DEAE_4D2C_98A0_1E68B427AC01_.wvu.Rows" sId="3"/>
    <undo index="1" exp="area" ref3D="1" dr="$A$17:$XFD$18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4" exp="area" ref3D="1" dr="$A$50:$XFD$51" dn="Z_42584DC0_1D41_4C93_9B38_C388E7B8DAC4_.wvu.Rows" sId="3"/>
    <undo index="12" exp="area" ref3D="1" dr="$A$46:$XFD$46" dn="Z_42584DC0_1D41_4C93_9B38_C388E7B8DAC4_.wvu.Rows" sId="3"/>
    <undo index="10" exp="area" ref3D="1" dr="$A$38:$XFD$38" dn="Z_42584DC0_1D41_4C93_9B38_C388E7B8DAC4_.wvu.Rows" sId="3"/>
    <undo index="8" exp="area" ref3D="1" dr="$A$35:$XFD$35" dn="Z_42584DC0_1D41_4C93_9B38_C388E7B8DAC4_.wvu.Rows" sId="3"/>
    <undo index="6" exp="area" ref3D="1" dr="$A$27:$XFD$31" dn="Z_42584DC0_1D41_4C93_9B38_C388E7B8DAC4_.wvu.Rows" sId="3"/>
    <undo index="4" exp="area" ref3D="1" dr="$A$25:$XFD$25" dn="Z_42584DC0_1D41_4C93_9B38_C388E7B8DAC4_.wvu.Rows" sId="3"/>
    <undo index="2" exp="area" ref3D="1" dr="$A$20:$XFD$20" dn="Z_42584DC0_1D41_4C93_9B38_C388E7B8DAC4_.wvu.Rows" sId="3"/>
    <undo index="1" exp="area" ref3D="1" dr="$A$17:$XFD$18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6" exp="area" ref3D="1" dr="$A$50:$XFD$51" dn="Z_3DCB9AAA_F09C_4EA6_B992_F93E466D374A_.wvu.Rows" sId="3"/>
    <undo index="4" exp="area" ref3D="1" dr="$A$28:$XFD$30" dn="Z_3DCB9AAA_F09C_4EA6_B992_F93E466D374A_.wvu.Rows" sId="3"/>
    <undo index="2" exp="area" ref3D="1" dr="$A$20:$XFD$20" dn="Z_3DCB9AAA_F09C_4EA6_B992_F93E466D374A_.wvu.Rows" sId="3"/>
    <undo index="1" exp="area" ref3D="1" dr="$A$17:$XFD$18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6" exp="area" ref3D="1" dr="$A$50:$XFD$51" dn="Z_1A52382B_3765_4E8C_903F_6B8919B7242E_.wvu.Rows" sId="3"/>
    <undo index="4" exp="area" ref3D="1" dr="$A$28:$XFD$30" dn="Z_1A52382B_3765_4E8C_903F_6B8919B7242E_.wvu.Rows" sId="3"/>
    <undo index="2" exp="area" ref3D="1" dr="$A$20:$XFD$20" dn="Z_1A52382B_3765_4E8C_903F_6B8919B7242E_.wvu.Rows" sId="3"/>
    <undo index="1" exp="area" ref3D="1" dr="$A$17:$XFD$18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undo index="12" exp="area" ref3D="1" dr="$A$50:$XFD$51" dn="Z_1718F1EE_9F48_4DBE_9531_3B70F9C4A5DD_.wvu.Rows" sId="3"/>
    <undo index="10" exp="area" ref3D="1" dr="$A$38:$XFD$38" dn="Z_1718F1EE_9F48_4DBE_9531_3B70F9C4A5DD_.wvu.Rows" sId="3"/>
    <undo index="8" exp="area" ref3D="1" dr="$A$35:$XFD$35" dn="Z_1718F1EE_9F48_4DBE_9531_3B70F9C4A5DD_.wvu.Rows" sId="3"/>
    <undo index="6" exp="area" ref3D="1" dr="$A$27:$XFD$31" dn="Z_1718F1EE_9F48_4DBE_9531_3B70F9C4A5DD_.wvu.Rows" sId="3"/>
    <undo index="4" exp="area" ref3D="1" dr="$A$25:$XFD$25" dn="Z_1718F1EE_9F48_4DBE_9531_3B70F9C4A5DD_.wvu.Rows" sId="3"/>
    <undo index="2" exp="area" ref3D="1" dr="$A$20:$XFD$20" dn="Z_1718F1EE_9F48_4DBE_9531_3B70F9C4A5DD_.wvu.Rows" sId="3"/>
    <undo index="1" exp="area" ref3D="1" dr="$A$17:$XFD$18" dn="Z_1718F1EE_9F48_4DBE_9531_3B70F9C4A5DD_.wvu.Rows" sId="3"/>
  </rrc>
  <rcc rId="16569" sId="3">
    <nc r="A13">
      <v>1050100000</v>
    </nc>
  </rcc>
  <rfmt sheetId="3" sqref="A13" start="0" length="2147483647">
    <dxf>
      <font>
        <b val="0"/>
      </font>
    </dxf>
  </rfmt>
  <rcc rId="16570" sId="3">
    <nc r="B13" t="inlineStr">
      <is>
        <t>Упрощенная система налогооблажения</t>
      </is>
    </nc>
  </rcc>
  <rfmt sheetId="3" sqref="B13" start="0" length="2147483647">
    <dxf>
      <font>
        <b val="0"/>
      </font>
    </dxf>
  </rfmt>
  <rcc rId="16571" sId="3" numFmtId="4">
    <nc r="C13">
      <v>1273.0999999999999</v>
    </nc>
  </rcc>
  <rfmt sheetId="3" sqref="C13:D13" start="0" length="2147483647">
    <dxf>
      <font>
        <b val="0"/>
      </font>
    </dxf>
  </rfmt>
  <rcc rId="16572" sId="3">
    <nc r="E13">
      <f>SUM(D13/C13*100)</f>
    </nc>
  </rcc>
  <rcc rId="16573" sId="3">
    <nc r="F13">
      <f>SUM(D13-C13)</f>
    </nc>
  </rcc>
  <rfmt sheetId="3" sqref="E13:F13" start="0" length="2147483647">
    <dxf>
      <font>
        <b val="0"/>
      </font>
    </dxf>
  </rfmt>
  <rcc rId="16574" sId="3">
    <oc r="C12">
      <f>SUM(C14:C16)</f>
    </oc>
    <nc r="C12">
      <f>SUM(C13:C16)</f>
    </nc>
  </rcc>
  <rcc rId="16575" sId="3">
    <oc r="D12">
      <f>SUM(D14:D16)</f>
    </oc>
    <nc r="D12">
      <f>SUM(D13:D16)</f>
    </nc>
  </rcc>
  <rcc rId="16576" sId="3" numFmtId="4">
    <oc r="C14">
      <v>10431.5</v>
    </oc>
    <nc r="C14">
      <v>9543</v>
    </nc>
  </rcc>
  <rcc rId="16577" sId="3" numFmtId="4">
    <oc r="D14">
      <v>10748.229160000001</v>
    </oc>
    <nc r="D14">
      <v>1155.6078600000001</v>
    </nc>
  </rcc>
  <rcc rId="16578" sId="3" numFmtId="4">
    <oc r="C15">
      <v>1429.652</v>
    </oc>
    <nc r="C15">
      <v>1248.4000000000001</v>
    </nc>
  </rcc>
  <rcc rId="16579" sId="3" numFmtId="4">
    <oc r="D15">
      <v>1360.8638699999999</v>
    </oc>
    <nc r="D15">
      <v>6.6696</v>
    </nc>
  </rcc>
  <rcc rId="16580" sId="3" numFmtId="4">
    <oc r="C16">
      <v>100</v>
    </oc>
    <nc r="C16">
      <v>200</v>
    </nc>
  </rcc>
  <rcc rId="16581" sId="3" numFmtId="4">
    <oc r="D16">
      <v>89.175340000000006</v>
    </oc>
    <nc r="D16">
      <v>9.5519999999999996</v>
    </nc>
  </rcc>
  <rcc rId="16582" sId="3" numFmtId="4">
    <oc r="C20">
      <v>2150</v>
    </oc>
    <nc r="C20">
      <v>2300</v>
    </nc>
  </rcc>
  <rcc rId="16583" sId="3" numFmtId="4">
    <oc r="D20">
      <v>2487.4724099999999</v>
    </oc>
    <nc r="D20">
      <v>103.65718</v>
    </nc>
  </rcc>
  <rcc rId="16584" sId="3" numFmtId="4">
    <oc r="C23">
      <v>1800</v>
    </oc>
    <nc r="C23">
      <v>1100</v>
    </nc>
  </rcc>
  <rcc rId="16585" sId="3" numFmtId="4">
    <oc r="D23">
      <v>1792.2174399999999</v>
    </oc>
    <nc r="D23">
      <v>151.76920999999999</v>
    </nc>
  </rcc>
  <rcc rId="16586" sId="3" numFmtId="4">
    <oc r="D25">
      <v>2010.6931199999999</v>
    </oc>
    <nc r="D25">
      <v>190.79982999999999</v>
    </nc>
  </rcc>
  <rcc rId="16587" sId="3" numFmtId="4">
    <oc r="D27">
      <v>752.25212999999997</v>
    </oc>
    <nc r="D27">
      <v>41.628749999999997</v>
    </nc>
  </rcc>
  <rcc rId="16588" sId="3" numFmtId="4">
    <oc r="D26">
      <v>11.5</v>
    </oc>
    <nc r="D26">
      <v>0</v>
    </nc>
  </rcc>
  <rfmt sheetId="3" sqref="D24">
    <dxf>
      <numFmt numFmtId="174" formatCode="0.0000"/>
    </dxf>
  </rfmt>
  <rfmt sheetId="3" sqref="D24">
    <dxf>
      <numFmt numFmtId="183" formatCode="0.000"/>
    </dxf>
  </rfmt>
  <rfmt sheetId="3" sqref="D24">
    <dxf>
      <numFmt numFmtId="2" formatCode="0.00"/>
    </dxf>
  </rfmt>
  <rfmt sheetId="3" sqref="D24">
    <dxf>
      <numFmt numFmtId="166" formatCode="0.0"/>
    </dxf>
  </rfmt>
  <rcc rId="16589" sId="3" numFmtId="4">
    <oc r="C35">
      <v>24</v>
    </oc>
    <nc r="C35">
      <v>30</v>
    </nc>
  </rcc>
  <rcc rId="16590" sId="3" numFmtId="4">
    <oc r="D35">
      <v>23.658000000000001</v>
    </oc>
    <nc r="D35">
      <v>0</v>
    </nc>
  </rcc>
  <rcc rId="16591" sId="3" numFmtId="4">
    <oc r="C37">
      <v>8636.6</v>
    </oc>
    <nc r="C37">
      <v>9000</v>
    </nc>
  </rcc>
  <rcc rId="16592" sId="3" numFmtId="4">
    <oc r="D37">
      <v>10077.34743</v>
    </oc>
    <nc r="D37">
      <v>519.65660000000003</v>
    </nc>
  </rcc>
  <rcc rId="16593" sId="3" numFmtId="4">
    <oc r="C38">
      <v>230</v>
    </oc>
    <nc r="C38">
      <v>300</v>
    </nc>
  </rcc>
  <rcc rId="16594" sId="3" numFmtId="4">
    <oc r="D38">
      <v>274.78726999999998</v>
    </oc>
    <nc r="D38">
      <v>15.37557</v>
    </nc>
  </rcc>
  <rcc rId="16595" sId="3" numFmtId="4">
    <oc r="C40">
      <v>26</v>
    </oc>
    <nc r="C40">
      <v>70</v>
    </nc>
  </rcc>
  <rcc rId="16596" sId="3" numFmtId="4">
    <oc r="D40">
      <v>26.303000000000001</v>
    </oc>
    <nc r="D40">
      <v>0</v>
    </nc>
  </rcc>
  <rcc rId="16597" sId="3" numFmtId="4">
    <oc r="D41">
      <v>0.31791000000000003</v>
    </oc>
    <nc r="D41">
      <v>0</v>
    </nc>
  </rcc>
  <rcc rId="16598" sId="3" numFmtId="4">
    <oc r="C42">
      <v>695</v>
    </oc>
    <nc r="C42">
      <v>500</v>
    </nc>
  </rcc>
  <rcc rId="16599" sId="3" numFmtId="4">
    <oc r="D42">
      <v>761.26976999999999</v>
    </oc>
    <nc r="D42">
      <v>29.989170000000001</v>
    </nc>
  </rcc>
  <rcc rId="16600" sId="3" numFmtId="4">
    <oc r="C44">
      <v>450</v>
    </oc>
    <nc r="C44">
      <v>550</v>
    </nc>
  </rcc>
  <rcc rId="16601" sId="3" numFmtId="4">
    <oc r="D44">
      <v>494.53967</v>
    </oc>
    <nc r="D44">
      <v>0.41383999999999999</v>
    </nc>
  </rcc>
  <rcc rId="16602" sId="3" numFmtId="4">
    <oc r="C46">
      <v>1600</v>
    </oc>
    <nc r="C46">
      <v>84</v>
    </nc>
  </rcc>
  <rcc rId="16603" sId="3" numFmtId="4">
    <oc r="D46">
      <v>1640.2382500000001</v>
    </oc>
    <nc r="D46">
      <v>0</v>
    </nc>
  </rcc>
  <rcc rId="16604" sId="3" numFmtId="4">
    <oc r="C49">
      <v>300</v>
    </oc>
    <nc r="C49">
      <v>500</v>
    </nc>
  </rcc>
  <rcc rId="16605" sId="3" numFmtId="4">
    <oc r="D49">
      <v>305.55360000000002</v>
    </oc>
    <nc r="D49">
      <v>0</v>
    </nc>
  </rcc>
  <rcc rId="16606" sId="3" numFmtId="4">
    <oc r="D50">
      <v>3898.4941399999998</v>
    </oc>
    <nc r="D50">
      <v>50.903700000000001</v>
    </nc>
  </rcc>
  <rcc rId="16607" sId="3" numFmtId="4">
    <oc r="C54">
      <v>10</v>
    </oc>
    <nc r="C54">
      <v>0</v>
    </nc>
  </rcc>
  <rcc rId="16608" sId="3">
    <oc r="A55">
      <v>1160303001</v>
    </oc>
    <nc r="A55">
      <v>1160709000</v>
    </nc>
  </rcc>
  <rcc rId="16609" sId="3">
    <oc r="A54">
      <v>1160301001</v>
    </oc>
    <nc r="A54">
      <v>1160701000</v>
    </nc>
  </rcc>
  <rcc rId="16610" sId="3">
    <oc r="B55" t="inlineStr">
      <is>
        <t>Д.в. за административные правонарушения</t>
      </is>
    </oc>
    <nc r="B55" t="inlineStr">
      <is>
        <t>Иные штафы, неустойки, пени, уплаченные в соотв с законом или договорам</t>
      </is>
    </nc>
  </rcc>
  <rcc rId="16611" sId="3">
    <oc r="B54" t="inlineStr">
      <is>
        <t>Ден.взыс. за наруш. закон. о налогах и сборах</t>
      </is>
    </oc>
    <nc r="B54" t="inlineStr">
      <is>
        <t>Штрафы, неустойки,пени, уплаченные в случае просрочки исп поставщиком</t>
      </is>
    </nc>
  </rcc>
  <rcc rId="16612" sId="3" numFmtId="4">
    <oc r="D54">
      <v>7.9829999999999997</v>
    </oc>
    <nc r="D54">
      <v>0</v>
    </nc>
  </rcc>
  <rcc rId="16613" sId="3" numFmtId="4">
    <oc r="D55">
      <v>17.584350000000001</v>
    </oc>
    <nc r="D55">
      <v>15.121729999999999</v>
    </nc>
  </rcc>
  <rcc rId="16614" sId="3">
    <oc r="A56">
      <v>1160600000</v>
    </oc>
    <nc r="A56">
      <v>1161012000</v>
    </nc>
  </rcc>
  <rcc rId="16615" sId="3">
    <oc r="B56" t="inlineStr">
      <is>
        <t>Д. в. за наруш. закон. о применении ККМ</t>
      </is>
    </oc>
    <nc r="B56" t="inlineStr">
      <is>
        <t>Доходы от д.в. (штрафов),поступ в счет погашения задолж., образ до 1 января 2020 года</t>
      </is>
    </nc>
  </rcc>
  <rcc rId="16616" sId="3" numFmtId="4">
    <oc r="D56">
      <v>0</v>
    </oc>
    <nc r="D56">
      <v>97.959320000000005</v>
    </nc>
  </rcc>
  <rrc rId="16617" sId="3" ref="A57:XFD57" action="deleteRow">
    <undo index="5" exp="ref" v="1" dr="C57" r="C53" sId="3"/>
    <undo index="16" exp="area" ref3D="1" dr="$A$135:$XFD$137" dn="Z_B31C8DB7_3E78_4144_A6B5_8DE36DE63F0E_.wvu.Rows" sId="3"/>
    <undo index="14" exp="area" ref3D="1" dr="$A$107:$XFD$107" dn="Z_B31C8DB7_3E78_4144_A6B5_8DE36DE63F0E_.wvu.Rows" sId="3"/>
    <undo index="12" exp="area" ref3D="1" dr="$A$100:$XFD$100" dn="Z_B31C8DB7_3E78_4144_A6B5_8DE36DE63F0E_.wvu.Rows" sId="3"/>
    <undo index="10" exp="area" ref3D="1" dr="$A$83:$XFD$83" dn="Z_B31C8DB7_3E78_4144_A6B5_8DE36DE63F0E_.wvu.Rows" sId="3"/>
    <undo index="8" exp="area" ref3D="1" dr="$A$76:$XFD$76" dn="Z_B31C8DB7_3E78_4144_A6B5_8DE36DE63F0E_.wvu.Rows" sId="3"/>
    <undo index="22" exp="area" ref3D="1" dr="$A$140:$XFD$141" dn="Z_B30CE22D_C12F_4E12_8BB9_3AAE0A6991CC_.wvu.Rows" sId="3"/>
    <undo index="20" exp="area" ref3D="1" dr="$A$135:$XFD$137" dn="Z_B30CE22D_C12F_4E12_8BB9_3AAE0A6991CC_.wvu.Rows" sId="3"/>
    <undo index="18" exp="area" ref3D="1" dr="$A$100:$XFD$100" dn="Z_B30CE22D_C12F_4E12_8BB9_3AAE0A6991CC_.wvu.Rows" sId="3"/>
    <undo index="16" exp="area" ref3D="1" dr="$A$83:$XFD$83" dn="Z_B30CE22D_C12F_4E12_8BB9_3AAE0A6991CC_.wvu.Rows" sId="3"/>
    <undo index="14" exp="area" ref3D="1" dr="$A$76:$XFD$76" dn="Z_B30CE22D_C12F_4E12_8BB9_3AAE0A6991CC_.wvu.Rows" sId="3"/>
    <undo index="12" exp="area" ref3D="1" dr="$A$63:$XFD$63" dn="Z_B30CE22D_C12F_4E12_8BB9_3AAE0A6991CC_.wvu.Rows" sId="3"/>
    <undo index="26" exp="area" ref3D="1" dr="$A$140:$XFD$141" dn="Z_A54C432C_6C68_4B53_A75C_446EB3A61B2B_.wvu.Rows" sId="3"/>
    <undo index="24" exp="area" ref3D="1" dr="$A$135:$XFD$137" dn="Z_A54C432C_6C68_4B53_A75C_446EB3A61B2B_.wvu.Rows" sId="3"/>
    <undo index="22" exp="area" ref3D="1" dr="$A$107:$XFD$107" dn="Z_A54C432C_6C68_4B53_A75C_446EB3A61B2B_.wvu.Rows" sId="3"/>
    <undo index="20" exp="area" ref3D="1" dr="$A$100:$XFD$100" dn="Z_A54C432C_6C68_4B53_A75C_446EB3A61B2B_.wvu.Rows" sId="3"/>
    <undo index="18" exp="area" ref3D="1" dr="$A$83:$XFD$83" dn="Z_A54C432C_6C68_4B53_A75C_446EB3A61B2B_.wvu.Rows" sId="3"/>
    <undo index="16" exp="area" ref3D="1" dr="$A$76:$XFD$76" dn="Z_A54C432C_6C68_4B53_A75C_446EB3A61B2B_.wvu.Rows" sId="3"/>
    <undo index="14" exp="area" ref3D="1" dr="$A$63:$XFD$63" dn="Z_A54C432C_6C68_4B53_A75C_446EB3A61B2B_.wvu.Rows" sId="3"/>
    <undo index="22" exp="area" ref3D="1" dr="$A$140:$XFD$141" dn="Z_61528DAC_5C4C_48F4_ADE2_8A724B05A086_.wvu.Rows" sId="3"/>
    <undo index="20" exp="area" ref3D="1" dr="$A$135:$XFD$137" dn="Z_61528DAC_5C4C_48F4_ADE2_8A724B05A086_.wvu.Rows" sId="3"/>
    <undo index="18" exp="area" ref3D="1" dr="$A$107:$XFD$107" dn="Z_61528DAC_5C4C_48F4_ADE2_8A724B05A086_.wvu.Rows" sId="3"/>
    <undo index="16" exp="area" ref3D="1" dr="$A$100:$XFD$100" dn="Z_61528DAC_5C4C_48F4_ADE2_8A724B05A086_.wvu.Rows" sId="3"/>
    <undo index="14" exp="area" ref3D="1" dr="$A$63:$XFD$63" dn="Z_61528DAC_5C4C_48F4_ADE2_8A724B05A086_.wvu.Rows" sId="3"/>
    <undo index="12" exp="area" ref3D="1" dr="$A$58:$XFD$58" dn="Z_61528DAC_5C4C_48F4_ADE2_8A724B05A086_.wvu.Rows" sId="3"/>
    <undo index="16" exp="area" ref3D="1" dr="$A$135:$XFD$137" dn="Z_5BFCA170_DEAE_4D2C_98A0_1E68B427AC01_.wvu.Rows" sId="3"/>
    <undo index="14" exp="area" ref3D="1" dr="$A$107:$XFD$107" dn="Z_5BFCA170_DEAE_4D2C_98A0_1E68B427AC01_.wvu.Rows" sId="3"/>
    <undo index="12" exp="area" ref3D="1" dr="$A$100:$XFD$100" dn="Z_5BFCA170_DEAE_4D2C_98A0_1E68B427AC01_.wvu.Rows" sId="3"/>
    <undo index="10" exp="area" ref3D="1" dr="$A$83:$XFD$83" dn="Z_5BFCA170_DEAE_4D2C_98A0_1E68B427AC01_.wvu.Rows" sId="3"/>
    <undo index="8" exp="area" ref3D="1" dr="$A$76:$XFD$76" dn="Z_5BFCA170_DEAE_4D2C_98A0_1E68B427AC01_.wvu.Rows" sId="3"/>
    <undo index="38" exp="area" ref3D="1" dr="$A$140:$XFD$141" dn="Z_42584DC0_1D41_4C93_9B38_C388E7B8DAC4_.wvu.Rows" sId="3"/>
    <undo index="36" exp="area" ref3D="1" dr="$A$135:$XFD$137" dn="Z_42584DC0_1D41_4C93_9B38_C388E7B8DAC4_.wvu.Rows" sId="3"/>
    <undo index="34" exp="area" ref3D="1" dr="$A$115:$XFD$115" dn="Z_42584DC0_1D41_4C93_9B38_C388E7B8DAC4_.wvu.Rows" sId="3"/>
    <undo index="32" exp="area" ref3D="1" dr="$A$107:$XFD$107" dn="Z_42584DC0_1D41_4C93_9B38_C388E7B8DAC4_.wvu.Rows" sId="3"/>
    <undo index="30" exp="area" ref3D="1" dr="$A$103:$XFD$103" dn="Z_42584DC0_1D41_4C93_9B38_C388E7B8DAC4_.wvu.Rows" sId="3"/>
    <undo index="28" exp="area" ref3D="1" dr="$A$100:$XFD$100" dn="Z_42584DC0_1D41_4C93_9B38_C388E7B8DAC4_.wvu.Rows" sId="3"/>
    <undo index="26" exp="area" ref3D="1" dr="$A$94:$XFD$94" dn="Z_42584DC0_1D41_4C93_9B38_C388E7B8DAC4_.wvu.Rows" sId="3"/>
    <undo index="24" exp="area" ref3D="1" dr="$A$83:$XFD$83" dn="Z_42584DC0_1D41_4C93_9B38_C388E7B8DAC4_.wvu.Rows" sId="3"/>
    <undo index="22" exp="area" ref3D="1" dr="$A$76:$XFD$76" dn="Z_42584DC0_1D41_4C93_9B38_C388E7B8DAC4_.wvu.Rows" sId="3"/>
    <undo index="20" exp="area" ref3D="1" dr="$A$70:$XFD$72" dn="Z_42584DC0_1D41_4C93_9B38_C388E7B8DAC4_.wvu.Rows" sId="3"/>
    <undo index="18" exp="area" ref3D="1" dr="$A$68:$XFD$68" dn="Z_42584DC0_1D41_4C93_9B38_C388E7B8DAC4_.wvu.Rows" sId="3"/>
    <undo index="16" exp="area" ref3D="1" dr="$A$63:$XFD$63" dn="Z_42584DC0_1D41_4C93_9B38_C388E7B8DAC4_.wvu.Rows" sId="3"/>
    <undo index="16" exp="area" ref3D="1" dr="$A$135:$XFD$137" dn="Z_3DCB9AAA_F09C_4EA6_B992_F93E466D374A_.wvu.Rows" sId="3"/>
    <undo index="14" exp="area" ref3D="1" dr="$A$107:$XFD$107" dn="Z_3DCB9AAA_F09C_4EA6_B992_F93E466D374A_.wvu.Rows" sId="3"/>
    <undo index="12" exp="area" ref3D="1" dr="$A$100:$XFD$100" dn="Z_3DCB9AAA_F09C_4EA6_B992_F93E466D374A_.wvu.Rows" sId="3"/>
    <undo index="10" exp="area" ref3D="1" dr="$A$83:$XFD$83" dn="Z_3DCB9AAA_F09C_4EA6_B992_F93E466D374A_.wvu.Rows" sId="3"/>
    <undo index="8" exp="area" ref3D="1" dr="$A$76:$XFD$76" dn="Z_3DCB9AAA_F09C_4EA6_B992_F93E466D374A_.wvu.Rows" sId="3"/>
    <undo index="18" exp="area" ref3D="1" dr="$A$135:$XFD$137" dn="Z_1A52382B_3765_4E8C_903F_6B8919B7242E_.wvu.Rows" sId="3"/>
    <undo index="16" exp="area" ref3D="1" dr="$A$107:$XFD$107" dn="Z_1A52382B_3765_4E8C_903F_6B8919B7242E_.wvu.Rows" sId="3"/>
    <undo index="14" exp="area" ref3D="1" dr="$A$100:$XFD$100" dn="Z_1A52382B_3765_4E8C_903F_6B8919B7242E_.wvu.Rows" sId="3"/>
    <undo index="12" exp="area" ref3D="1" dr="$A$83:$XFD$83" dn="Z_1A52382B_3765_4E8C_903F_6B8919B7242E_.wvu.Rows" sId="3"/>
    <undo index="10" exp="area" ref3D="1" dr="$A$76:$XFD$76" dn="Z_1A52382B_3765_4E8C_903F_6B8919B7242E_.wvu.Rows" sId="3"/>
    <undo index="8" exp="area" ref3D="1" dr="$A$63:$XFD$63" dn="Z_1A52382B_3765_4E8C_903F_6B8919B7242E_.wvu.Rows" sId="3"/>
    <undo index="24" exp="area" ref3D="1" dr="$A$140:$XFD$141" dn="Z_1718F1EE_9F48_4DBE_9531_3B70F9C4A5DD_.wvu.Rows" sId="3"/>
    <undo index="22" exp="area" ref3D="1" dr="$A$135:$XFD$137" dn="Z_1718F1EE_9F48_4DBE_9531_3B70F9C4A5DD_.wvu.Rows" sId="3"/>
    <undo index="20" exp="area" ref3D="1" dr="$A$107:$XFD$107" dn="Z_1718F1EE_9F48_4DBE_9531_3B70F9C4A5DD_.wvu.Rows" sId="3"/>
    <undo index="18" exp="area" ref3D="1" dr="$A$100:$XFD$100" dn="Z_1718F1EE_9F48_4DBE_9531_3B70F9C4A5DD_.wvu.Rows" sId="3"/>
    <undo index="16" exp="area" ref3D="1" dr="$A$83:$XFD$83" dn="Z_1718F1EE_9F48_4DBE_9531_3B70F9C4A5DD_.wvu.Rows" sId="3"/>
    <undo index="14" exp="area" ref3D="1" dr="$A$76:$XFD$76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1160800001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Штрафы за адм. правонаруш. в обл. рег. произ-ва спирта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30</v>
      </nc>
      <n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indexed="9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18" sId="3" ref="A57:XFD57" action="deleteRow">
    <undo index="7" exp="ref" v="1" dr="C57" r="C53" sId="3"/>
    <undo index="16" exp="area" ref3D="1" dr="$A$134:$XFD$136" dn="Z_B31C8DB7_3E78_4144_A6B5_8DE36DE63F0E_.wvu.Rows" sId="3"/>
    <undo index="14" exp="area" ref3D="1" dr="$A$106:$XFD$106" dn="Z_B31C8DB7_3E78_4144_A6B5_8DE36DE63F0E_.wvu.Rows" sId="3"/>
    <undo index="12" exp="area" ref3D="1" dr="$A$99:$XFD$99" dn="Z_B31C8DB7_3E78_4144_A6B5_8DE36DE63F0E_.wvu.Rows" sId="3"/>
    <undo index="10" exp="area" ref3D="1" dr="$A$82:$XFD$82" dn="Z_B31C8DB7_3E78_4144_A6B5_8DE36DE63F0E_.wvu.Rows" sId="3"/>
    <undo index="8" exp="area" ref3D="1" dr="$A$75:$XFD$75" dn="Z_B31C8DB7_3E78_4144_A6B5_8DE36DE63F0E_.wvu.Rows" sId="3"/>
    <undo index="22" exp="area" ref3D="1" dr="$A$139:$XFD$140" dn="Z_B30CE22D_C12F_4E12_8BB9_3AAE0A6991CC_.wvu.Rows" sId="3"/>
    <undo index="20" exp="area" ref3D="1" dr="$A$134:$XFD$136" dn="Z_B30CE22D_C12F_4E12_8BB9_3AAE0A6991CC_.wvu.Rows" sId="3"/>
    <undo index="18" exp="area" ref3D="1" dr="$A$99:$XFD$99" dn="Z_B30CE22D_C12F_4E12_8BB9_3AAE0A6991CC_.wvu.Rows" sId="3"/>
    <undo index="16" exp="area" ref3D="1" dr="$A$82:$XFD$82" dn="Z_B30CE22D_C12F_4E12_8BB9_3AAE0A6991CC_.wvu.Rows" sId="3"/>
    <undo index="14" exp="area" ref3D="1" dr="$A$75:$XFD$75" dn="Z_B30CE22D_C12F_4E12_8BB9_3AAE0A6991CC_.wvu.Rows" sId="3"/>
    <undo index="12" exp="area" ref3D="1" dr="$A$62:$XFD$62" dn="Z_B30CE22D_C12F_4E12_8BB9_3AAE0A6991CC_.wvu.Rows" sId="3"/>
    <undo index="26" exp="area" ref3D="1" dr="$A$139:$XFD$140" dn="Z_A54C432C_6C68_4B53_A75C_446EB3A61B2B_.wvu.Rows" sId="3"/>
    <undo index="24" exp="area" ref3D="1" dr="$A$134:$XFD$136" dn="Z_A54C432C_6C68_4B53_A75C_446EB3A61B2B_.wvu.Rows" sId="3"/>
    <undo index="22" exp="area" ref3D="1" dr="$A$106:$XFD$106" dn="Z_A54C432C_6C68_4B53_A75C_446EB3A61B2B_.wvu.Rows" sId="3"/>
    <undo index="20" exp="area" ref3D="1" dr="$A$99:$XFD$99" dn="Z_A54C432C_6C68_4B53_A75C_446EB3A61B2B_.wvu.Rows" sId="3"/>
    <undo index="18" exp="area" ref3D="1" dr="$A$82:$XFD$82" dn="Z_A54C432C_6C68_4B53_A75C_446EB3A61B2B_.wvu.Rows" sId="3"/>
    <undo index="16" exp="area" ref3D="1" dr="$A$75:$XFD$75" dn="Z_A54C432C_6C68_4B53_A75C_446EB3A61B2B_.wvu.Rows" sId="3"/>
    <undo index="14" exp="area" ref3D="1" dr="$A$62:$XFD$62" dn="Z_A54C432C_6C68_4B53_A75C_446EB3A61B2B_.wvu.Rows" sId="3"/>
    <undo index="22" exp="area" ref3D="1" dr="$A$139:$XFD$140" dn="Z_61528DAC_5C4C_48F4_ADE2_8A724B05A086_.wvu.Rows" sId="3"/>
    <undo index="20" exp="area" ref3D="1" dr="$A$134:$XFD$136" dn="Z_61528DAC_5C4C_48F4_ADE2_8A724B05A086_.wvu.Rows" sId="3"/>
    <undo index="18" exp="area" ref3D="1" dr="$A$106:$XFD$106" dn="Z_61528DAC_5C4C_48F4_ADE2_8A724B05A086_.wvu.Rows" sId="3"/>
    <undo index="16" exp="area" ref3D="1" dr="$A$99:$XFD$99" dn="Z_61528DAC_5C4C_48F4_ADE2_8A724B05A086_.wvu.Rows" sId="3"/>
    <undo index="14" exp="area" ref3D="1" dr="$A$62:$XFD$62" dn="Z_61528DAC_5C4C_48F4_ADE2_8A724B05A086_.wvu.Rows" sId="3"/>
    <undo index="12" exp="area" ref3D="1" dr="$A$57:$XFD$57" dn="Z_61528DAC_5C4C_48F4_ADE2_8A724B05A086_.wvu.Rows" sId="3"/>
    <undo index="16" exp="area" ref3D="1" dr="$A$134:$XFD$136" dn="Z_5BFCA170_DEAE_4D2C_98A0_1E68B427AC01_.wvu.Rows" sId="3"/>
    <undo index="14" exp="area" ref3D="1" dr="$A$106:$XFD$106" dn="Z_5BFCA170_DEAE_4D2C_98A0_1E68B427AC01_.wvu.Rows" sId="3"/>
    <undo index="12" exp="area" ref3D="1" dr="$A$99:$XFD$99" dn="Z_5BFCA170_DEAE_4D2C_98A0_1E68B427AC01_.wvu.Rows" sId="3"/>
    <undo index="10" exp="area" ref3D="1" dr="$A$82:$XFD$82" dn="Z_5BFCA170_DEAE_4D2C_98A0_1E68B427AC01_.wvu.Rows" sId="3"/>
    <undo index="8" exp="area" ref3D="1" dr="$A$75:$XFD$75" dn="Z_5BFCA170_DEAE_4D2C_98A0_1E68B427AC01_.wvu.Rows" sId="3"/>
    <undo index="38" exp="area" ref3D="1" dr="$A$139:$XFD$140" dn="Z_42584DC0_1D41_4C93_9B38_C388E7B8DAC4_.wvu.Rows" sId="3"/>
    <undo index="36" exp="area" ref3D="1" dr="$A$134:$XFD$136" dn="Z_42584DC0_1D41_4C93_9B38_C388E7B8DAC4_.wvu.Rows" sId="3"/>
    <undo index="34" exp="area" ref3D="1" dr="$A$114:$XFD$114" dn="Z_42584DC0_1D41_4C93_9B38_C388E7B8DAC4_.wvu.Rows" sId="3"/>
    <undo index="32" exp="area" ref3D="1" dr="$A$106:$XFD$106" dn="Z_42584DC0_1D41_4C93_9B38_C388E7B8DAC4_.wvu.Rows" sId="3"/>
    <undo index="30" exp="area" ref3D="1" dr="$A$102:$XFD$102" dn="Z_42584DC0_1D41_4C93_9B38_C388E7B8DAC4_.wvu.Rows" sId="3"/>
    <undo index="28" exp="area" ref3D="1" dr="$A$99:$XFD$99" dn="Z_42584DC0_1D41_4C93_9B38_C388E7B8DAC4_.wvu.Rows" sId="3"/>
    <undo index="26" exp="area" ref3D="1" dr="$A$93:$XFD$93" dn="Z_42584DC0_1D41_4C93_9B38_C388E7B8DAC4_.wvu.Rows" sId="3"/>
    <undo index="24" exp="area" ref3D="1" dr="$A$82:$XFD$82" dn="Z_42584DC0_1D41_4C93_9B38_C388E7B8DAC4_.wvu.Rows" sId="3"/>
    <undo index="22" exp="area" ref3D="1" dr="$A$75:$XFD$75" dn="Z_42584DC0_1D41_4C93_9B38_C388E7B8DAC4_.wvu.Rows" sId="3"/>
    <undo index="20" exp="area" ref3D="1" dr="$A$69:$XFD$71" dn="Z_42584DC0_1D41_4C93_9B38_C388E7B8DAC4_.wvu.Rows" sId="3"/>
    <undo index="18" exp="area" ref3D="1" dr="$A$67:$XFD$67" dn="Z_42584DC0_1D41_4C93_9B38_C388E7B8DAC4_.wvu.Rows" sId="3"/>
    <undo index="16" exp="area" ref3D="1" dr="$A$62:$XFD$62" dn="Z_42584DC0_1D41_4C93_9B38_C388E7B8DAC4_.wvu.Rows" sId="3"/>
    <undo index="16" exp="area" ref3D="1" dr="$A$134:$XFD$136" dn="Z_3DCB9AAA_F09C_4EA6_B992_F93E466D374A_.wvu.Rows" sId="3"/>
    <undo index="14" exp="area" ref3D="1" dr="$A$106:$XFD$106" dn="Z_3DCB9AAA_F09C_4EA6_B992_F93E466D374A_.wvu.Rows" sId="3"/>
    <undo index="12" exp="area" ref3D="1" dr="$A$99:$XFD$99" dn="Z_3DCB9AAA_F09C_4EA6_B992_F93E466D374A_.wvu.Rows" sId="3"/>
    <undo index="10" exp="area" ref3D="1" dr="$A$82:$XFD$82" dn="Z_3DCB9AAA_F09C_4EA6_B992_F93E466D374A_.wvu.Rows" sId="3"/>
    <undo index="8" exp="area" ref3D="1" dr="$A$75:$XFD$75" dn="Z_3DCB9AAA_F09C_4EA6_B992_F93E466D374A_.wvu.Rows" sId="3"/>
    <undo index="18" exp="area" ref3D="1" dr="$A$134:$XFD$136" dn="Z_1A52382B_3765_4E8C_903F_6B8919B7242E_.wvu.Rows" sId="3"/>
    <undo index="16" exp="area" ref3D="1" dr="$A$106:$XFD$106" dn="Z_1A52382B_3765_4E8C_903F_6B8919B7242E_.wvu.Rows" sId="3"/>
    <undo index="14" exp="area" ref3D="1" dr="$A$99:$XFD$99" dn="Z_1A52382B_3765_4E8C_903F_6B8919B7242E_.wvu.Rows" sId="3"/>
    <undo index="12" exp="area" ref3D="1" dr="$A$82:$XFD$82" dn="Z_1A52382B_3765_4E8C_903F_6B8919B7242E_.wvu.Rows" sId="3"/>
    <undo index="10" exp="area" ref3D="1" dr="$A$75:$XFD$75" dn="Z_1A52382B_3765_4E8C_903F_6B8919B7242E_.wvu.Rows" sId="3"/>
    <undo index="8" exp="area" ref3D="1" dr="$A$62:$XFD$62" dn="Z_1A52382B_3765_4E8C_903F_6B8919B7242E_.wvu.Rows" sId="3"/>
    <undo index="24" exp="area" ref3D="1" dr="$A$139:$XFD$140" dn="Z_1718F1EE_9F48_4DBE_9531_3B70F9C4A5DD_.wvu.Rows" sId="3"/>
    <undo index="22" exp="area" ref3D="1" dr="$A$134:$XFD$136" dn="Z_1718F1EE_9F48_4DBE_9531_3B70F9C4A5DD_.wvu.Rows" sId="3"/>
    <undo index="20" exp="area" ref3D="1" dr="$A$106:$XFD$106" dn="Z_1718F1EE_9F48_4DBE_9531_3B70F9C4A5DD_.wvu.Rows" sId="3"/>
    <undo index="18" exp="area" ref3D="1" dr="$A$99:$XFD$99" dn="Z_1718F1EE_9F48_4DBE_9531_3B70F9C4A5DD_.wvu.Rows" sId="3"/>
    <undo index="16" exp="area" ref3D="1" dr="$A$82:$XFD$82" dn="Z_1718F1EE_9F48_4DBE_9531_3B70F9C4A5DD_.wvu.Rows" sId="3"/>
    <undo index="14" exp="area" ref3D="1" dr="$A$75:$XFD$75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1160802001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Штрафы за нарушение оборота табачной продукции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fill>
          <patternFill patternType="solid">
            <bgColor theme="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19" sId="3" ref="A57:XFD57" action="deleteRow">
    <undo index="9" exp="ref" v="1" dr="C57" r="C53" sId="3"/>
    <undo index="16" exp="area" ref3D="1" dr="$A$133:$XFD$135" dn="Z_B31C8DB7_3E78_4144_A6B5_8DE36DE63F0E_.wvu.Rows" sId="3"/>
    <undo index="14" exp="area" ref3D="1" dr="$A$105:$XFD$105" dn="Z_B31C8DB7_3E78_4144_A6B5_8DE36DE63F0E_.wvu.Rows" sId="3"/>
    <undo index="12" exp="area" ref3D="1" dr="$A$98:$XFD$98" dn="Z_B31C8DB7_3E78_4144_A6B5_8DE36DE63F0E_.wvu.Rows" sId="3"/>
    <undo index="10" exp="area" ref3D="1" dr="$A$81:$XFD$81" dn="Z_B31C8DB7_3E78_4144_A6B5_8DE36DE63F0E_.wvu.Rows" sId="3"/>
    <undo index="8" exp="area" ref3D="1" dr="$A$74:$XFD$74" dn="Z_B31C8DB7_3E78_4144_A6B5_8DE36DE63F0E_.wvu.Rows" sId="3"/>
    <undo index="22" exp="area" ref3D="1" dr="$A$138:$XFD$139" dn="Z_B30CE22D_C12F_4E12_8BB9_3AAE0A6991CC_.wvu.Rows" sId="3"/>
    <undo index="20" exp="area" ref3D="1" dr="$A$133:$XFD$135" dn="Z_B30CE22D_C12F_4E12_8BB9_3AAE0A6991CC_.wvu.Rows" sId="3"/>
    <undo index="18" exp="area" ref3D="1" dr="$A$98:$XFD$98" dn="Z_B30CE22D_C12F_4E12_8BB9_3AAE0A6991CC_.wvu.Rows" sId="3"/>
    <undo index="16" exp="area" ref3D="1" dr="$A$81:$XFD$81" dn="Z_B30CE22D_C12F_4E12_8BB9_3AAE0A6991CC_.wvu.Rows" sId="3"/>
    <undo index="14" exp="area" ref3D="1" dr="$A$74:$XFD$74" dn="Z_B30CE22D_C12F_4E12_8BB9_3AAE0A6991CC_.wvu.Rows" sId="3"/>
    <undo index="12" exp="area" ref3D="1" dr="$A$61:$XFD$61" dn="Z_B30CE22D_C12F_4E12_8BB9_3AAE0A6991CC_.wvu.Rows" sId="3"/>
    <undo index="26" exp="area" ref3D="1" dr="$A$138:$XFD$139" dn="Z_A54C432C_6C68_4B53_A75C_446EB3A61B2B_.wvu.Rows" sId="3"/>
    <undo index="24" exp="area" ref3D="1" dr="$A$133:$XFD$135" dn="Z_A54C432C_6C68_4B53_A75C_446EB3A61B2B_.wvu.Rows" sId="3"/>
    <undo index="22" exp="area" ref3D="1" dr="$A$105:$XFD$105" dn="Z_A54C432C_6C68_4B53_A75C_446EB3A61B2B_.wvu.Rows" sId="3"/>
    <undo index="20" exp="area" ref3D="1" dr="$A$98:$XFD$98" dn="Z_A54C432C_6C68_4B53_A75C_446EB3A61B2B_.wvu.Rows" sId="3"/>
    <undo index="18" exp="area" ref3D="1" dr="$A$81:$XFD$81" dn="Z_A54C432C_6C68_4B53_A75C_446EB3A61B2B_.wvu.Rows" sId="3"/>
    <undo index="16" exp="area" ref3D="1" dr="$A$74:$XFD$74" dn="Z_A54C432C_6C68_4B53_A75C_446EB3A61B2B_.wvu.Rows" sId="3"/>
    <undo index="14" exp="area" ref3D="1" dr="$A$61:$XFD$61" dn="Z_A54C432C_6C68_4B53_A75C_446EB3A61B2B_.wvu.Rows" sId="3"/>
    <undo index="22" exp="area" ref3D="1" dr="$A$138:$XFD$139" dn="Z_61528DAC_5C4C_48F4_ADE2_8A724B05A086_.wvu.Rows" sId="3"/>
    <undo index="20" exp="area" ref3D="1" dr="$A$133:$XFD$135" dn="Z_61528DAC_5C4C_48F4_ADE2_8A724B05A086_.wvu.Rows" sId="3"/>
    <undo index="18" exp="area" ref3D="1" dr="$A$105:$XFD$105" dn="Z_61528DAC_5C4C_48F4_ADE2_8A724B05A086_.wvu.Rows" sId="3"/>
    <undo index="16" exp="area" ref3D="1" dr="$A$98:$XFD$98" dn="Z_61528DAC_5C4C_48F4_ADE2_8A724B05A086_.wvu.Rows" sId="3"/>
    <undo index="14" exp="area" ref3D="1" dr="$A$61:$XFD$61" dn="Z_61528DAC_5C4C_48F4_ADE2_8A724B05A086_.wvu.Rows" sId="3"/>
    <undo index="16" exp="area" ref3D="1" dr="$A$133:$XFD$135" dn="Z_5BFCA170_DEAE_4D2C_98A0_1E68B427AC01_.wvu.Rows" sId="3"/>
    <undo index="14" exp="area" ref3D="1" dr="$A$105:$XFD$105" dn="Z_5BFCA170_DEAE_4D2C_98A0_1E68B427AC01_.wvu.Rows" sId="3"/>
    <undo index="12" exp="area" ref3D="1" dr="$A$98:$XFD$98" dn="Z_5BFCA170_DEAE_4D2C_98A0_1E68B427AC01_.wvu.Rows" sId="3"/>
    <undo index="10" exp="area" ref3D="1" dr="$A$81:$XFD$81" dn="Z_5BFCA170_DEAE_4D2C_98A0_1E68B427AC01_.wvu.Rows" sId="3"/>
    <undo index="8" exp="area" ref3D="1" dr="$A$74:$XFD$74" dn="Z_5BFCA170_DEAE_4D2C_98A0_1E68B427AC01_.wvu.Rows" sId="3"/>
    <undo index="38" exp="area" ref3D="1" dr="$A$138:$XFD$139" dn="Z_42584DC0_1D41_4C93_9B38_C388E7B8DAC4_.wvu.Rows" sId="3"/>
    <undo index="36" exp="area" ref3D="1" dr="$A$133:$XFD$135" dn="Z_42584DC0_1D41_4C93_9B38_C388E7B8DAC4_.wvu.Rows" sId="3"/>
    <undo index="34" exp="area" ref3D="1" dr="$A$113:$XFD$113" dn="Z_42584DC0_1D41_4C93_9B38_C388E7B8DAC4_.wvu.Rows" sId="3"/>
    <undo index="32" exp="area" ref3D="1" dr="$A$105:$XFD$105" dn="Z_42584DC0_1D41_4C93_9B38_C388E7B8DAC4_.wvu.Rows" sId="3"/>
    <undo index="30" exp="area" ref3D="1" dr="$A$101:$XFD$101" dn="Z_42584DC0_1D41_4C93_9B38_C388E7B8DAC4_.wvu.Rows" sId="3"/>
    <undo index="28" exp="area" ref3D="1" dr="$A$98:$XFD$98" dn="Z_42584DC0_1D41_4C93_9B38_C388E7B8DAC4_.wvu.Rows" sId="3"/>
    <undo index="26" exp="area" ref3D="1" dr="$A$92:$XFD$92" dn="Z_42584DC0_1D41_4C93_9B38_C388E7B8DAC4_.wvu.Rows" sId="3"/>
    <undo index="24" exp="area" ref3D="1" dr="$A$81:$XFD$81" dn="Z_42584DC0_1D41_4C93_9B38_C388E7B8DAC4_.wvu.Rows" sId="3"/>
    <undo index="22" exp="area" ref3D="1" dr="$A$74:$XFD$74" dn="Z_42584DC0_1D41_4C93_9B38_C388E7B8DAC4_.wvu.Rows" sId="3"/>
    <undo index="20" exp="area" ref3D="1" dr="$A$68:$XFD$70" dn="Z_42584DC0_1D41_4C93_9B38_C388E7B8DAC4_.wvu.Rows" sId="3"/>
    <undo index="18" exp="area" ref3D="1" dr="$A$66:$XFD$66" dn="Z_42584DC0_1D41_4C93_9B38_C388E7B8DAC4_.wvu.Rows" sId="3"/>
    <undo index="16" exp="area" ref3D="1" dr="$A$61:$XFD$61" dn="Z_42584DC0_1D41_4C93_9B38_C388E7B8DAC4_.wvu.Rows" sId="3"/>
    <undo index="16" exp="area" ref3D="1" dr="$A$133:$XFD$135" dn="Z_3DCB9AAA_F09C_4EA6_B992_F93E466D374A_.wvu.Rows" sId="3"/>
    <undo index="14" exp="area" ref3D="1" dr="$A$105:$XFD$105" dn="Z_3DCB9AAA_F09C_4EA6_B992_F93E466D374A_.wvu.Rows" sId="3"/>
    <undo index="12" exp="area" ref3D="1" dr="$A$98:$XFD$98" dn="Z_3DCB9AAA_F09C_4EA6_B992_F93E466D374A_.wvu.Rows" sId="3"/>
    <undo index="10" exp="area" ref3D="1" dr="$A$81:$XFD$81" dn="Z_3DCB9AAA_F09C_4EA6_B992_F93E466D374A_.wvu.Rows" sId="3"/>
    <undo index="8" exp="area" ref3D="1" dr="$A$74:$XFD$74" dn="Z_3DCB9AAA_F09C_4EA6_B992_F93E466D374A_.wvu.Rows" sId="3"/>
    <undo index="18" exp="area" ref3D="1" dr="$A$133:$XFD$135" dn="Z_1A52382B_3765_4E8C_903F_6B8919B7242E_.wvu.Rows" sId="3"/>
    <undo index="16" exp="area" ref3D="1" dr="$A$105:$XFD$105" dn="Z_1A52382B_3765_4E8C_903F_6B8919B7242E_.wvu.Rows" sId="3"/>
    <undo index="14" exp="area" ref3D="1" dr="$A$98:$XFD$98" dn="Z_1A52382B_3765_4E8C_903F_6B8919B7242E_.wvu.Rows" sId="3"/>
    <undo index="12" exp="area" ref3D="1" dr="$A$81:$XFD$81" dn="Z_1A52382B_3765_4E8C_903F_6B8919B7242E_.wvu.Rows" sId="3"/>
    <undo index="10" exp="area" ref3D="1" dr="$A$74:$XFD$74" dn="Z_1A52382B_3765_4E8C_903F_6B8919B7242E_.wvu.Rows" sId="3"/>
    <undo index="8" exp="area" ref3D="1" dr="$A$61:$XFD$61" dn="Z_1A52382B_3765_4E8C_903F_6B8919B7242E_.wvu.Rows" sId="3"/>
    <undo index="24" exp="area" ref3D="1" dr="$A$138:$XFD$139" dn="Z_1718F1EE_9F48_4DBE_9531_3B70F9C4A5DD_.wvu.Rows" sId="3"/>
    <undo index="22" exp="area" ref3D="1" dr="$A$133:$XFD$135" dn="Z_1718F1EE_9F48_4DBE_9531_3B70F9C4A5DD_.wvu.Rows" sId="3"/>
    <undo index="20" exp="area" ref3D="1" dr="$A$105:$XFD$105" dn="Z_1718F1EE_9F48_4DBE_9531_3B70F9C4A5DD_.wvu.Rows" sId="3"/>
    <undo index="18" exp="area" ref3D="1" dr="$A$98:$XFD$98" dn="Z_1718F1EE_9F48_4DBE_9531_3B70F9C4A5DD_.wvu.Rows" sId="3"/>
    <undo index="16" exp="area" ref3D="1" dr="$A$81:$XFD$81" dn="Z_1718F1EE_9F48_4DBE_9531_3B70F9C4A5DD_.wvu.Rows" sId="3"/>
    <undo index="14" exp="area" ref3D="1" dr="$A$74:$XFD$74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1162105005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 xml:space="preserve">Д. в. за соверш. преступл, и возмещение ущерба имущ. 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530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462.26582999999999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0" sId="3" ref="A57:XFD57" action="deleteRow">
    <undo index="11" exp="ref" v="1" dr="C57" r="C53" sId="3"/>
    <undo index="16" exp="area" ref3D="1" dr="$A$132:$XFD$134" dn="Z_B31C8DB7_3E78_4144_A6B5_8DE36DE63F0E_.wvu.Rows" sId="3"/>
    <undo index="14" exp="area" ref3D="1" dr="$A$104:$XFD$104" dn="Z_B31C8DB7_3E78_4144_A6B5_8DE36DE63F0E_.wvu.Rows" sId="3"/>
    <undo index="12" exp="area" ref3D="1" dr="$A$97:$XFD$97" dn="Z_B31C8DB7_3E78_4144_A6B5_8DE36DE63F0E_.wvu.Rows" sId="3"/>
    <undo index="10" exp="area" ref3D="1" dr="$A$80:$XFD$80" dn="Z_B31C8DB7_3E78_4144_A6B5_8DE36DE63F0E_.wvu.Rows" sId="3"/>
    <undo index="8" exp="area" ref3D="1" dr="$A$73:$XFD$73" dn="Z_B31C8DB7_3E78_4144_A6B5_8DE36DE63F0E_.wvu.Rows" sId="3"/>
    <undo index="22" exp="area" ref3D="1" dr="$A$137:$XFD$138" dn="Z_B30CE22D_C12F_4E12_8BB9_3AAE0A6991CC_.wvu.Rows" sId="3"/>
    <undo index="20" exp="area" ref3D="1" dr="$A$132:$XFD$134" dn="Z_B30CE22D_C12F_4E12_8BB9_3AAE0A6991CC_.wvu.Rows" sId="3"/>
    <undo index="18" exp="area" ref3D="1" dr="$A$97:$XFD$97" dn="Z_B30CE22D_C12F_4E12_8BB9_3AAE0A6991CC_.wvu.Rows" sId="3"/>
    <undo index="16" exp="area" ref3D="1" dr="$A$80:$XFD$80" dn="Z_B30CE22D_C12F_4E12_8BB9_3AAE0A6991CC_.wvu.Rows" sId="3"/>
    <undo index="14" exp="area" ref3D="1" dr="$A$73:$XFD$73" dn="Z_B30CE22D_C12F_4E12_8BB9_3AAE0A6991CC_.wvu.Rows" sId="3"/>
    <undo index="12" exp="area" ref3D="1" dr="$A$60:$XFD$60" dn="Z_B30CE22D_C12F_4E12_8BB9_3AAE0A6991CC_.wvu.Rows" sId="3"/>
    <undo index="26" exp="area" ref3D="1" dr="$A$137:$XFD$138" dn="Z_A54C432C_6C68_4B53_A75C_446EB3A61B2B_.wvu.Rows" sId="3"/>
    <undo index="24" exp="area" ref3D="1" dr="$A$132:$XFD$134" dn="Z_A54C432C_6C68_4B53_A75C_446EB3A61B2B_.wvu.Rows" sId="3"/>
    <undo index="22" exp="area" ref3D="1" dr="$A$104:$XFD$104" dn="Z_A54C432C_6C68_4B53_A75C_446EB3A61B2B_.wvu.Rows" sId="3"/>
    <undo index="20" exp="area" ref3D="1" dr="$A$97:$XFD$97" dn="Z_A54C432C_6C68_4B53_A75C_446EB3A61B2B_.wvu.Rows" sId="3"/>
    <undo index="18" exp="area" ref3D="1" dr="$A$80:$XFD$80" dn="Z_A54C432C_6C68_4B53_A75C_446EB3A61B2B_.wvu.Rows" sId="3"/>
    <undo index="16" exp="area" ref3D="1" dr="$A$73:$XFD$73" dn="Z_A54C432C_6C68_4B53_A75C_446EB3A61B2B_.wvu.Rows" sId="3"/>
    <undo index="14" exp="area" ref3D="1" dr="$A$60:$XFD$60" dn="Z_A54C432C_6C68_4B53_A75C_446EB3A61B2B_.wvu.Rows" sId="3"/>
    <undo index="22" exp="area" ref3D="1" dr="$A$137:$XFD$138" dn="Z_61528DAC_5C4C_48F4_ADE2_8A724B05A086_.wvu.Rows" sId="3"/>
    <undo index="20" exp="area" ref3D="1" dr="$A$132:$XFD$134" dn="Z_61528DAC_5C4C_48F4_ADE2_8A724B05A086_.wvu.Rows" sId="3"/>
    <undo index="18" exp="area" ref3D="1" dr="$A$104:$XFD$104" dn="Z_61528DAC_5C4C_48F4_ADE2_8A724B05A086_.wvu.Rows" sId="3"/>
    <undo index="16" exp="area" ref3D="1" dr="$A$97:$XFD$97" dn="Z_61528DAC_5C4C_48F4_ADE2_8A724B05A086_.wvu.Rows" sId="3"/>
    <undo index="14" exp="area" ref3D="1" dr="$A$60:$XFD$60" dn="Z_61528DAC_5C4C_48F4_ADE2_8A724B05A086_.wvu.Rows" sId="3"/>
    <undo index="16" exp="area" ref3D="1" dr="$A$132:$XFD$134" dn="Z_5BFCA170_DEAE_4D2C_98A0_1E68B427AC01_.wvu.Rows" sId="3"/>
    <undo index="14" exp="area" ref3D="1" dr="$A$104:$XFD$104" dn="Z_5BFCA170_DEAE_4D2C_98A0_1E68B427AC01_.wvu.Rows" sId="3"/>
    <undo index="12" exp="area" ref3D="1" dr="$A$97:$XFD$97" dn="Z_5BFCA170_DEAE_4D2C_98A0_1E68B427AC01_.wvu.Rows" sId="3"/>
    <undo index="10" exp="area" ref3D="1" dr="$A$80:$XFD$80" dn="Z_5BFCA170_DEAE_4D2C_98A0_1E68B427AC01_.wvu.Rows" sId="3"/>
    <undo index="8" exp="area" ref3D="1" dr="$A$73:$XFD$73" dn="Z_5BFCA170_DEAE_4D2C_98A0_1E68B427AC01_.wvu.Rows" sId="3"/>
    <undo index="38" exp="area" ref3D="1" dr="$A$137:$XFD$138" dn="Z_42584DC0_1D41_4C93_9B38_C388E7B8DAC4_.wvu.Rows" sId="3"/>
    <undo index="36" exp="area" ref3D="1" dr="$A$132:$XFD$134" dn="Z_42584DC0_1D41_4C93_9B38_C388E7B8DAC4_.wvu.Rows" sId="3"/>
    <undo index="34" exp="area" ref3D="1" dr="$A$112:$XFD$112" dn="Z_42584DC0_1D41_4C93_9B38_C388E7B8DAC4_.wvu.Rows" sId="3"/>
    <undo index="32" exp="area" ref3D="1" dr="$A$104:$XFD$104" dn="Z_42584DC0_1D41_4C93_9B38_C388E7B8DAC4_.wvu.Rows" sId="3"/>
    <undo index="30" exp="area" ref3D="1" dr="$A$100:$XFD$100" dn="Z_42584DC0_1D41_4C93_9B38_C388E7B8DAC4_.wvu.Rows" sId="3"/>
    <undo index="28" exp="area" ref3D="1" dr="$A$97:$XFD$97" dn="Z_42584DC0_1D41_4C93_9B38_C388E7B8DAC4_.wvu.Rows" sId="3"/>
    <undo index="26" exp="area" ref3D="1" dr="$A$91:$XFD$91" dn="Z_42584DC0_1D41_4C93_9B38_C388E7B8DAC4_.wvu.Rows" sId="3"/>
    <undo index="24" exp="area" ref3D="1" dr="$A$80:$XFD$80" dn="Z_42584DC0_1D41_4C93_9B38_C388E7B8DAC4_.wvu.Rows" sId="3"/>
    <undo index="22" exp="area" ref3D="1" dr="$A$73:$XFD$73" dn="Z_42584DC0_1D41_4C93_9B38_C388E7B8DAC4_.wvu.Rows" sId="3"/>
    <undo index="20" exp="area" ref3D="1" dr="$A$67:$XFD$69" dn="Z_42584DC0_1D41_4C93_9B38_C388E7B8DAC4_.wvu.Rows" sId="3"/>
    <undo index="18" exp="area" ref3D="1" dr="$A$65:$XFD$65" dn="Z_42584DC0_1D41_4C93_9B38_C388E7B8DAC4_.wvu.Rows" sId="3"/>
    <undo index="16" exp="area" ref3D="1" dr="$A$60:$XFD$60" dn="Z_42584DC0_1D41_4C93_9B38_C388E7B8DAC4_.wvu.Rows" sId="3"/>
    <undo index="16" exp="area" ref3D="1" dr="$A$132:$XFD$134" dn="Z_3DCB9AAA_F09C_4EA6_B992_F93E466D374A_.wvu.Rows" sId="3"/>
    <undo index="14" exp="area" ref3D="1" dr="$A$104:$XFD$104" dn="Z_3DCB9AAA_F09C_4EA6_B992_F93E466D374A_.wvu.Rows" sId="3"/>
    <undo index="12" exp="area" ref3D="1" dr="$A$97:$XFD$97" dn="Z_3DCB9AAA_F09C_4EA6_B992_F93E466D374A_.wvu.Rows" sId="3"/>
    <undo index="10" exp="area" ref3D="1" dr="$A$80:$XFD$80" dn="Z_3DCB9AAA_F09C_4EA6_B992_F93E466D374A_.wvu.Rows" sId="3"/>
    <undo index="8" exp="area" ref3D="1" dr="$A$73:$XFD$73" dn="Z_3DCB9AAA_F09C_4EA6_B992_F93E466D374A_.wvu.Rows" sId="3"/>
    <undo index="18" exp="area" ref3D="1" dr="$A$132:$XFD$134" dn="Z_1A52382B_3765_4E8C_903F_6B8919B7242E_.wvu.Rows" sId="3"/>
    <undo index="16" exp="area" ref3D="1" dr="$A$104:$XFD$104" dn="Z_1A52382B_3765_4E8C_903F_6B8919B7242E_.wvu.Rows" sId="3"/>
    <undo index="14" exp="area" ref3D="1" dr="$A$97:$XFD$97" dn="Z_1A52382B_3765_4E8C_903F_6B8919B7242E_.wvu.Rows" sId="3"/>
    <undo index="12" exp="area" ref3D="1" dr="$A$80:$XFD$80" dn="Z_1A52382B_3765_4E8C_903F_6B8919B7242E_.wvu.Rows" sId="3"/>
    <undo index="10" exp="area" ref3D="1" dr="$A$73:$XFD$73" dn="Z_1A52382B_3765_4E8C_903F_6B8919B7242E_.wvu.Rows" sId="3"/>
    <undo index="8" exp="area" ref3D="1" dr="$A$60:$XFD$60" dn="Z_1A52382B_3765_4E8C_903F_6B8919B7242E_.wvu.Rows" sId="3"/>
    <undo index="24" exp="area" ref3D="1" dr="$A$137:$XFD$138" dn="Z_1718F1EE_9F48_4DBE_9531_3B70F9C4A5DD_.wvu.Rows" sId="3"/>
    <undo index="22" exp="area" ref3D="1" dr="$A$132:$XFD$134" dn="Z_1718F1EE_9F48_4DBE_9531_3B70F9C4A5DD_.wvu.Rows" sId="3"/>
    <undo index="20" exp="area" ref3D="1" dr="$A$104:$XFD$104" dn="Z_1718F1EE_9F48_4DBE_9531_3B70F9C4A5DD_.wvu.Rows" sId="3"/>
    <undo index="18" exp="area" ref3D="1" dr="$A$97:$XFD$97" dn="Z_1718F1EE_9F48_4DBE_9531_3B70F9C4A5DD_.wvu.Rows" sId="3"/>
    <undo index="16" exp="area" ref3D="1" dr="$A$80:$XFD$80" dn="Z_1718F1EE_9F48_4DBE_9531_3B70F9C4A5DD_.wvu.Rows" sId="3"/>
    <undo index="14" exp="area" ref3D="1" dr="$A$73:$XFD$73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1162503001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закон. Об охране животного мира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1" sId="3" ref="A57:XFD57" action="deleteRow">
    <undo index="13" exp="ref" v="1" dr="C57" r="C53" sId="3"/>
    <undo index="16" exp="area" ref3D="1" dr="$A$131:$XFD$133" dn="Z_B31C8DB7_3E78_4144_A6B5_8DE36DE63F0E_.wvu.Rows" sId="3"/>
    <undo index="14" exp="area" ref3D="1" dr="$A$103:$XFD$103" dn="Z_B31C8DB7_3E78_4144_A6B5_8DE36DE63F0E_.wvu.Rows" sId="3"/>
    <undo index="12" exp="area" ref3D="1" dr="$A$96:$XFD$96" dn="Z_B31C8DB7_3E78_4144_A6B5_8DE36DE63F0E_.wvu.Rows" sId="3"/>
    <undo index="10" exp="area" ref3D="1" dr="$A$79:$XFD$79" dn="Z_B31C8DB7_3E78_4144_A6B5_8DE36DE63F0E_.wvu.Rows" sId="3"/>
    <undo index="8" exp="area" ref3D="1" dr="$A$72:$XFD$72" dn="Z_B31C8DB7_3E78_4144_A6B5_8DE36DE63F0E_.wvu.Rows" sId="3"/>
    <undo index="22" exp="area" ref3D="1" dr="$A$136:$XFD$137" dn="Z_B30CE22D_C12F_4E12_8BB9_3AAE0A6991CC_.wvu.Rows" sId="3"/>
    <undo index="20" exp="area" ref3D="1" dr="$A$131:$XFD$133" dn="Z_B30CE22D_C12F_4E12_8BB9_3AAE0A6991CC_.wvu.Rows" sId="3"/>
    <undo index="18" exp="area" ref3D="1" dr="$A$96:$XFD$96" dn="Z_B30CE22D_C12F_4E12_8BB9_3AAE0A6991CC_.wvu.Rows" sId="3"/>
    <undo index="16" exp="area" ref3D="1" dr="$A$79:$XFD$79" dn="Z_B30CE22D_C12F_4E12_8BB9_3AAE0A6991CC_.wvu.Rows" sId="3"/>
    <undo index="14" exp="area" ref3D="1" dr="$A$72:$XFD$72" dn="Z_B30CE22D_C12F_4E12_8BB9_3AAE0A6991CC_.wvu.Rows" sId="3"/>
    <undo index="12" exp="area" ref3D="1" dr="$A$59:$XFD$59" dn="Z_B30CE22D_C12F_4E12_8BB9_3AAE0A6991CC_.wvu.Rows" sId="3"/>
    <undo index="26" exp="area" ref3D="1" dr="$A$136:$XFD$137" dn="Z_A54C432C_6C68_4B53_A75C_446EB3A61B2B_.wvu.Rows" sId="3"/>
    <undo index="24" exp="area" ref3D="1" dr="$A$131:$XFD$133" dn="Z_A54C432C_6C68_4B53_A75C_446EB3A61B2B_.wvu.Rows" sId="3"/>
    <undo index="22" exp="area" ref3D="1" dr="$A$103:$XFD$103" dn="Z_A54C432C_6C68_4B53_A75C_446EB3A61B2B_.wvu.Rows" sId="3"/>
    <undo index="20" exp="area" ref3D="1" dr="$A$96:$XFD$96" dn="Z_A54C432C_6C68_4B53_A75C_446EB3A61B2B_.wvu.Rows" sId="3"/>
    <undo index="18" exp="area" ref3D="1" dr="$A$79:$XFD$79" dn="Z_A54C432C_6C68_4B53_A75C_446EB3A61B2B_.wvu.Rows" sId="3"/>
    <undo index="16" exp="area" ref3D="1" dr="$A$72:$XFD$72" dn="Z_A54C432C_6C68_4B53_A75C_446EB3A61B2B_.wvu.Rows" sId="3"/>
    <undo index="14" exp="area" ref3D="1" dr="$A$59:$XFD$59" dn="Z_A54C432C_6C68_4B53_A75C_446EB3A61B2B_.wvu.Rows" sId="3"/>
    <undo index="22" exp="area" ref3D="1" dr="$A$136:$XFD$137" dn="Z_61528DAC_5C4C_48F4_ADE2_8A724B05A086_.wvu.Rows" sId="3"/>
    <undo index="20" exp="area" ref3D="1" dr="$A$131:$XFD$133" dn="Z_61528DAC_5C4C_48F4_ADE2_8A724B05A086_.wvu.Rows" sId="3"/>
    <undo index="18" exp="area" ref3D="1" dr="$A$103:$XFD$103" dn="Z_61528DAC_5C4C_48F4_ADE2_8A724B05A086_.wvu.Rows" sId="3"/>
    <undo index="16" exp="area" ref3D="1" dr="$A$96:$XFD$96" dn="Z_61528DAC_5C4C_48F4_ADE2_8A724B05A086_.wvu.Rows" sId="3"/>
    <undo index="14" exp="area" ref3D="1" dr="$A$59:$XFD$59" dn="Z_61528DAC_5C4C_48F4_ADE2_8A724B05A086_.wvu.Rows" sId="3"/>
    <undo index="16" exp="area" ref3D="1" dr="$A$131:$XFD$133" dn="Z_5BFCA170_DEAE_4D2C_98A0_1E68B427AC01_.wvu.Rows" sId="3"/>
    <undo index="14" exp="area" ref3D="1" dr="$A$103:$XFD$103" dn="Z_5BFCA170_DEAE_4D2C_98A0_1E68B427AC01_.wvu.Rows" sId="3"/>
    <undo index="12" exp="area" ref3D="1" dr="$A$96:$XFD$96" dn="Z_5BFCA170_DEAE_4D2C_98A0_1E68B427AC01_.wvu.Rows" sId="3"/>
    <undo index="10" exp="area" ref3D="1" dr="$A$79:$XFD$79" dn="Z_5BFCA170_DEAE_4D2C_98A0_1E68B427AC01_.wvu.Rows" sId="3"/>
    <undo index="8" exp="area" ref3D="1" dr="$A$72:$XFD$72" dn="Z_5BFCA170_DEAE_4D2C_98A0_1E68B427AC01_.wvu.Rows" sId="3"/>
    <undo index="38" exp="area" ref3D="1" dr="$A$136:$XFD$137" dn="Z_42584DC0_1D41_4C93_9B38_C388E7B8DAC4_.wvu.Rows" sId="3"/>
    <undo index="36" exp="area" ref3D="1" dr="$A$131:$XFD$133" dn="Z_42584DC0_1D41_4C93_9B38_C388E7B8DAC4_.wvu.Rows" sId="3"/>
    <undo index="34" exp="area" ref3D="1" dr="$A$111:$XFD$111" dn="Z_42584DC0_1D41_4C93_9B38_C388E7B8DAC4_.wvu.Rows" sId="3"/>
    <undo index="32" exp="area" ref3D="1" dr="$A$103:$XFD$103" dn="Z_42584DC0_1D41_4C93_9B38_C388E7B8DAC4_.wvu.Rows" sId="3"/>
    <undo index="30" exp="area" ref3D="1" dr="$A$99:$XFD$99" dn="Z_42584DC0_1D41_4C93_9B38_C388E7B8DAC4_.wvu.Rows" sId="3"/>
    <undo index="28" exp="area" ref3D="1" dr="$A$96:$XFD$96" dn="Z_42584DC0_1D41_4C93_9B38_C388E7B8DAC4_.wvu.Rows" sId="3"/>
    <undo index="26" exp="area" ref3D="1" dr="$A$90:$XFD$90" dn="Z_42584DC0_1D41_4C93_9B38_C388E7B8DAC4_.wvu.Rows" sId="3"/>
    <undo index="24" exp="area" ref3D="1" dr="$A$79:$XFD$79" dn="Z_42584DC0_1D41_4C93_9B38_C388E7B8DAC4_.wvu.Rows" sId="3"/>
    <undo index="22" exp="area" ref3D="1" dr="$A$72:$XFD$72" dn="Z_42584DC0_1D41_4C93_9B38_C388E7B8DAC4_.wvu.Rows" sId="3"/>
    <undo index="20" exp="area" ref3D="1" dr="$A$66:$XFD$68" dn="Z_42584DC0_1D41_4C93_9B38_C388E7B8DAC4_.wvu.Rows" sId="3"/>
    <undo index="18" exp="area" ref3D="1" dr="$A$64:$XFD$64" dn="Z_42584DC0_1D41_4C93_9B38_C388E7B8DAC4_.wvu.Rows" sId="3"/>
    <undo index="16" exp="area" ref3D="1" dr="$A$59:$XFD$59" dn="Z_42584DC0_1D41_4C93_9B38_C388E7B8DAC4_.wvu.Rows" sId="3"/>
    <undo index="16" exp="area" ref3D="1" dr="$A$131:$XFD$133" dn="Z_3DCB9AAA_F09C_4EA6_B992_F93E466D374A_.wvu.Rows" sId="3"/>
    <undo index="14" exp="area" ref3D="1" dr="$A$103:$XFD$103" dn="Z_3DCB9AAA_F09C_4EA6_B992_F93E466D374A_.wvu.Rows" sId="3"/>
    <undo index="12" exp="area" ref3D="1" dr="$A$96:$XFD$96" dn="Z_3DCB9AAA_F09C_4EA6_B992_F93E466D374A_.wvu.Rows" sId="3"/>
    <undo index="10" exp="area" ref3D="1" dr="$A$79:$XFD$79" dn="Z_3DCB9AAA_F09C_4EA6_B992_F93E466D374A_.wvu.Rows" sId="3"/>
    <undo index="8" exp="area" ref3D="1" dr="$A$72:$XFD$72" dn="Z_3DCB9AAA_F09C_4EA6_B992_F93E466D374A_.wvu.Rows" sId="3"/>
    <undo index="18" exp="area" ref3D="1" dr="$A$131:$XFD$133" dn="Z_1A52382B_3765_4E8C_903F_6B8919B7242E_.wvu.Rows" sId="3"/>
    <undo index="16" exp="area" ref3D="1" dr="$A$103:$XFD$103" dn="Z_1A52382B_3765_4E8C_903F_6B8919B7242E_.wvu.Rows" sId="3"/>
    <undo index="14" exp="area" ref3D="1" dr="$A$96:$XFD$96" dn="Z_1A52382B_3765_4E8C_903F_6B8919B7242E_.wvu.Rows" sId="3"/>
    <undo index="12" exp="area" ref3D="1" dr="$A$79:$XFD$79" dn="Z_1A52382B_3765_4E8C_903F_6B8919B7242E_.wvu.Rows" sId="3"/>
    <undo index="10" exp="area" ref3D="1" dr="$A$72:$XFD$72" dn="Z_1A52382B_3765_4E8C_903F_6B8919B7242E_.wvu.Rows" sId="3"/>
    <undo index="8" exp="area" ref3D="1" dr="$A$59:$XFD$59" dn="Z_1A52382B_3765_4E8C_903F_6B8919B7242E_.wvu.Rows" sId="3"/>
    <undo index="24" exp="area" ref3D="1" dr="$A$136:$XFD$137" dn="Z_1718F1EE_9F48_4DBE_9531_3B70F9C4A5DD_.wvu.Rows" sId="3"/>
    <undo index="22" exp="area" ref3D="1" dr="$A$131:$XFD$133" dn="Z_1718F1EE_9F48_4DBE_9531_3B70F9C4A5DD_.wvu.Rows" sId="3"/>
    <undo index="20" exp="area" ref3D="1" dr="$A$103:$XFD$103" dn="Z_1718F1EE_9F48_4DBE_9531_3B70F9C4A5DD_.wvu.Rows" sId="3"/>
    <undo index="18" exp="area" ref3D="1" dr="$A$96:$XFD$96" dn="Z_1718F1EE_9F48_4DBE_9531_3B70F9C4A5DD_.wvu.Rows" sId="3"/>
    <undo index="16" exp="area" ref3D="1" dr="$A$79:$XFD$79" dn="Z_1718F1EE_9F48_4DBE_9531_3B70F9C4A5DD_.wvu.Rows" sId="3"/>
    <undo index="14" exp="area" ref3D="1" dr="$A$72:$XFD$72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1162505001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 xml:space="preserve">Д. в. за наруш.  Земельн закон. 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20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20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2" sId="3" ref="A57:XFD57" action="deleteRow">
    <undo index="15" exp="ref" v="1" dr="C57" r="C53" sId="3"/>
    <undo index="16" exp="area" ref3D="1" dr="$A$130:$XFD$132" dn="Z_B31C8DB7_3E78_4144_A6B5_8DE36DE63F0E_.wvu.Rows" sId="3"/>
    <undo index="14" exp="area" ref3D="1" dr="$A$102:$XFD$102" dn="Z_B31C8DB7_3E78_4144_A6B5_8DE36DE63F0E_.wvu.Rows" sId="3"/>
    <undo index="12" exp="area" ref3D="1" dr="$A$95:$XFD$95" dn="Z_B31C8DB7_3E78_4144_A6B5_8DE36DE63F0E_.wvu.Rows" sId="3"/>
    <undo index="10" exp="area" ref3D="1" dr="$A$78:$XFD$78" dn="Z_B31C8DB7_3E78_4144_A6B5_8DE36DE63F0E_.wvu.Rows" sId="3"/>
    <undo index="8" exp="area" ref3D="1" dr="$A$71:$XFD$71" dn="Z_B31C8DB7_3E78_4144_A6B5_8DE36DE63F0E_.wvu.Rows" sId="3"/>
    <undo index="22" exp="area" ref3D="1" dr="$A$135:$XFD$136" dn="Z_B30CE22D_C12F_4E12_8BB9_3AAE0A6991CC_.wvu.Rows" sId="3"/>
    <undo index="20" exp="area" ref3D="1" dr="$A$130:$XFD$132" dn="Z_B30CE22D_C12F_4E12_8BB9_3AAE0A6991CC_.wvu.Rows" sId="3"/>
    <undo index="18" exp="area" ref3D="1" dr="$A$95:$XFD$95" dn="Z_B30CE22D_C12F_4E12_8BB9_3AAE0A6991CC_.wvu.Rows" sId="3"/>
    <undo index="16" exp="area" ref3D="1" dr="$A$78:$XFD$78" dn="Z_B30CE22D_C12F_4E12_8BB9_3AAE0A6991CC_.wvu.Rows" sId="3"/>
    <undo index="14" exp="area" ref3D="1" dr="$A$71:$XFD$71" dn="Z_B30CE22D_C12F_4E12_8BB9_3AAE0A6991CC_.wvu.Rows" sId="3"/>
    <undo index="12" exp="area" ref3D="1" dr="$A$58:$XFD$58" dn="Z_B30CE22D_C12F_4E12_8BB9_3AAE0A6991CC_.wvu.Rows" sId="3"/>
    <undo index="26" exp="area" ref3D="1" dr="$A$135:$XFD$136" dn="Z_A54C432C_6C68_4B53_A75C_446EB3A61B2B_.wvu.Rows" sId="3"/>
    <undo index="24" exp="area" ref3D="1" dr="$A$130:$XFD$132" dn="Z_A54C432C_6C68_4B53_A75C_446EB3A61B2B_.wvu.Rows" sId="3"/>
    <undo index="22" exp="area" ref3D="1" dr="$A$102:$XFD$102" dn="Z_A54C432C_6C68_4B53_A75C_446EB3A61B2B_.wvu.Rows" sId="3"/>
    <undo index="20" exp="area" ref3D="1" dr="$A$95:$XFD$95" dn="Z_A54C432C_6C68_4B53_A75C_446EB3A61B2B_.wvu.Rows" sId="3"/>
    <undo index="18" exp="area" ref3D="1" dr="$A$78:$XFD$78" dn="Z_A54C432C_6C68_4B53_A75C_446EB3A61B2B_.wvu.Rows" sId="3"/>
    <undo index="16" exp="area" ref3D="1" dr="$A$71:$XFD$71" dn="Z_A54C432C_6C68_4B53_A75C_446EB3A61B2B_.wvu.Rows" sId="3"/>
    <undo index="14" exp="area" ref3D="1" dr="$A$58:$XFD$58" dn="Z_A54C432C_6C68_4B53_A75C_446EB3A61B2B_.wvu.Rows" sId="3"/>
    <undo index="22" exp="area" ref3D="1" dr="$A$135:$XFD$136" dn="Z_61528DAC_5C4C_48F4_ADE2_8A724B05A086_.wvu.Rows" sId="3"/>
    <undo index="20" exp="area" ref3D="1" dr="$A$130:$XFD$132" dn="Z_61528DAC_5C4C_48F4_ADE2_8A724B05A086_.wvu.Rows" sId="3"/>
    <undo index="18" exp="area" ref3D="1" dr="$A$102:$XFD$102" dn="Z_61528DAC_5C4C_48F4_ADE2_8A724B05A086_.wvu.Rows" sId="3"/>
    <undo index="16" exp="area" ref3D="1" dr="$A$95:$XFD$95" dn="Z_61528DAC_5C4C_48F4_ADE2_8A724B05A086_.wvu.Rows" sId="3"/>
    <undo index="14" exp="area" ref3D="1" dr="$A$58:$XFD$58" dn="Z_61528DAC_5C4C_48F4_ADE2_8A724B05A086_.wvu.Rows" sId="3"/>
    <undo index="16" exp="area" ref3D="1" dr="$A$130:$XFD$132" dn="Z_5BFCA170_DEAE_4D2C_98A0_1E68B427AC01_.wvu.Rows" sId="3"/>
    <undo index="14" exp="area" ref3D="1" dr="$A$102:$XFD$102" dn="Z_5BFCA170_DEAE_4D2C_98A0_1E68B427AC01_.wvu.Rows" sId="3"/>
    <undo index="12" exp="area" ref3D="1" dr="$A$95:$XFD$95" dn="Z_5BFCA170_DEAE_4D2C_98A0_1E68B427AC01_.wvu.Rows" sId="3"/>
    <undo index="10" exp="area" ref3D="1" dr="$A$78:$XFD$78" dn="Z_5BFCA170_DEAE_4D2C_98A0_1E68B427AC01_.wvu.Rows" sId="3"/>
    <undo index="8" exp="area" ref3D="1" dr="$A$71:$XFD$71" dn="Z_5BFCA170_DEAE_4D2C_98A0_1E68B427AC01_.wvu.Rows" sId="3"/>
    <undo index="38" exp="area" ref3D="1" dr="$A$135:$XFD$136" dn="Z_42584DC0_1D41_4C93_9B38_C388E7B8DAC4_.wvu.Rows" sId="3"/>
    <undo index="36" exp="area" ref3D="1" dr="$A$130:$XFD$132" dn="Z_42584DC0_1D41_4C93_9B38_C388E7B8DAC4_.wvu.Rows" sId="3"/>
    <undo index="34" exp="area" ref3D="1" dr="$A$110:$XFD$110" dn="Z_42584DC0_1D41_4C93_9B38_C388E7B8DAC4_.wvu.Rows" sId="3"/>
    <undo index="32" exp="area" ref3D="1" dr="$A$102:$XFD$102" dn="Z_42584DC0_1D41_4C93_9B38_C388E7B8DAC4_.wvu.Rows" sId="3"/>
    <undo index="30" exp="area" ref3D="1" dr="$A$98:$XFD$98" dn="Z_42584DC0_1D41_4C93_9B38_C388E7B8DAC4_.wvu.Rows" sId="3"/>
    <undo index="28" exp="area" ref3D="1" dr="$A$95:$XFD$95" dn="Z_42584DC0_1D41_4C93_9B38_C388E7B8DAC4_.wvu.Rows" sId="3"/>
    <undo index="26" exp="area" ref3D="1" dr="$A$89:$XFD$89" dn="Z_42584DC0_1D41_4C93_9B38_C388E7B8DAC4_.wvu.Rows" sId="3"/>
    <undo index="24" exp="area" ref3D="1" dr="$A$78:$XFD$78" dn="Z_42584DC0_1D41_4C93_9B38_C388E7B8DAC4_.wvu.Rows" sId="3"/>
    <undo index="22" exp="area" ref3D="1" dr="$A$71:$XFD$71" dn="Z_42584DC0_1D41_4C93_9B38_C388E7B8DAC4_.wvu.Rows" sId="3"/>
    <undo index="20" exp="area" ref3D="1" dr="$A$65:$XFD$67" dn="Z_42584DC0_1D41_4C93_9B38_C388E7B8DAC4_.wvu.Rows" sId="3"/>
    <undo index="18" exp="area" ref3D="1" dr="$A$63:$XFD$63" dn="Z_42584DC0_1D41_4C93_9B38_C388E7B8DAC4_.wvu.Rows" sId="3"/>
    <undo index="16" exp="area" ref3D="1" dr="$A$58:$XFD$58" dn="Z_42584DC0_1D41_4C93_9B38_C388E7B8DAC4_.wvu.Rows" sId="3"/>
    <undo index="16" exp="area" ref3D="1" dr="$A$130:$XFD$132" dn="Z_3DCB9AAA_F09C_4EA6_B992_F93E466D374A_.wvu.Rows" sId="3"/>
    <undo index="14" exp="area" ref3D="1" dr="$A$102:$XFD$102" dn="Z_3DCB9AAA_F09C_4EA6_B992_F93E466D374A_.wvu.Rows" sId="3"/>
    <undo index="12" exp="area" ref3D="1" dr="$A$95:$XFD$95" dn="Z_3DCB9AAA_F09C_4EA6_B992_F93E466D374A_.wvu.Rows" sId="3"/>
    <undo index="10" exp="area" ref3D="1" dr="$A$78:$XFD$78" dn="Z_3DCB9AAA_F09C_4EA6_B992_F93E466D374A_.wvu.Rows" sId="3"/>
    <undo index="8" exp="area" ref3D="1" dr="$A$71:$XFD$71" dn="Z_3DCB9AAA_F09C_4EA6_B992_F93E466D374A_.wvu.Rows" sId="3"/>
    <undo index="18" exp="area" ref3D="1" dr="$A$130:$XFD$132" dn="Z_1A52382B_3765_4E8C_903F_6B8919B7242E_.wvu.Rows" sId="3"/>
    <undo index="16" exp="area" ref3D="1" dr="$A$102:$XFD$102" dn="Z_1A52382B_3765_4E8C_903F_6B8919B7242E_.wvu.Rows" sId="3"/>
    <undo index="14" exp="area" ref3D="1" dr="$A$95:$XFD$95" dn="Z_1A52382B_3765_4E8C_903F_6B8919B7242E_.wvu.Rows" sId="3"/>
    <undo index="12" exp="area" ref3D="1" dr="$A$78:$XFD$78" dn="Z_1A52382B_3765_4E8C_903F_6B8919B7242E_.wvu.Rows" sId="3"/>
    <undo index="10" exp="area" ref3D="1" dr="$A$71:$XFD$71" dn="Z_1A52382B_3765_4E8C_903F_6B8919B7242E_.wvu.Rows" sId="3"/>
    <undo index="8" exp="area" ref3D="1" dr="$A$58:$XFD$58" dn="Z_1A52382B_3765_4E8C_903F_6B8919B7242E_.wvu.Rows" sId="3"/>
    <undo index="24" exp="area" ref3D="1" dr="$A$135:$XFD$136" dn="Z_1718F1EE_9F48_4DBE_9531_3B70F9C4A5DD_.wvu.Rows" sId="3"/>
    <undo index="22" exp="area" ref3D="1" dr="$A$130:$XFD$132" dn="Z_1718F1EE_9F48_4DBE_9531_3B70F9C4A5DD_.wvu.Rows" sId="3"/>
    <undo index="20" exp="area" ref3D="1" dr="$A$102:$XFD$102" dn="Z_1718F1EE_9F48_4DBE_9531_3B70F9C4A5DD_.wvu.Rows" sId="3"/>
    <undo index="18" exp="area" ref3D="1" dr="$A$95:$XFD$95" dn="Z_1718F1EE_9F48_4DBE_9531_3B70F9C4A5DD_.wvu.Rows" sId="3"/>
    <undo index="16" exp="area" ref3D="1" dr="$A$78:$XFD$78" dn="Z_1718F1EE_9F48_4DBE_9531_3B70F9C4A5DD_.wvu.Rows" sId="3"/>
    <undo index="14" exp="area" ref3D="1" dr="$A$71:$XFD$71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1162506001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Земельного законодательства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170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166.81963999999999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3" sId="3" ref="A57:XFD57" action="deleteRow">
    <undo index="17" exp="ref" v="1" dr="C57" r="C53" sId="3"/>
    <undo index="16" exp="area" ref3D="1" dr="$A$129:$XFD$131" dn="Z_B31C8DB7_3E78_4144_A6B5_8DE36DE63F0E_.wvu.Rows" sId="3"/>
    <undo index="14" exp="area" ref3D="1" dr="$A$101:$XFD$101" dn="Z_B31C8DB7_3E78_4144_A6B5_8DE36DE63F0E_.wvu.Rows" sId="3"/>
    <undo index="12" exp="area" ref3D="1" dr="$A$94:$XFD$94" dn="Z_B31C8DB7_3E78_4144_A6B5_8DE36DE63F0E_.wvu.Rows" sId="3"/>
    <undo index="10" exp="area" ref3D="1" dr="$A$77:$XFD$77" dn="Z_B31C8DB7_3E78_4144_A6B5_8DE36DE63F0E_.wvu.Rows" sId="3"/>
    <undo index="8" exp="area" ref3D="1" dr="$A$70:$XFD$70" dn="Z_B31C8DB7_3E78_4144_A6B5_8DE36DE63F0E_.wvu.Rows" sId="3"/>
    <undo index="22" exp="area" ref3D="1" dr="$A$134:$XFD$135" dn="Z_B30CE22D_C12F_4E12_8BB9_3AAE0A6991CC_.wvu.Rows" sId="3"/>
    <undo index="20" exp="area" ref3D="1" dr="$A$129:$XFD$131" dn="Z_B30CE22D_C12F_4E12_8BB9_3AAE0A6991CC_.wvu.Rows" sId="3"/>
    <undo index="18" exp="area" ref3D="1" dr="$A$94:$XFD$94" dn="Z_B30CE22D_C12F_4E12_8BB9_3AAE0A6991CC_.wvu.Rows" sId="3"/>
    <undo index="16" exp="area" ref3D="1" dr="$A$77:$XFD$77" dn="Z_B30CE22D_C12F_4E12_8BB9_3AAE0A6991CC_.wvu.Rows" sId="3"/>
    <undo index="14" exp="area" ref3D="1" dr="$A$70:$XFD$70" dn="Z_B30CE22D_C12F_4E12_8BB9_3AAE0A6991CC_.wvu.Rows" sId="3"/>
    <undo index="12" exp="area" ref3D="1" dr="$A$57:$XFD$57" dn="Z_B30CE22D_C12F_4E12_8BB9_3AAE0A6991CC_.wvu.Rows" sId="3"/>
    <undo index="26" exp="area" ref3D="1" dr="$A$134:$XFD$135" dn="Z_A54C432C_6C68_4B53_A75C_446EB3A61B2B_.wvu.Rows" sId="3"/>
    <undo index="24" exp="area" ref3D="1" dr="$A$129:$XFD$131" dn="Z_A54C432C_6C68_4B53_A75C_446EB3A61B2B_.wvu.Rows" sId="3"/>
    <undo index="22" exp="area" ref3D="1" dr="$A$101:$XFD$101" dn="Z_A54C432C_6C68_4B53_A75C_446EB3A61B2B_.wvu.Rows" sId="3"/>
    <undo index="20" exp="area" ref3D="1" dr="$A$94:$XFD$94" dn="Z_A54C432C_6C68_4B53_A75C_446EB3A61B2B_.wvu.Rows" sId="3"/>
    <undo index="18" exp="area" ref3D="1" dr="$A$77:$XFD$77" dn="Z_A54C432C_6C68_4B53_A75C_446EB3A61B2B_.wvu.Rows" sId="3"/>
    <undo index="16" exp="area" ref3D="1" dr="$A$70:$XFD$70" dn="Z_A54C432C_6C68_4B53_A75C_446EB3A61B2B_.wvu.Rows" sId="3"/>
    <undo index="14" exp="area" ref3D="1" dr="$A$57:$XFD$57" dn="Z_A54C432C_6C68_4B53_A75C_446EB3A61B2B_.wvu.Rows" sId="3"/>
    <undo index="22" exp="area" ref3D="1" dr="$A$134:$XFD$135" dn="Z_61528DAC_5C4C_48F4_ADE2_8A724B05A086_.wvu.Rows" sId="3"/>
    <undo index="20" exp="area" ref3D="1" dr="$A$129:$XFD$131" dn="Z_61528DAC_5C4C_48F4_ADE2_8A724B05A086_.wvu.Rows" sId="3"/>
    <undo index="18" exp="area" ref3D="1" dr="$A$101:$XFD$101" dn="Z_61528DAC_5C4C_48F4_ADE2_8A724B05A086_.wvu.Rows" sId="3"/>
    <undo index="16" exp="area" ref3D="1" dr="$A$94:$XFD$94" dn="Z_61528DAC_5C4C_48F4_ADE2_8A724B05A086_.wvu.Rows" sId="3"/>
    <undo index="14" exp="area" ref3D="1" dr="$A$57:$XFD$57" dn="Z_61528DAC_5C4C_48F4_ADE2_8A724B05A086_.wvu.Rows" sId="3"/>
    <undo index="16" exp="area" ref3D="1" dr="$A$129:$XFD$131" dn="Z_5BFCA170_DEAE_4D2C_98A0_1E68B427AC01_.wvu.Rows" sId="3"/>
    <undo index="14" exp="area" ref3D="1" dr="$A$101:$XFD$101" dn="Z_5BFCA170_DEAE_4D2C_98A0_1E68B427AC01_.wvu.Rows" sId="3"/>
    <undo index="12" exp="area" ref3D="1" dr="$A$94:$XFD$94" dn="Z_5BFCA170_DEAE_4D2C_98A0_1E68B427AC01_.wvu.Rows" sId="3"/>
    <undo index="10" exp="area" ref3D="1" dr="$A$77:$XFD$77" dn="Z_5BFCA170_DEAE_4D2C_98A0_1E68B427AC01_.wvu.Rows" sId="3"/>
    <undo index="8" exp="area" ref3D="1" dr="$A$70:$XFD$70" dn="Z_5BFCA170_DEAE_4D2C_98A0_1E68B427AC01_.wvu.Rows" sId="3"/>
    <undo index="38" exp="area" ref3D="1" dr="$A$134:$XFD$135" dn="Z_42584DC0_1D41_4C93_9B38_C388E7B8DAC4_.wvu.Rows" sId="3"/>
    <undo index="36" exp="area" ref3D="1" dr="$A$129:$XFD$131" dn="Z_42584DC0_1D41_4C93_9B38_C388E7B8DAC4_.wvu.Rows" sId="3"/>
    <undo index="34" exp="area" ref3D="1" dr="$A$109:$XFD$109" dn="Z_42584DC0_1D41_4C93_9B38_C388E7B8DAC4_.wvu.Rows" sId="3"/>
    <undo index="32" exp="area" ref3D="1" dr="$A$101:$XFD$101" dn="Z_42584DC0_1D41_4C93_9B38_C388E7B8DAC4_.wvu.Rows" sId="3"/>
    <undo index="30" exp="area" ref3D="1" dr="$A$97:$XFD$97" dn="Z_42584DC0_1D41_4C93_9B38_C388E7B8DAC4_.wvu.Rows" sId="3"/>
    <undo index="28" exp="area" ref3D="1" dr="$A$94:$XFD$94" dn="Z_42584DC0_1D41_4C93_9B38_C388E7B8DAC4_.wvu.Rows" sId="3"/>
    <undo index="26" exp="area" ref3D="1" dr="$A$88:$XFD$88" dn="Z_42584DC0_1D41_4C93_9B38_C388E7B8DAC4_.wvu.Rows" sId="3"/>
    <undo index="24" exp="area" ref3D="1" dr="$A$77:$XFD$77" dn="Z_42584DC0_1D41_4C93_9B38_C388E7B8DAC4_.wvu.Rows" sId="3"/>
    <undo index="22" exp="area" ref3D="1" dr="$A$70:$XFD$70" dn="Z_42584DC0_1D41_4C93_9B38_C388E7B8DAC4_.wvu.Rows" sId="3"/>
    <undo index="20" exp="area" ref3D="1" dr="$A$64:$XFD$66" dn="Z_42584DC0_1D41_4C93_9B38_C388E7B8DAC4_.wvu.Rows" sId="3"/>
    <undo index="18" exp="area" ref3D="1" dr="$A$62:$XFD$62" dn="Z_42584DC0_1D41_4C93_9B38_C388E7B8DAC4_.wvu.Rows" sId="3"/>
    <undo index="16" exp="area" ref3D="1" dr="$A$57:$XFD$57" dn="Z_42584DC0_1D41_4C93_9B38_C388E7B8DAC4_.wvu.Rows" sId="3"/>
    <undo index="16" exp="area" ref3D="1" dr="$A$129:$XFD$131" dn="Z_3DCB9AAA_F09C_4EA6_B992_F93E466D374A_.wvu.Rows" sId="3"/>
    <undo index="14" exp="area" ref3D="1" dr="$A$101:$XFD$101" dn="Z_3DCB9AAA_F09C_4EA6_B992_F93E466D374A_.wvu.Rows" sId="3"/>
    <undo index="12" exp="area" ref3D="1" dr="$A$94:$XFD$94" dn="Z_3DCB9AAA_F09C_4EA6_B992_F93E466D374A_.wvu.Rows" sId="3"/>
    <undo index="10" exp="area" ref3D="1" dr="$A$77:$XFD$77" dn="Z_3DCB9AAA_F09C_4EA6_B992_F93E466D374A_.wvu.Rows" sId="3"/>
    <undo index="8" exp="area" ref3D="1" dr="$A$70:$XFD$70" dn="Z_3DCB9AAA_F09C_4EA6_B992_F93E466D374A_.wvu.Rows" sId="3"/>
    <undo index="18" exp="area" ref3D="1" dr="$A$129:$XFD$131" dn="Z_1A52382B_3765_4E8C_903F_6B8919B7242E_.wvu.Rows" sId="3"/>
    <undo index="16" exp="area" ref3D="1" dr="$A$101:$XFD$101" dn="Z_1A52382B_3765_4E8C_903F_6B8919B7242E_.wvu.Rows" sId="3"/>
    <undo index="14" exp="area" ref3D="1" dr="$A$94:$XFD$94" dn="Z_1A52382B_3765_4E8C_903F_6B8919B7242E_.wvu.Rows" sId="3"/>
    <undo index="12" exp="area" ref3D="1" dr="$A$77:$XFD$77" dn="Z_1A52382B_3765_4E8C_903F_6B8919B7242E_.wvu.Rows" sId="3"/>
    <undo index="10" exp="area" ref3D="1" dr="$A$70:$XFD$70" dn="Z_1A52382B_3765_4E8C_903F_6B8919B7242E_.wvu.Rows" sId="3"/>
    <undo index="8" exp="area" ref3D="1" dr="$A$57:$XFD$57" dn="Z_1A52382B_3765_4E8C_903F_6B8919B7242E_.wvu.Rows" sId="3"/>
    <undo index="24" exp="area" ref3D="1" dr="$A$134:$XFD$135" dn="Z_1718F1EE_9F48_4DBE_9531_3B70F9C4A5DD_.wvu.Rows" sId="3"/>
    <undo index="22" exp="area" ref3D="1" dr="$A$129:$XFD$131" dn="Z_1718F1EE_9F48_4DBE_9531_3B70F9C4A5DD_.wvu.Rows" sId="3"/>
    <undo index="20" exp="area" ref3D="1" dr="$A$101:$XFD$101" dn="Z_1718F1EE_9F48_4DBE_9531_3B70F9C4A5DD_.wvu.Rows" sId="3"/>
    <undo index="18" exp="area" ref3D="1" dr="$A$94:$XFD$94" dn="Z_1718F1EE_9F48_4DBE_9531_3B70F9C4A5DD_.wvu.Rows" sId="3"/>
    <undo index="16" exp="area" ref3D="1" dr="$A$77:$XFD$77" dn="Z_1718F1EE_9F48_4DBE_9531_3B70F9C4A5DD_.wvu.Rows" sId="3"/>
    <undo index="14" exp="area" ref3D="1" dr="$A$70:$XFD$70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1162700001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ФЗ "О пожарной безопасности"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4" sId="3" ref="A57:XFD57" action="deleteRow">
    <undo index="19" exp="ref" v="1" dr="C57" r="C53" sId="3"/>
    <undo index="16" exp="area" ref3D="1" dr="$A$128:$XFD$130" dn="Z_B31C8DB7_3E78_4144_A6B5_8DE36DE63F0E_.wvu.Rows" sId="3"/>
    <undo index="14" exp="area" ref3D="1" dr="$A$100:$XFD$100" dn="Z_B31C8DB7_3E78_4144_A6B5_8DE36DE63F0E_.wvu.Rows" sId="3"/>
    <undo index="12" exp="area" ref3D="1" dr="$A$93:$XFD$93" dn="Z_B31C8DB7_3E78_4144_A6B5_8DE36DE63F0E_.wvu.Rows" sId="3"/>
    <undo index="10" exp="area" ref3D="1" dr="$A$76:$XFD$76" dn="Z_B31C8DB7_3E78_4144_A6B5_8DE36DE63F0E_.wvu.Rows" sId="3"/>
    <undo index="8" exp="area" ref3D="1" dr="$A$69:$XFD$69" dn="Z_B31C8DB7_3E78_4144_A6B5_8DE36DE63F0E_.wvu.Rows" sId="3"/>
    <undo index="22" exp="area" ref3D="1" dr="$A$133:$XFD$134" dn="Z_B30CE22D_C12F_4E12_8BB9_3AAE0A6991CC_.wvu.Rows" sId="3"/>
    <undo index="20" exp="area" ref3D="1" dr="$A$128:$XFD$130" dn="Z_B30CE22D_C12F_4E12_8BB9_3AAE0A6991CC_.wvu.Rows" sId="3"/>
    <undo index="18" exp="area" ref3D="1" dr="$A$93:$XFD$93" dn="Z_B30CE22D_C12F_4E12_8BB9_3AAE0A6991CC_.wvu.Rows" sId="3"/>
    <undo index="16" exp="area" ref3D="1" dr="$A$76:$XFD$76" dn="Z_B30CE22D_C12F_4E12_8BB9_3AAE0A6991CC_.wvu.Rows" sId="3"/>
    <undo index="14" exp="area" ref3D="1" dr="$A$69:$XFD$69" dn="Z_B30CE22D_C12F_4E12_8BB9_3AAE0A6991CC_.wvu.Rows" sId="3"/>
    <undo index="26" exp="area" ref3D="1" dr="$A$133:$XFD$134" dn="Z_A54C432C_6C68_4B53_A75C_446EB3A61B2B_.wvu.Rows" sId="3"/>
    <undo index="24" exp="area" ref3D="1" dr="$A$128:$XFD$130" dn="Z_A54C432C_6C68_4B53_A75C_446EB3A61B2B_.wvu.Rows" sId="3"/>
    <undo index="22" exp="area" ref3D="1" dr="$A$100:$XFD$100" dn="Z_A54C432C_6C68_4B53_A75C_446EB3A61B2B_.wvu.Rows" sId="3"/>
    <undo index="20" exp="area" ref3D="1" dr="$A$93:$XFD$93" dn="Z_A54C432C_6C68_4B53_A75C_446EB3A61B2B_.wvu.Rows" sId="3"/>
    <undo index="18" exp="area" ref3D="1" dr="$A$76:$XFD$76" dn="Z_A54C432C_6C68_4B53_A75C_446EB3A61B2B_.wvu.Rows" sId="3"/>
    <undo index="16" exp="area" ref3D="1" dr="$A$69:$XFD$69" dn="Z_A54C432C_6C68_4B53_A75C_446EB3A61B2B_.wvu.Rows" sId="3"/>
    <undo index="22" exp="area" ref3D="1" dr="$A$133:$XFD$134" dn="Z_61528DAC_5C4C_48F4_ADE2_8A724B05A086_.wvu.Rows" sId="3"/>
    <undo index="20" exp="area" ref3D="1" dr="$A$128:$XFD$130" dn="Z_61528DAC_5C4C_48F4_ADE2_8A724B05A086_.wvu.Rows" sId="3"/>
    <undo index="18" exp="area" ref3D="1" dr="$A$100:$XFD$100" dn="Z_61528DAC_5C4C_48F4_ADE2_8A724B05A086_.wvu.Rows" sId="3"/>
    <undo index="16" exp="area" ref3D="1" dr="$A$93:$XFD$93" dn="Z_61528DAC_5C4C_48F4_ADE2_8A724B05A086_.wvu.Rows" sId="3"/>
    <undo index="16" exp="area" ref3D="1" dr="$A$128:$XFD$130" dn="Z_5BFCA170_DEAE_4D2C_98A0_1E68B427AC01_.wvu.Rows" sId="3"/>
    <undo index="14" exp="area" ref3D="1" dr="$A$100:$XFD$100" dn="Z_5BFCA170_DEAE_4D2C_98A0_1E68B427AC01_.wvu.Rows" sId="3"/>
    <undo index="12" exp="area" ref3D="1" dr="$A$93:$XFD$93" dn="Z_5BFCA170_DEAE_4D2C_98A0_1E68B427AC01_.wvu.Rows" sId="3"/>
    <undo index="10" exp="area" ref3D="1" dr="$A$76:$XFD$76" dn="Z_5BFCA170_DEAE_4D2C_98A0_1E68B427AC01_.wvu.Rows" sId="3"/>
    <undo index="8" exp="area" ref3D="1" dr="$A$69:$XFD$69" dn="Z_5BFCA170_DEAE_4D2C_98A0_1E68B427AC01_.wvu.Rows" sId="3"/>
    <undo index="38" exp="area" ref3D="1" dr="$A$133:$XFD$134" dn="Z_42584DC0_1D41_4C93_9B38_C388E7B8DAC4_.wvu.Rows" sId="3"/>
    <undo index="36" exp="area" ref3D="1" dr="$A$128:$XFD$130" dn="Z_42584DC0_1D41_4C93_9B38_C388E7B8DAC4_.wvu.Rows" sId="3"/>
    <undo index="34" exp="area" ref3D="1" dr="$A$108:$XFD$108" dn="Z_42584DC0_1D41_4C93_9B38_C388E7B8DAC4_.wvu.Rows" sId="3"/>
    <undo index="32" exp="area" ref3D="1" dr="$A$100:$XFD$100" dn="Z_42584DC0_1D41_4C93_9B38_C388E7B8DAC4_.wvu.Rows" sId="3"/>
    <undo index="30" exp="area" ref3D="1" dr="$A$96:$XFD$96" dn="Z_42584DC0_1D41_4C93_9B38_C388E7B8DAC4_.wvu.Rows" sId="3"/>
    <undo index="28" exp="area" ref3D="1" dr="$A$93:$XFD$93" dn="Z_42584DC0_1D41_4C93_9B38_C388E7B8DAC4_.wvu.Rows" sId="3"/>
    <undo index="26" exp="area" ref3D="1" dr="$A$87:$XFD$87" dn="Z_42584DC0_1D41_4C93_9B38_C388E7B8DAC4_.wvu.Rows" sId="3"/>
    <undo index="24" exp="area" ref3D="1" dr="$A$76:$XFD$76" dn="Z_42584DC0_1D41_4C93_9B38_C388E7B8DAC4_.wvu.Rows" sId="3"/>
    <undo index="22" exp="area" ref3D="1" dr="$A$69:$XFD$69" dn="Z_42584DC0_1D41_4C93_9B38_C388E7B8DAC4_.wvu.Rows" sId="3"/>
    <undo index="20" exp="area" ref3D="1" dr="$A$63:$XFD$65" dn="Z_42584DC0_1D41_4C93_9B38_C388E7B8DAC4_.wvu.Rows" sId="3"/>
    <undo index="18" exp="area" ref3D="1" dr="$A$61:$XFD$61" dn="Z_42584DC0_1D41_4C93_9B38_C388E7B8DAC4_.wvu.Rows" sId="3"/>
    <undo index="16" exp="area" ref3D="1" dr="$A$128:$XFD$130" dn="Z_3DCB9AAA_F09C_4EA6_B992_F93E466D374A_.wvu.Rows" sId="3"/>
    <undo index="14" exp="area" ref3D="1" dr="$A$100:$XFD$100" dn="Z_3DCB9AAA_F09C_4EA6_B992_F93E466D374A_.wvu.Rows" sId="3"/>
    <undo index="12" exp="area" ref3D="1" dr="$A$93:$XFD$93" dn="Z_3DCB9AAA_F09C_4EA6_B992_F93E466D374A_.wvu.Rows" sId="3"/>
    <undo index="10" exp="area" ref3D="1" dr="$A$76:$XFD$76" dn="Z_3DCB9AAA_F09C_4EA6_B992_F93E466D374A_.wvu.Rows" sId="3"/>
    <undo index="8" exp="area" ref3D="1" dr="$A$69:$XFD$69" dn="Z_3DCB9AAA_F09C_4EA6_B992_F93E466D374A_.wvu.Rows" sId="3"/>
    <undo index="18" exp="area" ref3D="1" dr="$A$128:$XFD$130" dn="Z_1A52382B_3765_4E8C_903F_6B8919B7242E_.wvu.Rows" sId="3"/>
    <undo index="16" exp="area" ref3D="1" dr="$A$100:$XFD$100" dn="Z_1A52382B_3765_4E8C_903F_6B8919B7242E_.wvu.Rows" sId="3"/>
    <undo index="14" exp="area" ref3D="1" dr="$A$93:$XFD$93" dn="Z_1A52382B_3765_4E8C_903F_6B8919B7242E_.wvu.Rows" sId="3"/>
    <undo index="12" exp="area" ref3D="1" dr="$A$76:$XFD$76" dn="Z_1A52382B_3765_4E8C_903F_6B8919B7242E_.wvu.Rows" sId="3"/>
    <undo index="10" exp="area" ref3D="1" dr="$A$69:$XFD$69" dn="Z_1A52382B_3765_4E8C_903F_6B8919B7242E_.wvu.Rows" sId="3"/>
    <undo index="24" exp="area" ref3D="1" dr="$A$133:$XFD$134" dn="Z_1718F1EE_9F48_4DBE_9531_3B70F9C4A5DD_.wvu.Rows" sId="3"/>
    <undo index="22" exp="area" ref3D="1" dr="$A$128:$XFD$130" dn="Z_1718F1EE_9F48_4DBE_9531_3B70F9C4A5DD_.wvu.Rows" sId="3"/>
    <undo index="20" exp="area" ref3D="1" dr="$A$100:$XFD$100" dn="Z_1718F1EE_9F48_4DBE_9531_3B70F9C4A5DD_.wvu.Rows" sId="3"/>
    <undo index="18" exp="area" ref3D="1" dr="$A$93:$XFD$93" dn="Z_1718F1EE_9F48_4DBE_9531_3B70F9C4A5DD_.wvu.Rows" sId="3"/>
    <undo index="16" exp="area" ref3D="1" dr="$A$76:$XFD$76" dn="Z_1718F1EE_9F48_4DBE_9531_3B70F9C4A5DD_.wvu.Rows" sId="3"/>
    <undo index="14" exp="area" ref3D="1" dr="$A$69:$XFD$69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1162800001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наруш. Зак.в области сан.эпидем.благоп.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450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459.36588999999998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5" sId="3" ref="A57:XFD57" action="deleteRow">
    <undo index="21" exp="ref" v="1" dr="C57" r="C53" sId="3"/>
    <undo index="16" exp="area" ref3D="1" dr="$A$127:$XFD$129" dn="Z_B31C8DB7_3E78_4144_A6B5_8DE36DE63F0E_.wvu.Rows" sId="3"/>
    <undo index="14" exp="area" ref3D="1" dr="$A$99:$XFD$99" dn="Z_B31C8DB7_3E78_4144_A6B5_8DE36DE63F0E_.wvu.Rows" sId="3"/>
    <undo index="12" exp="area" ref3D="1" dr="$A$92:$XFD$92" dn="Z_B31C8DB7_3E78_4144_A6B5_8DE36DE63F0E_.wvu.Rows" sId="3"/>
    <undo index="10" exp="area" ref3D="1" dr="$A$75:$XFD$75" dn="Z_B31C8DB7_3E78_4144_A6B5_8DE36DE63F0E_.wvu.Rows" sId="3"/>
    <undo index="8" exp="area" ref3D="1" dr="$A$68:$XFD$68" dn="Z_B31C8DB7_3E78_4144_A6B5_8DE36DE63F0E_.wvu.Rows" sId="3"/>
    <undo index="22" exp="area" ref3D="1" dr="$A$132:$XFD$133" dn="Z_B30CE22D_C12F_4E12_8BB9_3AAE0A6991CC_.wvu.Rows" sId="3"/>
    <undo index="20" exp="area" ref3D="1" dr="$A$127:$XFD$129" dn="Z_B30CE22D_C12F_4E12_8BB9_3AAE0A6991CC_.wvu.Rows" sId="3"/>
    <undo index="18" exp="area" ref3D="1" dr="$A$92:$XFD$92" dn="Z_B30CE22D_C12F_4E12_8BB9_3AAE0A6991CC_.wvu.Rows" sId="3"/>
    <undo index="16" exp="area" ref3D="1" dr="$A$75:$XFD$75" dn="Z_B30CE22D_C12F_4E12_8BB9_3AAE0A6991CC_.wvu.Rows" sId="3"/>
    <undo index="14" exp="area" ref3D="1" dr="$A$68:$XFD$68" dn="Z_B30CE22D_C12F_4E12_8BB9_3AAE0A6991CC_.wvu.Rows" sId="3"/>
    <undo index="26" exp="area" ref3D="1" dr="$A$132:$XFD$133" dn="Z_A54C432C_6C68_4B53_A75C_446EB3A61B2B_.wvu.Rows" sId="3"/>
    <undo index="24" exp="area" ref3D="1" dr="$A$127:$XFD$129" dn="Z_A54C432C_6C68_4B53_A75C_446EB3A61B2B_.wvu.Rows" sId="3"/>
    <undo index="22" exp="area" ref3D="1" dr="$A$99:$XFD$99" dn="Z_A54C432C_6C68_4B53_A75C_446EB3A61B2B_.wvu.Rows" sId="3"/>
    <undo index="20" exp="area" ref3D="1" dr="$A$92:$XFD$92" dn="Z_A54C432C_6C68_4B53_A75C_446EB3A61B2B_.wvu.Rows" sId="3"/>
    <undo index="18" exp="area" ref3D="1" dr="$A$75:$XFD$75" dn="Z_A54C432C_6C68_4B53_A75C_446EB3A61B2B_.wvu.Rows" sId="3"/>
    <undo index="16" exp="area" ref3D="1" dr="$A$68:$XFD$68" dn="Z_A54C432C_6C68_4B53_A75C_446EB3A61B2B_.wvu.Rows" sId="3"/>
    <undo index="22" exp="area" ref3D="1" dr="$A$132:$XFD$133" dn="Z_61528DAC_5C4C_48F4_ADE2_8A724B05A086_.wvu.Rows" sId="3"/>
    <undo index="20" exp="area" ref3D="1" dr="$A$127:$XFD$129" dn="Z_61528DAC_5C4C_48F4_ADE2_8A724B05A086_.wvu.Rows" sId="3"/>
    <undo index="18" exp="area" ref3D="1" dr="$A$99:$XFD$99" dn="Z_61528DAC_5C4C_48F4_ADE2_8A724B05A086_.wvu.Rows" sId="3"/>
    <undo index="16" exp="area" ref3D="1" dr="$A$92:$XFD$92" dn="Z_61528DAC_5C4C_48F4_ADE2_8A724B05A086_.wvu.Rows" sId="3"/>
    <undo index="16" exp="area" ref3D="1" dr="$A$127:$XFD$129" dn="Z_5BFCA170_DEAE_4D2C_98A0_1E68B427AC01_.wvu.Rows" sId="3"/>
    <undo index="14" exp="area" ref3D="1" dr="$A$99:$XFD$99" dn="Z_5BFCA170_DEAE_4D2C_98A0_1E68B427AC01_.wvu.Rows" sId="3"/>
    <undo index="12" exp="area" ref3D="1" dr="$A$92:$XFD$92" dn="Z_5BFCA170_DEAE_4D2C_98A0_1E68B427AC01_.wvu.Rows" sId="3"/>
    <undo index="10" exp="area" ref3D="1" dr="$A$75:$XFD$75" dn="Z_5BFCA170_DEAE_4D2C_98A0_1E68B427AC01_.wvu.Rows" sId="3"/>
    <undo index="8" exp="area" ref3D="1" dr="$A$68:$XFD$68" dn="Z_5BFCA170_DEAE_4D2C_98A0_1E68B427AC01_.wvu.Rows" sId="3"/>
    <undo index="38" exp="area" ref3D="1" dr="$A$132:$XFD$133" dn="Z_42584DC0_1D41_4C93_9B38_C388E7B8DAC4_.wvu.Rows" sId="3"/>
    <undo index="36" exp="area" ref3D="1" dr="$A$127:$XFD$129" dn="Z_42584DC0_1D41_4C93_9B38_C388E7B8DAC4_.wvu.Rows" sId="3"/>
    <undo index="34" exp="area" ref3D="1" dr="$A$107:$XFD$107" dn="Z_42584DC0_1D41_4C93_9B38_C388E7B8DAC4_.wvu.Rows" sId="3"/>
    <undo index="32" exp="area" ref3D="1" dr="$A$99:$XFD$99" dn="Z_42584DC0_1D41_4C93_9B38_C388E7B8DAC4_.wvu.Rows" sId="3"/>
    <undo index="30" exp="area" ref3D="1" dr="$A$95:$XFD$95" dn="Z_42584DC0_1D41_4C93_9B38_C388E7B8DAC4_.wvu.Rows" sId="3"/>
    <undo index="28" exp="area" ref3D="1" dr="$A$92:$XFD$92" dn="Z_42584DC0_1D41_4C93_9B38_C388E7B8DAC4_.wvu.Rows" sId="3"/>
    <undo index="26" exp="area" ref3D="1" dr="$A$86:$XFD$86" dn="Z_42584DC0_1D41_4C93_9B38_C388E7B8DAC4_.wvu.Rows" sId="3"/>
    <undo index="24" exp="area" ref3D="1" dr="$A$75:$XFD$75" dn="Z_42584DC0_1D41_4C93_9B38_C388E7B8DAC4_.wvu.Rows" sId="3"/>
    <undo index="22" exp="area" ref3D="1" dr="$A$68:$XFD$68" dn="Z_42584DC0_1D41_4C93_9B38_C388E7B8DAC4_.wvu.Rows" sId="3"/>
    <undo index="20" exp="area" ref3D="1" dr="$A$62:$XFD$64" dn="Z_42584DC0_1D41_4C93_9B38_C388E7B8DAC4_.wvu.Rows" sId="3"/>
    <undo index="18" exp="area" ref3D="1" dr="$A$60:$XFD$60" dn="Z_42584DC0_1D41_4C93_9B38_C388E7B8DAC4_.wvu.Rows" sId="3"/>
    <undo index="16" exp="area" ref3D="1" dr="$A$127:$XFD$129" dn="Z_3DCB9AAA_F09C_4EA6_B992_F93E466D374A_.wvu.Rows" sId="3"/>
    <undo index="14" exp="area" ref3D="1" dr="$A$99:$XFD$99" dn="Z_3DCB9AAA_F09C_4EA6_B992_F93E466D374A_.wvu.Rows" sId="3"/>
    <undo index="12" exp="area" ref3D="1" dr="$A$92:$XFD$92" dn="Z_3DCB9AAA_F09C_4EA6_B992_F93E466D374A_.wvu.Rows" sId="3"/>
    <undo index="10" exp="area" ref3D="1" dr="$A$75:$XFD$75" dn="Z_3DCB9AAA_F09C_4EA6_B992_F93E466D374A_.wvu.Rows" sId="3"/>
    <undo index="8" exp="area" ref3D="1" dr="$A$68:$XFD$68" dn="Z_3DCB9AAA_F09C_4EA6_B992_F93E466D374A_.wvu.Rows" sId="3"/>
    <undo index="18" exp="area" ref3D="1" dr="$A$127:$XFD$129" dn="Z_1A52382B_3765_4E8C_903F_6B8919B7242E_.wvu.Rows" sId="3"/>
    <undo index="16" exp="area" ref3D="1" dr="$A$99:$XFD$99" dn="Z_1A52382B_3765_4E8C_903F_6B8919B7242E_.wvu.Rows" sId="3"/>
    <undo index="14" exp="area" ref3D="1" dr="$A$92:$XFD$92" dn="Z_1A52382B_3765_4E8C_903F_6B8919B7242E_.wvu.Rows" sId="3"/>
    <undo index="12" exp="area" ref3D="1" dr="$A$75:$XFD$75" dn="Z_1A52382B_3765_4E8C_903F_6B8919B7242E_.wvu.Rows" sId="3"/>
    <undo index="10" exp="area" ref3D="1" dr="$A$68:$XFD$68" dn="Z_1A52382B_3765_4E8C_903F_6B8919B7242E_.wvu.Rows" sId="3"/>
    <undo index="24" exp="area" ref3D="1" dr="$A$132:$XFD$133" dn="Z_1718F1EE_9F48_4DBE_9531_3B70F9C4A5DD_.wvu.Rows" sId="3"/>
    <undo index="22" exp="area" ref3D="1" dr="$A$127:$XFD$129" dn="Z_1718F1EE_9F48_4DBE_9531_3B70F9C4A5DD_.wvu.Rows" sId="3"/>
    <undo index="20" exp="area" ref3D="1" dr="$A$99:$XFD$99" dn="Z_1718F1EE_9F48_4DBE_9531_3B70F9C4A5DD_.wvu.Rows" sId="3"/>
    <undo index="18" exp="area" ref3D="1" dr="$A$92:$XFD$92" dn="Z_1718F1EE_9F48_4DBE_9531_3B70F9C4A5DD_.wvu.Rows" sId="3"/>
    <undo index="16" exp="area" ref3D="1" dr="$A$75:$XFD$75" dn="Z_1718F1EE_9F48_4DBE_9531_3B70F9C4A5DD_.wvu.Rows" sId="3"/>
    <undo index="14" exp="area" ref3D="1" dr="$A$68:$XFD$68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1163003001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правонаруш. В области дорожного движения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500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441.5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6" sId="3" ref="A57:XFD57" action="deleteRow">
    <undo index="23" exp="ref" v="1" dr="C57" r="C53" sId="3"/>
    <undo index="16" exp="area" ref3D="1" dr="$A$126:$XFD$128" dn="Z_B31C8DB7_3E78_4144_A6B5_8DE36DE63F0E_.wvu.Rows" sId="3"/>
    <undo index="14" exp="area" ref3D="1" dr="$A$98:$XFD$98" dn="Z_B31C8DB7_3E78_4144_A6B5_8DE36DE63F0E_.wvu.Rows" sId="3"/>
    <undo index="12" exp="area" ref3D="1" dr="$A$91:$XFD$91" dn="Z_B31C8DB7_3E78_4144_A6B5_8DE36DE63F0E_.wvu.Rows" sId="3"/>
    <undo index="10" exp="area" ref3D="1" dr="$A$74:$XFD$74" dn="Z_B31C8DB7_3E78_4144_A6B5_8DE36DE63F0E_.wvu.Rows" sId="3"/>
    <undo index="8" exp="area" ref3D="1" dr="$A$67:$XFD$67" dn="Z_B31C8DB7_3E78_4144_A6B5_8DE36DE63F0E_.wvu.Rows" sId="3"/>
    <undo index="22" exp="area" ref3D="1" dr="$A$131:$XFD$132" dn="Z_B30CE22D_C12F_4E12_8BB9_3AAE0A6991CC_.wvu.Rows" sId="3"/>
    <undo index="20" exp="area" ref3D="1" dr="$A$126:$XFD$128" dn="Z_B30CE22D_C12F_4E12_8BB9_3AAE0A6991CC_.wvu.Rows" sId="3"/>
    <undo index="18" exp="area" ref3D="1" dr="$A$91:$XFD$91" dn="Z_B30CE22D_C12F_4E12_8BB9_3AAE0A6991CC_.wvu.Rows" sId="3"/>
    <undo index="16" exp="area" ref3D="1" dr="$A$74:$XFD$74" dn="Z_B30CE22D_C12F_4E12_8BB9_3AAE0A6991CC_.wvu.Rows" sId="3"/>
    <undo index="14" exp="area" ref3D="1" dr="$A$67:$XFD$67" dn="Z_B30CE22D_C12F_4E12_8BB9_3AAE0A6991CC_.wvu.Rows" sId="3"/>
    <undo index="26" exp="area" ref3D="1" dr="$A$131:$XFD$132" dn="Z_A54C432C_6C68_4B53_A75C_446EB3A61B2B_.wvu.Rows" sId="3"/>
    <undo index="24" exp="area" ref3D="1" dr="$A$126:$XFD$128" dn="Z_A54C432C_6C68_4B53_A75C_446EB3A61B2B_.wvu.Rows" sId="3"/>
    <undo index="22" exp="area" ref3D="1" dr="$A$98:$XFD$98" dn="Z_A54C432C_6C68_4B53_A75C_446EB3A61B2B_.wvu.Rows" sId="3"/>
    <undo index="20" exp="area" ref3D="1" dr="$A$91:$XFD$91" dn="Z_A54C432C_6C68_4B53_A75C_446EB3A61B2B_.wvu.Rows" sId="3"/>
    <undo index="18" exp="area" ref3D="1" dr="$A$74:$XFD$74" dn="Z_A54C432C_6C68_4B53_A75C_446EB3A61B2B_.wvu.Rows" sId="3"/>
    <undo index="16" exp="area" ref3D="1" dr="$A$67:$XFD$67" dn="Z_A54C432C_6C68_4B53_A75C_446EB3A61B2B_.wvu.Rows" sId="3"/>
    <undo index="22" exp="area" ref3D="1" dr="$A$131:$XFD$132" dn="Z_61528DAC_5C4C_48F4_ADE2_8A724B05A086_.wvu.Rows" sId="3"/>
    <undo index="20" exp="area" ref3D="1" dr="$A$126:$XFD$128" dn="Z_61528DAC_5C4C_48F4_ADE2_8A724B05A086_.wvu.Rows" sId="3"/>
    <undo index="18" exp="area" ref3D="1" dr="$A$98:$XFD$98" dn="Z_61528DAC_5C4C_48F4_ADE2_8A724B05A086_.wvu.Rows" sId="3"/>
    <undo index="16" exp="area" ref3D="1" dr="$A$91:$XFD$91" dn="Z_61528DAC_5C4C_48F4_ADE2_8A724B05A086_.wvu.Rows" sId="3"/>
    <undo index="16" exp="area" ref3D="1" dr="$A$126:$XFD$128" dn="Z_5BFCA170_DEAE_4D2C_98A0_1E68B427AC01_.wvu.Rows" sId="3"/>
    <undo index="14" exp="area" ref3D="1" dr="$A$98:$XFD$98" dn="Z_5BFCA170_DEAE_4D2C_98A0_1E68B427AC01_.wvu.Rows" sId="3"/>
    <undo index="12" exp="area" ref3D="1" dr="$A$91:$XFD$91" dn="Z_5BFCA170_DEAE_4D2C_98A0_1E68B427AC01_.wvu.Rows" sId="3"/>
    <undo index="10" exp="area" ref3D="1" dr="$A$74:$XFD$74" dn="Z_5BFCA170_DEAE_4D2C_98A0_1E68B427AC01_.wvu.Rows" sId="3"/>
    <undo index="8" exp="area" ref3D="1" dr="$A$67:$XFD$67" dn="Z_5BFCA170_DEAE_4D2C_98A0_1E68B427AC01_.wvu.Rows" sId="3"/>
    <undo index="38" exp="area" ref3D="1" dr="$A$131:$XFD$132" dn="Z_42584DC0_1D41_4C93_9B38_C388E7B8DAC4_.wvu.Rows" sId="3"/>
    <undo index="36" exp="area" ref3D="1" dr="$A$126:$XFD$128" dn="Z_42584DC0_1D41_4C93_9B38_C388E7B8DAC4_.wvu.Rows" sId="3"/>
    <undo index="34" exp="area" ref3D="1" dr="$A$106:$XFD$106" dn="Z_42584DC0_1D41_4C93_9B38_C388E7B8DAC4_.wvu.Rows" sId="3"/>
    <undo index="32" exp="area" ref3D="1" dr="$A$98:$XFD$98" dn="Z_42584DC0_1D41_4C93_9B38_C388E7B8DAC4_.wvu.Rows" sId="3"/>
    <undo index="30" exp="area" ref3D="1" dr="$A$94:$XFD$94" dn="Z_42584DC0_1D41_4C93_9B38_C388E7B8DAC4_.wvu.Rows" sId="3"/>
    <undo index="28" exp="area" ref3D="1" dr="$A$91:$XFD$91" dn="Z_42584DC0_1D41_4C93_9B38_C388E7B8DAC4_.wvu.Rows" sId="3"/>
    <undo index="26" exp="area" ref3D="1" dr="$A$85:$XFD$85" dn="Z_42584DC0_1D41_4C93_9B38_C388E7B8DAC4_.wvu.Rows" sId="3"/>
    <undo index="24" exp="area" ref3D="1" dr="$A$74:$XFD$74" dn="Z_42584DC0_1D41_4C93_9B38_C388E7B8DAC4_.wvu.Rows" sId="3"/>
    <undo index="22" exp="area" ref3D="1" dr="$A$67:$XFD$67" dn="Z_42584DC0_1D41_4C93_9B38_C388E7B8DAC4_.wvu.Rows" sId="3"/>
    <undo index="20" exp="area" ref3D="1" dr="$A$61:$XFD$63" dn="Z_42584DC0_1D41_4C93_9B38_C388E7B8DAC4_.wvu.Rows" sId="3"/>
    <undo index="18" exp="area" ref3D="1" dr="$A$59:$XFD$59" dn="Z_42584DC0_1D41_4C93_9B38_C388E7B8DAC4_.wvu.Rows" sId="3"/>
    <undo index="16" exp="area" ref3D="1" dr="$A$126:$XFD$128" dn="Z_3DCB9AAA_F09C_4EA6_B992_F93E466D374A_.wvu.Rows" sId="3"/>
    <undo index="14" exp="area" ref3D="1" dr="$A$98:$XFD$98" dn="Z_3DCB9AAA_F09C_4EA6_B992_F93E466D374A_.wvu.Rows" sId="3"/>
    <undo index="12" exp="area" ref3D="1" dr="$A$91:$XFD$91" dn="Z_3DCB9AAA_F09C_4EA6_B992_F93E466D374A_.wvu.Rows" sId="3"/>
    <undo index="10" exp="area" ref3D="1" dr="$A$74:$XFD$74" dn="Z_3DCB9AAA_F09C_4EA6_B992_F93E466D374A_.wvu.Rows" sId="3"/>
    <undo index="8" exp="area" ref3D="1" dr="$A$67:$XFD$67" dn="Z_3DCB9AAA_F09C_4EA6_B992_F93E466D374A_.wvu.Rows" sId="3"/>
    <undo index="18" exp="area" ref3D="1" dr="$A$126:$XFD$128" dn="Z_1A52382B_3765_4E8C_903F_6B8919B7242E_.wvu.Rows" sId="3"/>
    <undo index="16" exp="area" ref3D="1" dr="$A$98:$XFD$98" dn="Z_1A52382B_3765_4E8C_903F_6B8919B7242E_.wvu.Rows" sId="3"/>
    <undo index="14" exp="area" ref3D="1" dr="$A$91:$XFD$91" dn="Z_1A52382B_3765_4E8C_903F_6B8919B7242E_.wvu.Rows" sId="3"/>
    <undo index="12" exp="area" ref3D="1" dr="$A$74:$XFD$74" dn="Z_1A52382B_3765_4E8C_903F_6B8919B7242E_.wvu.Rows" sId="3"/>
    <undo index="10" exp="area" ref3D="1" dr="$A$67:$XFD$67" dn="Z_1A52382B_3765_4E8C_903F_6B8919B7242E_.wvu.Rows" sId="3"/>
    <undo index="24" exp="area" ref3D="1" dr="$A$131:$XFD$132" dn="Z_1718F1EE_9F48_4DBE_9531_3B70F9C4A5DD_.wvu.Rows" sId="3"/>
    <undo index="22" exp="area" ref3D="1" dr="$A$126:$XFD$128" dn="Z_1718F1EE_9F48_4DBE_9531_3B70F9C4A5DD_.wvu.Rows" sId="3"/>
    <undo index="20" exp="area" ref3D="1" dr="$A$98:$XFD$98" dn="Z_1718F1EE_9F48_4DBE_9531_3B70F9C4A5DD_.wvu.Rows" sId="3"/>
    <undo index="18" exp="area" ref3D="1" dr="$A$91:$XFD$91" dn="Z_1718F1EE_9F48_4DBE_9531_3B70F9C4A5DD_.wvu.Rows" sId="3"/>
    <undo index="16" exp="area" ref3D="1" dr="$A$74:$XFD$74" dn="Z_1718F1EE_9F48_4DBE_9531_3B70F9C4A5DD_.wvu.Rows" sId="3"/>
    <undo index="14" exp="area" ref3D="1" dr="$A$67:$XFD$67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1164300001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Д. в. за взыскания  (штрафы) за нарушения законодательства РФ о об адм. Правонар., предусмотренные ст. 20.25 КоАП</t>
        </is>
      </nc>
      <ndxf>
        <font>
          <sz val="16"/>
          <color auto="1"/>
          <name val="Times New Roman"/>
          <scheme val="none"/>
        </font>
        <alignment horizontal="left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735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702.86089000000004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7" sId="3" ref="A57:XFD57" action="deleteRow">
    <undo index="25" exp="ref" v="1" dr="C57" r="C53" sId="3"/>
    <undo index="16" exp="area" ref3D="1" dr="$A$125:$XFD$127" dn="Z_B31C8DB7_3E78_4144_A6B5_8DE36DE63F0E_.wvu.Rows" sId="3"/>
    <undo index="14" exp="area" ref3D="1" dr="$A$97:$XFD$97" dn="Z_B31C8DB7_3E78_4144_A6B5_8DE36DE63F0E_.wvu.Rows" sId="3"/>
    <undo index="12" exp="area" ref3D="1" dr="$A$90:$XFD$90" dn="Z_B31C8DB7_3E78_4144_A6B5_8DE36DE63F0E_.wvu.Rows" sId="3"/>
    <undo index="10" exp="area" ref3D="1" dr="$A$73:$XFD$73" dn="Z_B31C8DB7_3E78_4144_A6B5_8DE36DE63F0E_.wvu.Rows" sId="3"/>
    <undo index="8" exp="area" ref3D="1" dr="$A$66:$XFD$66" dn="Z_B31C8DB7_3E78_4144_A6B5_8DE36DE63F0E_.wvu.Rows" sId="3"/>
    <undo index="22" exp="area" ref3D="1" dr="$A$130:$XFD$131" dn="Z_B30CE22D_C12F_4E12_8BB9_3AAE0A6991CC_.wvu.Rows" sId="3"/>
    <undo index="20" exp="area" ref3D="1" dr="$A$125:$XFD$127" dn="Z_B30CE22D_C12F_4E12_8BB9_3AAE0A6991CC_.wvu.Rows" sId="3"/>
    <undo index="18" exp="area" ref3D="1" dr="$A$90:$XFD$90" dn="Z_B30CE22D_C12F_4E12_8BB9_3AAE0A6991CC_.wvu.Rows" sId="3"/>
    <undo index="16" exp="area" ref3D="1" dr="$A$73:$XFD$73" dn="Z_B30CE22D_C12F_4E12_8BB9_3AAE0A6991CC_.wvu.Rows" sId="3"/>
    <undo index="14" exp="area" ref3D="1" dr="$A$66:$XFD$66" dn="Z_B30CE22D_C12F_4E12_8BB9_3AAE0A6991CC_.wvu.Rows" sId="3"/>
    <undo index="26" exp="area" ref3D="1" dr="$A$130:$XFD$131" dn="Z_A54C432C_6C68_4B53_A75C_446EB3A61B2B_.wvu.Rows" sId="3"/>
    <undo index="24" exp="area" ref3D="1" dr="$A$125:$XFD$127" dn="Z_A54C432C_6C68_4B53_A75C_446EB3A61B2B_.wvu.Rows" sId="3"/>
    <undo index="22" exp="area" ref3D="1" dr="$A$97:$XFD$97" dn="Z_A54C432C_6C68_4B53_A75C_446EB3A61B2B_.wvu.Rows" sId="3"/>
    <undo index="20" exp="area" ref3D="1" dr="$A$90:$XFD$90" dn="Z_A54C432C_6C68_4B53_A75C_446EB3A61B2B_.wvu.Rows" sId="3"/>
    <undo index="18" exp="area" ref3D="1" dr="$A$73:$XFD$73" dn="Z_A54C432C_6C68_4B53_A75C_446EB3A61B2B_.wvu.Rows" sId="3"/>
    <undo index="16" exp="area" ref3D="1" dr="$A$66:$XFD$66" dn="Z_A54C432C_6C68_4B53_A75C_446EB3A61B2B_.wvu.Rows" sId="3"/>
    <undo index="22" exp="area" ref3D="1" dr="$A$130:$XFD$131" dn="Z_61528DAC_5C4C_48F4_ADE2_8A724B05A086_.wvu.Rows" sId="3"/>
    <undo index="20" exp="area" ref3D="1" dr="$A$125:$XFD$127" dn="Z_61528DAC_5C4C_48F4_ADE2_8A724B05A086_.wvu.Rows" sId="3"/>
    <undo index="18" exp="area" ref3D="1" dr="$A$97:$XFD$97" dn="Z_61528DAC_5C4C_48F4_ADE2_8A724B05A086_.wvu.Rows" sId="3"/>
    <undo index="16" exp="area" ref3D="1" dr="$A$90:$XFD$90" dn="Z_61528DAC_5C4C_48F4_ADE2_8A724B05A086_.wvu.Rows" sId="3"/>
    <undo index="16" exp="area" ref3D="1" dr="$A$125:$XFD$127" dn="Z_5BFCA170_DEAE_4D2C_98A0_1E68B427AC01_.wvu.Rows" sId="3"/>
    <undo index="14" exp="area" ref3D="1" dr="$A$97:$XFD$97" dn="Z_5BFCA170_DEAE_4D2C_98A0_1E68B427AC01_.wvu.Rows" sId="3"/>
    <undo index="12" exp="area" ref3D="1" dr="$A$90:$XFD$90" dn="Z_5BFCA170_DEAE_4D2C_98A0_1E68B427AC01_.wvu.Rows" sId="3"/>
    <undo index="10" exp="area" ref3D="1" dr="$A$73:$XFD$73" dn="Z_5BFCA170_DEAE_4D2C_98A0_1E68B427AC01_.wvu.Rows" sId="3"/>
    <undo index="8" exp="area" ref3D="1" dr="$A$66:$XFD$66" dn="Z_5BFCA170_DEAE_4D2C_98A0_1E68B427AC01_.wvu.Rows" sId="3"/>
    <undo index="38" exp="area" ref3D="1" dr="$A$130:$XFD$131" dn="Z_42584DC0_1D41_4C93_9B38_C388E7B8DAC4_.wvu.Rows" sId="3"/>
    <undo index="36" exp="area" ref3D="1" dr="$A$125:$XFD$127" dn="Z_42584DC0_1D41_4C93_9B38_C388E7B8DAC4_.wvu.Rows" sId="3"/>
    <undo index="34" exp="area" ref3D="1" dr="$A$105:$XFD$105" dn="Z_42584DC0_1D41_4C93_9B38_C388E7B8DAC4_.wvu.Rows" sId="3"/>
    <undo index="32" exp="area" ref3D="1" dr="$A$97:$XFD$97" dn="Z_42584DC0_1D41_4C93_9B38_C388E7B8DAC4_.wvu.Rows" sId="3"/>
    <undo index="30" exp="area" ref3D="1" dr="$A$93:$XFD$93" dn="Z_42584DC0_1D41_4C93_9B38_C388E7B8DAC4_.wvu.Rows" sId="3"/>
    <undo index="28" exp="area" ref3D="1" dr="$A$90:$XFD$90" dn="Z_42584DC0_1D41_4C93_9B38_C388E7B8DAC4_.wvu.Rows" sId="3"/>
    <undo index="26" exp="area" ref3D="1" dr="$A$84:$XFD$84" dn="Z_42584DC0_1D41_4C93_9B38_C388E7B8DAC4_.wvu.Rows" sId="3"/>
    <undo index="24" exp="area" ref3D="1" dr="$A$73:$XFD$73" dn="Z_42584DC0_1D41_4C93_9B38_C388E7B8DAC4_.wvu.Rows" sId="3"/>
    <undo index="22" exp="area" ref3D="1" dr="$A$66:$XFD$66" dn="Z_42584DC0_1D41_4C93_9B38_C388E7B8DAC4_.wvu.Rows" sId="3"/>
    <undo index="20" exp="area" ref3D="1" dr="$A$60:$XFD$62" dn="Z_42584DC0_1D41_4C93_9B38_C388E7B8DAC4_.wvu.Rows" sId="3"/>
    <undo index="18" exp="area" ref3D="1" dr="$A$58:$XFD$58" dn="Z_42584DC0_1D41_4C93_9B38_C388E7B8DAC4_.wvu.Rows" sId="3"/>
    <undo index="16" exp="area" ref3D="1" dr="$A$125:$XFD$127" dn="Z_3DCB9AAA_F09C_4EA6_B992_F93E466D374A_.wvu.Rows" sId="3"/>
    <undo index="14" exp="area" ref3D="1" dr="$A$97:$XFD$97" dn="Z_3DCB9AAA_F09C_4EA6_B992_F93E466D374A_.wvu.Rows" sId="3"/>
    <undo index="12" exp="area" ref3D="1" dr="$A$90:$XFD$90" dn="Z_3DCB9AAA_F09C_4EA6_B992_F93E466D374A_.wvu.Rows" sId="3"/>
    <undo index="10" exp="area" ref3D="1" dr="$A$73:$XFD$73" dn="Z_3DCB9AAA_F09C_4EA6_B992_F93E466D374A_.wvu.Rows" sId="3"/>
    <undo index="8" exp="area" ref3D="1" dr="$A$66:$XFD$66" dn="Z_3DCB9AAA_F09C_4EA6_B992_F93E466D374A_.wvu.Rows" sId="3"/>
    <undo index="18" exp="area" ref3D="1" dr="$A$125:$XFD$127" dn="Z_1A52382B_3765_4E8C_903F_6B8919B7242E_.wvu.Rows" sId="3"/>
    <undo index="16" exp="area" ref3D="1" dr="$A$97:$XFD$97" dn="Z_1A52382B_3765_4E8C_903F_6B8919B7242E_.wvu.Rows" sId="3"/>
    <undo index="14" exp="area" ref3D="1" dr="$A$90:$XFD$90" dn="Z_1A52382B_3765_4E8C_903F_6B8919B7242E_.wvu.Rows" sId="3"/>
    <undo index="12" exp="area" ref3D="1" dr="$A$73:$XFD$73" dn="Z_1A52382B_3765_4E8C_903F_6B8919B7242E_.wvu.Rows" sId="3"/>
    <undo index="10" exp="area" ref3D="1" dr="$A$66:$XFD$66" dn="Z_1A52382B_3765_4E8C_903F_6B8919B7242E_.wvu.Rows" sId="3"/>
    <undo index="24" exp="area" ref3D="1" dr="$A$130:$XFD$131" dn="Z_1718F1EE_9F48_4DBE_9531_3B70F9C4A5DD_.wvu.Rows" sId="3"/>
    <undo index="22" exp="area" ref3D="1" dr="$A$125:$XFD$127" dn="Z_1718F1EE_9F48_4DBE_9531_3B70F9C4A5DD_.wvu.Rows" sId="3"/>
    <undo index="20" exp="area" ref3D="1" dr="$A$97:$XFD$97" dn="Z_1718F1EE_9F48_4DBE_9531_3B70F9C4A5DD_.wvu.Rows" sId="3"/>
    <undo index="18" exp="area" ref3D="1" dr="$A$90:$XFD$90" dn="Z_1718F1EE_9F48_4DBE_9531_3B70F9C4A5DD_.wvu.Rows" sId="3"/>
    <undo index="16" exp="area" ref3D="1" dr="$A$73:$XFD$73" dn="Z_1718F1EE_9F48_4DBE_9531_3B70F9C4A5DD_.wvu.Rows" sId="3"/>
    <undo index="14" exp="area" ref3D="1" dr="$A$66:$XFD$66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1163305005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Денежные взыскания  (штрафы) за нарушения законодательства РФ о размещении заказов на поставки товаров, выполнение работ, оказание услуг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145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104.11462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8" sId="3" ref="A57:XFD57" action="deleteRow">
    <undo index="27" exp="ref" v="1" dr="C57" r="C53" sId="3"/>
    <undo index="16" exp="area" ref3D="1" dr="$A$124:$XFD$126" dn="Z_B31C8DB7_3E78_4144_A6B5_8DE36DE63F0E_.wvu.Rows" sId="3"/>
    <undo index="14" exp="area" ref3D="1" dr="$A$96:$XFD$96" dn="Z_B31C8DB7_3E78_4144_A6B5_8DE36DE63F0E_.wvu.Rows" sId="3"/>
    <undo index="12" exp="area" ref3D="1" dr="$A$89:$XFD$89" dn="Z_B31C8DB7_3E78_4144_A6B5_8DE36DE63F0E_.wvu.Rows" sId="3"/>
    <undo index="10" exp="area" ref3D="1" dr="$A$72:$XFD$72" dn="Z_B31C8DB7_3E78_4144_A6B5_8DE36DE63F0E_.wvu.Rows" sId="3"/>
    <undo index="8" exp="area" ref3D="1" dr="$A$65:$XFD$65" dn="Z_B31C8DB7_3E78_4144_A6B5_8DE36DE63F0E_.wvu.Rows" sId="3"/>
    <undo index="22" exp="area" ref3D="1" dr="$A$129:$XFD$130" dn="Z_B30CE22D_C12F_4E12_8BB9_3AAE0A6991CC_.wvu.Rows" sId="3"/>
    <undo index="20" exp="area" ref3D="1" dr="$A$124:$XFD$126" dn="Z_B30CE22D_C12F_4E12_8BB9_3AAE0A6991CC_.wvu.Rows" sId="3"/>
    <undo index="18" exp="area" ref3D="1" dr="$A$89:$XFD$89" dn="Z_B30CE22D_C12F_4E12_8BB9_3AAE0A6991CC_.wvu.Rows" sId="3"/>
    <undo index="16" exp="area" ref3D="1" dr="$A$72:$XFD$72" dn="Z_B30CE22D_C12F_4E12_8BB9_3AAE0A6991CC_.wvu.Rows" sId="3"/>
    <undo index="14" exp="area" ref3D="1" dr="$A$65:$XFD$65" dn="Z_B30CE22D_C12F_4E12_8BB9_3AAE0A6991CC_.wvu.Rows" sId="3"/>
    <undo index="26" exp="area" ref3D="1" dr="$A$129:$XFD$130" dn="Z_A54C432C_6C68_4B53_A75C_446EB3A61B2B_.wvu.Rows" sId="3"/>
    <undo index="24" exp="area" ref3D="1" dr="$A$124:$XFD$126" dn="Z_A54C432C_6C68_4B53_A75C_446EB3A61B2B_.wvu.Rows" sId="3"/>
    <undo index="22" exp="area" ref3D="1" dr="$A$96:$XFD$96" dn="Z_A54C432C_6C68_4B53_A75C_446EB3A61B2B_.wvu.Rows" sId="3"/>
    <undo index="20" exp="area" ref3D="1" dr="$A$89:$XFD$89" dn="Z_A54C432C_6C68_4B53_A75C_446EB3A61B2B_.wvu.Rows" sId="3"/>
    <undo index="18" exp="area" ref3D="1" dr="$A$72:$XFD$72" dn="Z_A54C432C_6C68_4B53_A75C_446EB3A61B2B_.wvu.Rows" sId="3"/>
    <undo index="16" exp="area" ref3D="1" dr="$A$65:$XFD$65" dn="Z_A54C432C_6C68_4B53_A75C_446EB3A61B2B_.wvu.Rows" sId="3"/>
    <undo index="22" exp="area" ref3D="1" dr="$A$129:$XFD$130" dn="Z_61528DAC_5C4C_48F4_ADE2_8A724B05A086_.wvu.Rows" sId="3"/>
    <undo index="20" exp="area" ref3D="1" dr="$A$124:$XFD$126" dn="Z_61528DAC_5C4C_48F4_ADE2_8A724B05A086_.wvu.Rows" sId="3"/>
    <undo index="18" exp="area" ref3D="1" dr="$A$96:$XFD$96" dn="Z_61528DAC_5C4C_48F4_ADE2_8A724B05A086_.wvu.Rows" sId="3"/>
    <undo index="16" exp="area" ref3D="1" dr="$A$89:$XFD$89" dn="Z_61528DAC_5C4C_48F4_ADE2_8A724B05A086_.wvu.Rows" sId="3"/>
    <undo index="16" exp="area" ref3D="1" dr="$A$124:$XFD$126" dn="Z_5BFCA170_DEAE_4D2C_98A0_1E68B427AC01_.wvu.Rows" sId="3"/>
    <undo index="14" exp="area" ref3D="1" dr="$A$96:$XFD$96" dn="Z_5BFCA170_DEAE_4D2C_98A0_1E68B427AC01_.wvu.Rows" sId="3"/>
    <undo index="12" exp="area" ref3D="1" dr="$A$89:$XFD$89" dn="Z_5BFCA170_DEAE_4D2C_98A0_1E68B427AC01_.wvu.Rows" sId="3"/>
    <undo index="10" exp="area" ref3D="1" dr="$A$72:$XFD$72" dn="Z_5BFCA170_DEAE_4D2C_98A0_1E68B427AC01_.wvu.Rows" sId="3"/>
    <undo index="8" exp="area" ref3D="1" dr="$A$65:$XFD$65" dn="Z_5BFCA170_DEAE_4D2C_98A0_1E68B427AC01_.wvu.Rows" sId="3"/>
    <undo index="38" exp="area" ref3D="1" dr="$A$129:$XFD$130" dn="Z_42584DC0_1D41_4C93_9B38_C388E7B8DAC4_.wvu.Rows" sId="3"/>
    <undo index="36" exp="area" ref3D="1" dr="$A$124:$XFD$126" dn="Z_42584DC0_1D41_4C93_9B38_C388E7B8DAC4_.wvu.Rows" sId="3"/>
    <undo index="34" exp="area" ref3D="1" dr="$A$104:$XFD$104" dn="Z_42584DC0_1D41_4C93_9B38_C388E7B8DAC4_.wvu.Rows" sId="3"/>
    <undo index="32" exp="area" ref3D="1" dr="$A$96:$XFD$96" dn="Z_42584DC0_1D41_4C93_9B38_C388E7B8DAC4_.wvu.Rows" sId="3"/>
    <undo index="30" exp="area" ref3D="1" dr="$A$92:$XFD$92" dn="Z_42584DC0_1D41_4C93_9B38_C388E7B8DAC4_.wvu.Rows" sId="3"/>
    <undo index="28" exp="area" ref3D="1" dr="$A$89:$XFD$89" dn="Z_42584DC0_1D41_4C93_9B38_C388E7B8DAC4_.wvu.Rows" sId="3"/>
    <undo index="26" exp="area" ref3D="1" dr="$A$83:$XFD$83" dn="Z_42584DC0_1D41_4C93_9B38_C388E7B8DAC4_.wvu.Rows" sId="3"/>
    <undo index="24" exp="area" ref3D="1" dr="$A$72:$XFD$72" dn="Z_42584DC0_1D41_4C93_9B38_C388E7B8DAC4_.wvu.Rows" sId="3"/>
    <undo index="22" exp="area" ref3D="1" dr="$A$65:$XFD$65" dn="Z_42584DC0_1D41_4C93_9B38_C388E7B8DAC4_.wvu.Rows" sId="3"/>
    <undo index="20" exp="area" ref3D="1" dr="$A$59:$XFD$61" dn="Z_42584DC0_1D41_4C93_9B38_C388E7B8DAC4_.wvu.Rows" sId="3"/>
    <undo index="18" exp="area" ref3D="1" dr="$A$57:$XFD$57" dn="Z_42584DC0_1D41_4C93_9B38_C388E7B8DAC4_.wvu.Rows" sId="3"/>
    <undo index="16" exp="area" ref3D="1" dr="$A$124:$XFD$126" dn="Z_3DCB9AAA_F09C_4EA6_B992_F93E466D374A_.wvu.Rows" sId="3"/>
    <undo index="14" exp="area" ref3D="1" dr="$A$96:$XFD$96" dn="Z_3DCB9AAA_F09C_4EA6_B992_F93E466D374A_.wvu.Rows" sId="3"/>
    <undo index="12" exp="area" ref3D="1" dr="$A$89:$XFD$89" dn="Z_3DCB9AAA_F09C_4EA6_B992_F93E466D374A_.wvu.Rows" sId="3"/>
    <undo index="10" exp="area" ref3D="1" dr="$A$72:$XFD$72" dn="Z_3DCB9AAA_F09C_4EA6_B992_F93E466D374A_.wvu.Rows" sId="3"/>
    <undo index="8" exp="area" ref3D="1" dr="$A$65:$XFD$65" dn="Z_3DCB9AAA_F09C_4EA6_B992_F93E466D374A_.wvu.Rows" sId="3"/>
    <undo index="18" exp="area" ref3D="1" dr="$A$124:$XFD$126" dn="Z_1A52382B_3765_4E8C_903F_6B8919B7242E_.wvu.Rows" sId="3"/>
    <undo index="16" exp="area" ref3D="1" dr="$A$96:$XFD$96" dn="Z_1A52382B_3765_4E8C_903F_6B8919B7242E_.wvu.Rows" sId="3"/>
    <undo index="14" exp="area" ref3D="1" dr="$A$89:$XFD$89" dn="Z_1A52382B_3765_4E8C_903F_6B8919B7242E_.wvu.Rows" sId="3"/>
    <undo index="12" exp="area" ref3D="1" dr="$A$72:$XFD$72" dn="Z_1A52382B_3765_4E8C_903F_6B8919B7242E_.wvu.Rows" sId="3"/>
    <undo index="10" exp="area" ref3D="1" dr="$A$65:$XFD$65" dn="Z_1A52382B_3765_4E8C_903F_6B8919B7242E_.wvu.Rows" sId="3"/>
    <undo index="24" exp="area" ref3D="1" dr="$A$129:$XFD$130" dn="Z_1718F1EE_9F48_4DBE_9531_3B70F9C4A5DD_.wvu.Rows" sId="3"/>
    <undo index="22" exp="area" ref3D="1" dr="$A$124:$XFD$126" dn="Z_1718F1EE_9F48_4DBE_9531_3B70F9C4A5DD_.wvu.Rows" sId="3"/>
    <undo index="20" exp="area" ref3D="1" dr="$A$96:$XFD$96" dn="Z_1718F1EE_9F48_4DBE_9531_3B70F9C4A5DD_.wvu.Rows" sId="3"/>
    <undo index="18" exp="area" ref3D="1" dr="$A$89:$XFD$89" dn="Z_1718F1EE_9F48_4DBE_9531_3B70F9C4A5DD_.wvu.Rows" sId="3"/>
    <undo index="16" exp="area" ref3D="1" dr="$A$72:$XFD$72" dn="Z_1718F1EE_9F48_4DBE_9531_3B70F9C4A5DD_.wvu.Rows" sId="3"/>
    <undo index="14" exp="area" ref3D="1" dr="$A$65:$XFD$65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1163500000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Сумма по искам о возмещении вреда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0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1.3480300000000001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9" sId="3" ref="A57:XFD57" action="deleteRow">
    <undo index="0" exp="area" dr="D54:D57" r="D53" sId="3"/>
    <undo index="29" exp="ref" v="1" dr="C57" r="C53" sId="3"/>
    <undo index="16" exp="area" ref3D="1" dr="$A$123:$XFD$125" dn="Z_B31C8DB7_3E78_4144_A6B5_8DE36DE63F0E_.wvu.Rows" sId="3"/>
    <undo index="14" exp="area" ref3D="1" dr="$A$95:$XFD$95" dn="Z_B31C8DB7_3E78_4144_A6B5_8DE36DE63F0E_.wvu.Rows" sId="3"/>
    <undo index="12" exp="area" ref3D="1" dr="$A$88:$XFD$88" dn="Z_B31C8DB7_3E78_4144_A6B5_8DE36DE63F0E_.wvu.Rows" sId="3"/>
    <undo index="10" exp="area" ref3D="1" dr="$A$71:$XFD$71" dn="Z_B31C8DB7_3E78_4144_A6B5_8DE36DE63F0E_.wvu.Rows" sId="3"/>
    <undo index="8" exp="area" ref3D="1" dr="$A$64:$XFD$64" dn="Z_B31C8DB7_3E78_4144_A6B5_8DE36DE63F0E_.wvu.Rows" sId="3"/>
    <undo index="22" exp="area" ref3D="1" dr="$A$128:$XFD$129" dn="Z_B30CE22D_C12F_4E12_8BB9_3AAE0A6991CC_.wvu.Rows" sId="3"/>
    <undo index="20" exp="area" ref3D="1" dr="$A$123:$XFD$125" dn="Z_B30CE22D_C12F_4E12_8BB9_3AAE0A6991CC_.wvu.Rows" sId="3"/>
    <undo index="18" exp="area" ref3D="1" dr="$A$88:$XFD$88" dn="Z_B30CE22D_C12F_4E12_8BB9_3AAE0A6991CC_.wvu.Rows" sId="3"/>
    <undo index="16" exp="area" ref3D="1" dr="$A$71:$XFD$71" dn="Z_B30CE22D_C12F_4E12_8BB9_3AAE0A6991CC_.wvu.Rows" sId="3"/>
    <undo index="14" exp="area" ref3D="1" dr="$A$64:$XFD$64" dn="Z_B30CE22D_C12F_4E12_8BB9_3AAE0A6991CC_.wvu.Rows" sId="3"/>
    <undo index="26" exp="area" ref3D="1" dr="$A$128:$XFD$129" dn="Z_A54C432C_6C68_4B53_A75C_446EB3A61B2B_.wvu.Rows" sId="3"/>
    <undo index="24" exp="area" ref3D="1" dr="$A$123:$XFD$125" dn="Z_A54C432C_6C68_4B53_A75C_446EB3A61B2B_.wvu.Rows" sId="3"/>
    <undo index="22" exp="area" ref3D="1" dr="$A$95:$XFD$95" dn="Z_A54C432C_6C68_4B53_A75C_446EB3A61B2B_.wvu.Rows" sId="3"/>
    <undo index="20" exp="area" ref3D="1" dr="$A$88:$XFD$88" dn="Z_A54C432C_6C68_4B53_A75C_446EB3A61B2B_.wvu.Rows" sId="3"/>
    <undo index="18" exp="area" ref3D="1" dr="$A$71:$XFD$71" dn="Z_A54C432C_6C68_4B53_A75C_446EB3A61B2B_.wvu.Rows" sId="3"/>
    <undo index="16" exp="area" ref3D="1" dr="$A$64:$XFD$64" dn="Z_A54C432C_6C68_4B53_A75C_446EB3A61B2B_.wvu.Rows" sId="3"/>
    <undo index="22" exp="area" ref3D="1" dr="$A$128:$XFD$129" dn="Z_61528DAC_5C4C_48F4_ADE2_8A724B05A086_.wvu.Rows" sId="3"/>
    <undo index="20" exp="area" ref3D="1" dr="$A$123:$XFD$125" dn="Z_61528DAC_5C4C_48F4_ADE2_8A724B05A086_.wvu.Rows" sId="3"/>
    <undo index="18" exp="area" ref3D="1" dr="$A$95:$XFD$95" dn="Z_61528DAC_5C4C_48F4_ADE2_8A724B05A086_.wvu.Rows" sId="3"/>
    <undo index="16" exp="area" ref3D="1" dr="$A$88:$XFD$88" dn="Z_61528DAC_5C4C_48F4_ADE2_8A724B05A086_.wvu.Rows" sId="3"/>
    <undo index="16" exp="area" ref3D="1" dr="$A$123:$XFD$125" dn="Z_5BFCA170_DEAE_4D2C_98A0_1E68B427AC01_.wvu.Rows" sId="3"/>
    <undo index="14" exp="area" ref3D="1" dr="$A$95:$XFD$95" dn="Z_5BFCA170_DEAE_4D2C_98A0_1E68B427AC01_.wvu.Rows" sId="3"/>
    <undo index="12" exp="area" ref3D="1" dr="$A$88:$XFD$88" dn="Z_5BFCA170_DEAE_4D2C_98A0_1E68B427AC01_.wvu.Rows" sId="3"/>
    <undo index="10" exp="area" ref3D="1" dr="$A$71:$XFD$71" dn="Z_5BFCA170_DEAE_4D2C_98A0_1E68B427AC01_.wvu.Rows" sId="3"/>
    <undo index="8" exp="area" ref3D="1" dr="$A$64:$XFD$64" dn="Z_5BFCA170_DEAE_4D2C_98A0_1E68B427AC01_.wvu.Rows" sId="3"/>
    <undo index="38" exp="area" ref3D="1" dr="$A$128:$XFD$129" dn="Z_42584DC0_1D41_4C93_9B38_C388E7B8DAC4_.wvu.Rows" sId="3"/>
    <undo index="36" exp="area" ref3D="1" dr="$A$123:$XFD$125" dn="Z_42584DC0_1D41_4C93_9B38_C388E7B8DAC4_.wvu.Rows" sId="3"/>
    <undo index="34" exp="area" ref3D="1" dr="$A$103:$XFD$103" dn="Z_42584DC0_1D41_4C93_9B38_C388E7B8DAC4_.wvu.Rows" sId="3"/>
    <undo index="32" exp="area" ref3D="1" dr="$A$95:$XFD$95" dn="Z_42584DC0_1D41_4C93_9B38_C388E7B8DAC4_.wvu.Rows" sId="3"/>
    <undo index="30" exp="area" ref3D="1" dr="$A$91:$XFD$91" dn="Z_42584DC0_1D41_4C93_9B38_C388E7B8DAC4_.wvu.Rows" sId="3"/>
    <undo index="28" exp="area" ref3D="1" dr="$A$88:$XFD$88" dn="Z_42584DC0_1D41_4C93_9B38_C388E7B8DAC4_.wvu.Rows" sId="3"/>
    <undo index="26" exp="area" ref3D="1" dr="$A$82:$XFD$82" dn="Z_42584DC0_1D41_4C93_9B38_C388E7B8DAC4_.wvu.Rows" sId="3"/>
    <undo index="24" exp="area" ref3D="1" dr="$A$71:$XFD$71" dn="Z_42584DC0_1D41_4C93_9B38_C388E7B8DAC4_.wvu.Rows" sId="3"/>
    <undo index="22" exp="area" ref3D="1" dr="$A$64:$XFD$64" dn="Z_42584DC0_1D41_4C93_9B38_C388E7B8DAC4_.wvu.Rows" sId="3"/>
    <undo index="20" exp="area" ref3D="1" dr="$A$58:$XFD$60" dn="Z_42584DC0_1D41_4C93_9B38_C388E7B8DAC4_.wvu.Rows" sId="3"/>
    <undo index="16" exp="area" ref3D="1" dr="$A$123:$XFD$125" dn="Z_3DCB9AAA_F09C_4EA6_B992_F93E466D374A_.wvu.Rows" sId="3"/>
    <undo index="14" exp="area" ref3D="1" dr="$A$95:$XFD$95" dn="Z_3DCB9AAA_F09C_4EA6_B992_F93E466D374A_.wvu.Rows" sId="3"/>
    <undo index="12" exp="area" ref3D="1" dr="$A$88:$XFD$88" dn="Z_3DCB9AAA_F09C_4EA6_B992_F93E466D374A_.wvu.Rows" sId="3"/>
    <undo index="10" exp="area" ref3D="1" dr="$A$71:$XFD$71" dn="Z_3DCB9AAA_F09C_4EA6_B992_F93E466D374A_.wvu.Rows" sId="3"/>
    <undo index="8" exp="area" ref3D="1" dr="$A$64:$XFD$64" dn="Z_3DCB9AAA_F09C_4EA6_B992_F93E466D374A_.wvu.Rows" sId="3"/>
    <undo index="18" exp="area" ref3D="1" dr="$A$123:$XFD$125" dn="Z_1A52382B_3765_4E8C_903F_6B8919B7242E_.wvu.Rows" sId="3"/>
    <undo index="16" exp="area" ref3D="1" dr="$A$95:$XFD$95" dn="Z_1A52382B_3765_4E8C_903F_6B8919B7242E_.wvu.Rows" sId="3"/>
    <undo index="14" exp="area" ref3D="1" dr="$A$88:$XFD$88" dn="Z_1A52382B_3765_4E8C_903F_6B8919B7242E_.wvu.Rows" sId="3"/>
    <undo index="12" exp="area" ref3D="1" dr="$A$71:$XFD$71" dn="Z_1A52382B_3765_4E8C_903F_6B8919B7242E_.wvu.Rows" sId="3"/>
    <undo index="10" exp="area" ref3D="1" dr="$A$64:$XFD$64" dn="Z_1A52382B_3765_4E8C_903F_6B8919B7242E_.wvu.Rows" sId="3"/>
    <undo index="24" exp="area" ref3D="1" dr="$A$128:$XFD$129" dn="Z_1718F1EE_9F48_4DBE_9531_3B70F9C4A5DD_.wvu.Rows" sId="3"/>
    <undo index="22" exp="area" ref3D="1" dr="$A$123:$XFD$125" dn="Z_1718F1EE_9F48_4DBE_9531_3B70F9C4A5DD_.wvu.Rows" sId="3"/>
    <undo index="20" exp="area" ref3D="1" dr="$A$95:$XFD$95" dn="Z_1718F1EE_9F48_4DBE_9531_3B70F9C4A5DD_.wvu.Rows" sId="3"/>
    <undo index="18" exp="area" ref3D="1" dr="$A$88:$XFD$88" dn="Z_1718F1EE_9F48_4DBE_9531_3B70F9C4A5DD_.wvu.Rows" sId="3"/>
    <undo index="16" exp="area" ref3D="1" dr="$A$71:$XFD$71" dn="Z_1718F1EE_9F48_4DBE_9531_3B70F9C4A5DD_.wvu.Rows" sId="3"/>
    <undo index="14" exp="area" ref3D="1" dr="$A$64:$XFD$64" dn="Z_1718F1EE_9F48_4DBE_9531_3B70F9C4A5DD_.wvu.Rows" sId="3"/>
    <rfmt sheetId="3" xfDxf="1" s="1" sqref="A57:XFD57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3" s="1" dxf="1">
      <nc r="A57">
        <v>1169000000</v>
      </nc>
      <ndxf>
        <font>
          <sz val="16"/>
          <color auto="1"/>
          <name val="Times New Roman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B57" t="inlineStr">
        <is>
          <t>Прочие поступления от денежных взысканий и иных сумм от возмещение ущерба</t>
        </is>
      </nc>
      <ndxf>
        <font>
          <sz val="16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C57">
        <v>2533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 numFmtId="4">
      <nc r="D57">
        <v>2651.6229499999999</v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E57">
        <f>SUM(D57/C57*100)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s="1" dxf="1">
      <nc r="F57">
        <f>SUM(D57-C57)</f>
      </nc>
      <ndxf>
        <font>
          <sz val="16"/>
          <color auto="1"/>
          <name val="Times New Roman"/>
          <scheme val="none"/>
        </font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6630" sId="3">
    <oc r="C53">
      <f>C54+C55+C56+#REF!+#REF!+#REF!+#REF!+#REF!+#REF!+#REF!+#REF!+#REF!+#REF!+#REF!+#REF!+#REF!</f>
    </oc>
    <nc r="C53">
      <f>SUM(C54:C56)</f>
    </nc>
  </rcc>
  <rcc rId="16631" sId="3" odxf="1" dxf="1">
    <oc r="D53">
      <f>SUM(D54:D56)</f>
    </oc>
    <nc r="D53">
      <f>SUM(D54:D56)</f>
    </nc>
    <odxf>
      <numFmt numFmtId="168" formatCode="0.00000"/>
    </odxf>
    <ndxf>
      <numFmt numFmtId="166" formatCode="0.0"/>
    </ndxf>
  </rcc>
  <rcc rId="16632" sId="3" numFmtId="4">
    <oc r="C62">
      <v>27513.7</v>
    </oc>
    <nc r="C62">
      <v>0</v>
    </nc>
  </rcc>
  <rcc rId="16633" sId="3" numFmtId="4">
    <oc r="D62">
      <v>27513.7</v>
    </oc>
    <nc r="D62">
      <v>0</v>
    </nc>
  </rcc>
  <rcc rId="16634" sId="3" numFmtId="4">
    <oc r="C64">
      <v>10103.5</v>
    </oc>
    <nc r="C64">
      <v>10026.9</v>
    </nc>
  </rcc>
  <rcc rId="16635" sId="3" numFmtId="4">
    <oc r="D64">
      <v>10103.5</v>
    </oc>
    <nc r="D64">
      <v>835.6</v>
    </nc>
  </rcc>
  <rcc rId="16636" sId="3" numFmtId="4">
    <oc r="C65">
      <v>249768.08588999999</v>
    </oc>
    <nc r="C65">
      <v>227331.5624</v>
    </nc>
  </rcc>
  <rcc rId="16637" sId="3" numFmtId="4">
    <oc r="D65">
      <v>244324.37763</v>
    </oc>
    <nc r="D65">
      <v>0</v>
    </nc>
  </rcc>
  <rcc rId="16638" sId="3" numFmtId="4">
    <oc r="C66">
      <v>347994.19494000002</v>
    </oc>
    <nc r="C66">
      <v>363023.84</v>
    </nc>
  </rcc>
  <rcc rId="16639" sId="3" numFmtId="4">
    <oc r="D66">
      <v>347903.06880000001</v>
    </oc>
    <nc r="D66">
      <v>29346.145</v>
    </nc>
  </rcc>
  <rcc rId="16640" sId="3" numFmtId="4">
    <oc r="D67">
      <v>87504.450400000002</v>
    </oc>
    <nc r="D67">
      <v>1896.125</v>
    </nc>
  </rcc>
  <rcc rId="16641" sId="3" numFmtId="4">
    <oc r="C69">
      <v>-29040.5</v>
    </oc>
    <nc r="C69">
      <v>0</v>
    </nc>
  </rcc>
  <rcc rId="16642" sId="3" numFmtId="4">
    <oc r="C55">
      <v>14</v>
    </oc>
    <nc r="C55">
      <v>5600</v>
    </nc>
  </rcc>
  <rcc rId="16643" sId="3" numFmtId="4">
    <nc r="D13">
      <v>55.125419999999998</v>
    </nc>
  </rcc>
  <rcc rId="16644" sId="3" numFmtId="4">
    <oc r="C67">
      <v>88015.866399999999</v>
    </oc>
    <nc r="C67">
      <v>29907</v>
    </nc>
  </rcc>
  <rcc rId="16645" sId="3" numFmtId="4">
    <oc r="D69">
      <v>-29130.881000000001</v>
    </oc>
    <nc r="D69">
      <v>-52617.294300000001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cc rId="15339" sId="11">
    <oc r="A1" t="inlineStr">
      <is>
        <t xml:space="preserve">                     Анализ исполнения бюджета Сятракасинского сельского поселения на 01.01.2020 г.</t>
      </is>
    </oc>
    <nc r="A1" t="inlineStr">
      <is>
        <t xml:space="preserve">                     Анализ исполнения бюджета Сятракасинского сельского поселения на 01.02.2020 г.</t>
      </is>
    </nc>
  </rcc>
  <rcc rId="15340" sId="11">
    <oc r="C3" t="inlineStr">
      <is>
        <t>назначено на 2019 г.</t>
      </is>
    </oc>
    <nc r="C3" t="inlineStr">
      <is>
        <t>назначено на 2020 г.</t>
      </is>
    </nc>
  </rcc>
  <rcc rId="15341" sId="11">
    <oc r="D3" t="inlineStr">
      <is>
        <t>исполнен на 01.01.2020 г.</t>
      </is>
    </oc>
    <nc r="D3" t="inlineStr">
      <is>
        <t>исполнен на 01.02.2020 г.</t>
      </is>
    </nc>
  </rcc>
  <rcc rId="15342" sId="11">
    <oc r="C54" t="inlineStr">
      <is>
        <t>назначено на 2019 г.</t>
      </is>
    </oc>
    <nc r="C54" t="inlineStr">
      <is>
        <t>назначено на 2020 г.</t>
      </is>
    </nc>
  </rcc>
  <rcc rId="15343" sId="11">
    <oc r="D54" t="inlineStr">
      <is>
        <t>исполнено на 01.01.2020 г.</t>
      </is>
    </oc>
    <nc r="D54" t="inlineStr">
      <is>
        <t>исполнено на 01.02.2020 г.</t>
      </is>
    </nc>
  </rcc>
  <rcc rId="15344" sId="11" numFmtId="4">
    <oc r="C6">
      <v>120.54300000000001</v>
    </oc>
    <nc r="C6">
      <v>137.6</v>
    </nc>
  </rcc>
  <rcc rId="15345" sId="11" numFmtId="4">
    <oc r="D6">
      <v>127.34598</v>
    </oc>
    <nc r="D6">
      <v>7.2460800000000001</v>
    </nc>
  </rcc>
  <rcc rId="15346" sId="11" numFmtId="4">
    <oc r="C8">
      <v>195.33</v>
    </oc>
    <nc r="C8">
      <v>227.51</v>
    </nc>
  </rcc>
  <rcc rId="15347" sId="11" numFmtId="4">
    <oc r="D8">
      <v>289.47811000000002</v>
    </oc>
    <nc r="D8">
      <v>23.092639999999999</v>
    </nc>
  </rcc>
  <rcc rId="15348" sId="11" numFmtId="4">
    <oc r="C9">
      <v>2.0950000000000002</v>
    </oc>
    <nc r="C9">
      <v>2.44</v>
    </nc>
  </rcc>
  <rcc rId="15349" sId="11" numFmtId="4">
    <oc r="D9">
      <v>2.1277499999999998</v>
    </oc>
    <nc r="D9">
      <v>0.15712999999999999</v>
    </nc>
  </rcc>
  <rcc rId="15350" sId="11" numFmtId="4">
    <oc r="C10">
      <v>326.24</v>
    </oc>
    <nc r="C10">
      <v>379.99</v>
    </nc>
  </rcc>
  <rcc rId="15351" sId="11" numFmtId="4">
    <oc r="D10">
      <v>386.74373000000003</v>
    </oc>
    <nc r="D10">
      <v>31.686679999999999</v>
    </nc>
  </rcc>
  <rcc rId="15352" sId="11" numFmtId="4">
    <oc r="D11">
      <v>-42.389969999999998</v>
    </oc>
    <nc r="D11">
      <v>-4.2452399999999999</v>
    </nc>
  </rcc>
  <rcc rId="15353" sId="11" numFmtId="4">
    <oc r="C13">
      <v>95</v>
    </oc>
    <nc r="C13">
      <v>50</v>
    </nc>
  </rcc>
  <rcc rId="15354" sId="11" numFmtId="4">
    <oc r="D13">
      <v>98.753339999999994</v>
    </oc>
    <nc r="D13">
      <v>0</v>
    </nc>
  </rcc>
  <rcc rId="15355" sId="11" numFmtId="4">
    <oc r="C15">
      <v>138</v>
    </oc>
    <nc r="C15">
      <v>150</v>
    </nc>
  </rcc>
  <rcc rId="15356" sId="11" numFmtId="4">
    <oc r="D15">
      <v>152.69067999999999</v>
    </oc>
    <nc r="D15">
      <v>1.8404700000000001</v>
    </nc>
  </rcc>
  <rcc rId="15357" sId="11" numFmtId="4">
    <oc r="C16">
      <v>1000</v>
    </oc>
    <nc r="C16">
      <v>905</v>
    </nc>
  </rcc>
  <rcc rId="15358" sId="11" numFmtId="4">
    <oc r="D16">
      <v>926.33088999999995</v>
    </oc>
    <nc r="D16">
      <v>14.608919999999999</v>
    </nc>
  </rcc>
  <rcc rId="15359" sId="11" numFmtId="4">
    <oc r="C18">
      <v>10</v>
    </oc>
    <nc r="C18">
      <v>4</v>
    </nc>
  </rcc>
  <rcc rId="15360" sId="11" numFmtId="4">
    <oc r="D18">
      <v>3.5</v>
    </oc>
    <nc r="D18">
      <v>0</v>
    </nc>
  </rcc>
  <rcc rId="15361" sId="11" numFmtId="4">
    <oc r="C27">
      <v>83</v>
    </oc>
    <nc r="C27">
      <v>146.69999999999999</v>
    </nc>
  </rcc>
  <rcc rId="15362" sId="11" numFmtId="4">
    <oc r="D27">
      <v>87.11</v>
    </oc>
    <nc r="D27">
      <v>0</v>
    </nc>
  </rcc>
  <rcc rId="15363" sId="11" numFmtId="4">
    <oc r="C28">
      <v>6</v>
    </oc>
    <nc r="C28">
      <v>6.7</v>
    </nc>
  </rcc>
  <rcc rId="15364" sId="11" numFmtId="4">
    <oc r="D28">
      <v>6.7737600000000002</v>
    </oc>
    <nc r="D28">
      <v>0.56447999999999998</v>
    </nc>
  </rcc>
  <rcc rId="15365" sId="11" numFmtId="4">
    <oc r="D30">
      <v>8.2261100000000003</v>
    </oc>
    <nc r="D30">
      <v>0</v>
    </nc>
  </rcc>
  <rcc rId="15366" sId="11" numFmtId="4">
    <oc r="C35">
      <v>1</v>
    </oc>
    <nc r="C35">
      <v>0</v>
    </nc>
  </rcc>
  <rcc rId="15367" sId="11" numFmtId="4">
    <oc r="D35">
      <v>1.8294999999999999</v>
    </oc>
    <nc r="D35">
      <v>0</v>
    </nc>
  </rcc>
  <rcc rId="15368" sId="11" numFmtId="4">
    <oc r="C41">
      <v>2862</v>
    </oc>
    <nc r="C41">
      <v>3036.7</v>
    </nc>
  </rcc>
  <rcc rId="15369" sId="11" numFmtId="4">
    <oc r="D41">
      <v>2862</v>
    </oc>
    <nc r="D41">
      <v>253.054</v>
    </nc>
  </rcc>
  <rcc rId="15370" sId="11" numFmtId="4">
    <oc r="C43">
      <v>2013.269</v>
    </oc>
    <nc r="C43">
      <v>1072.838</v>
    </nc>
  </rcc>
  <rcc rId="15371" sId="11" numFmtId="4">
    <oc r="D43">
      <v>2013.2270000000001</v>
    </oc>
    <nc r="D43">
      <v>0</v>
    </nc>
  </rcc>
  <rcc rId="15372" sId="11" numFmtId="4">
    <oc r="D48">
      <v>286.053</v>
    </oc>
    <nc r="D48"/>
  </rcc>
  <rcc rId="15373" sId="11" numFmtId="4">
    <oc r="D49">
      <v>254.70627999999999</v>
    </oc>
    <nc r="D49"/>
  </rcc>
  <rcc rId="15374" sId="11" numFmtId="4">
    <oc r="C48">
      <v>286.053</v>
    </oc>
    <nc r="C48"/>
  </rcc>
  <rcc rId="15375" sId="11" numFmtId="4">
    <oc r="C49">
      <v>224.82400000000001</v>
    </oc>
    <nc r="C49"/>
  </rcc>
  <rcc rId="15376" sId="11" numFmtId="4">
    <oc r="C44">
      <v>182.04300000000001</v>
    </oc>
    <nc r="C44">
      <v>182.18799999999999</v>
    </nc>
  </rcc>
  <rcc rId="15377" sId="11" numFmtId="4">
    <oc r="D44">
      <v>182.04300000000001</v>
    </oc>
    <nc r="D44">
      <v>14.933299999999999</v>
    </nc>
  </rcc>
  <rcc rId="15378" sId="11" numFmtId="34">
    <oc r="C58">
      <v>1367.0530000000001</v>
    </oc>
    <nc r="C58">
      <v>1396.2</v>
    </nc>
  </rcc>
  <rcc rId="15379" sId="11" numFmtId="34">
    <oc r="D58">
      <v>1339.8450800000001</v>
    </oc>
    <nc r="D58">
      <v>20.3</v>
    </nc>
  </rcc>
  <rcc rId="15380" sId="11" numFmtId="34">
    <oc r="C61">
      <v>0</v>
    </oc>
    <nc r="C61">
      <v>42</v>
    </nc>
  </rcc>
  <rcc rId="15381" sId="11" numFmtId="34">
    <oc r="C63">
      <v>138.108</v>
    </oc>
    <nc r="C63">
      <v>4.4509999999999996</v>
    </nc>
  </rcc>
  <rcc rId="15382" sId="11" numFmtId="34">
    <oc r="D63">
      <v>117.7075</v>
    </oc>
    <nc r="D63">
      <v>0</v>
    </nc>
  </rcc>
  <rcc rId="15383" sId="11" numFmtId="34">
    <oc r="C65">
      <v>179.892</v>
    </oc>
    <nc r="C65">
      <v>179.208</v>
    </nc>
  </rcc>
  <rcc rId="15384" sId="11" numFmtId="34">
    <oc r="D65">
      <v>179.892</v>
    </oc>
    <nc r="D65">
      <v>4.8</v>
    </nc>
  </rcc>
  <rcc rId="15385" sId="11" numFmtId="34">
    <oc r="C69">
      <v>2.7040000000000002</v>
    </oc>
    <nc r="C69">
      <v>2</v>
    </nc>
  </rcc>
  <rcc rId="15386" sId="11" numFmtId="34">
    <oc r="D69">
      <v>2.7031100000000001</v>
    </oc>
    <nc r="D69">
      <v>0</v>
    </nc>
  </rcc>
  <rcc rId="15387" sId="11" numFmtId="34">
    <oc r="D70">
      <v>0.65</v>
    </oc>
    <nc r="D70">
      <v>0</v>
    </nc>
  </rcc>
  <rcc rId="15388" sId="11" numFmtId="34">
    <oc r="D71">
      <v>2</v>
    </oc>
    <nc r="D71">
      <v>0</v>
    </nc>
  </rcc>
  <rcc rId="15389" sId="11" numFmtId="34">
    <oc r="C73">
      <v>5.3620000000000001</v>
    </oc>
    <nc r="C73">
      <v>7.1580000000000004</v>
    </nc>
  </rcc>
  <rcc rId="15390" sId="11" numFmtId="34">
    <oc r="D73">
      <v>5.3620000000000001</v>
    </oc>
    <nc r="D73">
      <v>0</v>
    </nc>
  </rcc>
  <rcc rId="15391" sId="11" numFmtId="34">
    <oc r="C74">
      <v>63.433</v>
    </oc>
    <nc r="C74">
      <v>50</v>
    </nc>
  </rcc>
  <rcc rId="15392" sId="11" numFmtId="34">
    <oc r="D74">
      <v>63.432980000000001</v>
    </oc>
    <nc r="D74">
      <v>47.1</v>
    </nc>
  </rcc>
  <rcc rId="15393" sId="11" numFmtId="34">
    <oc r="C75">
      <v>2891.7818499999998</v>
    </oc>
    <nc r="C75">
      <v>1787.778</v>
    </nc>
  </rcc>
  <rcc rId="15394" sId="11" numFmtId="34">
    <oc r="D75">
      <v>2850.0437400000001</v>
    </oc>
    <nc r="D75">
      <v>0</v>
    </nc>
  </rcc>
  <rcc rId="15395" sId="11" numFmtId="34">
    <oc r="C76">
      <v>226.71899999999999</v>
    </oc>
    <nc r="C76">
      <v>139.571</v>
    </nc>
  </rcc>
  <rcc rId="15396" sId="11" numFmtId="34">
    <oc r="D76">
      <v>149.46</v>
    </oc>
    <nc r="D76">
      <v>0</v>
    </nc>
  </rcc>
  <rcc rId="15397" sId="11" numFmtId="34">
    <oc r="C80">
      <v>898.41099999999994</v>
    </oc>
    <nc r="C80">
      <v>653</v>
    </nc>
  </rcc>
  <rcc rId="15398" sId="11" numFmtId="34">
    <oc r="D80">
      <v>656.32662000000005</v>
    </oc>
    <nc r="D80">
      <v>0</v>
    </nc>
  </rcc>
  <rcc rId="15399" sId="11" numFmtId="34">
    <oc r="C82">
      <v>2026.9880000000001</v>
    </oc>
    <nc r="C82">
      <v>2134.3000000000002</v>
    </nc>
  </rcc>
  <rcc rId="15400" sId="11" numFmtId="34">
    <oc r="D82">
      <v>1991.85</v>
    </oc>
    <nc r="D82">
      <v>158.78299999999999</v>
    </nc>
  </rcc>
  <rcc rId="15401" sId="11" numFmtId="34">
    <oc r="C89">
      <v>24.469000000000001</v>
    </oc>
    <nc r="C89">
      <v>2</v>
    </nc>
  </rcc>
  <rcc rId="15402" sId="11" numFmtId="34">
    <oc r="D89">
      <v>24.469000000000001</v>
    </oc>
    <nc r="D89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7111.xml><?xml version="1.0" encoding="utf-8"?>
<revisions xmlns="http://schemas.openxmlformats.org/spreadsheetml/2006/main" xmlns:r="http://schemas.openxmlformats.org/officeDocument/2006/relationships">
  <rcc rId="14655" sId="5">
    <oc r="C55" t="inlineStr">
      <is>
        <t>назначено на 2019 г.</t>
      </is>
    </oc>
    <nc r="C55" t="inlineStr">
      <is>
        <t>назначено на 2020 г.</t>
      </is>
    </nc>
  </rcc>
  <rcc rId="14656" sId="5">
    <oc r="D55" t="inlineStr">
      <is>
        <t>исполнено на 01.01.2020 г</t>
      </is>
    </oc>
    <nc r="D55" t="inlineStr">
      <is>
        <t>исполнено на 01.02.2020 г</t>
      </is>
    </nc>
  </rcc>
  <rcc rId="14657" sId="5">
    <oc r="A1" t="inlineStr">
      <is>
        <t xml:space="preserve">                     Анализ исполнения бюджета Большесундырского сельского поселения на 01.01.2020 г.</t>
      </is>
    </oc>
    <nc r="A1" t="inlineStr">
      <is>
        <t xml:space="preserve">                     Анализ исполнения бюджета Большесундырского сельского поселения на 01.02.2020 г.</t>
      </is>
    </nc>
  </rcc>
  <rcc rId="14658" sId="5">
    <oc r="C3" t="inlineStr">
      <is>
        <t>назначено на 2019 г.</t>
      </is>
    </oc>
    <nc r="C3" t="inlineStr">
      <is>
        <t>назначено на 2020 г.</t>
      </is>
    </nc>
  </rcc>
  <rcc rId="14659" sId="5">
    <oc r="D3" t="inlineStr">
      <is>
        <t>исполнен на 01.01.2020 г.</t>
      </is>
    </oc>
    <nc r="D3" t="inlineStr">
      <is>
        <t>исполнен на 01.02.2020 г.</t>
      </is>
    </nc>
  </rcc>
  <rcc rId="14660" sId="5" numFmtId="4">
    <oc r="C6">
      <v>418.71499999999997</v>
    </oc>
    <nc r="C6">
      <v>403.6</v>
    </nc>
  </rcc>
  <rcc rId="14661" sId="5" numFmtId="4">
    <oc r="D6">
      <v>367.56914</v>
    </oc>
    <nc r="D6">
      <v>13.70337</v>
    </nc>
  </rcc>
  <rcc rId="14662" sId="5" numFmtId="4">
    <oc r="C8">
      <v>237.12</v>
    </oc>
    <nc r="C8">
      <v>275.86</v>
    </nc>
  </rcc>
  <rcc rId="14663" sId="5" numFmtId="4">
    <oc r="D8">
      <v>351.42403999999999</v>
    </oc>
    <nc r="D8">
      <v>27.999839999999999</v>
    </nc>
  </rcc>
  <rcc rId="14664" sId="5" numFmtId="4">
    <oc r="C9">
      <v>2.5049999999999999</v>
    </oc>
    <nc r="C9">
      <v>2.95</v>
    </nc>
  </rcc>
  <rcc rId="14665" sId="5" numFmtId="4">
    <oc r="D9">
      <v>2.5830600000000001</v>
    </oc>
    <nc r="D9">
      <v>0.19053</v>
    </nc>
  </rcc>
  <rcc rId="14666" sId="5" numFmtId="4">
    <oc r="C10">
      <v>396.1</v>
    </oc>
    <nc r="C10">
      <v>460.75</v>
    </nc>
  </rcc>
  <rcc rId="14667" sId="5" numFmtId="4">
    <oc r="D10">
      <v>469.50373000000002</v>
    </oc>
    <nc r="D10">
      <v>38.420090000000002</v>
    </nc>
  </rcc>
  <rcc rId="14668" sId="5" numFmtId="4">
    <oc r="D11">
      <v>-51.461069999999999</v>
    </oc>
    <nc r="D11">
      <v>-5.1473699999999996</v>
    </nc>
  </rcc>
  <rcc rId="14669" sId="5" numFmtId="4">
    <oc r="D13">
      <v>38.458449999999999</v>
    </oc>
    <nc r="D13">
      <v>0</v>
    </nc>
  </rcc>
  <rcc rId="14670" sId="5" numFmtId="4">
    <oc r="C15">
      <v>1098</v>
    </oc>
    <nc r="C15">
      <v>1120</v>
    </nc>
  </rcc>
  <rcc rId="14671" sId="5" numFmtId="4">
    <oc r="D15">
      <v>1058.6190300000001</v>
    </oc>
    <nc r="D15">
      <v>6.2659700000000003</v>
    </nc>
  </rcc>
  <rcc rId="14672" sId="5" numFmtId="4">
    <oc r="C16">
      <v>1285</v>
    </oc>
    <nc r="C16">
      <v>1241</v>
    </nc>
  </rcc>
  <rcc rId="14673" sId="5" numFmtId="4">
    <oc r="D16">
      <v>1237.2877000000001</v>
    </oc>
    <nc r="D16">
      <v>64.251040000000003</v>
    </nc>
  </rcc>
  <rcc rId="14674" sId="5" numFmtId="4">
    <oc r="C18">
      <v>13</v>
    </oc>
    <nc r="C18">
      <v>10</v>
    </nc>
  </rcc>
  <rcc rId="14675" sId="5" numFmtId="4">
    <oc r="D18">
      <v>16.75</v>
    </oc>
    <nc r="D18">
      <v>0.4</v>
    </nc>
  </rcc>
  <rcc rId="14676" sId="5" numFmtId="4">
    <oc r="C28">
      <v>200</v>
    </oc>
    <nc r="C28">
      <v>193.9</v>
    </nc>
  </rcc>
  <rcc rId="14677" sId="5" numFmtId="4">
    <oc r="D28">
      <v>27.2</v>
    </oc>
    <nc r="D28">
      <v>0</v>
    </nc>
  </rcc>
  <rcc rId="14678" sId="5" numFmtId="4">
    <oc r="C29">
      <v>45</v>
    </oc>
    <nc r="C29">
      <v>50</v>
    </nc>
  </rcc>
  <rcc rId="14679" sId="5" numFmtId="4">
    <oc r="D29">
      <v>214.934</v>
    </oc>
    <nc r="D29">
      <v>4.1669999999999998</v>
    </nc>
  </rcc>
  <rcc rId="14680" sId="5" numFmtId="4">
    <oc r="C31">
      <v>200</v>
    </oc>
    <nc r="C31">
      <v>0</v>
    </nc>
  </rcc>
  <rcc rId="14681" sId="5" numFmtId="4">
    <oc r="D31">
      <v>221.96512000000001</v>
    </oc>
    <nc r="D31">
      <v>2.52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fmt sheetId="1" sqref="A1:K1" start="0" length="2147483647">
    <dxf>
      <font>
        <sz val="16"/>
      </font>
    </dxf>
  </rfmt>
  <rfmt sheetId="1" sqref="C2:E2" start="0" length="2147483647">
    <dxf>
      <font>
        <b/>
      </font>
    </dxf>
  </rfmt>
  <rfmt sheetId="1" sqref="F2:H2" start="0" length="2147483647">
    <dxf>
      <font>
        <b/>
      </font>
    </dxf>
  </rfmt>
  <rfmt sheetId="1" sqref="I2:K2" start="0" length="2147483647">
    <dxf>
      <font>
        <b/>
      </font>
    </dxf>
  </rfmt>
  <rfmt sheetId="1" sqref="C2:E2" start="0" length="2147483647">
    <dxf>
      <font>
        <sz val="12"/>
      </font>
    </dxf>
  </rfmt>
  <rfmt sheetId="1" sqref="F2:H2" start="0" length="2147483647">
    <dxf>
      <font>
        <sz val="12"/>
      </font>
    </dxf>
  </rfmt>
  <rfmt sheetId="1" sqref="I2:K2" start="0" length="2147483647">
    <dxf>
      <font>
        <sz val="12"/>
      </font>
    </dxf>
  </rfmt>
  <rfmt sheetId="2" sqref="B4:Z4">
    <dxf>
      <alignment wrapText="0" readingOrder="0"/>
    </dxf>
  </rfmt>
  <rfmt sheetId="2" sqref="CH14:CH29">
    <dxf>
      <numFmt numFmtId="187" formatCode="#,##0.000"/>
    </dxf>
  </rfmt>
  <rfmt sheetId="2" sqref="CH14:CH29">
    <dxf>
      <numFmt numFmtId="4" formatCode="#,##0.00"/>
    </dxf>
  </rfmt>
  <rfmt sheetId="2" sqref="CH14:CH29">
    <dxf>
      <numFmt numFmtId="167" formatCode="#,##0.0"/>
    </dxf>
  </rfmt>
  <rfmt sheetId="2" sqref="CF14:CF31">
    <dxf>
      <numFmt numFmtId="187" formatCode="#,##0.000"/>
    </dxf>
  </rfmt>
  <rfmt sheetId="2" sqref="CF14:CF31">
    <dxf>
      <numFmt numFmtId="4" formatCode="#,##0.00"/>
    </dxf>
  </rfmt>
  <rfmt sheetId="2" sqref="CF14:CF31">
    <dxf>
      <numFmt numFmtId="167" formatCode="#,##0.0"/>
    </dxf>
  </rfmt>
  <rfmt sheetId="2" sqref="CD14:CD29">
    <dxf>
      <numFmt numFmtId="186" formatCode="#,##0.0000"/>
    </dxf>
  </rfmt>
  <rfmt sheetId="2" sqref="CD14:CD29">
    <dxf>
      <numFmt numFmtId="187" formatCode="#,##0.000"/>
    </dxf>
  </rfmt>
  <rfmt sheetId="2" sqref="CD14:CD29">
    <dxf>
      <numFmt numFmtId="4" formatCode="#,##0.00"/>
    </dxf>
  </rfmt>
  <rfmt sheetId="2" sqref="CD14:CD29">
    <dxf>
      <numFmt numFmtId="167" formatCode="#,##0.0"/>
    </dxf>
  </rfmt>
  <rfmt sheetId="2" sqref="CD14:CD29">
    <dxf>
      <numFmt numFmtId="3" formatCode="#,##0"/>
    </dxf>
  </rfmt>
  <rfmt sheetId="2" sqref="CD14:CD29">
    <dxf>
      <numFmt numFmtId="167" formatCode="#,##0.0"/>
    </dxf>
  </rfmt>
  <rfmt sheetId="2" sqref="CA14:CA31">
    <dxf>
      <numFmt numFmtId="172" formatCode="#,##0.00000"/>
    </dxf>
  </rfmt>
  <rfmt sheetId="2" sqref="CA14:CA31">
    <dxf>
      <numFmt numFmtId="186" formatCode="#,##0.0000"/>
    </dxf>
  </rfmt>
  <rfmt sheetId="2" sqref="CA14:CA31">
    <dxf>
      <numFmt numFmtId="187" formatCode="#,##0.000"/>
    </dxf>
  </rfmt>
  <rfmt sheetId="2" sqref="CA14:CA31">
    <dxf>
      <numFmt numFmtId="4" formatCode="#,##0.00"/>
    </dxf>
  </rfmt>
  <rfmt sheetId="2" sqref="CA14:CA31">
    <dxf>
      <numFmt numFmtId="167" formatCode="#,##0.0"/>
    </dxf>
  </rfmt>
  <rfmt sheetId="2" sqref="BO15:BO29">
    <dxf>
      <numFmt numFmtId="186" formatCode="#,##0.0000"/>
    </dxf>
  </rfmt>
  <rfmt sheetId="2" sqref="BO15:BO29">
    <dxf>
      <numFmt numFmtId="187" formatCode="#,##0.000"/>
    </dxf>
  </rfmt>
  <rfmt sheetId="2" sqref="BO15:BO29">
    <dxf>
      <numFmt numFmtId="4" formatCode="#,##0.00"/>
    </dxf>
  </rfmt>
  <rfmt sheetId="2" sqref="BO15:BO29">
    <dxf>
      <numFmt numFmtId="167" formatCode="#,##0.0"/>
    </dxf>
  </rfmt>
  <rfmt sheetId="2" sqref="CI19">
    <dxf>
      <numFmt numFmtId="186" formatCode="#,##0.0000"/>
    </dxf>
  </rfmt>
  <rfmt sheetId="2" sqref="CI19">
    <dxf>
      <numFmt numFmtId="187" formatCode="#,##0.000"/>
    </dxf>
  </rfmt>
  <rfmt sheetId="2" sqref="CI19">
    <dxf>
      <numFmt numFmtId="4" formatCode="#,##0.00"/>
    </dxf>
  </rfmt>
  <rfmt sheetId="2" sqref="CI19">
    <dxf>
      <numFmt numFmtId="167" formatCode="#,##0.0"/>
    </dxf>
  </rfmt>
  <rfmt sheetId="2" sqref="DN14:DN31">
    <dxf>
      <numFmt numFmtId="186" formatCode="#,##0.0000"/>
    </dxf>
  </rfmt>
  <rfmt sheetId="2" sqref="DN14:DN31">
    <dxf>
      <numFmt numFmtId="187" formatCode="#,##0.000"/>
    </dxf>
  </rfmt>
  <rfmt sheetId="2" sqref="DN14:DN31">
    <dxf>
      <numFmt numFmtId="4" formatCode="#,##0.00"/>
    </dxf>
  </rfmt>
  <rfmt sheetId="2" sqref="DN14:DN31">
    <dxf>
      <numFmt numFmtId="167" formatCode="#,##0.0"/>
    </dxf>
  </rfmt>
  <rfmt sheetId="2" sqref="EC14:EC31">
    <dxf>
      <numFmt numFmtId="172" formatCode="#,##0.00000"/>
    </dxf>
  </rfmt>
  <rfmt sheetId="2" sqref="EC14:EC31">
    <dxf>
      <numFmt numFmtId="186" formatCode="#,##0.0000"/>
    </dxf>
  </rfmt>
  <rfmt sheetId="2" sqref="EC14:EC31">
    <dxf>
      <numFmt numFmtId="187" formatCode="#,##0.000"/>
    </dxf>
  </rfmt>
  <rfmt sheetId="2" sqref="EC14:EC31">
    <dxf>
      <numFmt numFmtId="4" formatCode="#,##0.00"/>
    </dxf>
  </rfmt>
  <rfmt sheetId="2" sqref="EC14:EC31">
    <dxf>
      <numFmt numFmtId="167" formatCode="#,##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c rId="15878" sId="17">
    <oc r="C55" t="inlineStr">
      <is>
        <t>назначено на 2019 г.</t>
      </is>
    </oc>
    <nc r="C55" t="inlineStr">
      <is>
        <t>назначено на 2020 г.</t>
      </is>
    </nc>
  </rcc>
  <rcc rId="15879" sId="17">
    <oc r="D55" t="inlineStr">
      <is>
        <t>исполнено на 01.01.2020г.</t>
      </is>
    </oc>
    <nc r="D55" t="inlineStr">
      <is>
        <t>исполнено на 01.02.2020г.</t>
      </is>
    </nc>
  </rcc>
  <rcc rId="15880" sId="17">
    <oc r="C3" t="inlineStr">
      <is>
        <t>назначено на 2019 г.</t>
      </is>
    </oc>
    <nc r="C3" t="inlineStr">
      <is>
        <t>назначено на 2020 г.</t>
      </is>
    </nc>
  </rcc>
  <rcc rId="15881" sId="17">
    <oc r="D3" t="inlineStr">
      <is>
        <t>исполнен на 01.01.2020 г.</t>
      </is>
    </oc>
    <nc r="D3" t="inlineStr">
      <is>
        <t>исполнен на 01.02.2020 г.</t>
      </is>
    </nc>
  </rcc>
  <rcc rId="15882" sId="17">
    <oc r="A1" t="inlineStr">
      <is>
        <t xml:space="preserve">                     Анализ исполнения бюджета Юськасинского сельского поселения на 01.01.2020 г.</t>
      </is>
    </oc>
    <nc r="A1" t="inlineStr">
      <is>
        <t xml:space="preserve">                     Анализ исполнения бюджета Юськасинского сельского поселения на 01.02.2020 г.</t>
      </is>
    </nc>
  </rcc>
  <rcc rId="15883" sId="17" numFmtId="4">
    <oc r="C6">
      <v>140.44399999999999</v>
    </oc>
    <nc r="C6">
      <v>146.4</v>
    </nc>
  </rcc>
  <rcc rId="15884" sId="17" numFmtId="4">
    <oc r="D6">
      <v>145.02241000000001</v>
    </oc>
    <nc r="D6">
      <v>3.9199899999999999</v>
    </nc>
  </rcc>
  <rcc rId="15885" sId="17" numFmtId="4">
    <oc r="C8">
      <v>250.79</v>
    </oc>
    <nc r="C8">
      <v>206.65</v>
    </nc>
  </rcc>
  <rcc rId="15886" sId="17" numFmtId="4">
    <oc r="D8">
      <v>371.67561000000001</v>
    </oc>
    <nc r="D8">
      <v>20.975840000000002</v>
    </nc>
  </rcc>
  <rcc rId="15887" sId="17" numFmtId="4">
    <oc r="C9">
      <v>2.69</v>
    </oc>
    <nc r="C9">
      <v>2.2200000000000002</v>
    </nc>
  </rcc>
  <rcc rId="15888" sId="17" numFmtId="4">
    <oc r="D9">
      <v>2.7319100000000001</v>
    </oc>
    <nc r="D9">
      <v>0.14274000000000001</v>
    </nc>
  </rcc>
  <rcc rId="15889" sId="17" numFmtId="4">
    <oc r="C10">
      <v>418.88</v>
    </oc>
    <nc r="C10">
      <v>345.16</v>
    </nc>
  </rcc>
  <rcc rId="15890" sId="17" numFmtId="4">
    <oc r="D10">
      <v>496.55986000000001</v>
    </oc>
    <nc r="D10">
      <v>28.782060000000001</v>
    </nc>
  </rcc>
  <rcc rId="15891" sId="17" numFmtId="4">
    <oc r="D11">
      <v>-54.42662</v>
    </oc>
    <nc r="D11">
      <v>-3.8561200000000002</v>
    </nc>
  </rcc>
  <rcc rId="15892" sId="17" numFmtId="4">
    <oc r="C13">
      <v>2</v>
    </oc>
    <nc r="C13">
      <v>5</v>
    </nc>
  </rcc>
  <rcc rId="15893" sId="17" numFmtId="4">
    <oc r="D13">
      <v>0.31428</v>
    </oc>
    <nc r="D13">
      <v>0</v>
    </nc>
  </rcc>
  <rcc rId="15894" sId="17" numFmtId="4">
    <oc r="C15">
      <v>128</v>
    </oc>
    <nc r="C15">
      <v>120</v>
    </nc>
  </rcc>
  <rcc rId="15895" sId="17" numFmtId="4">
    <oc r="D15">
      <v>114.76043</v>
    </oc>
    <nc r="D15">
      <v>0.77456000000000003</v>
    </nc>
  </rcc>
  <rcc rId="15896" sId="17" numFmtId="4">
    <oc r="C16">
      <v>325</v>
    </oc>
    <nc r="C16">
      <v>312</v>
    </nc>
  </rcc>
  <rcc rId="15897" sId="17" numFmtId="4">
    <oc r="D16">
      <v>318.33240999999998</v>
    </oc>
    <nc r="D16">
      <v>1.6183799999999999</v>
    </nc>
  </rcc>
  <rcc rId="15898" sId="17" numFmtId="4">
    <oc r="C18">
      <v>5</v>
    </oc>
    <nc r="C18">
      <v>10</v>
    </nc>
  </rcc>
  <rcc rId="15899" sId="17" numFmtId="4">
    <oc r="D18">
      <v>11.25</v>
    </oc>
    <nc r="D18">
      <v>0</v>
    </nc>
  </rcc>
  <rcc rId="15900" sId="17" numFmtId="4">
    <oc r="C28">
      <v>60</v>
    </oc>
    <nc r="C28">
      <v>55</v>
    </nc>
  </rcc>
  <rcc rId="15901" sId="17" numFmtId="4">
    <oc r="D28">
      <v>66</v>
    </oc>
    <nc r="D28">
      <v>4.5</v>
    </nc>
  </rcc>
  <rcc rId="15902" sId="17" numFmtId="4">
    <oc r="C30">
      <v>360</v>
    </oc>
    <nc r="C30">
      <v>0</v>
    </nc>
  </rcc>
  <rcc rId="15903" sId="17" numFmtId="4">
    <oc r="D30">
      <v>341.51458000000002</v>
    </oc>
    <nc r="D30">
      <v>26.302569999999999</v>
    </nc>
  </rcc>
  <rcc rId="15904" sId="17" numFmtId="4">
    <oc r="C32">
      <v>4</v>
    </oc>
    <nc r="C32">
      <v>0</v>
    </nc>
  </rcc>
  <rcc rId="15905" sId="17" numFmtId="4">
    <oc r="D32">
      <v>4.1580000000000004</v>
    </oc>
    <nc r="D32">
      <v>0</v>
    </nc>
  </rcc>
  <rcc rId="15906" sId="17" numFmtId="4">
    <oc r="C39">
      <v>3029</v>
    </oc>
    <nc r="C39">
      <v>3421</v>
    </nc>
  </rcc>
  <rcc rId="15907" sId="17" numFmtId="4">
    <oc r="D39">
      <v>3029</v>
    </oc>
    <nc r="D39">
      <v>285.07799999999997</v>
    </nc>
  </rcc>
  <rcc rId="15908" sId="17" numFmtId="4">
    <oc r="C41">
      <v>830.5</v>
    </oc>
    <nc r="C41">
      <v>0</v>
    </nc>
  </rcc>
  <rcc rId="15909" sId="17" numFmtId="4">
    <oc r="D41">
      <v>830.5</v>
    </oc>
    <nc r="D41">
      <v>0</v>
    </nc>
  </rcc>
  <rcc rId="15910" sId="17" numFmtId="4">
    <oc r="C42">
      <v>1262.047</v>
    </oc>
    <nc r="C42">
      <v>834.51</v>
    </nc>
  </rcc>
  <rcc rId="15911" sId="17" numFmtId="4">
    <oc r="D42">
      <v>1262.047</v>
    </oc>
    <nc r="D42">
      <v>0</v>
    </nc>
  </rcc>
  <rcc rId="15912" sId="17" numFmtId="4">
    <oc r="C43">
      <v>182.65700000000001</v>
    </oc>
    <nc r="C43">
      <v>183.38800000000001</v>
    </nc>
  </rcc>
  <rcc rId="15913" sId="17" numFmtId="4">
    <oc r="D43">
      <v>182.65700000000001</v>
    </oc>
    <nc r="D43">
      <v>14.933299999999999</v>
    </nc>
  </rcc>
  <rcc rId="15914" sId="17" numFmtId="4">
    <oc r="D51">
      <v>190</v>
    </oc>
    <nc r="D51">
      <v>0</v>
    </nc>
  </rcc>
  <rfmt sheetId="17" sqref="C38">
    <dxf>
      <numFmt numFmtId="2" formatCode="0.00"/>
    </dxf>
  </rfmt>
  <rfmt sheetId="17" sqref="C38">
    <dxf>
      <numFmt numFmtId="183" formatCode="0.000"/>
    </dxf>
  </rfmt>
  <rfmt sheetId="17" sqref="C38">
    <dxf>
      <numFmt numFmtId="174" formatCode="0.0000"/>
    </dxf>
  </rfmt>
  <rfmt sheetId="17" sqref="C38">
    <dxf>
      <numFmt numFmtId="168" formatCode="0.00000"/>
    </dxf>
  </rfmt>
  <rcc rId="15915" sId="17" numFmtId="4">
    <oc r="C50">
      <v>240.46700000000001</v>
    </oc>
    <nc r="C50"/>
  </rcc>
  <rcc rId="15916" sId="17" numFmtId="4">
    <oc r="D50">
      <v>240.46700000000001</v>
    </oc>
    <nc r="D50"/>
  </rcc>
  <rcc rId="15917" sId="17" numFmtId="34">
    <oc r="C59">
      <v>1352.0419999999999</v>
    </oc>
    <nc r="C59">
      <v>1339.662</v>
    </nc>
  </rcc>
  <rcc rId="15918" sId="17" numFmtId="34">
    <oc r="D59">
      <v>1328.1765</v>
    </oc>
    <nc r="D59">
      <v>31.869700000000002</v>
    </nc>
  </rcc>
  <rcc rId="15919" sId="17" numFmtId="34">
    <oc r="C62">
      <v>0</v>
    </oc>
    <nc r="C62">
      <v>34</v>
    </nc>
  </rcc>
  <rcc rId="15920" sId="17" numFmtId="34">
    <oc r="C64">
      <v>58.408000000000001</v>
    </oc>
    <nc r="C64">
      <v>4.2</v>
    </nc>
  </rcc>
  <rcc rId="15921" sId="17" numFmtId="34">
    <oc r="D64">
      <v>58.408000000000001</v>
    </oc>
    <nc r="D64">
      <v>0</v>
    </nc>
  </rcc>
  <rcc rId="15922" sId="17" numFmtId="34">
    <oc r="C66">
      <v>179.892</v>
    </oc>
    <nc r="C66">
      <v>179.208</v>
    </nc>
  </rcc>
  <rcc rId="15923" sId="17" numFmtId="34">
    <oc r="D66">
      <v>179.892</v>
    </oc>
    <nc r="D66">
      <v>4</v>
    </nc>
  </rcc>
  <rcc rId="15924" sId="17" numFmtId="34">
    <oc r="C70">
      <v>2.7031100000000001</v>
    </oc>
    <nc r="C70">
      <v>2</v>
    </nc>
  </rcc>
  <rcc rId="15925" sId="17" numFmtId="34">
    <oc r="D70">
      <v>2.7031100000000001</v>
    </oc>
    <nc r="D70">
      <v>0</v>
    </nc>
  </rcc>
  <rcc rId="15926" sId="17" numFmtId="34">
    <oc r="C71">
      <v>14</v>
    </oc>
    <nc r="C71">
      <v>8</v>
    </nc>
  </rcc>
  <rcc rId="15927" sId="17" numFmtId="34">
    <oc r="D71">
      <v>10.25493</v>
    </oc>
    <nc r="D71">
      <v>1.5</v>
    </nc>
  </rcc>
  <rcc rId="15928" sId="17" numFmtId="34">
    <oc r="D72">
      <v>2</v>
    </oc>
    <nc r="D72">
      <v>0</v>
    </nc>
  </rcc>
  <rcc rId="15929" sId="17" numFmtId="34">
    <oc r="C74">
      <v>6.7024999999999997</v>
    </oc>
    <nc r="C74">
      <v>10.021000000000001</v>
    </nc>
  </rcc>
  <rcc rId="15930" sId="17" numFmtId="34">
    <oc r="D74">
      <v>6.7024999999999997</v>
    </oc>
    <nc r="D74">
      <v>0</v>
    </nc>
  </rcc>
  <rcc rId="15931" sId="17" numFmtId="34">
    <oc r="C75">
      <v>433.6</v>
    </oc>
    <nc r="C75">
      <v>100</v>
    </nc>
  </rcc>
  <rcc rId="15932" sId="17" numFmtId="34">
    <oc r="D75">
      <v>361.36799999999999</v>
    </oc>
    <nc r="D75">
      <v>0</v>
    </nc>
  </rcc>
  <rcc rId="15933" sId="17" numFmtId="34">
    <oc r="C76">
      <v>1977.3460500000001</v>
    </oc>
    <nc r="C76">
      <v>1388.54</v>
    </nc>
  </rcc>
  <rcc rId="15934" sId="17" numFmtId="34">
    <oc r="D76">
      <v>1977.3460500000001</v>
    </oc>
    <nc r="D76">
      <v>0</v>
    </nc>
  </rcc>
  <rcc rId="15935" sId="17" numFmtId="34">
    <oc r="C77">
      <v>66</v>
    </oc>
    <nc r="C77">
      <v>0</v>
    </nc>
  </rcc>
  <rcc rId="15936" sId="17" numFmtId="34">
    <oc r="D77">
      <v>66</v>
    </oc>
    <nc r="D77">
      <v>0</v>
    </nc>
  </rcc>
  <rcc rId="15937" sId="17" numFmtId="34">
    <oc r="C81">
      <v>633.26700000000005</v>
    </oc>
    <nc r="C81">
      <v>464.697</v>
    </nc>
  </rcc>
  <rcc rId="15938" sId="17" numFmtId="34">
    <oc r="D81">
      <v>633.1</v>
    </oc>
    <nc r="D81">
      <v>0</v>
    </nc>
  </rcc>
  <rcc rId="15939" sId="17" numFmtId="34">
    <oc r="C83">
      <v>2744.0838899999999</v>
    </oc>
    <nc r="C83">
      <v>2102</v>
    </nc>
  </rcc>
  <rcc rId="15940" sId="17" numFmtId="34">
    <oc r="D83">
      <v>2728.1692400000002</v>
    </oc>
    <nc r="D83">
      <v>113.18692</v>
    </nc>
  </rcc>
  <rcc rId="15941" sId="17" numFmtId="34">
    <oc r="C90">
      <v>27</v>
    </oc>
    <nc r="C90">
      <v>2</v>
    </nc>
  </rcc>
  <rcc rId="15942" sId="17" numFmtId="34">
    <oc r="D90">
      <v>27</v>
    </oc>
    <nc r="D90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fmt sheetId="8" sqref="C40">
    <dxf>
      <numFmt numFmtId="1" formatCode="0"/>
    </dxf>
  </rfmt>
  <rfmt sheetId="8" sqref="C40">
    <dxf>
      <numFmt numFmtId="166" formatCode="0.0"/>
    </dxf>
  </rfmt>
  <rfmt sheetId="8" sqref="C40">
    <dxf>
      <numFmt numFmtId="2" formatCode="0.00"/>
    </dxf>
  </rfmt>
  <rfmt sheetId="8" sqref="C40">
    <dxf>
      <numFmt numFmtId="183" formatCode="0.000"/>
    </dxf>
  </rfmt>
  <rfmt sheetId="8" sqref="C40">
    <dxf>
      <numFmt numFmtId="174" formatCode="0.0000"/>
    </dxf>
  </rfmt>
  <rfmt sheetId="8" sqref="C40">
    <dxf>
      <numFmt numFmtId="168" formatCode="0.00000"/>
    </dxf>
  </rfmt>
  <rfmt sheetId="8" sqref="C40">
    <dxf>
      <numFmt numFmtId="173" formatCode="0.000000"/>
    </dxf>
  </rfmt>
  <rfmt sheetId="8" sqref="C40">
    <dxf>
      <numFmt numFmtId="177" formatCode="0.0000000"/>
    </dxf>
  </rfmt>
  <rfmt sheetId="8" sqref="C40">
    <dxf>
      <numFmt numFmtId="173" formatCode="0.000000"/>
    </dxf>
  </rfmt>
  <rfmt sheetId="8" sqref="C40">
    <dxf>
      <numFmt numFmtId="168" formatCode="0.00000"/>
    </dxf>
  </rfmt>
  <rcc rId="15059" sId="8" numFmtId="4">
    <oc r="C46">
      <v>79.134</v>
    </oc>
    <nc r="C46">
      <v>0</v>
    </nc>
  </rcc>
  <rcc rId="15060" sId="8" numFmtId="4">
    <oc r="D46">
      <v>88.924000000000007</v>
    </oc>
    <nc r="D46">
      <v>0</v>
    </nc>
  </rcc>
  <rfmt sheetId="8" sqref="D40">
    <dxf>
      <numFmt numFmtId="2" formatCode="0.00"/>
    </dxf>
  </rfmt>
  <rfmt sheetId="8" sqref="D40">
    <dxf>
      <numFmt numFmtId="183" formatCode="0.000"/>
    </dxf>
  </rfmt>
  <rfmt sheetId="8" sqref="D40">
    <dxf>
      <numFmt numFmtId="174" formatCode="0.0000"/>
    </dxf>
  </rfmt>
  <rfmt sheetId="8" sqref="D51">
    <dxf>
      <numFmt numFmtId="172" formatCode="#,##0.00000"/>
    </dxf>
  </rfmt>
  <rfmt sheetId="8" sqref="D51">
    <dxf>
      <numFmt numFmtId="179" formatCode="#,##0.0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c rId="20204" sId="5" numFmtId="4">
    <oc r="D13">
      <v>0</v>
    </oc>
    <nc r="D13">
      <v>13.313700000000001</v>
    </nc>
  </rcc>
  <rcc rId="20205" sId="5" numFmtId="4">
    <oc r="D15">
      <v>5.2468199999999996</v>
    </oc>
    <nc r="D15">
      <v>38.078270000000003</v>
    </nc>
  </rcc>
  <rcc rId="20206" sId="5" numFmtId="4">
    <oc r="D16">
      <v>60.052619999999997</v>
    </oc>
    <nc r="D16">
      <v>83.210279999999997</v>
    </nc>
  </rcc>
  <rcc rId="20207" sId="5" numFmtId="4">
    <oc r="D29">
      <v>4.1669999999999998</v>
    </oc>
    <nc r="D29">
      <v>8.3339999999999996</v>
    </nc>
  </rcc>
  <rcc rId="20208" sId="5" numFmtId="4">
    <oc r="D42">
      <v>503.03699999999998</v>
    </oc>
    <nc r="D42">
      <v>1006.074</v>
    </nc>
  </rcc>
  <rcc rId="20209" sId="5" numFmtId="4">
    <oc r="D46">
      <v>17.2334</v>
    </oc>
    <nc r="D46">
      <v>34.466799999999999</v>
    </nc>
  </rcc>
  <rcc rId="20210" sId="5" numFmtId="4">
    <oc r="D59">
      <v>37</v>
    </oc>
    <nc r="D59">
      <v>264.97775000000001</v>
    </nc>
  </rcc>
  <rcc rId="20211" sId="5" numFmtId="4">
    <oc r="D66">
      <v>4</v>
    </oc>
    <nc r="D66">
      <v>21.655180000000001</v>
    </nc>
  </rcc>
  <rcc rId="20212" sId="5" numFmtId="4">
    <oc r="D76">
      <v>0</v>
    </oc>
    <nc r="D76">
      <v>21.059000000000001</v>
    </nc>
  </rcc>
  <rcc rId="20213" sId="5" numFmtId="4">
    <oc r="D77">
      <v>0</v>
    </oc>
    <nc r="D77">
      <v>2</v>
    </nc>
  </rcc>
  <rcc rId="20214" sId="5" numFmtId="4">
    <nc r="D80">
      <v>43.263660000000002</v>
    </nc>
  </rcc>
  <rcc rId="20215" sId="5" numFmtId="4">
    <oc r="D81">
      <v>0</v>
    </oc>
    <nc r="D81">
      <v>72.890940000000001</v>
    </nc>
  </rcc>
  <rcc rId="20216" sId="5" numFmtId="4">
    <oc r="D84">
      <v>0</v>
    </oc>
    <nc r="D84">
      <v>466.94054</v>
    </nc>
  </rcc>
  <rcc rId="20217" sId="5" numFmtId="4">
    <oc r="D92">
      <v>0</v>
    </oc>
    <nc r="D92">
      <v>2.052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c rId="16369" sId="2" numFmtId="4">
    <oc r="C32">
      <v>182691.54818000001</v>
    </oc>
    <nc r="C32">
      <v>102837.50301</v>
    </nc>
  </rcc>
  <rcc rId="16370" sId="2" numFmtId="4">
    <oc r="D32">
      <v>147056.26668</v>
    </oc>
    <nc r="D32">
      <v>4589.99809</v>
    </nc>
  </rcc>
  <rfmt sheetId="2" sqref="CD14:CD29">
    <dxf>
      <numFmt numFmtId="4" formatCode="#,##0.00"/>
    </dxf>
  </rfmt>
  <rfmt sheetId="2" sqref="CD14:CD29">
    <dxf>
      <numFmt numFmtId="187" formatCode="#,##0.000"/>
    </dxf>
  </rfmt>
  <rfmt sheetId="2" sqref="CD14:CD29">
    <dxf>
      <numFmt numFmtId="186" formatCode="#,##0.0000"/>
    </dxf>
  </rfmt>
  <rfmt sheetId="2" sqref="CD14:CD29">
    <dxf>
      <numFmt numFmtId="172" formatCode="#,##0.00000"/>
    </dxf>
  </rfmt>
  <rcc rId="16371" sId="16" numFmtId="4">
    <oc r="D41">
      <v>34.616</v>
    </oc>
    <nc r="D41">
      <v>34.616100000000003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29111.xml><?xml version="1.0" encoding="utf-8"?>
<revisions xmlns="http://schemas.openxmlformats.org/spreadsheetml/2006/main" xmlns:r="http://schemas.openxmlformats.org/officeDocument/2006/relationships">
  <rcc rId="15973" sId="18">
    <oc r="A1" t="inlineStr">
      <is>
        <t xml:space="preserve">                     Анализ исполнения бюджета Ярабайкасинского сельского поселения на 01.01.2020 г.</t>
      </is>
    </oc>
    <nc r="A1" t="inlineStr">
      <is>
        <t xml:space="preserve">                     Анализ исполнения бюджета Ярабайкасинского сельского поселения на 01.02.2020 г.</t>
      </is>
    </nc>
  </rcc>
  <rcc rId="15974" sId="18">
    <oc r="C3" t="inlineStr">
      <is>
        <t>назначено на 2019 г.</t>
      </is>
    </oc>
    <nc r="C3" t="inlineStr">
      <is>
        <t>назначено на 2020 г.</t>
      </is>
    </nc>
  </rcc>
  <rcc rId="15975" sId="18">
    <oc r="D3" t="inlineStr">
      <is>
        <t>исполнен на 01.01.2020 г.</t>
      </is>
    </oc>
    <nc r="D3" t="inlineStr">
      <is>
        <t>исполнен на 01.02.2020 г.</t>
      </is>
    </nc>
  </rcc>
  <rcc rId="15976" sId="18">
    <oc r="C55" t="inlineStr">
      <is>
        <t>назначено на 2019 г.</t>
      </is>
    </oc>
    <nc r="C55" t="inlineStr">
      <is>
        <t>назначено на 2020 г.</t>
      </is>
    </nc>
  </rcc>
  <rcc rId="15977" sId="18">
    <oc r="D55" t="inlineStr">
      <is>
        <t>исполнено на 01.01.2020 г.</t>
      </is>
    </oc>
    <nc r="D55" t="inlineStr">
      <is>
        <t>исполнено на 01.02.2020 г.</t>
      </is>
    </nc>
  </rcc>
  <rcc rId="15978" sId="18" numFmtId="4">
    <oc r="C6">
      <v>112.337</v>
    </oc>
    <nc r="C6">
      <v>114.5</v>
    </nc>
  </rcc>
  <rcc rId="15979" sId="18" numFmtId="4">
    <oc r="D6">
      <v>111.28225</v>
    </oc>
    <nc r="D6">
      <v>18.425709999999999</v>
    </nc>
  </rcc>
  <rcc rId="15980" sId="18" numFmtId="4">
    <oc r="C8">
      <v>274.90499999999997</v>
    </oc>
    <nc r="C8">
      <v>319.45999999999998</v>
    </nc>
  </rcc>
  <rcc rId="15981" sId="18" numFmtId="4">
    <oc r="D8">
      <v>407.41361999999998</v>
    </oc>
    <nc r="D8">
      <v>32.425939999999997</v>
    </nc>
  </rcc>
  <rcc rId="15982" sId="18" numFmtId="4">
    <oc r="C9">
      <v>2.948</v>
    </oc>
    <nc r="C9">
      <v>3.43</v>
    </nc>
  </rcc>
  <rcc rId="15983" sId="18" numFmtId="4">
    <oc r="D9">
      <v>2.9945900000000001</v>
    </oc>
    <nc r="D9">
      <v>0.22064</v>
    </nc>
  </rcc>
  <rcc rId="15984" sId="18" numFmtId="4">
    <oc r="C10">
      <v>459.15699999999998</v>
    </oc>
    <nc r="C10">
      <v>533.57000000000005</v>
    </nc>
  </rcc>
  <rcc rId="15985" sId="18" numFmtId="4">
    <oc r="D10">
      <v>544.30601000000001</v>
    </oc>
    <nc r="D10">
      <v>44.493380000000002</v>
    </nc>
  </rcc>
  <rcc rId="15986" sId="18" numFmtId="4">
    <oc r="D11">
      <v>-59.659959999999998</v>
    </oc>
    <nc r="D11">
      <v>-5.9610399999999997</v>
    </nc>
  </rcc>
  <rcc rId="15987" sId="18" numFmtId="4">
    <oc r="C13">
      <v>21</v>
    </oc>
    <nc r="C13">
      <v>20</v>
    </nc>
  </rcc>
  <rcc rId="15988" sId="18" numFmtId="4">
    <oc r="D13">
      <v>18.882000000000001</v>
    </oc>
    <nc r="D13">
      <v>2.8584000000000001</v>
    </nc>
  </rcc>
  <rcc rId="15989" sId="18" numFmtId="4">
    <oc r="C15">
      <v>201</v>
    </oc>
    <nc r="C15">
      <v>245</v>
    </nc>
  </rcc>
  <rcc rId="15990" sId="18" numFmtId="4">
    <oc r="D15">
      <v>192.3245</v>
    </oc>
    <nc r="D15">
      <v>10.518549999999999</v>
    </nc>
  </rcc>
  <rcc rId="15991" sId="18" numFmtId="4">
    <oc r="C16">
      <v>1394.3772899999999</v>
    </oc>
    <nc r="C16">
      <v>1250</v>
    </nc>
  </rcc>
  <rcc rId="15992" sId="18" numFmtId="4">
    <oc r="D16">
      <v>1209.8086000000001</v>
    </oc>
    <nc r="D16">
      <v>36.364559999999997</v>
    </nc>
  </rcc>
  <rcc rId="15993" sId="18" numFmtId="4">
    <oc r="C18">
      <v>20</v>
    </oc>
    <nc r="C18">
      <v>15</v>
    </nc>
  </rcc>
  <rcc rId="15994" sId="18" numFmtId="4">
    <oc r="D18">
      <v>20.484999999999999</v>
    </oc>
    <nc r="D18">
      <v>0</v>
    </nc>
  </rcc>
  <rcc rId="15995" sId="18" numFmtId="4">
    <oc r="C27">
      <v>10</v>
    </oc>
    <nc r="C27">
      <v>30</v>
    </nc>
  </rcc>
  <rcc rId="15996" sId="18" numFmtId="4">
    <oc r="D27">
      <v>44.884520000000002</v>
    </oc>
    <nc r="D27">
      <v>0.13100000000000001</v>
    </nc>
  </rcc>
  <rcc rId="15997" sId="18" numFmtId="4">
    <oc r="C31">
      <v>78</v>
    </oc>
    <nc r="C31">
      <v>0</v>
    </nc>
  </rcc>
  <rcc rId="15998" sId="18" numFmtId="4">
    <oc r="D31">
      <v>100.89727999999999</v>
    </oc>
    <nc r="D31">
      <v>0</v>
    </nc>
  </rcc>
  <rcc rId="15999" sId="18" numFmtId="4">
    <oc r="C36">
      <v>120</v>
    </oc>
    <nc r="C36">
      <v>0</v>
    </nc>
  </rcc>
  <rcc rId="16000" sId="18" numFmtId="4">
    <oc r="D36">
      <v>143.00686999999999</v>
    </oc>
    <nc r="D36">
      <v>0</v>
    </nc>
  </rcc>
  <rcc rId="16001" sId="18" numFmtId="4">
    <oc r="C43">
      <v>1174</v>
    </oc>
    <nc r="C43">
      <v>414</v>
    </nc>
  </rcc>
  <rcc rId="16002" sId="18" numFmtId="4">
    <oc r="D43">
      <v>1174</v>
    </oc>
    <nc r="D43">
      <v>0</v>
    </nc>
  </rcc>
  <rcc rId="16003" sId="18" numFmtId="4">
    <oc r="C42">
      <v>1852.8</v>
    </oc>
    <nc r="C42">
      <v>2004.7</v>
    </nc>
  </rcc>
  <rcc rId="16004" sId="18" numFmtId="4">
    <oc r="D42">
      <v>1852.8</v>
    </oc>
    <nc r="D42">
      <v>167.05500000000001</v>
    </nc>
  </rcc>
  <rcc rId="16005" sId="18" numFmtId="4">
    <oc r="D44">
      <v>3523.9738299999999</v>
    </oc>
    <nc r="D44">
      <v>0</v>
    </nc>
  </rcc>
  <rcc rId="16006" sId="18" numFmtId="4">
    <oc r="C45">
      <v>182.04300000000001</v>
    </oc>
    <nc r="C45">
      <v>183.387</v>
    </nc>
  </rcc>
  <rcc rId="16007" sId="18" numFmtId="4">
    <oc r="D45">
      <v>182.04300000000001</v>
    </oc>
    <nc r="D45">
      <v>14.933299999999999</v>
    </nc>
  </rcc>
  <rcc rId="16008" sId="18" numFmtId="4">
    <oc r="D51">
      <v>175.58207999999999</v>
    </oc>
    <nc r="D51">
      <v>0</v>
    </nc>
  </rcc>
  <rcc rId="16009" sId="18" numFmtId="4">
    <oc r="C47">
      <v>2984.2269999999999</v>
    </oc>
    <nc r="C47"/>
  </rcc>
  <rcc rId="16010" sId="18" numFmtId="4">
    <oc r="D47">
      <v>2934.4300699999999</v>
    </oc>
    <nc r="D47"/>
  </rcc>
  <rcc rId="16011" sId="18" numFmtId="4">
    <oc r="C44">
      <v>4591.6011500000004</v>
    </oc>
    <nc r="C44">
      <v>1320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21403" sId="2" numFmtId="4">
    <oc r="DG32">
      <v>127601.71146999999</v>
    </oc>
    <nc r="DG32">
      <v>147458.76175000001</v>
    </nc>
  </rcc>
  <rcc rId="21404" sId="2" numFmtId="4">
    <oc r="DH32">
      <v>891.93024000000003</v>
    </oc>
    <nc r="DH32">
      <v>8832.7082699999992</v>
    </nc>
  </rcc>
  <rcc rId="21405" sId="2" numFmtId="4">
    <oc r="DJ32">
      <v>25994.281999999999</v>
    </oc>
    <nc r="DJ32">
      <v>26121.006229999999</v>
    </nc>
  </rcc>
  <rcc rId="21406" sId="2" numFmtId="4">
    <oc r="DK32">
      <v>681.47286999999994</v>
    </oc>
    <nc r="DK32">
      <v>2837.1697199999999</v>
    </nc>
  </rcc>
  <rcc rId="21407" sId="2" numFmtId="4">
    <oc r="DN32">
      <v>541.47286999999994</v>
    </oc>
    <nc r="DN32">
      <v>2555.4454900000001</v>
    </nc>
  </rcc>
  <rcc rId="21408" sId="2" numFmtId="4">
    <oc r="DV32">
      <v>343.07</v>
    </oc>
    <nc r="DV32">
      <v>469.79423000000003</v>
    </nc>
  </rcc>
  <rcc rId="21409" sId="2" numFmtId="4">
    <oc r="DW32">
      <v>140</v>
    </oc>
    <nc r="DW32">
      <v>281.72422999999998</v>
    </nc>
  </rcc>
  <rcc rId="21410" sId="2" numFmtId="4">
    <oc r="DZ32">
      <v>50</v>
    </oc>
    <nc r="DZ32">
      <v>252.59646000000001</v>
    </nc>
  </rcc>
  <rcc rId="21411" sId="2" numFmtId="4">
    <oc r="EC32">
      <v>0</v>
    </oc>
    <nc r="EC32">
      <v>5.4</v>
    </nc>
  </rcc>
  <rcc rId="21412" sId="2" numFmtId="4">
    <oc r="EE32">
      <v>28237.824000000001</v>
    </oc>
    <nc r="EE32">
      <v>39197.050049999998</v>
    </nc>
  </rcc>
  <rcc rId="21413" sId="2" numFmtId="4">
    <oc r="EF32">
      <v>1.865</v>
    </oc>
    <nc r="EF32">
      <v>825.45317</v>
    </nc>
  </rcc>
  <rcc rId="21414" sId="2" numFmtId="4">
    <oc r="EH32">
      <v>40539.545469999997</v>
    </oc>
    <nc r="EH32">
      <v>49310.645470000003</v>
    </nc>
  </rcc>
  <rcc rId="21415" sId="2" numFmtId="4">
    <oc r="EI32">
      <v>143.39032</v>
    </oc>
    <nc r="EI32">
      <v>2055.2233700000002</v>
    </nc>
  </rcc>
  <rcc rId="21416" sId="2" numFmtId="4">
    <oc r="EL32">
      <v>15.20205</v>
    </oc>
    <nc r="EL32">
      <v>2806.1665499999999</v>
    </nc>
  </rcc>
  <rcc rId="21417" sId="2" numFmtId="4">
    <oc r="ER32">
      <v>0</v>
    </oc>
    <nc r="ER32">
      <v>50.698999999999998</v>
    </nc>
  </rcc>
  <rcc rId="21418" sId="2" numFmtId="4">
    <oc r="EW32">
      <v>0</v>
    </oc>
    <nc r="EW32">
      <v>-257.85028</v>
    </nc>
  </rcc>
  <rcc rId="21419" sId="2" numFmtId="4">
    <oc r="EX32">
      <v>5461.0213100000001</v>
    </oc>
    <nc r="EX32">
      <v>6288.4624700000004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cc rId="20311" sId="6" numFmtId="4">
    <oc r="D6">
      <v>3.2137500000000001</v>
    </oc>
    <nc r="D6">
      <v>11.66977</v>
    </nc>
  </rcc>
  <rcc rId="20312" sId="6" numFmtId="4">
    <oc r="D8">
      <v>26.27495</v>
    </oc>
    <nc r="D8">
      <v>27.056909999999998</v>
    </nc>
  </rcc>
  <rcc rId="20313" sId="6" numFmtId="4">
    <oc r="D9">
      <v>0.15489</v>
    </oc>
    <nc r="D9">
      <v>0.17366000000000001</v>
    </nc>
  </rcc>
  <rcc rId="20314" sId="6" numFmtId="4">
    <oc r="D10">
      <v>35.254840000000002</v>
    </oc>
    <nc r="D10">
      <v>35.874639999999999</v>
    </nc>
  </rcc>
  <rcc rId="20315" sId="6" numFmtId="4">
    <oc r="D11">
      <v>-4.4777399999999998</v>
    </oc>
    <nc r="D11">
      <v>-5.4875400000000001</v>
    </nc>
  </rcc>
  <rcc rId="20316" sId="6" numFmtId="4">
    <oc r="D15">
      <v>2.6290900000000001</v>
    </oc>
    <nc r="D15">
      <v>74.593180000000004</v>
    </nc>
  </rcc>
  <rcc rId="20317" sId="6" numFmtId="4">
    <oc r="D16">
      <v>12.684799999999999</v>
    </oc>
    <nc r="D16">
      <v>28.11225</v>
    </nc>
  </rcc>
  <rcc rId="20318" sId="6" numFmtId="4">
    <oc r="D28">
      <v>3.05</v>
    </oc>
    <nc r="D28">
      <v>48.247</v>
    </nc>
  </rcc>
  <rcc rId="20319" sId="6" numFmtId="4">
    <oc r="D43">
      <v>250.19399999999999</v>
    </oc>
    <nc r="D43">
      <v>500.38799999999998</v>
    </nc>
  </rcc>
  <rcc rId="20320" sId="6" numFmtId="4">
    <oc r="C45">
      <v>1093.03</v>
    </oc>
    <nc r="C45">
      <v>2626.6729999999998</v>
    </nc>
  </rcc>
  <rcc rId="20321" sId="6" numFmtId="4">
    <oc r="D47">
      <v>17.2334</v>
    </oc>
    <nc r="D47">
      <v>34.466799999999999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011.xml><?xml version="1.0" encoding="utf-8"?>
<revisions xmlns="http://schemas.openxmlformats.org/spreadsheetml/2006/main" xmlns:r="http://schemas.openxmlformats.org/officeDocument/2006/relationships">
  <rcc rId="16481" sId="2" numFmtId="4">
    <oc r="DG32">
      <v>190266.42004999999</v>
    </oc>
    <nc r="DG32">
      <v>103487.76155</v>
    </nc>
  </rcc>
  <rcc rId="16482" sId="2" numFmtId="4">
    <oc r="DH32">
      <v>146774.31732999999</v>
    </oc>
    <nc r="DH32">
      <v>2974.8039600000002</v>
    </nc>
  </rcc>
  <rcc rId="16483" sId="2" numFmtId="4">
    <oc r="DJ32">
      <v>23916.403389999999</v>
    </oc>
    <nc r="DJ32">
      <v>23878.172999999999</v>
    </nc>
  </rcc>
  <rcc rId="16484" sId="2" numFmtId="4">
    <oc r="DK32">
      <v>23642.26468</v>
    </oc>
    <nc r="DK32">
      <v>594.39980000000003</v>
    </nc>
  </rcc>
  <rcc rId="16485" sId="2" numFmtId="4">
    <oc r="DM32">
      <v>23230.061890000001</v>
    </oc>
    <nc r="DM32">
      <v>23100.462</v>
    </nc>
  </rcc>
  <rcc rId="16486" sId="2" numFmtId="4">
    <oc r="DN32">
      <v>23076.361110000002</v>
    </oc>
    <nc r="DN32">
      <v>594.39980000000003</v>
    </nc>
  </rcc>
  <rcc rId="16487" sId="2" numFmtId="4">
    <oc r="DP32">
      <v>20.13</v>
    </oc>
    <nc r="DP32">
      <v>559.51700000000005</v>
    </nc>
  </rcc>
  <rcc rId="16488" sId="2" numFmtId="4">
    <oc r="DQ32">
      <v>20.13</v>
    </oc>
    <nc r="DQ32">
      <v>0</v>
    </nc>
  </rcc>
  <rcc rId="16489" sId="2" numFmtId="4">
    <oc r="DS32">
      <v>68</v>
    </oc>
    <nc r="DS32">
      <v>130</v>
    </nc>
  </rcc>
  <rcc rId="16490" sId="2" numFmtId="4">
    <oc r="DV32">
      <v>598.2115</v>
    </oc>
    <nc r="DV32">
      <v>88.194000000000003</v>
    </nc>
  </rcc>
  <rcc rId="16491" sId="2" numFmtId="4">
    <oc r="DW32">
      <v>545.77356999999995</v>
    </oc>
    <nc r="DW32">
      <v>0</v>
    </nc>
  </rcc>
  <rcc rId="16492" sId="2" numFmtId="4">
    <oc r="DY32">
      <v>2158.6999999999998</v>
    </oc>
    <nc r="DY32">
      <v>2150.5</v>
    </nc>
  </rcc>
  <rcc rId="16493" sId="2" numFmtId="4">
    <oc r="DZ32">
      <v>2158.6999999999998</v>
    </oc>
    <nc r="DZ32">
      <v>51.6</v>
    </nc>
  </rcc>
  <rcc rId="16494" sId="2" numFmtId="4">
    <oc r="EB32">
      <v>419.12914000000001</v>
    </oc>
    <nc r="EB32">
      <v>244</v>
    </nc>
  </rcc>
  <rcc rId="16495" sId="2" numFmtId="4">
    <oc r="EC32">
      <v>411.16521999999998</v>
    </oc>
    <nc r="EC32">
      <v>5.5</v>
    </nc>
  </rcc>
  <rcc rId="16496" sId="2" numFmtId="4">
    <oc r="EE32">
      <v>60794.13927</v>
    </oc>
    <nc r="EE32">
      <v>32596.46515</v>
    </nc>
  </rcc>
  <rcc rId="16497" sId="2" numFmtId="4">
    <oc r="EF32">
      <v>56602.017570000004</v>
    </oc>
    <nc r="EF32">
      <v>263.64665000000002</v>
    </nc>
  </rcc>
  <rcc rId="16498" sId="2" numFmtId="4">
    <oc r="EH32">
      <v>62016.402779999997</v>
    </oc>
    <nc r="EH32">
      <v>17948.446400000001</v>
    </nc>
  </rcc>
  <rcc rId="16499" sId="2" numFmtId="4">
    <oc r="EI32">
      <v>23985.332340000001</v>
    </oc>
    <nc r="EI32">
      <v>148.09558999999999</v>
    </nc>
  </rcc>
  <rcc rId="16500" sId="2" numFmtId="4">
    <oc r="EK32">
      <v>40705.522539999998</v>
    </oc>
    <nc r="EK32">
      <v>26537.152999999998</v>
    </nc>
  </rcc>
  <rcc rId="16501" sId="2" numFmtId="4">
    <oc r="EL32">
      <v>39740.402520000003</v>
    </oc>
    <nc r="EL32">
      <v>1909.3119200000001</v>
    </nc>
  </rcc>
  <rcc rId="16502" sId="2" numFmtId="4">
    <oc r="EQ32">
      <v>256.12293</v>
    </oc>
    <nc r="EQ32">
      <v>133.024</v>
    </nc>
  </rcc>
  <rcc rId="16503" sId="2" numFmtId="4">
    <oc r="ER32">
      <v>234.435</v>
    </oc>
    <nc r="ER32">
      <v>2.25</v>
    </nc>
  </rcc>
  <rcc rId="16504" sId="2" numFmtId="4">
    <oc r="EX32">
      <v>281.94934999999998</v>
    </oc>
    <nc r="EX32">
      <v>1615.1941300000001</v>
    </nc>
  </rcc>
  <rcc rId="16505" sId="12" numFmtId="34">
    <oc r="C58">
      <v>1182.0170000000001</v>
    </oc>
    <nc r="C58">
      <v>1145.7</v>
    </nc>
  </rcc>
  <rcc rId="16506" sId="2" numFmtId="4">
    <oc r="EW32">
      <v>-7574.8718699999999</v>
    </oc>
    <nc r="EW32">
      <v>-650.25854000000004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район!$17:$18,район!$20:$20,район!$28:$30,район!$50:$51,район!$75:$75,район!$82:$82,район!$99:$99,район!$106:$106,район!$134:$136</formula>
    <oldFormula>район!$17:$18,район!$20:$20,район!$28:$30,район!$50:$51,район!$75:$75,район!$82:$82,район!$99:$99,район!$106:$106,район!$134:$136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21154" sId="17">
    <oc r="D54" t="inlineStr">
      <is>
        <t>исполнен на 01.02.2021 г.</t>
      </is>
    </oc>
    <nc r="D54" t="inlineStr">
      <is>
        <t>исполнен на 01.03.2021 г.</t>
      </is>
    </nc>
  </rcc>
  <rcc rId="21155" sId="17">
    <oc r="D3" t="inlineStr">
      <is>
        <t>исполнен на 01.02.2021 г.</t>
      </is>
    </oc>
    <nc r="D3" t="inlineStr">
      <is>
        <t>исполнен на 01.03.2021 г.</t>
      </is>
    </nc>
  </rcc>
  <rcc rId="21156" sId="17">
    <oc r="A1" t="inlineStr">
      <is>
        <t xml:space="preserve">                     Анализ исполнения бюджета Юськасинского сельского поселения на 01.02.2020 г.</t>
      </is>
    </oc>
    <nc r="A1" t="inlineStr">
      <is>
        <t xml:space="preserve">                     Анализ исполнения бюджета Юськасинского сельского поселения на 01.03.2020 г.</t>
      </is>
    </nc>
  </rcc>
  <rcc rId="21157" sId="17" numFmtId="4">
    <oc r="D6">
      <v>6.6763500000000002</v>
    </oc>
    <nc r="D6">
      <v>28.414169999999999</v>
    </nc>
  </rcc>
  <rcc rId="21158" sId="17" numFmtId="4">
    <oc r="D8">
      <v>20.809010000000001</v>
    </oc>
    <nc r="D8">
      <v>21.428319999999999</v>
    </nc>
  </rcc>
  <rcc rId="21159" sId="17" numFmtId="4">
    <oc r="D9">
      <v>0.12266000000000001</v>
    </oc>
    <nc r="D9">
      <v>0.13750999999999999</v>
    </nc>
  </rcc>
  <rcc rId="21160" sId="17" numFmtId="4">
    <oc r="D10">
      <v>27.92079</v>
    </oc>
    <nc r="D10">
      <v>28.411660000000001</v>
    </nc>
  </rcc>
  <rcc rId="21161" sId="17" numFmtId="4">
    <oc r="D11">
      <v>-3.5462600000000002</v>
    </oc>
    <nc r="D11">
      <v>-4.3460200000000002</v>
    </nc>
  </rcc>
  <rcc rId="21162" sId="17" numFmtId="4">
    <oc r="D15">
      <v>3.7299999999999998E-3</v>
    </oc>
    <nc r="D15">
      <v>1.7209300000000001</v>
    </nc>
  </rcc>
  <rcc rId="21163" sId="17" numFmtId="4">
    <oc r="D16">
      <v>6.4486299999999996</v>
    </oc>
    <nc r="D16">
      <v>9.6839300000000001</v>
    </nc>
  </rcc>
  <rcc rId="21164" sId="17" numFmtId="4">
    <oc r="D18">
      <v>0</v>
    </oc>
    <nc r="D18">
      <v>0.45</v>
    </nc>
  </rcc>
  <rcc rId="21165" sId="17" numFmtId="4">
    <oc r="D28">
      <v>4.5</v>
    </oc>
    <nc r="D28">
      <v>9</v>
    </nc>
  </rcc>
  <rcc rId="21166" sId="17" numFmtId="4">
    <nc r="D30">
      <v>11.10439</v>
    </nc>
  </rcc>
  <rcc rId="21167" sId="17" numFmtId="4">
    <oc r="D35">
      <v>5.9443900000000003</v>
    </oc>
    <nc r="D35"/>
  </rcc>
  <rcc rId="21168" sId="17" numFmtId="4">
    <oc r="D39">
      <v>423.93599999999998</v>
    </oc>
    <nc r="D39">
      <v>847.87199999999996</v>
    </nc>
  </rcc>
  <rcc rId="21169" sId="17" numFmtId="4">
    <oc r="C41">
      <v>772.27</v>
    </oc>
    <nc r="C41">
      <v>2121.471</v>
    </nc>
  </rcc>
  <rcc rId="21170" sId="17" numFmtId="4">
    <oc r="D41">
      <v>0</v>
    </oc>
    <nc r="D41">
      <v>110.295</v>
    </nc>
  </rcc>
  <rcc rId="21171" sId="17" numFmtId="4">
    <oc r="D42">
      <v>17.2334</v>
    </oc>
    <nc r="D42">
      <v>34.466799999999999</v>
    </nc>
  </rcc>
  <rcc rId="21172" sId="17" numFmtId="4">
    <oc r="D50">
      <v>0</v>
    </oc>
    <nc r="D50">
      <v>225.1</v>
    </nc>
  </rcc>
  <rcc rId="21173" sId="17" numFmtId="34">
    <oc r="D58">
      <v>30</v>
    </oc>
    <nc r="D58">
      <v>147.70011</v>
    </nc>
  </rcc>
  <rcc rId="21174" sId="17" numFmtId="34">
    <oc r="D65">
      <v>4</v>
    </oc>
    <nc r="D65">
      <v>20.657</v>
    </nc>
  </rcc>
  <rcc rId="21175" sId="17" numFmtId="34">
    <nc r="D70">
      <v>1.5</v>
    </nc>
  </rcc>
  <rcc rId="21176" sId="17" numFmtId="34">
    <oc r="C75">
      <v>1308.8599999999999</v>
    </oc>
    <nc r="C75">
      <v>1999.4639999999999</v>
    </nc>
  </rcc>
  <rcc rId="21177" sId="17" numFmtId="34">
    <oc r="D75">
      <v>0</v>
    </oc>
    <nc r="D75">
      <v>122.55034999999999</v>
    </nc>
  </rcc>
  <rcc rId="21178" sId="17" numFmtId="34">
    <nc r="D79">
      <v>85.53389</v>
    </nc>
  </rcc>
  <rcc rId="21179" sId="17" numFmtId="34">
    <oc r="C80">
      <v>873.50099999999998</v>
    </oc>
    <nc r="C80">
      <v>1532.098</v>
    </nc>
  </rcc>
  <rcc rId="21180" sId="17" numFmtId="34">
    <oc r="D80">
      <v>0</v>
    </oc>
    <nc r="D80">
      <v>19.949549999999999</v>
    </nc>
  </rcc>
  <rcc rId="21181" sId="17" numFmtId="34">
    <nc r="D82">
      <v>231.73824999999999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19639" sId="2">
    <nc r="CV18">
      <f>SUM(Мор!D49)</f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20525" sId="9">
    <oc r="D55" t="inlineStr">
      <is>
        <t>исполнен на 01.02.2021 г.</t>
      </is>
    </oc>
    <nc r="D55" t="inlineStr">
      <is>
        <t>исполнен на 01.03.2021 г.</t>
      </is>
    </nc>
  </rcc>
  <rcc rId="20526" sId="9">
    <oc r="D3" t="inlineStr">
      <is>
        <t>исполнен на 01.02.2021 г.</t>
      </is>
    </oc>
    <nc r="D3" t="inlineStr">
      <is>
        <t>исполнен на 01.03.2021 г.</t>
      </is>
    </nc>
  </rcc>
  <rcc rId="20527" sId="9">
    <oc r="A1" t="inlineStr">
      <is>
        <t xml:space="preserve">                     Анализ исполнения бюджета Москакасинского сельского поселения на 01.02.2021 г.</t>
      </is>
    </oc>
    <nc r="A1" t="inlineStr">
      <is>
        <t xml:space="preserve">                     Анализ исполнения бюджета Москакасинского сельского поселения на 01.03.2021 г.</t>
      </is>
    </nc>
  </rcc>
  <rcc rId="20528" sId="9" numFmtId="4">
    <oc r="D6">
      <v>157.96709000000001</v>
    </oc>
    <nc r="D6">
      <v>322.88096000000002</v>
    </nc>
  </rcc>
  <rcc rId="20529" sId="9" numFmtId="4">
    <oc r="D8">
      <v>29.055869999999999</v>
    </oc>
    <nc r="D8">
      <v>29.92061</v>
    </nc>
  </rcc>
  <rcc rId="20530" sId="9" numFmtId="4">
    <oc r="D9">
      <v>0.17129</v>
    </oc>
    <nc r="D9">
      <v>0.19203000000000001</v>
    </nc>
  </rcc>
  <rcc rId="20531" sId="9" numFmtId="4">
    <oc r="D10">
      <v>38.986190000000001</v>
    </oc>
    <nc r="D10">
      <v>39.671579999999999</v>
    </nc>
  </rcc>
  <rcc rId="20532" sId="9" numFmtId="4">
    <oc r="D11">
      <v>-4.95167</v>
    </oc>
    <nc r="D11">
      <v>-6.0683499999999997</v>
    </nc>
  </rcc>
  <rcc rId="20533" sId="9" numFmtId="4">
    <oc r="D15">
      <v>3.5874799999999998</v>
    </oc>
    <nc r="D15">
      <v>5.3758299999999997</v>
    </nc>
  </rcc>
  <rcc rId="20534" sId="9" numFmtId="4">
    <oc r="D41">
      <v>78.542000000000002</v>
    </oc>
    <nc r="D41">
      <v>157.084</v>
    </nc>
  </rcc>
  <rcc rId="20535" sId="9" numFmtId="4">
    <oc r="C43">
      <v>2097.6639399999999</v>
    </oc>
    <nc r="C43">
      <v>7667.6139400000002</v>
    </nc>
  </rcc>
  <rcc rId="20536" sId="9" numFmtId="4">
    <oc r="D43">
      <v>0</v>
    </oc>
    <nc r="D43">
      <v>108.122</v>
    </nc>
  </rcc>
  <rcc rId="20537" sId="9" numFmtId="4">
    <oc r="D45">
      <v>17.2334</v>
    </oc>
    <nc r="D45">
      <v>34.466799999999999</v>
    </nc>
  </rcc>
  <rcc rId="20538" sId="9" numFmtId="4">
    <oc r="D51">
      <v>0</v>
    </oc>
    <nc r="D51">
      <v>930</v>
    </nc>
  </rcc>
  <rcc rId="20539" sId="9" numFmtId="4">
    <oc r="D16">
      <v>52.06438</v>
    </oc>
    <nc r="D16">
      <v>182.60606999999999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c rId="20447" sId="8">
    <oc r="D54" t="inlineStr">
      <is>
        <t>исполнен на 01.02.2021 г.</t>
      </is>
    </oc>
    <nc r="D54" t="inlineStr">
      <is>
        <t>исполнен на 01.03.2021 г.</t>
      </is>
    </nc>
  </rcc>
  <rcc rId="20448" sId="8">
    <oc r="D3" t="inlineStr">
      <is>
        <t>исполнен на 01.02.2021 г.</t>
      </is>
    </oc>
    <nc r="D3" t="inlineStr">
      <is>
        <t>исполнен на 01.03.2021 г.</t>
      </is>
    </nc>
  </rcc>
  <rcc rId="20449" sId="8">
    <oc r="A1" t="inlineStr">
      <is>
        <t xml:space="preserve">                     Анализ исполнения бюджета Моргаушского сельского поселения на 01.02.2020 г.</t>
      </is>
    </oc>
    <nc r="A1" t="inlineStr">
      <is>
        <t xml:space="preserve">                     Анализ исполнения бюджета Моргаушского сельского поселения на 01.03.2020 г.</t>
      </is>
    </nc>
  </rcc>
  <rcc rId="20450" sId="8" numFmtId="4">
    <oc r="D6">
      <v>110.82531</v>
    </oc>
    <nc r="D6">
      <v>239.21949000000001</v>
    </nc>
  </rcc>
  <rcc rId="20451" sId="8" numFmtId="4">
    <oc r="D8">
      <v>15.43891</v>
    </oc>
    <nc r="D8">
      <v>15.89838</v>
    </nc>
  </rcc>
  <rcc rId="20452" sId="8" numFmtId="4">
    <oc r="D9">
      <v>9.1009999999999994E-2</v>
    </oc>
    <nc r="D9">
      <v>0.10203</v>
    </nc>
  </rcc>
  <rcc rId="20453" sId="8" numFmtId="4">
    <oc r="D10">
      <v>20.715420000000002</v>
    </oc>
    <nc r="D10">
      <v>21.079630000000002</v>
    </nc>
  </rcc>
  <rcc rId="20454" sId="8" numFmtId="4">
    <oc r="D11">
      <v>-2.63104</v>
    </oc>
    <nc r="D11">
      <v>-3.2243900000000001</v>
    </nc>
  </rcc>
  <rcc rId="20455" sId="8" numFmtId="4">
    <oc r="D15">
      <v>22.36918</v>
    </oc>
    <nc r="D15">
      <v>34.20402</v>
    </nc>
  </rcc>
  <rcc rId="20456" sId="8" numFmtId="4">
    <oc r="D16">
      <v>104.50297</v>
    </oc>
    <nc r="D16">
      <v>206.64682999999999</v>
    </nc>
  </rcc>
  <rcc rId="20457" sId="8" numFmtId="4">
    <oc r="D41">
      <v>735.99699999999996</v>
    </oc>
    <nc r="D41">
      <v>1471.9939999999999</v>
    </nc>
  </rcc>
  <rcc rId="20458" sId="8" numFmtId="4">
    <oc r="D43">
      <v>0</v>
    </oc>
    <nc r="D43">
      <v>69.789000000000001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11111.xml><?xml version="1.0" encoding="utf-8"?>
<revisions xmlns="http://schemas.openxmlformats.org/spreadsheetml/2006/main" xmlns:r="http://schemas.openxmlformats.org/officeDocument/2006/relationships">
  <rcc rId="16673" sId="3" numFmtId="4">
    <oc r="D77">
      <v>50</v>
    </oc>
    <nc r="D77">
      <v>0</v>
    </nc>
  </rcc>
  <rcc rId="16674" sId="3" numFmtId="4">
    <oc r="C78">
      <v>23249.404999999999</v>
    </oc>
    <nc r="C78">
      <v>22970.6</v>
    </nc>
  </rcc>
  <rcc rId="16675" sId="3" numFmtId="4">
    <oc r="D78">
      <v>23137.70737</v>
    </oc>
    <nc r="D78">
      <v>437.96341999999999</v>
    </nc>
  </rcc>
  <rcc rId="16676" sId="3" numFmtId="4">
    <oc r="C79">
      <v>10.5</v>
    </oc>
    <nc r="C79">
      <v>15.9</v>
    </nc>
  </rcc>
  <rcc rId="16677" sId="3" numFmtId="4">
    <oc r="D79">
      <v>10.5</v>
    </oc>
    <nc r="D79">
      <v>0</v>
    </nc>
  </rcc>
  <rcc rId="16678" sId="3" numFmtId="4">
    <oc r="C80">
      <v>5289.0029999999997</v>
    </oc>
    <nc r="C80">
      <v>5278.8</v>
    </nc>
  </rcc>
  <rcc rId="16679" sId="3" numFmtId="4">
    <oc r="D80">
      <v>5176.2359399999996</v>
    </oc>
    <nc r="D80">
      <v>350.39904000000001</v>
    </nc>
  </rcc>
  <rcc rId="16680" sId="3" numFmtId="4">
    <oc r="C81">
      <v>75.599999999999994</v>
    </oc>
    <nc r="C81">
      <v>1000</v>
    </nc>
  </rcc>
  <rcc rId="16681" sId="3" numFmtId="4">
    <oc r="D81">
      <v>75.599999999999994</v>
    </oc>
    <nc r="D81">
      <v>0</v>
    </nc>
  </rcc>
  <rcc rId="16682" sId="3" numFmtId="4">
    <oc r="C82">
      <v>2613.7501200000002</v>
    </oc>
    <nc r="C82">
      <v>2367.9569999999999</v>
    </nc>
  </rcc>
  <rcc rId="16683" sId="3" numFmtId="4">
    <oc r="C83">
      <v>18332.12803</v>
    </oc>
    <nc r="C83">
      <v>18215.5</v>
    </nc>
  </rcc>
  <rcc rId="16684" sId="3" numFmtId="4">
    <oc r="D83">
      <v>18174.451700000001</v>
    </oc>
    <nc r="D83">
      <v>1392.7380000000001</v>
    </nc>
  </rcc>
  <rcc rId="16685" sId="3" numFmtId="4">
    <oc r="C85">
      <v>2158.6999999999998</v>
    </oc>
    <nc r="C85">
      <v>2150.5</v>
    </nc>
  </rcc>
  <rcc rId="16686" sId="3" numFmtId="4">
    <oc r="D85">
      <v>2158.6999999999998</v>
    </oc>
    <nc r="D85">
      <v>179.2</v>
    </nc>
  </rcc>
  <rcc rId="16687" sId="3" numFmtId="4">
    <oc r="C88">
      <v>1811.2</v>
    </oc>
    <nc r="C88">
      <v>1597.7</v>
    </nc>
  </rcc>
  <rcc rId="16688" sId="3" numFmtId="4">
    <oc r="D88">
      <v>1811.2</v>
    </oc>
    <nc r="D88">
      <v>19</v>
    </nc>
  </rcc>
  <rcc rId="16689" sId="3" numFmtId="4">
    <oc r="C89">
      <v>2493.2476099999999</v>
    </oc>
    <nc r="C89">
      <v>2368.9</v>
    </nc>
  </rcc>
  <rcc rId="16690" sId="3" numFmtId="4">
    <oc r="D89">
      <v>2493.24755</v>
    </oc>
    <nc r="D89">
      <v>59.610489999999999</v>
    </nc>
  </rcc>
  <rcc rId="16691" sId="3" numFmtId="4">
    <oc r="C91">
      <v>10067.291999999999</v>
    </oc>
    <nc r="C91">
      <v>296</v>
    </nc>
  </rcc>
  <rcc rId="16692" sId="3" numFmtId="4">
    <oc r="D91">
      <v>6925.7693900000004</v>
    </oc>
    <nc r="D91">
      <v>0</v>
    </nc>
  </rcc>
  <rcc rId="16693" sId="3" numFmtId="4">
    <oc r="D93">
      <v>200</v>
    </oc>
    <nc r="D93">
      <v>0</v>
    </nc>
  </rcc>
  <rcc rId="16694" sId="3" numFmtId="4">
    <oc r="C95">
      <v>61.3</v>
    </oc>
    <nc r="C95">
      <v>87.9</v>
    </nc>
  </rcc>
  <rcc rId="16695" sId="3" numFmtId="4">
    <oc r="D95">
      <v>54.55</v>
    </oc>
    <nc r="D95">
      <v>0</v>
    </nc>
  </rcc>
  <rcc rId="16696" sId="3" numFmtId="4">
    <oc r="C97">
      <v>186857.753</v>
    </oc>
    <nc r="C97">
      <v>59211.13</v>
    </nc>
  </rcc>
  <rcc rId="16697" sId="3" numFmtId="4">
    <oc r="D97">
      <v>183965.22089999999</v>
    </oc>
    <nc r="D97">
      <v>0</v>
    </nc>
  </rcc>
  <rcc rId="16698" sId="3" numFmtId="4">
    <oc r="C98">
      <v>1268.73</v>
    </oc>
    <nc r="C98">
      <v>829.4</v>
    </nc>
  </rcc>
  <rcc rId="16699" sId="3" numFmtId="4">
    <oc r="D98">
      <v>1191.0217299999999</v>
    </oc>
    <nc r="D98">
      <v>0</v>
    </nc>
  </rcc>
  <rcc rId="16700" sId="3" numFmtId="4">
    <oc r="C100">
      <v>1253.3</v>
    </oc>
    <nc r="C100">
      <v>500</v>
    </nc>
  </rcc>
  <rcc rId="16701" sId="3" numFmtId="4">
    <oc r="D100">
      <v>1110.3218999999999</v>
    </oc>
    <nc r="D100">
      <v>0</v>
    </nc>
  </rcc>
  <rcc rId="16702" sId="3" numFmtId="4">
    <oc r="C101">
      <v>6669.7744000000002</v>
    </oc>
    <nc r="C101">
      <v>8350.7999999999993</v>
    </nc>
  </rcc>
  <rcc rId="16703" sId="3" numFmtId="4">
    <oc r="D101">
      <v>6033.9052499999998</v>
    </oc>
    <nc r="D101">
      <v>0</v>
    </nc>
  </rcc>
  <rcc rId="16704" sId="3" numFmtId="4">
    <oc r="C102">
      <v>46243.362800000003</v>
    </oc>
    <nc r="C102">
      <v>8042.5493999999999</v>
    </nc>
  </rcc>
  <rcc rId="16705" sId="3" numFmtId="4">
    <oc r="D102">
      <v>8915.23711</v>
    </oc>
    <nc r="D102">
      <v>0</v>
    </nc>
  </rcc>
  <rcc rId="16706" sId="3" numFmtId="4">
    <oc r="C104">
      <v>232</v>
    </oc>
    <nc r="C104">
      <v>50</v>
    </nc>
  </rcc>
  <rcc rId="16707" sId="3" numFmtId="4">
    <oc r="D104">
      <v>210.72900000000001</v>
    </oc>
    <nc r="D104">
      <v>0</v>
    </nc>
  </rcc>
  <rcc rId="16708" sId="3" numFmtId="4">
    <oc r="C106">
      <v>102345.23020000001</v>
    </oc>
    <nc r="C106">
      <v>120190.5</v>
    </nc>
  </rcc>
  <rcc rId="16709" sId="3" numFmtId="4">
    <oc r="D106">
      <v>102315.54813</v>
    </oc>
    <nc r="D106">
      <v>7623.0709999999999</v>
    </nc>
  </rcc>
  <rcc rId="16710" sId="3" numFmtId="4">
    <oc r="C107">
      <v>293681.96979</v>
    </oc>
    <nc r="C107">
      <v>335253.8</v>
    </nc>
  </rcc>
  <rcc rId="16711" sId="3" numFmtId="4">
    <oc r="D107">
      <v>277318.33236</v>
    </oc>
    <nc r="D107">
      <v>21578.640309999999</v>
    </nc>
  </rcc>
  <rcc rId="16712" sId="3" numFmtId="4">
    <oc r="C108">
      <v>21726.278620000001</v>
    </oc>
    <nc r="C108">
      <v>21192.13</v>
    </nc>
  </rcc>
  <rcc rId="16713" sId="3" numFmtId="4">
    <oc r="D108">
      <v>21726.278620000001</v>
    </oc>
    <nc r="D108">
      <v>598.42100000000005</v>
    </nc>
  </rcc>
  <rcc rId="16714" sId="3" numFmtId="4">
    <oc r="C109">
      <v>4789.5529999999999</v>
    </oc>
    <nc r="C109">
      <v>5132.8999999999996</v>
    </nc>
  </rcc>
  <rcc rId="16715" sId="3" numFmtId="4">
    <oc r="D109">
      <v>4774.8033699999996</v>
    </oc>
    <nc r="D109">
      <v>0</v>
    </nc>
  </rcc>
  <rcc rId="16716" sId="3" numFmtId="4">
    <oc r="C110">
      <v>2583.3000000000002</v>
    </oc>
    <nc r="C110">
      <v>2612.3000000000002</v>
    </nc>
  </rcc>
  <rcc rId="16717" sId="3" numFmtId="4">
    <oc r="D110">
      <v>2583.1953899999999</v>
    </oc>
    <nc r="D110">
      <v>126.95393</v>
    </nc>
  </rcc>
  <rcc rId="16718" sId="3" numFmtId="4">
    <oc r="C112">
      <v>52405.284160000003</v>
    </oc>
    <nc r="C112">
      <v>67784.525999999998</v>
    </nc>
  </rcc>
  <rcc rId="16719" sId="3" numFmtId="4">
    <oc r="D112">
      <v>51258.297010000002</v>
    </oc>
    <nc r="D112">
      <v>1893.7260000000001</v>
    </nc>
  </rcc>
  <rcc rId="16720" sId="3" numFmtId="4">
    <oc r="C113">
      <v>1504.9079999999999</v>
    </oc>
    <nc r="C113">
      <v>1100</v>
    </nc>
  </rcc>
  <rcc rId="16721" sId="3" numFmtId="4">
    <oc r="C115">
      <v>61.109000000000002</v>
    </oc>
    <nc r="C115">
      <v>60</v>
    </nc>
  </rcc>
  <rcc rId="16722" sId="3" numFmtId="4">
    <oc r="D115">
      <v>61.10859</v>
    </oc>
    <nc r="D115">
      <v>0</v>
    </nc>
  </rcc>
  <rcc rId="16723" sId="3" numFmtId="4">
    <oc r="C116">
      <v>15472.56732</v>
    </oc>
    <nc r="C116">
      <v>9962.7999999999993</v>
    </nc>
  </rcc>
  <rcc rId="16724" sId="3" numFmtId="4">
    <oc r="D116">
      <v>15182.69534</v>
    </oc>
    <nc r="D116">
      <v>104.44499999999999</v>
    </nc>
  </rcc>
  <rcc rId="16725" sId="3" numFmtId="4">
    <oc r="C117">
      <v>26839.703699999998</v>
    </oc>
    <nc r="C117">
      <v>22075.84</v>
    </nc>
  </rcc>
  <rcc rId="16726" sId="3" numFmtId="4">
    <oc r="D117">
      <v>26836.844939999999</v>
    </oc>
    <nc r="D117">
      <v>0</v>
    </nc>
  </rcc>
  <rcc rId="16727" sId="3" numFmtId="4">
    <oc r="C118">
      <v>209.4</v>
    </oc>
    <nc r="C118">
      <v>147.6</v>
    </nc>
  </rcc>
  <rcc rId="16728" sId="3" numFmtId="4">
    <oc r="D118">
      <v>192.93810999999999</v>
    </oc>
    <nc r="D118">
      <v>0</v>
    </nc>
  </rcc>
  <rcc rId="16729" sId="3" numFmtId="4">
    <oc r="C120">
      <v>494.86</v>
    </oc>
    <nc r="C120">
      <v>450</v>
    </nc>
  </rcc>
  <rcc rId="16730" sId="3" numFmtId="4">
    <oc r="D120">
      <v>494.84875</v>
    </oc>
    <nc r="D120">
      <v>10</v>
    </nc>
  </rcc>
  <rcc rId="16731" sId="3" numFmtId="4">
    <oc r="C121">
      <v>6510.3952099999997</v>
    </oc>
    <nc r="C121">
      <v>37170.199999999997</v>
    </nc>
  </rcc>
  <rcc rId="16732" sId="3" numFmtId="4">
    <oc r="D121">
      <v>6510.3952099999997</v>
    </oc>
    <nc r="D121">
      <v>357.92500000000001</v>
    </nc>
  </rcc>
  <rcc rId="16733" sId="3" numFmtId="4">
    <oc r="C126">
      <v>45.14</v>
    </oc>
    <nc r="C126">
      <v>45</v>
    </nc>
  </rcc>
  <rcc rId="16734" sId="3" numFmtId="4">
    <oc r="D126">
      <v>44.067999999999998</v>
    </oc>
    <nc r="D126">
      <v>0</v>
    </nc>
  </rcc>
  <rcc rId="16735" sId="3" numFmtId="4">
    <oc r="C130">
      <v>28294</v>
    </oc>
    <nc r="C130">
      <v>29508</v>
    </nc>
  </rcc>
  <rcc rId="16736" sId="3" numFmtId="4">
    <oc r="D130">
      <v>28294</v>
    </oc>
    <nc r="D130">
      <v>2458.9585000000002</v>
    </nc>
  </rcc>
  <rcc rId="16737" sId="3" numFmtId="4">
    <oc r="C131">
      <v>10023.308000000001</v>
    </oc>
    <nc r="C131">
      <v>4700</v>
    </nc>
  </rcc>
  <rcc rId="16738" sId="3" numFmtId="4">
    <oc r="D131">
      <v>10023.308000000001</v>
    </oc>
    <nc r="D131">
      <v>0</v>
    </nc>
  </rcc>
  <rcc rId="16739" sId="3" numFmtId="4">
    <oc r="C132">
      <v>13328.01684</v>
    </oc>
    <nc r="C132">
      <v>2454.0700000000002</v>
    </nc>
  </rcc>
  <rcc rId="16740" sId="3" numFmtId="4">
    <oc r="D132">
      <v>13196.797479999999</v>
    </oc>
    <nc r="D132">
      <v>0</v>
    </nc>
  </rcc>
  <rcc rId="16741" sId="3" numFmtId="4">
    <oc r="D113">
      <v>1427.2632900000001</v>
    </oc>
    <nc r="D113">
      <v>0</v>
    </nc>
  </rcc>
  <rcv guid="{B31C8DB7-3E78-4144-A6B5-8DE36DE63F0E}" action="delete"/>
  <rdn rId="0" localSheetId="1" customView="1" name="Z_B31C8DB7_3E78_4144_A6B5_8DE36DE63F0E_.wvu.PrintArea" hidden="1" oldHidden="1">
    <formula>Консол!$A$1:$K$50</formula>
    <oldFormula>Консол!$A$1:$K$50</oldFormula>
  </rdn>
  <rdn rId="0" localSheetId="1" customView="1" name="Z_B31C8DB7_3E78_4144_A6B5_8DE36DE63F0E_.wvu.Rows" hidden="1" oldHidden="1">
    <formula>Консол!$22:$22,Консол!$43:$45,Консол!$82:$84</formula>
    <oldFormula>Консол!$22:$22,Консол!$43:$45,Консол!$82:$84</oldFormula>
  </rdn>
  <rdn rId="0" localSheetId="2" customView="1" name="Z_B31C8DB7_3E78_4144_A6B5_8DE36DE63F0E_.wvu.PrintArea" hidden="1" oldHidden="1">
    <formula>Справка!$A$1:$EY$31</formula>
    <oldFormula>Справка!$A$1:$EY$31</oldFormula>
  </rdn>
  <rdn rId="0" localSheetId="2" customView="1" name="Z_B31C8DB7_3E78_4144_A6B5_8DE36DE63F0E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1C8DB7_3E78_4144_A6B5_8DE36DE63F0E_.wvu.Rows" hidden="1" oldHidden="1">
    <formula>район!$18:$19,район!$21:$21,район!$29:$31,район!$51:$52,район!$63:$63,район!$70:$70,район!$87:$87,район!$94:$94,район!$122:$124</formula>
    <oldFormula>район!$18:$19,район!$21:$21,район!$29:$31,район!$51:$52,район!$63:$63,район!$70:$70,район!$87:$87,район!$94:$94,район!$122:$124</oldFormula>
  </rdn>
  <rdn rId="0" localSheetId="4" customView="1" name="Z_B31C8DB7_3E78_4144_A6B5_8DE36DE63F0E_.wvu.Rows" hidden="1" oldHidden="1">
    <formula>Але!$19:$24,Але!$46:$46,Але!$53:$53,Але!$55:$56,Але!$63:$64,Але!$74:$75,Але!$79:$83,Але!$87:$89</formula>
    <oldFormula>Але!$19:$24,Але!$46:$46,Але!$53:$53,Але!$55:$56,Але!$63:$64,Але!$74:$75,Але!$79:$83,Але!$87:$89</oldFormula>
  </rdn>
  <rdn rId="0" localSheetId="5" customView="1" name="Z_B31C8DB7_3E78_4144_A6B5_8DE36DE63F0E_.wvu.Rows" hidden="1" oldHidden="1">
    <formula>Сун!$19:$24,Сун!$49:$51,Сун!$58:$58,Сун!$60:$61,Сун!$68:$69,Сун!$79:$80,Сун!$82:$82,Сун!$88:$89,Сун!$93:$97</formula>
    <oldFormula>Сун!$19:$24,Сун!$49:$51,Сун!$58:$58,Сун!$60:$61,Сун!$68:$69,Сун!$79:$80,Сун!$82:$82,Сун!$88:$89,Сун!$93:$97</oldFormula>
  </rdn>
  <rdn rId="0" localSheetId="6" customView="1" name="Z_B31C8DB7_3E78_4144_A6B5_8DE36DE63F0E_.wvu.PrintArea" hidden="1" oldHidden="1">
    <formula>Иль!$A$1:$F$105</formula>
    <oldFormula>Иль!$A$1:$F$105</oldFormula>
  </rdn>
  <rdn rId="0" localSheetId="6" customView="1" name="Z_B31C8DB7_3E78_4144_A6B5_8DE36DE63F0E_.wvu.Rows" hidden="1" oldHidden="1">
    <formula>Иль!$19:$24,Иль!$33:$33,Иль!$46:$46,Иль!$51:$51,Иль!$61:$62,Иль!$69:$70,Иль!$79:$80,Иль!$82:$82,Иль!$94:$98</formula>
    <oldFormula>Иль!$19:$24,Иль!$33:$33,Иль!$46:$46,Иль!$51:$51,Иль!$61:$62,Иль!$69:$70,Иль!$79:$80,Иль!$82:$82,Иль!$94:$98</oldFormula>
  </rdn>
  <rdn rId="0" localSheetId="7" customView="1" name="Z_B31C8DB7_3E78_4144_A6B5_8DE36DE63F0E_.wvu.Rows" hidden="1" oldHidden="1">
    <formula>Кад!$19:$24,Кад!$44:$44,Кад!$56:$56,Кад!$58:$59,Кад!$66:$67,Кад!$83:$85,Кад!$89:$92,Кад!$94:$96</formula>
    <oldFormula>Кад!$19:$24,Кад!$44:$44,Кад!$56:$56,Кад!$58:$59,Кад!$66:$67,Кад!$83:$85,Кад!$89:$92,Кад!$94:$96</oldFormula>
  </rdn>
  <rdn rId="0" localSheetId="8" customView="1" name="Z_B31C8DB7_3E78_4144_A6B5_8DE36DE63F0E_.wvu.PrintArea" hidden="1" oldHidden="1">
    <formula>Мор!$A$1:$F$101</formula>
    <oldFormula>Мор!$A$1:$F$101</oldFormula>
  </rdn>
  <rdn rId="0" localSheetId="8" customView="1" name="Z_B31C8DB7_3E78_4144_A6B5_8DE36DE63F0E_.wvu.Rows" hidden="1" oldHidden="1">
    <formula>Мор!$21:$21,Мор!$23:$23,Мор!$37:$37,Мор!$44:$44,Мор!$47:$47,Мор!$49:$50,Мор!$57:$57,Мор!$59:$60,Мор!$67:$68,Мор!$83:$88,Мор!$91:$97</formula>
    <oldFormula>Мор!$21:$21,Мор!$23:$23,Мор!$37:$37,Мор!$44:$44,Мор!$47:$47,Мор!$49:$50,Мор!$57:$57,Мор!$59:$60,Мор!$67:$68,Мор!$83:$88,Мор!$91:$97</oldFormula>
  </rdn>
  <rdn rId="0" localSheetId="9" customView="1" name="Z_B31C8DB7_3E78_4144_A6B5_8DE36DE63F0E_.wvu.Rows" hidden="1" oldHidden="1">
    <formula>Мос!$19:$24,Мос!$44:$44,Мос!$58:$58,Мос!$60:$61,Мос!$68:$69,Мос!$82:$82,Мос!$84:$90,Мос!$95:$100</formula>
    <oldFormula>Мос!$19:$24,Мос!$44:$44,Мос!$58:$58,Мос!$60:$61,Мос!$68:$69,Мос!$82:$82,Мос!$84:$90,Мос!$95:$100</oldFormula>
  </rdn>
  <rdn rId="0" localSheetId="10" customView="1" name="Z_B31C8DB7_3E78_4144_A6B5_8DE36DE63F0E_.wvu.Rows" hidden="1" oldHidden="1">
    <formula>Ори!$19:$24,Ори!$32:$32,Ори!$44:$44,Ори!$48:$50,Ори!$57:$57,Ори!$59:$60,Ори!$67:$68,Ори!$78:$79,Ори!$81:$81,Ори!$83:$87,Ори!$91:$98</formula>
    <oldFormula>Ори!$19:$24,Ори!$32:$32,Ори!$44:$44,Ори!$48:$50,Ори!$57:$57,Ори!$59:$60,Ори!$67:$68,Ори!$78:$79,Ори!$81:$81,Ори!$83:$87,Ори!$91:$98</oldFormula>
  </rdn>
  <rdn rId="0" localSheetId="11" customView="1" name="Z_B31C8DB7_3E78_4144_A6B5_8DE36DE63F0E_.wvu.Rows" hidden="1" oldHidden="1">
    <formula>Сят!$19:$19,Сят!$45:$47,Сят!$57:$57,Сят!$59:$60,Сят!$67:$68,Сят!$83:$86,Сят!$90:$97</formula>
    <oldFormula>Сят!$19:$19,Сят!$45:$47,Сят!$57:$57,Сят!$59:$60,Сят!$67:$68,Сят!$83:$86,Сят!$90:$97</oldFormula>
  </rdn>
  <rdn rId="0" localSheetId="12" customView="1" name="Z_B31C8DB7_3E78_4144_A6B5_8DE36DE63F0E_.wvu.PrintArea" hidden="1" oldHidden="1">
    <formula>Тор!$A$1:$F$101</formula>
    <oldFormula>Тор!$A$1:$F$101</oldFormula>
  </rdn>
  <rdn rId="0" localSheetId="12" customView="1" name="Z_B31C8DB7_3E78_4144_A6B5_8DE36DE63F0E_.wvu.Rows" hidden="1" oldHidden="1">
    <formula>Тор!$19:$19,Тор!$50:$50,Тор!$57:$57,Тор!$59:$60,Тор!$67:$68,Тор!$75:$75,Тор!$79:$80,Тор!$84:$95</formula>
    <oldFormula>Тор!$19:$19,Тор!$50:$50,Тор!$57:$57,Тор!$59:$60,Тор!$67:$68,Тор!$75:$75,Тор!$79:$80,Тор!$84:$95</oldFormula>
  </rdn>
  <rdn rId="0" localSheetId="13" customView="1" name="Z_B31C8DB7_3E78_4144_A6B5_8DE36DE63F0E_.wvu.Rows" hidden="1" oldHidden="1">
    <formula>Хор!$19:$24,Хор!$32:$32,Хор!$40:$40,Хор!$55:$55,Хор!$57:$58,Хор!$65:$66,Хор!$81:$85,Хор!$88:$95</formula>
    <oldFormula>Хор!$19:$24,Хор!$32:$32,Хор!$40:$40,Хор!$55:$55,Хор!$57:$58,Хор!$65:$66,Хор!$81:$85,Хор!$88:$95</oldFormula>
  </rdn>
  <rdn rId="0" localSheetId="14" customView="1" name="Z_B31C8DB7_3E78_4144_A6B5_8DE36DE63F0E_.wvu.Rows" hidden="1" oldHidden="1">
    <formula>Чум!$19:$19,Чум!$21:$21,Чум!$23:$24,Чум!$47:$49,Чум!$57:$57,Чум!$59:$60,Чум!$67:$68,Чум!$83:$87,Чум!$90:$97</formula>
    <oldFormula>Чум!$19:$19,Чум!$21:$21,Чум!$23:$24,Чум!$47:$49,Чум!$57:$57,Чум!$59:$60,Чум!$67:$68,Чум!$83:$87,Чум!$90:$97</oldFormula>
  </rdn>
  <rdn rId="0" localSheetId="15" customView="1" name="Z_B31C8DB7_3E78_4144_A6B5_8DE36DE63F0E_.wvu.Rows" hidden="1" oldHidden="1">
    <formula>Шать!$19:$24,Шать!$47:$49,Шать!$57:$57,Шать!$59:$60,Шать!$67:$68,Шать!$78:$79,Шать!$83:$87,Шать!$90:$97</formula>
    <oldFormula>Шать!$19:$24,Шать!$47:$49,Шать!$57:$57,Шать!$59:$60,Шать!$67:$68,Шать!$78:$79,Шать!$83:$87,Шать!$90:$97</oldFormula>
  </rdn>
  <rdn rId="0" localSheetId="16" customView="1" name="Z_B31C8DB7_3E78_4144_A6B5_8DE36DE63F0E_.wvu.PrintArea" hidden="1" oldHidden="1">
    <formula>Юнг!$A$1:$F$100</formula>
    <oldFormula>Юнг!$A$1:$F$100</oldFormula>
  </rdn>
  <rdn rId="0" localSheetId="16" customView="1" name="Z_B31C8DB7_3E78_4144_A6B5_8DE36DE63F0E_.wvu.Rows" hidden="1" oldHidden="1">
    <formula>Юнг!$19:$24,Юнг!$32:$32,Юнг!$56:$56,Юнг!$58:$59,Юнг!$66:$67,Юнг!$82:$86,Юнг!$89:$96</formula>
    <oldFormula>Юнг!$19:$24,Юнг!$32:$32,Юнг!$56:$56,Юнг!$58:$59,Юнг!$66:$67,Юнг!$82:$86,Юнг!$89:$96</oldFormula>
  </rdn>
  <rdn rId="0" localSheetId="17" customView="1" name="Z_B31C8DB7_3E78_4144_A6B5_8DE36DE63F0E_.wvu.Rows" hidden="1" oldHidden="1">
    <formula>Юсь!$20:$24,Юсь!$40:$40,Юсь!$44:$49,Юсь!$68:$69,Юсь!$84:$88,Юсь!$91:$98</formula>
    <oldFormula>Юсь!$20:$24,Юсь!$40:$40,Юсь!$44:$49,Юсь!$68:$69,Юсь!$84:$88,Юсь!$91:$98</oldFormula>
  </rdn>
  <rdn rId="0" localSheetId="18" customView="1" name="Z_B31C8DB7_3E78_4144_A6B5_8DE36DE63F0E_.wvu.PrintArea" hidden="1" oldHidden="1">
    <formula>Яра!$A$1:$F$102</formula>
    <oldFormula>Яра!$A$1:$F$102</oldFormula>
  </rdn>
  <rdn rId="0" localSheetId="18" customView="1" name="Z_B31C8DB7_3E78_4144_A6B5_8DE36DE63F0E_.wvu.Rows" hidden="1" oldHidden="1">
    <formula>Яра!$19:$24,Яра!$46:$46,Яра!$48:$50,Яра!$58:$58,Яра!$60:$61,Яра!$68:$69,Яра!$79:$79,Яра!$84:$88,Яра!$91:$98</formula>
    <oldFormula>Яра!$19:$24,Яра!$46:$46,Яра!$48:$50,Яра!$58:$58,Яра!$60:$61,Яра!$68:$69,Яра!$79:$79,Яра!$84:$88,Яра!$91:$98</oldFormula>
  </rdn>
  <rdn rId="0" localSheetId="19" customView="1" name="Z_B31C8DB7_3E78_4144_A6B5_8DE36DE63F0E_.wvu.Rows" hidden="1" oldHidden="1">
    <formula>Яро!$19:$24,Яро!$54:$54,Яро!$56:$57,Яро!$64:$65,Яро!$75:$76,Яро!$80:$85,Яро!$87:$94</formula>
    <oldFormula>Яро!$19:$24,Яро!$54:$54,Яро!$56:$57,Яро!$64:$65,Яро!$75:$76,Яро!$80:$85,Яро!$87:$94</oldFormula>
  </rdn>
  <rdn rId="0" localSheetId="20" customView="1" name="Z_B31C8DB7_3E78_4144_A6B5_8DE36DE63F0E_.wvu.Rows" hidden="1" oldHidden="1">
    <formula>Лист1!$82:$84</formula>
    <oldFormula>Лист1!$82:$84</oldFormula>
  </rdn>
  <rcv guid="{B31C8DB7-3E78-4144-A6B5-8DE36DE63F0E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cc rId="21737" sId="1">
    <nc r="D50" t="inlineStr">
      <is>
        <t>Р.И. Ананьева</t>
      </is>
    </nc>
  </rcc>
  <rcc rId="21738" sId="1">
    <oc r="C50" t="inlineStr">
      <is>
        <t>Р.И. Ананьева</t>
      </is>
    </oc>
    <nc r="C50"/>
  </rcc>
  <rfmt sheetId="1" sqref="D50:E50" start="0" length="2147483647">
    <dxf>
      <font>
        <sz val="12"/>
      </font>
    </dxf>
  </rfmt>
  <rcc rId="21739" sId="2">
    <oc r="B5" t="inlineStr">
      <is>
        <t>об исполнении бюджетов поселений  Моргаушского района  на 1 февраля 2021 г.</t>
      </is>
    </oc>
    <nc r="B5" t="inlineStr">
      <is>
        <t>об исполнении бюджетов поселений  Моргаушского района  на 1 марта 2021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c rId="19607" sId="2" numFmtId="4">
    <oc r="DS32">
      <v>969.97699999999998</v>
    </oc>
    <nc r="DS32">
      <v>1069.9770000000001</v>
    </nc>
  </rcc>
  <rcc rId="19608" sId="2" numFmtId="4">
    <oc r="DV32">
      <v>443.07</v>
    </oc>
    <nc r="DV32">
      <v>343.07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11.xml><?xml version="1.0" encoding="utf-8"?>
<revisions xmlns="http://schemas.openxmlformats.org/spreadsheetml/2006/main" xmlns:r="http://schemas.openxmlformats.org/officeDocument/2006/relationships">
  <rfmt sheetId="3" sqref="C71">
    <dxf>
      <numFmt numFmtId="168" formatCode="0.00000"/>
    </dxf>
  </rfmt>
  <rfmt sheetId="3" sqref="C71">
    <dxf>
      <numFmt numFmtId="174" formatCode="0.0000"/>
    </dxf>
  </rfmt>
  <rfmt sheetId="3" sqref="C71">
    <dxf>
      <numFmt numFmtId="183" formatCode="0.000"/>
    </dxf>
  </rfmt>
  <rfmt sheetId="3" sqref="C71">
    <dxf>
      <numFmt numFmtId="2" formatCode="0.00"/>
    </dxf>
  </rfmt>
  <rfmt sheetId="3" sqref="C71">
    <dxf>
      <numFmt numFmtId="166" formatCode="0.0"/>
    </dxf>
  </rfmt>
  <rfmt sheetId="3" sqref="D71">
    <dxf>
      <numFmt numFmtId="174" formatCode="0.0000"/>
    </dxf>
  </rfmt>
  <rfmt sheetId="3" sqref="D71">
    <dxf>
      <numFmt numFmtId="183" formatCode="0.000"/>
    </dxf>
  </rfmt>
  <rfmt sheetId="3" sqref="D71">
    <dxf>
      <numFmt numFmtId="2" formatCode="0.00"/>
    </dxf>
  </rfmt>
  <rfmt sheetId="3" sqref="D71">
    <dxf>
      <numFmt numFmtId="166" formatCode="0.0"/>
    </dxf>
  </rfmt>
  <rfmt sheetId="3" sqref="C133">
    <dxf>
      <numFmt numFmtId="168" formatCode="0.00000"/>
    </dxf>
  </rfmt>
  <rfmt sheetId="3" sqref="C133">
    <dxf>
      <numFmt numFmtId="174" formatCode="0.0000"/>
    </dxf>
  </rfmt>
  <rfmt sheetId="3" sqref="C133">
    <dxf>
      <numFmt numFmtId="183" formatCode="0.000"/>
    </dxf>
  </rfmt>
  <rfmt sheetId="3" sqref="C133">
    <dxf>
      <numFmt numFmtId="2" formatCode="0.00"/>
    </dxf>
  </rfmt>
  <rfmt sheetId="3" sqref="C133">
    <dxf>
      <numFmt numFmtId="166" formatCode="0.0"/>
    </dxf>
  </rfmt>
  <rfmt sheetId="3" sqref="D133">
    <dxf>
      <numFmt numFmtId="168" formatCode="0.00000"/>
    </dxf>
  </rfmt>
  <rfmt sheetId="3" sqref="D133">
    <dxf>
      <numFmt numFmtId="174" formatCode="0.0000"/>
    </dxf>
  </rfmt>
  <rfmt sheetId="3" sqref="D133">
    <dxf>
      <numFmt numFmtId="183" formatCode="0.000"/>
    </dxf>
  </rfmt>
  <rfmt sheetId="3" sqref="D133">
    <dxf>
      <numFmt numFmtId="2" formatCode="0.00"/>
    </dxf>
  </rfmt>
  <rfmt sheetId="3" sqref="D133">
    <dxf>
      <numFmt numFmtId="166" formatCode="0.0"/>
    </dxf>
  </rfmt>
  <rfmt sheetId="3" sqref="C60">
    <dxf>
      <numFmt numFmtId="174" formatCode="0.0000"/>
    </dxf>
  </rfmt>
  <rfmt sheetId="3" sqref="C60">
    <dxf>
      <numFmt numFmtId="183" formatCode="0.000"/>
    </dxf>
  </rfmt>
  <rfmt sheetId="3" sqref="C60">
    <dxf>
      <numFmt numFmtId="2" formatCode="0.00"/>
    </dxf>
  </rfmt>
  <rfmt sheetId="3" sqref="C60">
    <dxf>
      <numFmt numFmtId="166" formatCode="0.0"/>
    </dxf>
  </rfmt>
  <rfmt sheetId="3" sqref="D60">
    <dxf>
      <numFmt numFmtId="174" formatCode="0.0000"/>
    </dxf>
  </rfmt>
  <rfmt sheetId="3" sqref="D60">
    <dxf>
      <numFmt numFmtId="183" formatCode="0.000"/>
    </dxf>
  </rfmt>
  <rfmt sheetId="3" sqref="D60">
    <dxf>
      <numFmt numFmtId="2" formatCode="0.00"/>
    </dxf>
  </rfmt>
  <rfmt sheetId="3" sqref="D60">
    <dxf>
      <numFmt numFmtId="166" formatCode="0.0"/>
    </dxf>
  </rfmt>
  <rfmt sheetId="3" sqref="D46">
    <dxf>
      <numFmt numFmtId="174" formatCode="0.0000"/>
    </dxf>
  </rfmt>
  <rfmt sheetId="3" sqref="D46">
    <dxf>
      <numFmt numFmtId="183" formatCode="0.000"/>
    </dxf>
  </rfmt>
  <rfmt sheetId="3" sqref="D46">
    <dxf>
      <numFmt numFmtId="2" formatCode="0.00"/>
    </dxf>
  </rfmt>
  <rfmt sheetId="3" sqref="D46">
    <dxf>
      <numFmt numFmtId="166" formatCode="0.0"/>
    </dxf>
  </rfmt>
  <rfmt sheetId="3" sqref="D34">
    <dxf>
      <numFmt numFmtId="174" formatCode="0.0000"/>
    </dxf>
  </rfmt>
  <rfmt sheetId="3" sqref="D34">
    <dxf>
      <numFmt numFmtId="183" formatCode="0.000"/>
    </dxf>
  </rfmt>
  <rfmt sheetId="3" sqref="D34">
    <dxf>
      <numFmt numFmtId="2" formatCode="0.00"/>
    </dxf>
  </rfmt>
  <rfmt sheetId="3" sqref="D34">
    <dxf>
      <numFmt numFmtId="166" formatCode="0.0"/>
    </dxf>
  </rfmt>
  <rfmt sheetId="3" sqref="C61">
    <dxf>
      <numFmt numFmtId="173" formatCode="0.000000"/>
    </dxf>
  </rfmt>
  <rfmt sheetId="3" sqref="C61">
    <dxf>
      <numFmt numFmtId="168" formatCode="0.00000"/>
    </dxf>
  </rfmt>
  <rfmt sheetId="3" sqref="C61">
    <dxf>
      <numFmt numFmtId="174" formatCode="0.0000"/>
    </dxf>
  </rfmt>
  <rfmt sheetId="3" sqref="C61">
    <dxf>
      <numFmt numFmtId="183" formatCode="0.000"/>
    </dxf>
  </rfmt>
  <rfmt sheetId="3" sqref="C61">
    <dxf>
      <numFmt numFmtId="2" formatCode="0.00"/>
    </dxf>
  </rfmt>
  <rfmt sheetId="3" sqref="C61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2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fmt sheetId="2" sqref="EX14:EX31">
    <dxf>
      <numFmt numFmtId="4" formatCode="#,##0.00"/>
    </dxf>
  </rfmt>
  <rfmt sheetId="2" sqref="EX14:EX31">
    <dxf>
      <numFmt numFmtId="187" formatCode="#,##0.000"/>
    </dxf>
  </rfmt>
  <rfmt sheetId="2" sqref="EX14:EX31">
    <dxf>
      <numFmt numFmtId="186" formatCode="#,##0.0000"/>
    </dxf>
  </rfmt>
  <rfmt sheetId="2" sqref="EX14:EX31">
    <dxf>
      <numFmt numFmtId="172" formatCode="#,##0.00000"/>
    </dxf>
  </rfmt>
  <rfmt sheetId="2" sqref="EX14:EX31">
    <dxf>
      <numFmt numFmtId="186" formatCode="#,##0.0000"/>
    </dxf>
  </rfmt>
  <rfmt sheetId="2" sqref="EX14:EX31">
    <dxf>
      <numFmt numFmtId="172" formatCode="#,##0.00000"/>
    </dxf>
  </rfmt>
  <rfmt sheetId="2" sqref="EX14:EX31">
    <dxf>
      <numFmt numFmtId="179" formatCode="#,##0.000000"/>
    </dxf>
  </rfmt>
  <rcc rId="19704" sId="2">
    <oc r="BF16">
      <f>Иль!D34</f>
    </oc>
    <nc r="BF16">
      <f>SUM(Иль!D32)</f>
    </nc>
  </rcc>
  <rcc rId="19705" sId="2" numFmtId="4">
    <oc r="BF32">
      <v>0</v>
    </oc>
    <nc r="BF32">
      <v>21.555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cc rId="21000" sId="14">
    <oc r="D54" t="inlineStr">
      <is>
        <t>исполнен на 01.02.2021 г.</t>
      </is>
    </oc>
    <nc r="D54" t="inlineStr">
      <is>
        <t>исполнен на 01.03.2021 г.</t>
      </is>
    </nc>
  </rcc>
  <rcc rId="21001" sId="14">
    <oc r="D3" t="inlineStr">
      <is>
        <t>исполнен на 01.02.2021 г.</t>
      </is>
    </oc>
    <nc r="D3" t="inlineStr">
      <is>
        <t>исполнен на 01.03.2021 г.</t>
      </is>
    </nc>
  </rcc>
  <rcc rId="21002" sId="14">
    <oc r="A1" t="inlineStr">
      <is>
        <t xml:space="preserve">                     Анализ исполнения бюджета Чуманкасинского сельского поселения на 01.02.2021 г.</t>
      </is>
    </oc>
    <nc r="A1" t="inlineStr">
      <is>
        <t xml:space="preserve">                     Анализ исполнения бюджета Чуманкасинского сельского поселения на 01.03.2021 г.</t>
      </is>
    </nc>
  </rcc>
  <rcc rId="21003" sId="14" numFmtId="4">
    <oc r="D6">
      <v>2.6382300000000001</v>
    </oc>
    <nc r="D6">
      <v>8.2420600000000004</v>
    </nc>
  </rcc>
  <rcc rId="21004" sId="14" numFmtId="4">
    <oc r="D8">
      <v>13.80874</v>
    </oc>
    <nc r="D8">
      <v>14.2197</v>
    </nc>
  </rcc>
  <rcc rId="21005" sId="14" numFmtId="4">
    <oc r="D9">
      <v>8.1379999999999994E-2</v>
    </oc>
    <nc r="D9">
      <v>9.1240000000000002E-2</v>
    </nc>
  </rcc>
  <rcc rId="21006" sId="14" numFmtId="4">
    <oc r="D10">
      <v>18.528089999999999</v>
    </oc>
    <nc r="D10">
      <v>18.853840000000002</v>
    </nc>
  </rcc>
  <rcc rId="21007" sId="14" numFmtId="4">
    <oc r="D11">
      <v>-2.3532600000000001</v>
    </oc>
    <nc r="D11">
      <v>-2.8839700000000001</v>
    </nc>
  </rcc>
  <rcc rId="21008" sId="14" numFmtId="4">
    <oc r="D15">
      <v>1.4034500000000001</v>
    </oc>
    <nc r="D15">
      <v>2.66893</v>
    </nc>
  </rcc>
  <rcc rId="21009" sId="14" numFmtId="4">
    <oc r="D16">
      <v>5.3811499999999999</v>
    </oc>
    <nc r="D16">
      <v>10.21044</v>
    </nc>
  </rcc>
  <rcc rId="21010" sId="14" numFmtId="4">
    <oc r="D18">
      <v>0</v>
    </oc>
    <nc r="D18">
      <v>0.7</v>
    </nc>
  </rcc>
  <rcc rId="21011" sId="14" numFmtId="4">
    <oc r="D42">
      <v>270.61099999999999</v>
    </oc>
    <nc r="D42">
      <v>541.22199999999998</v>
    </nc>
  </rcc>
  <rcc rId="21012" sId="14" numFmtId="4">
    <oc r="C44">
      <v>372.28</v>
    </oc>
    <nc r="C44">
      <v>681.78800000000001</v>
    </nc>
  </rcc>
  <rcc rId="21013" sId="14" numFmtId="4">
    <oc r="D45">
      <v>8.6166</v>
    </oc>
    <nc r="D45">
      <v>17.2332</v>
    </nc>
  </rcc>
  <rcc rId="21014" sId="14" numFmtId="34">
    <oc r="D58">
      <v>28</v>
    </oc>
    <nc r="D58">
      <v>133.77569</v>
    </nc>
  </rcc>
  <rcc rId="21015" sId="14" numFmtId="34">
    <oc r="D65">
      <v>2</v>
    </oc>
    <nc r="D65">
      <v>14.197789999999999</v>
    </nc>
  </rcc>
  <rcc rId="21016" sId="14" numFmtId="34">
    <oc r="C75">
      <v>814.06</v>
    </oc>
    <nc r="C75">
      <v>1123.568</v>
    </nc>
  </rcc>
  <rcc rId="21017" sId="14" numFmtId="34">
    <nc r="D75">
      <v>12.151</v>
    </nc>
  </rcc>
  <rcc rId="21018" sId="14" numFmtId="34">
    <oc r="D79">
      <v>0</v>
    </oc>
    <nc r="D79">
      <v>31.200579999999999</v>
    </nc>
  </rcc>
  <rcc rId="21019" sId="14" numFmtId="34">
    <nc r="D80">
      <v>23.97287</v>
    </nc>
  </rcc>
  <rcc rId="21020" sId="14" numFmtId="34">
    <nc r="D82">
      <v>85.575000000000003</v>
    </nc>
  </rcc>
  <rcc rId="21021" sId="14" numFmtId="34">
    <nc r="D89">
      <v>8.6150000000000002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41.xml><?xml version="1.0" encoding="utf-8"?>
<revisions xmlns="http://schemas.openxmlformats.org/spreadsheetml/2006/main" xmlns:r="http://schemas.openxmlformats.org/officeDocument/2006/relationships">
  <rcc rId="20059" sId="4">
    <oc r="A1" t="inlineStr">
      <is>
        <t xml:space="preserve">                     Анализ исполнения бюджета Александровского сельского поселения на 01.02.2021 г.</t>
      </is>
    </oc>
    <nc r="A1" t="inlineStr">
      <is>
        <t xml:space="preserve">                     Анализ исполнения бюджета Александровского сельского поселения на 01.03.2021 г.</t>
      </is>
    </nc>
  </rcc>
  <rcc rId="20060" sId="4">
    <oc r="D3" t="inlineStr">
      <is>
        <t>исполнен на 01.02.2021 г.</t>
      </is>
    </oc>
    <nc r="D3" t="inlineStr">
      <is>
        <t>исполнен на 01.03.2021 г.</t>
      </is>
    </nc>
  </rcc>
  <rcc rId="20061" sId="4">
    <oc r="C50" t="inlineStr">
      <is>
        <t>назначено на 2020 г.</t>
      </is>
    </oc>
    <nc r="C50" t="inlineStr">
      <is>
        <t>назначено на 2021 г.</t>
      </is>
    </nc>
  </rcc>
  <rcc rId="20062" sId="4">
    <oc r="D50" t="inlineStr">
      <is>
        <t>исполнено на 01.02.2020 г.</t>
      </is>
    </oc>
    <nc r="D50" t="inlineStr">
      <is>
        <t>исполнено на 01.03.2021 г.</t>
      </is>
    </nc>
  </rcc>
  <rcc rId="20063" sId="4" numFmtId="4">
    <oc r="D6">
      <v>8.8133300000000006</v>
    </oc>
    <nc r="D6">
      <v>11.886939999999999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cc rId="21298" sId="19">
    <oc r="D51" t="inlineStr">
      <is>
        <t>исполнен на 01.02.2021 г.</t>
      </is>
    </oc>
    <nc r="D51" t="inlineStr">
      <is>
        <t>исполнен на 01.03.2021 г.</t>
      </is>
    </nc>
  </rcc>
  <rcc rId="21299" sId="19">
    <oc r="D3" t="inlineStr">
      <is>
        <t>исполнен на 01.02.2021 г.</t>
      </is>
    </oc>
    <nc r="D3" t="inlineStr">
      <is>
        <t>исполнен на 01.03.2021 г.</t>
      </is>
    </nc>
  </rcc>
  <rcc rId="21300" sId="19">
    <oc r="A1" t="inlineStr">
      <is>
        <t xml:space="preserve">                     Анализ исполнения бюджета Ярославского сельского поселения на 01.02.2020 г.</t>
      </is>
    </oc>
    <nc r="A1" t="inlineStr">
      <is>
        <t xml:space="preserve">                     Анализ исполнения бюджета Ярославского сельского поселения на 01.03.2020 г.</t>
      </is>
    </nc>
  </rcc>
  <rcc rId="21301" sId="19" numFmtId="4">
    <oc r="D6">
      <v>1.98201</v>
    </oc>
    <nc r="D6">
      <v>13.047359999999999</v>
    </nc>
  </rcc>
  <rcc rId="21302" sId="19" numFmtId="4">
    <oc r="D8">
      <v>18.507539999999999</v>
    </oc>
    <nc r="D8">
      <v>19.058350000000001</v>
    </nc>
  </rcc>
  <rcc rId="21303" sId="19" numFmtId="4">
    <oc r="D9">
      <v>0.1091</v>
    </oc>
    <nc r="D9">
      <v>0.12232</v>
    </nc>
  </rcc>
  <rcc rId="21304" sId="19" numFmtId="4">
    <oc r="D10">
      <v>24.83278</v>
    </oc>
    <nc r="D10">
      <v>25.269380000000002</v>
    </nc>
  </rcc>
  <rcc rId="21305" sId="19" numFmtId="4">
    <oc r="D11">
      <v>-3.1540300000000001</v>
    </oc>
    <nc r="D11">
      <v>-3.8653400000000002</v>
    </nc>
  </rcc>
  <rcc rId="21306" sId="19" numFmtId="4">
    <oc r="D15">
      <v>1.6005499999999999</v>
    </oc>
    <nc r="D15">
      <v>2.5030800000000002</v>
    </nc>
  </rcc>
  <rcc rId="21307" sId="19" numFmtId="4">
    <oc r="D16">
      <v>24.69276</v>
    </oc>
    <nc r="D16">
      <v>37.535760000000003</v>
    </nc>
  </rcc>
  <rcc rId="21308" sId="19" numFmtId="4">
    <nc r="D18">
      <v>1</v>
    </nc>
  </rcc>
  <rcc rId="21309" sId="19" numFmtId="4">
    <oc r="D27">
      <v>22.946000000000002</v>
    </oc>
    <nc r="D27">
      <v>32.621000000000002</v>
    </nc>
  </rcc>
  <rcc rId="21310" sId="19" numFmtId="4">
    <oc r="D42">
      <v>8.6165000000000003</v>
    </oc>
    <nc r="D42">
      <v>17.233000000000001</v>
    </nc>
  </rcc>
  <rcc rId="21311" sId="19" numFmtId="4">
    <oc r="D39">
      <v>138.21799999999999</v>
    </oc>
    <nc r="D39">
      <v>276.43599999999998</v>
    </nc>
  </rcc>
  <rcc rId="21312" sId="19" numFmtId="34">
    <oc r="D55">
      <v>25.5</v>
    </oc>
    <nc r="D55">
      <v>131.99280999999999</v>
    </nc>
  </rcc>
  <rcc rId="21313" sId="19" numFmtId="34">
    <oc r="D67">
      <v>0</v>
    </oc>
    <nc r="D67">
      <v>1.5</v>
    </nc>
  </rcc>
  <rcc rId="21314" sId="19" numFmtId="34">
    <oc r="D72">
      <v>0</v>
    </oc>
    <nc r="D72">
      <v>20.45908</v>
    </nc>
  </rcc>
  <rcc rId="21315" sId="19" numFmtId="34">
    <nc r="D79">
      <v>87.625</v>
    </nc>
  </rcc>
  <rcc rId="21316" sId="19" numFmtId="34">
    <oc r="D86">
      <v>0</v>
    </oc>
    <nc r="D86">
      <v>13.45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61.xml><?xml version="1.0" encoding="utf-8"?>
<revisions xmlns="http://schemas.openxmlformats.org/spreadsheetml/2006/main" xmlns:r="http://schemas.openxmlformats.org/officeDocument/2006/relationships">
  <rcc rId="20712" sId="11" numFmtId="34">
    <oc r="D65">
      <v>4.8</v>
    </oc>
    <nc r="D65">
      <v>26.238399999999999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7.xml><?xml version="1.0" encoding="utf-8"?>
<revisions xmlns="http://schemas.openxmlformats.org/spreadsheetml/2006/main" xmlns:r="http://schemas.openxmlformats.org/officeDocument/2006/relationships">
  <rcc rId="21052" sId="15">
    <oc r="D54" t="inlineStr">
      <is>
        <t>исполнен на 01.02.2021 г.</t>
      </is>
    </oc>
    <nc r="D54" t="inlineStr">
      <is>
        <t>исполнен на 01.03.2021 г.</t>
      </is>
    </nc>
  </rcc>
  <rcc rId="21053" sId="15">
    <oc r="D3" t="inlineStr">
      <is>
        <t>исполнен на 01.02.2021 г.</t>
      </is>
    </oc>
    <nc r="D3" t="inlineStr">
      <is>
        <t>исполнен на 01.03.2021 г.</t>
      </is>
    </nc>
  </rcc>
  <rcc rId="21054" sId="15">
    <oc r="A1" t="inlineStr">
      <is>
        <t xml:space="preserve">                     Анализ исполнения бюджета Шатьмапосинского сельского поселения на 01.02.2021 г.</t>
      </is>
    </oc>
    <nc r="A1" t="inlineStr">
      <is>
        <t xml:space="preserve">                     Анализ исполнения бюджета Шатьмапосинского сельского поселения на 01.03.2021 г.</t>
      </is>
    </nc>
  </rcc>
  <rcc rId="21055" sId="15" numFmtId="4">
    <oc r="D6">
      <v>0.77736000000000005</v>
    </oc>
    <nc r="D6">
      <v>5.2190399999999997</v>
    </nc>
  </rcc>
  <rcc rId="21056" sId="15" numFmtId="4">
    <oc r="D8">
      <v>14.192299999999999</v>
    </oc>
    <nc r="D8">
      <v>14.614660000000001</v>
    </nc>
  </rcc>
  <rcc rId="21057" sId="15" numFmtId="4">
    <oc r="D9">
      <v>8.3650000000000002E-2</v>
    </oc>
    <nc r="D9">
      <v>9.3780000000000002E-2</v>
    </nc>
  </rcc>
  <rcc rId="21058" sId="15" numFmtId="4">
    <oc r="D10">
      <v>19.042770000000001</v>
    </oc>
    <nc r="D10">
      <v>19.377559999999999</v>
    </nc>
  </rcc>
  <rcc rId="21059" sId="15" numFmtId="4">
    <oc r="D11">
      <v>-2.4186299999999998</v>
    </oc>
    <nc r="D11">
      <v>-2.9640499999999999</v>
    </nc>
  </rcc>
  <rcc rId="21060" sId="15" numFmtId="4">
    <oc r="D15">
      <v>1.57528</v>
    </oc>
    <nc r="D15">
      <v>3.8950399999999998</v>
    </nc>
  </rcc>
  <rcc rId="21061" sId="15" numFmtId="4">
    <oc r="D16">
      <v>13.35981</v>
    </oc>
    <nc r="D16">
      <v>17.267710000000001</v>
    </nc>
  </rcc>
  <rcc rId="21062" sId="15" numFmtId="4">
    <oc r="D27">
      <v>63.038800000000002</v>
    </oc>
    <nc r="D27">
      <v>94.7928</v>
    </nc>
  </rcc>
  <rcc rId="21063" sId="15" numFmtId="4">
    <oc r="D28">
      <v>2.1676000000000002</v>
    </oc>
    <nc r="D28">
      <v>4.3352000000000004</v>
    </nc>
  </rcc>
  <rcc rId="21064" sId="15" numFmtId="4">
    <oc r="D42">
      <v>176.851</v>
    </oc>
    <nc r="D42">
      <v>353.702</v>
    </nc>
  </rcc>
  <rcc rId="21065" sId="15" numFmtId="4">
    <oc r="C44">
      <v>484.34</v>
    </oc>
    <nc r="C44">
      <v>1615.279</v>
    </nc>
  </rcc>
  <rcc rId="21066" sId="15" numFmtId="4">
    <oc r="D45">
      <v>8.6166</v>
    </oc>
    <nc r="D45">
      <v>17.2332</v>
    </nc>
  </rcc>
  <rcc rId="21067" sId="15" numFmtId="4">
    <nc r="D50">
      <v>188.49879999999999</v>
    </nc>
  </rcc>
  <rcc rId="21068" sId="15" numFmtId="34">
    <oc r="D58">
      <v>28.8172</v>
    </oc>
    <nc r="D58">
      <v>120.98365</v>
    </nc>
  </rcc>
  <rcc rId="21069" sId="15" numFmtId="34">
    <oc r="D65">
      <v>2</v>
    </oc>
    <nc r="D65">
      <v>10.33001</v>
    </nc>
  </rcc>
  <rcc rId="21070" sId="15" numFmtId="34">
    <oc r="C75">
      <v>1103.6559999999999</v>
    </oc>
    <nc r="C75">
      <v>2234.5949999999998</v>
    </nc>
  </rcc>
  <rcc rId="21071" sId="15" numFmtId="34">
    <nc r="D80">
      <v>15.186780000000001</v>
    </nc>
  </rcc>
  <rcc rId="21072" sId="15" numFmtId="34">
    <nc r="D82">
      <v>70</v>
    </nc>
  </rcc>
  <rcc rId="21073" sId="15" numFmtId="34">
    <oc r="D89">
      <v>0</v>
    </oc>
    <nc r="D89">
      <v>7.0069999999999997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8.xml><?xml version="1.0" encoding="utf-8"?>
<revisions xmlns="http://schemas.openxmlformats.org/spreadsheetml/2006/main" xmlns:r="http://schemas.openxmlformats.org/officeDocument/2006/relationships">
  <rfmt sheetId="3" sqref="C134:D134">
    <dxf>
      <numFmt numFmtId="174" formatCode="0.0000"/>
    </dxf>
  </rfmt>
  <rfmt sheetId="3" sqref="C134:D134">
    <dxf>
      <numFmt numFmtId="183" formatCode="0.000"/>
    </dxf>
  </rfmt>
  <rfmt sheetId="3" sqref="C134:D134">
    <dxf>
      <numFmt numFmtId="2" formatCode="0.00"/>
    </dxf>
  </rfmt>
  <rfmt sheetId="3" sqref="C134:D134">
    <dxf>
      <numFmt numFmtId="166" formatCode="0.0"/>
    </dxf>
  </rfmt>
  <rfmt sheetId="3" sqref="C72:D72">
    <dxf>
      <numFmt numFmtId="174" formatCode="0.0000"/>
    </dxf>
  </rfmt>
  <rfmt sheetId="3" sqref="C72:D72">
    <dxf>
      <numFmt numFmtId="183" formatCode="0.000"/>
    </dxf>
  </rfmt>
  <rfmt sheetId="3" sqref="C72:D72">
    <dxf>
      <numFmt numFmtId="2" formatCode="0.00"/>
    </dxf>
  </rfmt>
  <rfmt sheetId="3" sqref="C72:D72">
    <dxf>
      <numFmt numFmtId="166" formatCode="0.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381.xml><?xml version="1.0" encoding="utf-8"?>
<revisions xmlns="http://schemas.openxmlformats.org/spreadsheetml/2006/main" xmlns:r="http://schemas.openxmlformats.org/officeDocument/2006/relationships">
  <rcc rId="21581" sId="3" numFmtId="4">
    <oc r="D6">
      <v>7546.4537799999998</v>
    </oc>
    <nc r="D6">
      <v>18521.75189</v>
    </nc>
  </rcc>
  <rcc rId="21582" sId="3" numFmtId="4">
    <oc r="D8">
      <v>200.41847000000001</v>
    </oc>
    <nc r="D8">
      <v>206.38317000000001</v>
    </nc>
  </rcc>
  <rcc rId="21583" sId="3" numFmtId="4">
    <oc r="D9">
      <v>1.1813899999999999</v>
    </oc>
    <nc r="D9">
      <v>1.3244800000000001</v>
    </nc>
  </rcc>
  <rcc rId="21584" sId="3" numFmtId="4">
    <oc r="D10">
      <v>268.91462000000001</v>
    </oc>
    <nc r="D10">
      <v>273.64233999999999</v>
    </nc>
  </rcc>
  <rcc rId="21585" sId="3" numFmtId="4">
    <oc r="D11">
      <v>-34.155059999999999</v>
    </oc>
    <nc r="D11">
      <v>-41.85765</v>
    </nc>
  </rcc>
  <rcc rId="21586" sId="3" numFmtId="4">
    <oc r="D13">
      <v>236.71242000000001</v>
    </oc>
    <nc r="D13">
      <v>562.36303999999996</v>
    </nc>
  </rcc>
  <rcc rId="21587" sId="3" numFmtId="4">
    <oc r="D14">
      <v>1320.65984</v>
    </oc>
    <nc r="D14">
      <v>1422.7088799999999</v>
    </nc>
  </rcc>
  <rcc rId="21588" sId="3" numFmtId="4">
    <oc r="D15">
      <v>46.965040000000002</v>
    </oc>
    <nc r="D15">
      <v>86.739789999999999</v>
    </nc>
  </rcc>
  <rcc rId="21589" sId="3" numFmtId="4">
    <oc r="D16">
      <v>38.527999999999999</v>
    </oc>
    <nc r="D16">
      <v>101.392</v>
    </nc>
  </rcc>
  <rcc rId="21590" sId="3" numFmtId="4">
    <oc r="D20">
      <v>62.655839999999998</v>
    </oc>
    <nc r="D20">
      <v>145.36606</v>
    </nc>
  </rcc>
  <rcc rId="21591" sId="3" numFmtId="4">
    <oc r="D23">
      <v>15.34722</v>
    </oc>
    <nc r="D23">
      <v>15.358269999999999</v>
    </nc>
  </rcc>
  <rcc rId="21592" sId="3" numFmtId="4">
    <oc r="D25">
      <v>102.13282</v>
    </oc>
    <nc r="D25">
      <v>272.97647000000001</v>
    </nc>
  </rcc>
  <rfmt sheetId="3" sqref="D25">
    <dxf>
      <numFmt numFmtId="166" formatCode="0.0"/>
    </dxf>
  </rfmt>
  <rcc rId="21593" sId="3" numFmtId="4">
    <oc r="D37">
      <v>355.41689000000002</v>
    </oc>
    <nc r="D37">
      <v>664.71186999999998</v>
    </nc>
  </rcc>
  <rcc rId="21594" sId="3" numFmtId="4">
    <oc r="D38">
      <v>14.514659999999999</v>
    </oc>
    <nc r="D38">
      <v>40.528320000000001</v>
    </nc>
  </rcc>
  <rcc rId="21595" sId="3" numFmtId="4">
    <oc r="D42">
      <v>10.19009</v>
    </oc>
    <nc r="D42">
      <v>43.113900000000001</v>
    </nc>
  </rcc>
  <rcc rId="21596" sId="3" numFmtId="4">
    <oc r="D44">
      <v>1.84E-2</v>
    </oc>
    <nc r="D44">
      <v>367.60597000000001</v>
    </nc>
  </rcc>
  <rcc rId="21597" sId="3" numFmtId="4">
    <oc r="D50">
      <v>1207.4346499999999</v>
    </oc>
    <nc r="D50">
      <v>1212.81755</v>
    </nc>
  </rcc>
  <rcc rId="21598" sId="3" numFmtId="4">
    <oc r="D54">
      <v>45.8825</v>
    </oc>
    <nc r="D54">
      <v>135.84352999999999</v>
    </nc>
  </rcc>
  <rcc rId="21599" sId="3" numFmtId="4">
    <oc r="D55">
      <v>2.0235400000000001</v>
    </oc>
    <nc r="D55">
      <v>42.450040000000001</v>
    </nc>
  </rcc>
  <rcc rId="21600" sId="3" numFmtId="4">
    <oc r="D56">
      <v>-1.5562</v>
    </oc>
    <nc r="D56">
      <v>16.689260000000001</v>
    </nc>
  </rcc>
  <rcc rId="21601" sId="3" numFmtId="4">
    <oc r="D57">
      <v>41.55</v>
    </oc>
    <nc r="D57">
      <v>85.478399999999993</v>
    </nc>
  </rcc>
  <rcc rId="21602" sId="3" numFmtId="4">
    <oc r="D63">
      <v>835.6</v>
    </oc>
    <nc r="D63">
      <v>1671.2</v>
    </nc>
  </rcc>
  <rcc rId="21603" sId="3" numFmtId="4">
    <oc r="C66">
      <v>236042.63518000001</v>
    </oc>
    <nc r="C66">
      <v>256126.83517999999</v>
    </nc>
  </rcc>
  <rcc rId="21604" sId="3" numFmtId="4">
    <oc r="D66">
      <v>0</v>
    </oc>
    <nc r="D66">
      <v>27567.292420000002</v>
    </nc>
  </rcc>
  <rcc rId="21605" sId="3" numFmtId="4">
    <oc r="D67">
      <v>18143.8</v>
    </oc>
    <nc r="D67">
      <v>52131.773509999999</v>
    </nc>
  </rcc>
  <rcc rId="21606" sId="3" numFmtId="4">
    <nc r="D68">
      <v>4765.0600000000004</v>
    </nc>
  </rcc>
  <rcc rId="21607" sId="3" numFmtId="4">
    <oc r="D70">
      <v>-19535.39184</v>
    </oc>
    <nc r="D70">
      <v>-19738.97309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район!$39:$39,район!$82:$82,район!$95:$95</formula>
    <oldFormula>район!$39:$39,район!$82:$82,район!$95:$95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Хор!$19:$24,Хор!$28:$35,Хор!$40:$40,Хор!$46:$48,Хор!$55:$55,Хор!$57:$59,Хор!$65:$66,Хор!$76:$76,Хор!$81:$85,Хор!$88:$95,Хор!$142:$142</formula>
    <oldFormula>Хор!$19:$24,Хор!$28:$35,Хор!$40:$40,Хор!$46:$48,Хор!$55:$55,Хор!$57:$59,Хор!$65:$66,Хор!$76:$76,Хор!$81:$85,Хор!$88:$95,Хор!$142:$142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Чум!$19:$24,Чум!$31:$36,Чум!$48:$49,Чум!$57:$57,Чум!$59:$61,Чум!$67:$68,Чум!$78:$78,Чум!$83:$87,Чум!$90:$97,Чум!$142:$142</formula>
    <oldFormula>Чум!$19:$24,Чум!$31:$36,Чум!$48:$49,Чум!$57:$57,Чум!$59:$61,Чум!$67:$68,Чум!$78:$78,Чум!$83:$87,Чум!$90:$97,Чум!$142:$142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Шать!$19:$25,Шать!$31:$33,Шать!$47:$49,Шать!$57:$57,Шать!$59:$60,Шать!$67:$68,Шать!$74:$74,Шать!$78:$78,Шать!$84:$86,Шать!$90:$97,Шать!$142:$142</formula>
    <oldFormula>Шать!$19:$25,Шать!$31:$33,Шать!$47:$49,Шать!$57:$57,Шать!$59:$60,Шать!$67:$68,Шать!$74:$74,Шать!$78:$78,Шать!$84:$86,Шать!$90:$97,Шать!$142:$142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Юнг!$19:$24,Юнг!$38:$38,Юнг!$46:$46,Юнг!$56:$56,Юнг!$58:$60,Юнг!$66:$67,Юнг!$77:$77,Юнг!$82:$86,Юнг!$89:$96,Юнг!$142:$142</formula>
    <oldFormula>Юнг!$19:$24,Юнг!$38:$38,Юнг!$46:$46,Юнг!$56:$56,Юнг!$58:$60,Юнг!$66:$67,Юнг!$77:$77,Юнг!$82:$86,Юнг!$89:$96,Юнг!$142:$142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Юсь!$19:$24,Юсь!$36:$36,Юсь!$43:$48,Юсь!$57:$57,Юсь!$59:$61,Юсь!$67:$68,Юсь!$83:$87,Юсь!$90:$97,Юсь!$141:$141</formula>
    <oldFormula>Юсь!$19:$24,Юсь!$36:$36,Юсь!$43:$48,Юсь!$57:$57,Юсь!$59:$61,Юсь!$67:$68,Юсь!$83:$87,Юсь!$90:$97,Юсь!$141:$141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Яра!$19:$24,Яра!$28:$29,Яра!$33:$33,Яра!$46:$46,Яра!$48:$50,Яра!$58:$58,Яра!$60:$61,Яра!$68:$69,Яра!$79:$79,Яра!$84:$88,Яра!$91:$98,Яра!$143:$143</formula>
    <oldFormula>Яра!$19:$24,Яра!$28:$29,Яра!$33:$33,Яра!$46:$46,Яра!$48:$50,Яра!$58:$58,Яра!$60:$61,Яра!$68:$69,Яра!$79:$79,Яра!$84:$88,Яра!$91:$98,Яра!$143:$143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7003" sId="4" numFmtId="4">
    <oc r="C10">
      <v>159.91</v>
    </oc>
    <nc r="C10">
      <v>155.59</v>
    </nc>
  </rcc>
  <rcc rId="17004" sId="4" numFmtId="4">
    <oc r="D10">
      <v>13.3348</v>
    </oc>
    <nc r="D10">
      <v>12.99539</v>
    </nc>
  </rcc>
  <rcc rId="17005" sId="4" numFmtId="4">
    <oc r="D11">
      <v>-1.78654</v>
    </oc>
    <nc r="D11">
      <v>-1.65055</v>
    </nc>
  </rcc>
  <rcc rId="17006" sId="4" numFmtId="4">
    <oc r="C13">
      <v>35</v>
    </oc>
    <nc r="C13">
      <v>25</v>
    </nc>
  </rcc>
  <rcc rId="17007" sId="4" numFmtId="4">
    <oc r="C15">
      <v>38</v>
    </oc>
    <nc r="C15">
      <v>50</v>
    </nc>
  </rcc>
  <rcc rId="17008" sId="4" numFmtId="4">
    <oc r="D15">
      <v>0.60509999999999997</v>
    </oc>
    <nc r="D15">
      <v>0.31758999999999998</v>
    </nc>
  </rcc>
  <rcc rId="17009" sId="4" numFmtId="4">
    <oc r="C16">
      <v>193</v>
    </oc>
    <nc r="C16">
      <v>195</v>
    </nc>
  </rcc>
  <rcc rId="17010" sId="4" numFmtId="4">
    <oc r="D16">
      <v>4.6512900000000004</v>
    </oc>
    <nc r="D16">
      <v>2.5846499999999999</v>
    </nc>
  </rcc>
  <rcc rId="17011" sId="4" numFmtId="4">
    <oc r="D18">
      <v>0.2</v>
    </oc>
    <nc r="D18">
      <v>0</v>
    </nc>
  </rcc>
  <rcc rId="17012" sId="4" numFmtId="34">
    <oc r="C39">
      <v>1194.4000000000001</v>
    </oc>
    <nc r="C39">
      <v>1901.5</v>
    </nc>
  </rcc>
  <rcc rId="17013" sId="4" numFmtId="4">
    <oc r="D39">
      <v>99.531999999999996</v>
    </oc>
    <nc r="D39">
      <v>158.46</v>
    </nc>
  </rcc>
  <rcc rId="17014" sId="4" numFmtId="34">
    <oc r="C40">
      <v>100</v>
    </oc>
    <nc r="C40">
      <v>0</v>
    </nc>
  </rcc>
  <rcc rId="17015" sId="4" numFmtId="34">
    <oc r="C41">
      <v>386.53</v>
    </oc>
    <nc r="C41">
      <v>366.14</v>
    </nc>
  </rcc>
  <rcc rId="17016" sId="4" numFmtId="34">
    <oc r="C42">
      <v>92.584999999999994</v>
    </oc>
    <nc r="C42">
      <v>107.643</v>
    </nc>
  </rcc>
  <rcc rId="17017" sId="4" numFmtId="4">
    <oc r="D42">
      <v>7.4667000000000003</v>
    </oc>
    <nc r="D42">
      <v>8.6165000000000003</v>
    </nc>
  </rcc>
  <rfmt sheetId="4" sqref="C47:C48">
    <dxf>
      <numFmt numFmtId="168" formatCode="0.00000"/>
    </dxf>
  </rfmt>
  <rfmt sheetId="4" sqref="C47:C48">
    <dxf>
      <numFmt numFmtId="174" formatCode="0.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16966" sId="4">
    <oc r="A1" t="inlineStr">
      <is>
        <t xml:space="preserve">                     Анализ исполнения бюджета Александровского сельского поселения на 01.02.2020 г.</t>
      </is>
    </oc>
    <nc r="A1" t="inlineStr">
      <is>
        <t xml:space="preserve">                     Анализ исполнения бюджета Александровского сельского поселения на 01.02.2021 г.</t>
      </is>
    </nc>
  </rcc>
  <rcc rId="16967" sId="4">
    <oc r="C3" t="inlineStr">
      <is>
        <t>назначено на 2020 г.</t>
      </is>
    </oc>
    <nc r="C3" t="inlineStr">
      <is>
        <t>назначено на 2021 г.</t>
      </is>
    </nc>
  </rcc>
  <rcc rId="16968" sId="4">
    <oc r="D3" t="inlineStr">
      <is>
        <t>исполнен на 01.02.2020 г.</t>
      </is>
    </oc>
    <nc r="D3" t="inlineStr">
      <is>
        <t>исполнен на 01.02.2021 г.</t>
      </is>
    </nc>
  </rcc>
  <rcc rId="16969" sId="4" numFmtId="4">
    <oc r="C6">
      <v>89.8</v>
    </oc>
    <nc r="C6">
      <v>62.67</v>
    </nc>
  </rcc>
  <rcc rId="16970" sId="4" numFmtId="4">
    <oc r="D6">
      <v>1.4789399999999999</v>
    </oc>
    <nc r="D6">
      <v>8.8133300000000006</v>
    </nc>
  </rcc>
  <rcc rId="16971" sId="4" numFmtId="4">
    <oc r="C8">
      <v>95.74</v>
    </oc>
    <nc r="C8">
      <v>93.16</v>
    </nc>
  </rcc>
  <rcc rId="16972" sId="4" numFmtId="4">
    <oc r="D8">
      <v>9.7181300000000004</v>
    </oc>
    <nc r="D8">
      <v>9.6852900000000002</v>
    </nc>
  </rcc>
  <rcc rId="16973" sId="4" numFmtId="4">
    <oc r="D9">
      <v>6.6140000000000004E-2</v>
    </oc>
    <nc r="D9">
      <v>5.7099999999999998E-2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16924" sId="3">
    <oc r="A2" t="inlineStr">
      <is>
        <t xml:space="preserve">                                                        Моргаушского района на 01.02.2020 г. </t>
      </is>
    </oc>
    <nc r="A2" t="inlineStr">
      <is>
        <t xml:space="preserve">                                                        Моргаушского района на 01.02.2021 г. </t>
      </is>
    </nc>
  </rcc>
  <rcc rId="16925" sId="3">
    <oc r="C3" t="inlineStr">
      <is>
        <t>назначено на 2020 г.</t>
      </is>
    </oc>
    <nc r="C3" t="inlineStr">
      <is>
        <t>назначено на 2021 г.</t>
      </is>
    </nc>
  </rcc>
  <rcc rId="16926" sId="3">
    <oc r="D3" t="inlineStr">
      <is>
        <t>исполнено на 01.02.2020 г.</t>
      </is>
    </oc>
    <nc r="D3" t="inlineStr">
      <is>
        <t>исполнено на 01.02.2021 г.</t>
      </is>
    </nc>
  </rcc>
  <rcc rId="16927" sId="3">
    <oc r="C74" t="inlineStr">
      <is>
        <t>назначено на 2020 г.</t>
      </is>
    </oc>
    <nc r="C74" t="inlineStr">
      <is>
        <t>назначено на 2021 г.</t>
      </is>
    </nc>
  </rcc>
  <rcc rId="16928" sId="3">
    <oc r="D74" t="inlineStr">
      <is>
        <t xml:space="preserve">исполнено на 01.02.2020 г. </t>
      </is>
    </oc>
    <nc r="D74" t="inlineStr">
      <is>
        <t xml:space="preserve">исполнено на 01.02.2021 г. </t>
      </is>
    </nc>
  </rcc>
  <rcc rId="16929" sId="2">
    <oc r="B5" t="inlineStr">
      <is>
        <t>об исполнении бюджетов поселений  Моргаушского района  на 1 февраля 2020 г.</t>
      </is>
    </oc>
    <nc r="B5" t="inlineStr">
      <is>
        <t>об исполнении бюджетов поселений  Моргаушского района  на 1 февраля 2021 г.</t>
      </is>
    </nc>
  </rcc>
  <rcc rId="16930" sId="1">
    <oc r="A1" t="inlineStr">
      <is>
        <t>Анализ исполнения консолидированного бюджета Моргаушского районана 01.02.2020 г.</t>
      </is>
    </oc>
    <nc r="A1" t="inlineStr">
      <is>
        <t>Анализ исполнения консолидированного бюджета Моргаушского районана 01.02.2021 г.</t>
      </is>
    </nc>
  </rcc>
  <rcc rId="16931" sId="1">
    <oc r="C3" t="inlineStr">
      <is>
        <t>план на 2020 г.</t>
      </is>
    </oc>
    <nc r="C3" t="inlineStr">
      <is>
        <t>план на 2021 г.</t>
      </is>
    </nc>
  </rcc>
  <rcc rId="16932" sId="1">
    <oc r="F3" t="inlineStr">
      <is>
        <t>план на 2020 г.</t>
      </is>
    </oc>
    <nc r="F3" t="inlineStr">
      <is>
        <t>план на 2021 г.</t>
      </is>
    </nc>
  </rcc>
  <rcc rId="16933" sId="1">
    <oc r="I3" t="inlineStr">
      <is>
        <t>план на 2020 г.</t>
      </is>
    </oc>
    <nc r="I3" t="inlineStr">
      <is>
        <t>план на 2021 г.</t>
      </is>
    </nc>
  </rcc>
  <rcc rId="16934" sId="1">
    <oc r="D3" t="inlineStr">
      <is>
        <t>исполнено на 01.02.2020 г.</t>
      </is>
    </oc>
    <nc r="D3" t="inlineStr">
      <is>
        <t>исполнено на 01.02.2021 г.</t>
      </is>
    </nc>
  </rcc>
  <rcc rId="16935" sId="1">
    <oc r="G3" t="inlineStr">
      <is>
        <t>исполнено на 01.02.2020 г.</t>
      </is>
    </oc>
    <nc r="G3" t="inlineStr">
      <is>
        <t>исполнено на 01.02.2021 г.</t>
      </is>
    </nc>
  </rcc>
  <rcc rId="16936" sId="1">
    <oc r="J3" t="inlineStr">
      <is>
        <t>исполнено на 01.02.2020 г.</t>
      </is>
    </oc>
    <nc r="J3" t="inlineStr">
      <is>
        <t>исполнено на 01.02.2021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20352" sId="6" numFmtId="4">
    <oc r="D60">
      <v>51.25712</v>
    </oc>
    <nc r="D60">
      <v>192.76031</v>
    </nc>
  </rcc>
  <rcc rId="20353" sId="6" numFmtId="4">
    <oc r="D67">
      <v>4</v>
    </oc>
    <nc r="D67">
      <v>21.655180000000001</v>
    </nc>
  </rcc>
  <rcc rId="20354" sId="6" numFmtId="4">
    <oc r="C77">
      <v>1947.57</v>
    </oc>
    <nc r="C77">
      <v>3232.66</v>
    </nc>
  </rcc>
  <rcc rId="20355" sId="6" numFmtId="4">
    <oc r="C83">
      <v>397.49299999999999</v>
    </oc>
    <nc r="C83">
      <v>646.04600000000005</v>
    </nc>
  </rcc>
  <rcc rId="20356" sId="6" numFmtId="4">
    <oc r="D84">
      <v>0</v>
    </oc>
    <nc r="D84">
      <v>47.015349999999998</v>
    </nc>
  </rcc>
  <rcc rId="20357" sId="6" numFmtId="4">
    <oc r="D86">
      <v>15.20205</v>
    </oc>
    <nc r="D86">
      <v>293.92714000000001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fmt sheetId="1" sqref="J4:J27">
    <dxf>
      <numFmt numFmtId="174" formatCode="0.0000"/>
    </dxf>
  </rfmt>
  <rfmt sheetId="1" sqref="J4:J27">
    <dxf>
      <numFmt numFmtId="183" formatCode="0.000"/>
    </dxf>
  </rfmt>
  <rfmt sheetId="1" sqref="J4:J27">
    <dxf>
      <numFmt numFmtId="2" formatCode="0.00"/>
    </dxf>
  </rfmt>
  <rfmt sheetId="1" sqref="J4:J27">
    <dxf>
      <numFmt numFmtId="166" formatCode="0.0"/>
    </dxf>
  </rfmt>
  <rcc rId="19905" sId="1">
    <oc r="E25">
      <f>D25/C25*100</f>
    </oc>
    <nc r="E25"/>
  </rcc>
  <rcc rId="19906" sId="1">
    <oc r="K25">
      <f>J25/I25*100</f>
    </oc>
    <nc r="K25"/>
  </rcc>
  <rcc rId="19907" sId="1">
    <oc r="K17">
      <f>J17/I17*100</f>
    </oc>
    <nc r="K17"/>
  </rcc>
  <rcc rId="19908" sId="1">
    <oc r="K18">
      <f>J18/I18*100</f>
    </oc>
    <nc r="K18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17340" sId="7" numFmtId="34">
    <oc r="C57">
      <v>1637</v>
    </oc>
    <nc r="C57">
      <v>1768.4</v>
    </nc>
  </rcc>
  <rcc rId="17341" sId="7" numFmtId="34">
    <oc r="D57">
      <v>33.744770000000003</v>
    </oc>
    <nc r="D57">
      <v>28.7</v>
    </nc>
  </rcc>
  <rcc rId="17342" sId="7" numFmtId="34">
    <oc r="C60">
      <v>44</v>
    </oc>
    <nc r="C60">
      <v>0</v>
    </nc>
  </rcc>
  <rcc rId="17343" sId="7" numFmtId="34">
    <oc r="C61">
      <v>5</v>
    </oc>
    <nc r="C61">
      <v>100</v>
    </nc>
  </rcc>
  <rcc rId="17344" sId="7" numFmtId="34">
    <oc r="C62">
      <v>4.9340000000000002</v>
    </oc>
    <nc r="C62">
      <v>24.869</v>
    </nc>
  </rcc>
  <rcc rId="17345" sId="7" numFmtId="34">
    <oc r="C64">
      <v>179.208</v>
    </oc>
    <nc r="C64">
      <v>206.767</v>
    </nc>
  </rcc>
  <rcc rId="17346" sId="7" numFmtId="34">
    <oc r="C68">
      <v>1.6</v>
    </oc>
    <nc r="C68">
      <v>3</v>
    </nc>
  </rcc>
  <rcc rId="17347" sId="7" numFmtId="34">
    <oc r="C69">
      <v>2.4</v>
    </oc>
    <nc r="C69">
      <v>10</v>
    </nc>
  </rcc>
  <rcc rId="17348" sId="7" numFmtId="34">
    <oc r="C72">
      <v>10.021000000000001</v>
    </oc>
    <nc r="C72">
      <v>4.26</v>
    </nc>
  </rcc>
  <rcc rId="17349" sId="7" numFmtId="34">
    <oc r="C74">
      <v>2084.4699999999998</v>
    </oc>
    <nc r="C74">
      <v>2145.69</v>
    </nc>
  </rcc>
  <rcc rId="17350" sId="7" numFmtId="34">
    <oc r="D74">
      <v>8.8559999999999999</v>
    </oc>
    <nc r="D74">
      <v>0</v>
    </nc>
  </rcc>
  <rcc rId="17351" sId="7" numFmtId="34">
    <oc r="C75">
      <v>50</v>
    </oc>
    <nc r="C75">
      <v>350</v>
    </nc>
  </rcc>
  <rcc rId="17352" sId="7" numFmtId="34">
    <oc r="D75">
      <v>7</v>
    </oc>
    <nc r="D75">
      <v>0</v>
    </nc>
  </rcc>
  <rcc rId="17353" sId="7" numFmtId="34">
    <oc r="C78">
      <v>0</v>
    </oc>
    <nc r="C78">
      <v>1192.3309999999999</v>
    </nc>
  </rcc>
  <rcc rId="17354" sId="7" numFmtId="34">
    <oc r="C79">
      <v>1189.325</v>
    </oc>
    <nc r="C79">
      <v>1384</v>
    </nc>
  </rcc>
  <rcc rId="17355" sId="7" numFmtId="34">
    <oc r="C81">
      <v>1975.2</v>
    </oc>
    <nc r="C81">
      <v>1995.2</v>
    </nc>
  </rcc>
  <rcc rId="17356" sId="7" numFmtId="34">
    <oc r="D81">
      <v>150</v>
    </oc>
    <nc r="D81">
      <v>0</v>
    </nc>
  </rcc>
  <rcc rId="17357" sId="7" numFmtId="34">
    <oc r="C88">
      <v>2</v>
    </oc>
    <nc r="C88">
      <v>50</v>
    </nc>
  </rcc>
  <rcc rId="17358" sId="7" numFmtId="34">
    <oc r="D64">
      <v>4</v>
    </oc>
    <nc r="D64">
      <v>4.8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2.xml><?xml version="1.0" encoding="utf-8"?>
<revisions xmlns="http://schemas.openxmlformats.org/spreadsheetml/2006/main" xmlns:r="http://schemas.openxmlformats.org/officeDocument/2006/relationships">
  <rfmt sheetId="1" sqref="J24">
    <dxf>
      <fill>
        <patternFill>
          <bgColor theme="0" tint="-0.14999847407452621"/>
        </patternFill>
      </fill>
    </dxf>
  </rfmt>
  <rcc rId="19844" sId="1" numFmtId="4">
    <oc r="J24">
      <f>Справка!CA31</f>
    </oc>
    <nc r="J24">
      <v>4668.116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1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17417" sId="8">
    <oc r="C3" t="inlineStr">
      <is>
        <t>назначено на 2020 г.</t>
      </is>
    </oc>
    <nc r="C3" t="inlineStr">
      <is>
        <t>назначено на 2021 г.</t>
      </is>
    </nc>
  </rcc>
  <rcc rId="17418" sId="8">
    <oc r="D3" t="inlineStr">
      <is>
        <t>исполнен на 01.02.2020 г.</t>
      </is>
    </oc>
    <nc r="D3" t="inlineStr">
      <is>
        <t>исполнен на 01.02.2021 г.</t>
      </is>
    </nc>
  </rcc>
  <rcc rId="17419" sId="8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65" formatCode="_(* #,##0.00_);_(* \(#,##0.00\);_(* &quot;-&quot;??_);_(@_)"/>
    </odxf>
    <ndxf>
      <numFmt numFmtId="166" formatCode="0.0"/>
    </ndxf>
  </rcc>
  <rcc rId="17420" sId="8">
    <oc r="D54" t="inlineStr">
      <is>
        <t>исполнено на 01.02.2020 г.</t>
      </is>
    </oc>
    <nc r="D54" t="inlineStr">
      <is>
        <t>исполнен на 01.02.2021 г.</t>
      </is>
    </nc>
  </rcc>
  <rcc rId="17421" sId="9">
    <oc r="C3" t="inlineStr">
      <is>
        <t>назначено на 2020 г.</t>
      </is>
    </oc>
    <nc r="C3" t="inlineStr">
      <is>
        <t>назначено на 2021 г.</t>
      </is>
    </nc>
  </rcc>
  <rcc rId="17422" sId="9">
    <oc r="D3" t="inlineStr">
      <is>
        <t>исполнен на 01.02.2020 г.</t>
      </is>
    </oc>
    <nc r="D3" t="inlineStr">
      <is>
        <t>исполнен на 01.02.2021 г.</t>
      </is>
    </nc>
  </rcc>
  <rcc rId="17423" sId="9" odxf="1" dxf="1">
    <oc r="C55" t="inlineStr">
      <is>
        <t>назначено на 2020 г.</t>
      </is>
    </oc>
    <nc r="C55" t="inlineStr">
      <is>
        <t>назначено на 2021 г.</t>
      </is>
    </nc>
    <odxf>
      <numFmt numFmtId="1" formatCode="0"/>
    </odxf>
    <ndxf>
      <numFmt numFmtId="166" formatCode="0.0"/>
    </ndxf>
  </rcc>
  <rcc rId="17424" sId="9" odxf="1" dxf="1">
    <oc r="D55" t="inlineStr">
      <is>
        <t>исполнено на 01.02.2020 г.</t>
      </is>
    </oc>
    <nc r="D55" t="inlineStr">
      <is>
        <t>исполнен на 01.02.2021 г.</t>
      </is>
    </nc>
    <odxf>
      <numFmt numFmtId="1" formatCode="0"/>
    </odxf>
    <ndxf>
      <numFmt numFmtId="0" formatCode="General"/>
    </ndxf>
  </rcc>
  <rcc rId="17425" sId="10">
    <oc r="C54" t="inlineStr">
      <is>
        <t>назначено на 2020 г.</t>
      </is>
    </oc>
    <nc r="C54" t="inlineStr">
      <is>
        <t>назначено на 2021 г.</t>
      </is>
    </nc>
  </rcc>
  <rcc rId="17426" sId="10" odxf="1" dxf="1">
    <oc r="D54" t="inlineStr">
      <is>
        <t>исполнено на 01.02.2020 г.</t>
      </is>
    </oc>
    <nc r="D54" t="inlineStr">
      <is>
        <t>исполнен на 01.02.2021 г.</t>
      </is>
    </nc>
    <odxf>
      <numFmt numFmtId="166" formatCode="0.0"/>
    </odxf>
    <ndxf>
      <numFmt numFmtId="0" formatCode="General"/>
    </ndxf>
  </rcc>
  <rcc rId="17427" sId="10">
    <oc r="C3" t="inlineStr">
      <is>
        <t>назначено на 2020 г.</t>
      </is>
    </oc>
    <nc r="C3" t="inlineStr">
      <is>
        <t>назначено на 2021 г.</t>
      </is>
    </nc>
  </rcc>
  <rcc rId="17428" sId="10">
    <oc r="D3" t="inlineStr">
      <is>
        <t>исполнен на 01.02.2020 г.</t>
      </is>
    </oc>
    <nc r="D3" t="inlineStr">
      <is>
        <t>исполнен на 01.02.2021 г.</t>
      </is>
    </nc>
  </rcc>
  <rcc rId="17429" sId="11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" formatCode="0"/>
    </odxf>
    <ndxf>
      <numFmt numFmtId="166" formatCode="0.0"/>
    </ndxf>
  </rcc>
  <rcc rId="17430" sId="11" odxf="1" dxf="1">
    <oc r="D54" t="inlineStr">
      <is>
        <t>исполнено на 01.02.2020 г.</t>
      </is>
    </oc>
    <nc r="D54" t="inlineStr">
      <is>
        <t>исполнен на 01.02.2021 г.</t>
      </is>
    </nc>
    <odxf>
      <numFmt numFmtId="1" formatCode="0"/>
    </odxf>
    <ndxf>
      <numFmt numFmtId="0" formatCode="General"/>
    </ndxf>
  </rcc>
  <rcc rId="17431" sId="11">
    <oc r="C3" t="inlineStr">
      <is>
        <t>назначено на 2020 г.</t>
      </is>
    </oc>
    <nc r="C3" t="inlineStr">
      <is>
        <t>назначено на 2021 г.</t>
      </is>
    </nc>
  </rcc>
  <rcc rId="17432" sId="11">
    <oc r="D3" t="inlineStr">
      <is>
        <t>исполнен на 01.02.2020 г.</t>
      </is>
    </oc>
    <nc r="D3" t="inlineStr">
      <is>
        <t>исполнен на 01.02.2021 г.</t>
      </is>
    </nc>
  </rcc>
  <rcc rId="17433" sId="12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" formatCode="0"/>
    </odxf>
    <ndxf>
      <numFmt numFmtId="166" formatCode="0.0"/>
    </ndxf>
  </rcc>
  <rcc rId="17434" sId="12" odxf="1" dxf="1">
    <oc r="D54" t="inlineStr">
      <is>
        <t>исполнено на 01.02.2020 г.</t>
      </is>
    </oc>
    <nc r="D54" t="inlineStr">
      <is>
        <t>исполнен на 01.02.2021 г.</t>
      </is>
    </nc>
    <odxf>
      <numFmt numFmtId="1" formatCode="0"/>
    </odxf>
    <ndxf>
      <numFmt numFmtId="0" formatCode="General"/>
    </ndxf>
  </rcc>
  <rcc rId="17435" sId="12">
    <oc r="C3" t="inlineStr">
      <is>
        <t>назначено на 2020 г.</t>
      </is>
    </oc>
    <nc r="C3" t="inlineStr">
      <is>
        <t>назначено на 2021 г.</t>
      </is>
    </nc>
  </rcc>
  <rcc rId="17436" sId="12">
    <oc r="D3" t="inlineStr">
      <is>
        <t>исполнен на 01.02.2020 г.</t>
      </is>
    </oc>
    <nc r="D3" t="inlineStr">
      <is>
        <t>исполнен на 01.02.2021 г.</t>
      </is>
    </nc>
  </rcc>
  <rcc rId="17437" sId="13" odxf="1" dxf="1">
    <oc r="C52" t="inlineStr">
      <is>
        <t>назначено на 2020 г.</t>
      </is>
    </oc>
    <nc r="C52" t="inlineStr">
      <is>
        <t>назначено на 2021 г.</t>
      </is>
    </nc>
    <odxf>
      <numFmt numFmtId="165" formatCode="_(* #,##0.00_);_(* \(#,##0.00\);_(* &quot;-&quot;??_);_(@_)"/>
    </odxf>
    <ndxf>
      <numFmt numFmtId="166" formatCode="0.0"/>
    </ndxf>
  </rcc>
  <rcc rId="17438" sId="13">
    <oc r="D52" t="inlineStr">
      <is>
        <t>исполнено на 01.02.2020 г.</t>
      </is>
    </oc>
    <nc r="D52" t="inlineStr">
      <is>
        <t>исполнен на 01.02.2021 г.</t>
      </is>
    </nc>
  </rcc>
  <rcc rId="17439" sId="13">
    <oc r="C3" t="inlineStr">
      <is>
        <t>назначено на 2020 г.</t>
      </is>
    </oc>
    <nc r="C3" t="inlineStr">
      <is>
        <t>назначено на 2021 г.</t>
      </is>
    </nc>
  </rcc>
  <rcc rId="17440" sId="13">
    <oc r="D3" t="inlineStr">
      <is>
        <t>исполнен на 01.02.2020 г.</t>
      </is>
    </oc>
    <nc r="D3" t="inlineStr">
      <is>
        <t>исполнен на 01.02.2021 г.</t>
      </is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20570" sId="9" numFmtId="34">
    <oc r="D59">
      <v>46.3</v>
    </oc>
    <nc r="D59">
      <v>222.65249</v>
    </nc>
  </rcc>
  <rcc rId="20571" sId="9" numFmtId="34">
    <oc r="D66">
      <v>4.8</v>
    </oc>
    <nc r="D66">
      <v>21.455179999999999</v>
    </nc>
  </rcc>
  <rcc rId="20572" sId="9" numFmtId="34">
    <oc r="D76">
      <v>0</v>
    </oc>
    <nc r="D76">
      <v>130.78523999999999</v>
    </nc>
  </rcc>
  <rcc rId="20573" sId="9" numFmtId="34">
    <oc r="C80">
      <v>2938.3890000000001</v>
    </oc>
    <nc r="C80">
      <v>8512.3389999999999</v>
    </nc>
  </rcc>
  <rcc rId="20574" sId="9" numFmtId="34">
    <oc r="D80">
      <v>0</v>
    </oc>
    <nc r="D80">
      <v>4</v>
    </nc>
  </rcc>
  <rcc rId="20575" sId="9" numFmtId="34">
    <oc r="C81">
      <v>926.23793999999998</v>
    </oc>
    <nc r="C81">
      <v>922.23793999999998</v>
    </nc>
  </rcc>
  <rcc rId="20576" sId="9" numFmtId="34">
    <oc r="D81">
      <v>29.516500000000001</v>
    </oc>
    <nc r="D81">
      <v>95.009259999999998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17568" sId="9">
    <oc r="A1" t="inlineStr">
      <is>
        <t xml:space="preserve">                     Анализ исполнения бюджета Москакасинского сельского поселения на 01.02.2020 г.</t>
      </is>
    </oc>
    <nc r="A1" t="inlineStr">
      <is>
        <t xml:space="preserve">                     Анализ исполнения бюджета Москакасинского сельского поселения на 01.02.2021 г.</t>
      </is>
    </nc>
  </rcc>
  <rcc rId="17569" sId="9" numFmtId="4">
    <oc r="C6">
      <v>1607.1</v>
    </oc>
    <nc r="C6">
      <v>1697.1</v>
    </nc>
  </rcc>
  <rcc rId="17570" sId="9" numFmtId="4">
    <oc r="D6">
      <v>152.35122999999999</v>
    </oc>
    <nc r="D6">
      <v>157.96709000000001</v>
    </nc>
  </rcc>
  <rcc rId="17571" sId="9" numFmtId="4">
    <oc r="C8">
      <v>288.18</v>
    </oc>
    <nc r="C8">
      <v>279.47000000000003</v>
    </nc>
  </rcc>
  <rcc rId="17572" sId="9" numFmtId="4">
    <oc r="D8">
      <v>29.250710000000002</v>
    </oc>
    <nc r="D8">
      <v>29.055869999999999</v>
    </nc>
  </rcc>
  <rcc rId="17573" sId="9" numFmtId="4">
    <oc r="C9">
      <v>3.09</v>
    </oc>
    <nc r="C9">
      <v>3</v>
    </nc>
  </rcc>
  <rcc rId="17574" sId="9" numFmtId="4">
    <oc r="D9">
      <v>0.19903000000000001</v>
    </oc>
    <nc r="D9">
      <v>0.17129</v>
    </nc>
  </rcc>
  <rcc rId="17575" sId="9" numFmtId="4">
    <oc r="C10">
      <v>481.32</v>
    </oc>
    <nc r="C10">
      <v>466.78</v>
    </nc>
  </rcc>
  <rcc rId="17576" sId="9" numFmtId="4">
    <oc r="D10">
      <v>40.13646</v>
    </oc>
    <nc r="D10">
      <v>38.986190000000001</v>
    </nc>
  </rcc>
  <rcc rId="17577" sId="9" numFmtId="4">
    <oc r="D11">
      <v>-5.3773400000000002</v>
    </oc>
    <nc r="D11">
      <v>-4.95167</v>
    </nc>
  </rcc>
  <rcc rId="17578" sId="9" numFmtId="4">
    <oc r="C13">
      <v>30</v>
    </oc>
    <nc r="C13">
      <v>20</v>
    </nc>
  </rcc>
  <rcc rId="17579" sId="9" numFmtId="4">
    <oc r="C15">
      <v>450</v>
    </oc>
    <nc r="C15">
      <v>1200</v>
    </nc>
  </rcc>
  <rcc rId="17580" sId="9" numFmtId="4">
    <oc r="D15">
      <v>2.3001999999999998</v>
    </oc>
    <nc r="D15">
      <v>3.5874799999999998</v>
    </nc>
  </rcc>
  <rcc rId="17581" sId="9" numFmtId="4">
    <oc r="C16">
      <v>2151</v>
    </oc>
    <nc r="C16">
      <v>2200</v>
    </nc>
  </rcc>
  <rcc rId="17582" sId="9" numFmtId="4">
    <oc r="D16">
      <v>120.22599</v>
    </oc>
    <nc r="D16">
      <v>52.06438</v>
    </nc>
  </rcc>
  <rcc rId="17583" sId="9" numFmtId="4">
    <oc r="D18">
      <v>0</v>
    </oc>
    <nc r="D18">
      <v>0.1</v>
    </nc>
  </rcc>
  <rcc rId="17584" sId="9" numFmtId="4">
    <oc r="D27">
      <v>1.78</v>
    </oc>
    <nc r="D27"/>
  </rcc>
  <rcc rId="17585" sId="9" numFmtId="4">
    <oc r="D37">
      <v>-1.78</v>
    </oc>
    <nc r="D37"/>
  </rcc>
  <rcc rId="17586" sId="9" numFmtId="4">
    <oc r="C42">
      <v>1300</v>
    </oc>
    <nc r="C42">
      <v>1250</v>
    </nc>
  </rcc>
  <rcc rId="17587" sId="9" numFmtId="4">
    <oc r="C41">
      <v>0</v>
    </oc>
    <nc r="C41">
      <v>942.5</v>
    </nc>
  </rcc>
  <rcc rId="17588" sId="9" numFmtId="4">
    <oc r="D41">
      <v>0</v>
    </oc>
    <nc r="D41">
      <v>78.542000000000002</v>
    </nc>
  </rcc>
  <rcc rId="17589" sId="9" numFmtId="4">
    <oc r="C43">
      <v>1124.1400000000001</v>
    </oc>
    <nc r="C43">
      <v>2097.6639399999999</v>
    </nc>
  </rcc>
  <rcc rId="17590" sId="9" numFmtId="4">
    <oc r="C45">
      <v>183.38800000000001</v>
    </oc>
    <nc r="C45">
      <v>3582.7330000000002</v>
    </nc>
  </rcc>
  <rcc rId="17591" sId="9" numFmtId="4">
    <oc r="D45">
      <v>14.933299999999999</v>
    </oc>
    <nc r="D45">
      <v>17.2334</v>
    </nc>
  </rcc>
  <rcc rId="17592" sId="9" numFmtId="34">
    <oc r="C59">
      <v>2193.3000000000002</v>
    </oc>
    <nc r="C59">
      <v>2174.6669999999999</v>
    </nc>
  </rcc>
  <rcc rId="17593" sId="9" numFmtId="34">
    <oc r="D59">
      <v>40.363869999999999</v>
    </oc>
    <nc r="D59">
      <v>46.3</v>
    </nc>
  </rcc>
  <rcc rId="17594" sId="9" numFmtId="34">
    <oc r="C62">
      <v>32</v>
    </oc>
    <nc r="C62"/>
  </rcc>
  <rcc rId="17595" sId="9" numFmtId="34">
    <oc r="C64">
      <v>4.4320000000000004</v>
    </oc>
    <nc r="C64"/>
  </rcc>
  <rcc rId="17596" sId="9" numFmtId="34">
    <oc r="C66">
      <v>179.208</v>
    </oc>
    <nc r="C66">
      <v>206.767</v>
    </nc>
  </rcc>
  <rcc rId="17597" sId="9" numFmtId="34">
    <oc r="C70">
      <v>1.6</v>
    </oc>
    <nc r="C70"/>
  </rcc>
  <rcc rId="17598" sId="9" numFmtId="34">
    <oc r="C71">
      <v>2.4</v>
    </oc>
    <nc r="C71">
      <v>5</v>
    </nc>
  </rcc>
  <rcc rId="17599" sId="9" numFmtId="34">
    <oc r="C74">
      <v>10.021000000000001</v>
    </oc>
    <nc r="C74">
      <v>4.26</v>
    </nc>
  </rcc>
  <rcc rId="17600" sId="9" numFmtId="34">
    <oc r="C75">
      <v>1579.519</v>
    </oc>
    <nc r="C75"/>
  </rcc>
  <rcc rId="17601" sId="9" numFmtId="34">
    <oc r="C76">
      <v>1896.73</v>
    </oc>
    <nc r="C76">
      <v>2746.22</v>
    </nc>
  </rcc>
  <rcc rId="17602" sId="9" numFmtId="34">
    <oc r="C77">
      <v>0</v>
    </oc>
    <nc r="C77">
      <v>120</v>
    </nc>
  </rcc>
  <rcc rId="17603" sId="9" numFmtId="34">
    <oc r="C79">
      <v>0</v>
    </oc>
    <nc r="C79">
      <v>3371.7060000000001</v>
    </nc>
  </rcc>
  <rcc rId="17604" sId="9" numFmtId="34">
    <oc r="C80">
      <v>0</v>
    </oc>
    <nc r="C80">
      <v>2938.3890000000001</v>
    </nc>
  </rcc>
  <rcc rId="17605" sId="9" numFmtId="34">
    <oc r="C81">
      <v>476.00799999999998</v>
    </oc>
    <nc r="C81">
      <v>926.23793999999998</v>
    </nc>
  </rcc>
  <rcc rId="17606" sId="9" numFmtId="34">
    <oc r="D81">
      <v>57.517620000000001</v>
    </oc>
    <nc r="D81">
      <v>29.516500000000001</v>
    </nc>
  </rcc>
  <rcc rId="17607" sId="9" numFmtId="34">
    <oc r="C94">
      <v>32</v>
    </oc>
    <nc r="C94">
      <v>35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7520" sId="8" numFmtId="34">
    <oc r="C58">
      <v>1909.2</v>
    </oc>
    <nc r="C58">
      <v>2153.6999999999998</v>
    </nc>
  </rcc>
  <rcc rId="17521" sId="8" numFmtId="34">
    <oc r="D58">
      <v>107.17243000000001</v>
    </oc>
    <nc r="D58">
      <v>44.6</v>
    </nc>
  </rcc>
  <rcc rId="17522" sId="8" numFmtId="34">
    <oc r="C61">
      <v>90</v>
    </oc>
    <nc r="C61">
      <v>0</v>
    </nc>
  </rcc>
  <rcc rId="17523" sId="8" numFmtId="34">
    <oc r="C62">
      <v>55</v>
    </oc>
    <nc r="C62">
      <v>100</v>
    </nc>
  </rcc>
  <rcc rId="17524" sId="8" numFmtId="34">
    <oc r="C63">
      <v>31.864999999999998</v>
    </oc>
    <nc r="C63">
      <v>201.89400000000001</v>
    </nc>
  </rcc>
  <rcc rId="17525" sId="8" numFmtId="34">
    <oc r="D63">
      <v>0</v>
    </oc>
    <nc r="D63">
      <v>140</v>
    </nc>
  </rcc>
  <rcc rId="17526" sId="8" numFmtId="34">
    <oc r="C69">
      <v>10</v>
    </oc>
    <nc r="C69">
      <v>3</v>
    </nc>
  </rcc>
  <rcc rId="17527" sId="8" numFmtId="34">
    <oc r="C73">
      <v>28.632000000000001</v>
    </oc>
    <nc r="C73">
      <v>8.5399999999999991</v>
    </nc>
  </rcc>
  <rcc rId="17528" sId="8" numFmtId="34">
    <oc r="C74">
      <v>400</v>
    </oc>
    <nc r="C74"/>
  </rcc>
  <rcc rId="17529" sId="8" numFmtId="34">
    <oc r="D74">
      <v>68.609889999999993</v>
    </oc>
    <nc r="D74"/>
  </rcc>
  <rcc rId="17530" sId="8" numFmtId="34">
    <oc r="C75">
      <v>2264.0731500000002</v>
    </oc>
    <nc r="C75">
      <v>973.79</v>
    </nc>
  </rcc>
  <rcc rId="17531" sId="8" numFmtId="34">
    <oc r="D75">
      <v>4.3239999999999998</v>
    </oc>
    <nc r="D75">
      <v>1.865</v>
    </nc>
  </rcc>
  <rcc rId="17532" sId="8" numFmtId="34">
    <oc r="C76">
      <v>200</v>
    </oc>
    <nc r="C76">
      <v>300</v>
    </nc>
  </rcc>
  <rcc rId="17533" sId="8" numFmtId="34">
    <oc r="C79">
      <v>0</v>
    </oc>
    <nc r="C79">
      <v>700</v>
    </nc>
  </rcc>
  <rcc rId="17534" sId="8" numFmtId="34">
    <oc r="C80">
      <v>10372.5494</v>
    </oc>
    <nc r="C80">
      <v>9618.9495000000006</v>
    </nc>
  </rcc>
  <rcc rId="17535" sId="8" numFmtId="34">
    <oc r="D80">
      <v>38.148600000000002</v>
    </oc>
    <nc r="D80">
      <v>105.74177</v>
    </nc>
  </rcc>
  <rcc rId="17536" sId="8" numFmtId="34">
    <oc r="C82">
      <v>4457.2</v>
    </oc>
    <nc r="C82">
      <v>4885.8</v>
    </nc>
  </rcc>
  <rcc rId="17537" sId="8" numFmtId="34">
    <oc r="D82">
      <v>371.43299999999999</v>
    </oc>
    <nc r="D82"/>
  </rcc>
  <rcc rId="17538" sId="8" numFmtId="34">
    <oc r="C90">
      <v>24.613</v>
    </oc>
    <nc r="C90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c rId="17470" sId="8" numFmtId="4">
    <oc r="C6">
      <v>1917</v>
    </oc>
    <nc r="C6">
      <v>1988.4</v>
    </nc>
  </rcc>
  <rcc rId="17471" sId="8" numFmtId="4">
    <oc r="D6">
      <v>78.23724</v>
    </oc>
    <nc r="D6">
      <v>110.82531</v>
    </nc>
  </rcc>
  <rcc rId="17472" sId="8" numFmtId="4">
    <oc r="C8">
      <v>153.57</v>
    </oc>
    <nc r="C8">
      <v>148.5</v>
    </nc>
  </rcc>
  <rcc rId="17473" sId="8" numFmtId="4">
    <oc r="D8">
      <v>15.58752</v>
    </oc>
    <nc r="D8">
      <v>15.43891</v>
    </nc>
  </rcc>
  <rcc rId="17474" sId="8" numFmtId="4">
    <oc r="C9">
      <v>1.64</v>
    </oc>
    <nc r="C9">
      <v>1.59</v>
    </nc>
  </rcc>
  <rcc rId="17475" sId="8" numFmtId="4">
    <oc r="D9">
      <v>0.10606</v>
    </oc>
    <nc r="D9">
      <v>9.1009999999999994E-2</v>
    </nc>
  </rcc>
  <rcc rId="17476" sId="8" numFmtId="4">
    <oc r="C10">
      <v>256.5</v>
    </oc>
    <nc r="C10">
      <v>248.03</v>
    </nc>
  </rcc>
  <rcc rId="17477" sId="8" numFmtId="4">
    <oc r="D10">
      <v>21.388500000000001</v>
    </oc>
    <nc r="D10">
      <v>20.715420000000002</v>
    </nc>
  </rcc>
  <rcc rId="17478" sId="8" numFmtId="4">
    <oc r="D11">
      <v>-2.8655300000000001</v>
    </oc>
    <nc r="D11">
      <v>-2.63104</v>
    </nc>
  </rcc>
  <rcc rId="17479" sId="8" numFmtId="4">
    <oc r="C13">
      <v>75</v>
    </oc>
    <nc r="C13">
      <v>70</v>
    </nc>
  </rcc>
  <rcc rId="17480" sId="8" numFmtId="4">
    <oc r="C15">
      <v>980</v>
    </oc>
    <nc r="C15">
      <v>1000</v>
    </nc>
  </rcc>
  <rcc rId="17481" sId="8" numFmtId="4">
    <oc r="D15">
      <v>19.577870000000001</v>
    </oc>
    <nc r="D15">
      <v>22.36918</v>
    </nc>
  </rcc>
  <rcc rId="17482" sId="8" numFmtId="4">
    <oc r="C16">
      <v>1499</v>
    </oc>
    <nc r="C16">
      <v>1550</v>
    </nc>
  </rcc>
  <rcc rId="17483" sId="8" numFmtId="4">
    <oc r="D16">
      <v>108.80298999999999</v>
    </oc>
    <nc r="D16">
      <v>104.50297</v>
    </nc>
  </rcc>
  <rcc rId="17484" sId="8" numFmtId="4">
    <oc r="C41">
      <v>5155.8</v>
    </oc>
    <nc r="C41">
      <v>8831.9</v>
    </nc>
  </rcc>
  <rcc rId="17485" sId="8" numFmtId="4">
    <oc r="D41">
      <v>429.64299999999997</v>
    </oc>
    <nc r="D41">
      <v>735.99699999999996</v>
    </nc>
  </rcc>
  <rcc rId="17486" sId="8" numFmtId="4">
    <oc r="C43">
      <v>9320.3703999999998</v>
    </oc>
    <nc r="C43">
      <v>5150.7134999999998</v>
    </nc>
  </rcc>
  <rcc rId="17487" sId="8" numFmtId="4">
    <oc r="C45">
      <v>11.71</v>
    </oc>
    <nc r="C45">
      <v>8.5399999999999991</v>
    </nc>
  </rcc>
  <rcc rId="17488" sId="8" numFmtId="4">
    <oc r="C46">
      <v>0</v>
    </oc>
    <nc r="C46">
      <v>100</v>
    </nc>
  </rcc>
  <rcc rId="17489" sId="8" numFmtId="4">
    <oc r="C48">
      <v>462.18360999999999</v>
    </oc>
    <nc r="C48"/>
  </rcc>
  <rcc rId="17490" sId="8" numFmtId="4">
    <nc r="D49">
      <v>-467.79521999999997</v>
    </nc>
  </rcc>
  <rfmt sheetId="8" sqref="D51">
    <dxf>
      <numFmt numFmtId="172" formatCode="#,##0.00000"/>
    </dxf>
  </rfmt>
  <rfmt sheetId="8" sqref="C51">
    <dxf>
      <numFmt numFmtId="172" formatCode="#,##0.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12.xml><?xml version="1.0" encoding="utf-8"?>
<revisions xmlns="http://schemas.openxmlformats.org/spreadsheetml/2006/main" xmlns:r="http://schemas.openxmlformats.org/officeDocument/2006/relationships">
  <rcc rId="17637" sId="10" numFmtId="4">
    <oc r="C6">
      <v>187.5</v>
    </oc>
    <nc r="C6">
      <v>227.4</v>
    </nc>
  </rcc>
  <rcc rId="17638" sId="10" numFmtId="4">
    <oc r="D6">
      <v>13.768739999999999</v>
    </oc>
    <nc r="D6">
      <v>12.97113</v>
    </nc>
  </rcc>
  <rcc rId="17639" sId="10" numFmtId="4">
    <oc r="C8">
      <v>183.91</v>
    </oc>
    <nc r="C8">
      <v>178.94</v>
    </nc>
  </rcc>
  <rcc rId="17640" sId="10" numFmtId="4">
    <oc r="D8">
      <v>18.666550000000001</v>
    </oc>
    <nc r="D8">
      <v>18.603429999999999</v>
    </nc>
  </rcc>
  <rcc rId="17641" sId="10" numFmtId="4">
    <oc r="C9">
      <v>1.97</v>
    </oc>
    <nc r="C9">
      <v>1.92</v>
    </nc>
  </rcc>
  <rcc rId="17642" sId="10" numFmtId="4">
    <oc r="D9">
      <v>0.12701000000000001</v>
    </oc>
    <nc r="D9">
      <v>0.10965999999999999</v>
    </nc>
  </rcc>
  <rcc rId="17643" sId="10" numFmtId="4">
    <oc r="C10">
      <v>307.16000000000003</v>
    </oc>
    <nc r="C10">
      <v>298.86</v>
    </nc>
  </rcc>
  <rcc rId="17644" sId="10" numFmtId="4">
    <oc r="D10">
      <v>25.613409999999998</v>
    </oc>
    <nc r="D10">
      <v>24.961459999999999</v>
    </nc>
  </rcc>
  <rcc rId="17645" sId="10" numFmtId="4">
    <oc r="D11">
      <v>-3.4315799999999999</v>
    </oc>
    <nc r="D11">
      <v>-3.1703700000000001</v>
    </nc>
  </rcc>
  <rcc rId="17646" sId="10" numFmtId="4">
    <oc r="C13">
      <v>30</v>
    </oc>
    <nc r="C13">
      <v>15</v>
    </nc>
  </rcc>
  <rcc rId="17647" sId="10" numFmtId="4">
    <oc r="D13">
      <v>0</v>
    </oc>
    <nc r="D13">
      <v>1.4910000000000001</v>
    </nc>
  </rcc>
  <rcc rId="17648" sId="10" numFmtId="4">
    <oc r="C15">
      <v>290</v>
    </oc>
    <nc r="C15">
      <v>350</v>
    </nc>
  </rcc>
  <rcc rId="17649" sId="10" numFmtId="4">
    <oc r="D15">
      <v>3.1266099999999999</v>
    </oc>
    <nc r="D15">
      <v>3.2356400000000001</v>
    </nc>
  </rcc>
  <rcc rId="17650" sId="10" numFmtId="4">
    <oc r="C16">
      <v>1492</v>
    </oc>
    <nc r="C16">
      <v>1370</v>
    </nc>
  </rcc>
  <rcc rId="17651" sId="10" numFmtId="4">
    <oc r="D16">
      <v>29.829219999999999</v>
    </oc>
    <nc r="D16">
      <v>45.103909999999999</v>
    </nc>
  </rcc>
  <rcc rId="17652" sId="10" numFmtId="4">
    <oc r="C18">
      <v>6</v>
    </oc>
    <nc r="C18">
      <v>8</v>
    </nc>
  </rcc>
  <rcc rId="17653" sId="10" numFmtId="4">
    <oc r="D18">
      <v>0.7</v>
    </oc>
    <nc r="D18"/>
  </rcc>
  <rcc rId="17654" sId="10" numFmtId="4">
    <oc r="C27">
      <v>230.4</v>
    </oc>
    <nc r="C27">
      <v>270</v>
    </nc>
  </rcc>
  <rcc rId="17655" sId="10" numFmtId="4">
    <oc r="D27">
      <v>10.23612</v>
    </oc>
    <nc r="D27">
      <v>4.6500000000000004</v>
    </nc>
  </rcc>
  <rcc rId="17656" sId="10" numFmtId="4">
    <oc r="D28">
      <v>4.5</v>
    </oc>
    <nc r="D28"/>
  </rcc>
  <rcc rId="17657" sId="10" numFmtId="4">
    <oc r="D30">
      <v>0</v>
    </oc>
    <nc r="D30">
      <v>5.3297999999999996</v>
    </nc>
  </rcc>
  <rcc rId="17658" sId="10" numFmtId="4">
    <oc r="D37">
      <v>0</v>
    </oc>
    <nc r="D37">
      <v>-4.3925900000000002</v>
    </nc>
  </rcc>
  <rcc rId="17659" sId="10" numFmtId="4">
    <oc r="C41">
      <v>1597</v>
    </oc>
    <nc r="C41">
      <v>3226.8</v>
    </nc>
  </rcc>
  <rcc rId="17660" sId="10" numFmtId="4">
    <oc r="D41">
      <v>133.08099999999999</v>
    </oc>
    <nc r="D41">
      <v>268.90199999999999</v>
    </nc>
  </rcc>
  <rcc rId="17661" sId="10" numFmtId="4">
    <oc r="C42">
      <v>150</v>
    </oc>
    <nc r="C42"/>
  </rcc>
  <rcc rId="17662" sId="10" numFmtId="4">
    <oc r="C43">
      <v>831.26499999999999</v>
    </oc>
    <nc r="C43">
      <v>678.94</v>
    </nc>
  </rcc>
  <rcc rId="17663" sId="10" numFmtId="4">
    <oc r="C45">
      <v>183.38800000000001</v>
    </oc>
    <nc r="C45">
      <v>211.02699999999999</v>
    </nc>
  </rcc>
  <rcc rId="17664" sId="10" numFmtId="4">
    <oc r="D45">
      <v>14.933299999999999</v>
    </oc>
    <nc r="D45">
      <v>17.2334</v>
    </nc>
  </rcc>
  <rcc rId="17665" sId="10" numFmtId="4">
    <nc r="C46">
      <v>100</v>
    </nc>
  </rcc>
  <rfmt sheetId="10" sqref="C51">
    <dxf>
      <numFmt numFmtId="172" formatCode="#,##0.00000"/>
    </dxf>
  </rfmt>
  <rfmt sheetId="10" sqref="D51">
    <dxf>
      <numFmt numFmtId="172" formatCode="#,##0.00000"/>
    </dxf>
  </rfmt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6211.xml><?xml version="1.0" encoding="utf-8"?>
<revisions xmlns="http://schemas.openxmlformats.org/spreadsheetml/2006/main" xmlns:r="http://schemas.openxmlformats.org/officeDocument/2006/relationships">
  <rcc rId="17695" sId="10" numFmtId="34">
    <oc r="C58">
      <v>1441</v>
    </oc>
    <nc r="C58">
      <v>1471.7</v>
    </nc>
  </rcc>
  <rcc rId="17696" sId="10" numFmtId="34">
    <oc r="D58">
      <v>40.233980000000003</v>
    </oc>
    <nc r="D58">
      <v>27</v>
    </nc>
  </rcc>
  <rcc rId="17697" sId="10" numFmtId="34">
    <oc r="C61">
      <v>42</v>
    </oc>
    <nc r="C61"/>
  </rcc>
  <rcc rId="17698" sId="10" numFmtId="34">
    <oc r="C62">
      <v>5</v>
    </oc>
    <nc r="C62">
      <v>100</v>
    </nc>
  </rcc>
  <rcc rId="17699" sId="10" numFmtId="34">
    <oc r="C63">
      <v>3.9950000000000001</v>
    </oc>
    <nc r="C63">
      <v>3.99</v>
    </nc>
  </rcc>
  <rcc rId="17700" sId="10" numFmtId="34">
    <oc r="C65">
      <v>179.208</v>
    </oc>
    <nc r="C65">
      <v>206.767</v>
    </nc>
  </rcc>
  <rcc rId="17701" sId="10" numFmtId="34">
    <oc r="C69">
      <v>2</v>
    </oc>
    <nc r="C69">
      <v>3</v>
    </nc>
  </rcc>
  <rcc rId="17702" sId="10" numFmtId="34">
    <oc r="C70">
      <v>6</v>
    </oc>
    <nc r="C70">
      <v>10</v>
    </nc>
  </rcc>
  <rcc rId="17703" sId="10" numFmtId="34">
    <oc r="D70">
      <v>1.5</v>
    </oc>
    <nc r="D70"/>
  </rcc>
  <rcc rId="17704" sId="10" numFmtId="34">
    <oc r="C73">
      <v>10.021000000000001</v>
    </oc>
    <nc r="C73">
      <v>4.26</v>
    </nc>
  </rcc>
  <rcc rId="17705" sId="10" numFmtId="34">
    <oc r="C74">
      <v>334.79899999999998</v>
    </oc>
    <nc r="C74"/>
  </rcc>
  <rcc rId="17706" sId="10" numFmtId="34">
    <oc r="C75">
      <v>1324.3050000000001</v>
    </oc>
    <nc r="C75">
      <v>1428.66</v>
    </nc>
  </rcc>
  <rcc rId="17707" sId="10" numFmtId="34">
    <oc r="C76">
      <v>0</v>
    </oc>
    <nc r="C76">
      <v>150</v>
    </nc>
  </rcc>
  <rcc rId="17708" sId="10" numFmtId="34">
    <nc r="C79">
      <v>590</v>
    </nc>
  </rcc>
  <rcc rId="17709" sId="10" numFmtId="34">
    <oc r="C80">
      <v>517.96500000000003</v>
    </oc>
    <nc r="C80">
      <v>1036.75</v>
    </nc>
  </rcc>
  <rcc rId="17710" sId="10" numFmtId="34">
    <oc r="D80">
      <v>16.170000000000002</v>
    </oc>
    <nc r="D80"/>
  </rcc>
  <rcc rId="17711" sId="10" numFmtId="34">
    <oc r="C83">
      <v>1674.3</v>
    </oc>
    <nc r="C83">
      <v>1933.76</v>
    </nc>
  </rcc>
  <rcc rId="17712" sId="10" numFmtId="34">
    <oc r="D83">
      <v>100</v>
    </oc>
    <nc r="D83"/>
  </rcc>
  <rcc rId="17713" sId="10" numFmtId="34">
    <oc r="C90">
      <v>2</v>
    </oc>
    <nc r="C90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18166" sId="15" numFmtId="34">
    <oc r="C58">
      <v>1153.2</v>
    </oc>
    <nc r="C58">
      <v>1203.9000000000001</v>
    </nc>
  </rcc>
  <rcc rId="18167" sId="15" numFmtId="34">
    <oc r="D58">
      <v>26.741230000000002</v>
    </oc>
    <nc r="D58">
      <v>28.8172</v>
    </nc>
  </rcc>
  <rcc rId="18168" sId="15" numFmtId="34">
    <oc r="C61">
      <v>20.516999999999999</v>
    </oc>
    <nc r="C61"/>
  </rcc>
  <rcc rId="18169" sId="15" numFmtId="34">
    <oc r="C62">
      <v>5</v>
    </oc>
    <nc r="C62">
      <v>50</v>
    </nc>
  </rcc>
  <rcc rId="18170" sId="15" numFmtId="34">
    <oc r="C63">
      <v>2.5419999999999998</v>
    </oc>
    <nc r="C63">
      <v>22.532</v>
    </nc>
  </rcc>
  <rcc rId="18171" sId="15" numFmtId="34">
    <oc r="C65">
      <v>89.605000000000004</v>
    </oc>
    <nc r="C65">
      <v>103.383</v>
    </nc>
  </rcc>
  <rcc rId="18172" sId="15" numFmtId="34">
    <oc r="C69">
      <v>1</v>
    </oc>
    <nc r="C69">
      <v>3</v>
    </nc>
  </rcc>
  <rcc rId="18173" sId="15" numFmtId="34">
    <oc r="C70">
      <v>1</v>
    </oc>
    <nc r="C70">
      <v>10</v>
    </nc>
  </rcc>
  <rcc rId="18174" sId="15" numFmtId="34">
    <oc r="C73">
      <v>10.021000000000001</v>
    </oc>
    <nc r="C73">
      <v>4.26</v>
    </nc>
  </rcc>
  <rcc rId="18175" sId="15" numFmtId="34">
    <oc r="C75">
      <v>1454.9570000000001</v>
    </oc>
    <nc r="C75">
      <v>1103.6559999999999</v>
    </nc>
  </rcc>
  <rcc rId="18176" sId="15" numFmtId="34">
    <oc r="C76">
      <v>0</v>
    </oc>
    <nc r="C76">
      <v>80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18090" sId="14" numFmtId="34">
    <oc r="C58">
      <v>1320.9</v>
    </oc>
    <nc r="C58">
      <v>1423.8</v>
    </nc>
  </rcc>
  <rcc rId="18091" sId="14" numFmtId="34">
    <oc r="D58">
      <v>23.839120000000001</v>
    </oc>
    <nc r="D58">
      <v>28</v>
    </nc>
  </rcc>
  <rcc rId="18092" sId="14" numFmtId="34">
    <oc r="C61">
      <v>27</v>
    </oc>
    <nc r="C61"/>
  </rcc>
  <rcc rId="18093" sId="14" numFmtId="34">
    <oc r="C62">
      <v>5</v>
    </oc>
    <nc r="C62">
      <v>100</v>
    </nc>
  </rcc>
  <rcc rId="18094" sId="14" numFmtId="34">
    <oc r="C63">
      <v>3.22</v>
    </oc>
    <nc r="C63">
      <v>3.1859999999999999</v>
    </nc>
  </rcc>
  <rcc rId="18095" sId="14" numFmtId="34">
    <oc r="C65">
      <v>89.605000000000004</v>
    </oc>
    <nc r="C65">
      <v>103.383</v>
    </nc>
  </rcc>
  <rcc rId="18096" sId="14" numFmtId="34">
    <oc r="C69">
      <v>1.6</v>
    </oc>
    <nc r="C69">
      <v>3</v>
    </nc>
  </rcc>
  <rcc rId="18097" sId="14" numFmtId="34">
    <oc r="C70">
      <v>2.4</v>
    </oc>
    <nc r="C70">
      <v>10</v>
    </nc>
  </rcc>
  <rcc rId="18098" sId="14" numFmtId="34">
    <oc r="C73">
      <v>10.021000000000001</v>
    </oc>
    <nc r="C73">
      <v>4.26</v>
    </nc>
  </rcc>
  <rcc rId="18099" sId="14" numFmtId="34">
    <oc r="C74">
      <v>50</v>
    </oc>
    <nc r="C74"/>
  </rcc>
  <rcc rId="18100" sId="14" numFmtId="34">
    <oc r="D74">
      <v>18.47776</v>
    </oc>
    <nc r="D74"/>
  </rcc>
  <rcc rId="18101" sId="14" numFmtId="34">
    <oc r="C75">
      <v>1193.877</v>
    </oc>
    <nc r="C75">
      <v>814.06</v>
    </nc>
  </rcc>
  <rcc rId="18102" sId="14" numFmtId="34">
    <oc r="D75">
      <v>7.23</v>
    </oc>
    <nc r="D75"/>
  </rcc>
  <rcc rId="18103" sId="14" numFmtId="34">
    <oc r="C76">
      <v>52.9</v>
    </oc>
    <nc r="C76">
      <v>60</v>
    </nc>
  </rcc>
  <rcc rId="18104" sId="14" numFmtId="34">
    <oc r="C79">
      <v>0</v>
    </oc>
    <nc r="C79">
      <v>742.18399999999997</v>
    </nc>
  </rcc>
  <rcc rId="18105" sId="14" numFmtId="34">
    <oc r="C80">
      <v>374.23899999999998</v>
    </oc>
    <nc r="C80">
      <v>569.23</v>
    </nc>
  </rcc>
  <rcc rId="18106" sId="14" numFmtId="34">
    <oc r="D80">
      <v>13.5688</v>
    </oc>
    <nc r="D80"/>
  </rcc>
  <rcc rId="18107" sId="14" numFmtId="34">
    <oc r="C82">
      <v>1022.4</v>
    </oc>
    <nc r="C82">
      <v>1026.9000000000001</v>
    </nc>
  </rcc>
  <rcc rId="18108" sId="14" numFmtId="34">
    <oc r="D82">
      <v>85.2</v>
    </oc>
    <nc r="D82"/>
  </rcc>
  <rcc rId="18109" sId="14" numFmtId="34">
    <oc r="C89">
      <v>10</v>
    </oc>
    <nc r="C89">
      <v>30</v>
    </nc>
  </rcc>
  <rcc rId="18110" sId="14" numFmtId="34">
    <oc r="D89">
      <v>2.25</v>
    </oc>
    <nc r="D89"/>
  </rcc>
  <rfmt sheetId="14" sqref="D98">
    <dxf>
      <numFmt numFmtId="186" formatCode="#,##0.0000"/>
    </dxf>
  </rfmt>
  <rfmt sheetId="14" sqref="D98">
    <dxf>
      <numFmt numFmtId="187" formatCode="#,##0.000"/>
    </dxf>
  </rfmt>
  <rfmt sheetId="14" sqref="D98">
    <dxf>
      <numFmt numFmtId="4" formatCode="#,##0.00"/>
    </dxf>
  </rfmt>
  <rfmt sheetId="14" sqref="D98">
    <dxf>
      <numFmt numFmtId="167" formatCode="#,##0.0"/>
    </dxf>
  </rfmt>
  <rcc rId="18111" sId="15">
    <oc r="A1" t="inlineStr">
      <is>
        <t xml:space="preserve">                     Анализ исполнения бюджета Шатьмапосинского сельского поселения на 01.02.2020 г.</t>
      </is>
    </oc>
    <nc r="A1" t="inlineStr">
      <is>
        <t xml:space="preserve">                     Анализ исполнения бюджета Шатьмапосинского сельского поселения на 01.02.2021 г.</t>
      </is>
    </nc>
  </rcc>
  <rcc rId="18112" sId="15" numFmtId="4">
    <oc r="C6">
      <v>44.3</v>
    </oc>
    <nc r="C6">
      <v>59.1</v>
    </nc>
  </rcc>
  <rcc rId="18113" sId="15" numFmtId="4">
    <oc r="D6">
      <v>0.94494</v>
    </oc>
    <nc r="D6">
      <v>0.77736000000000005</v>
    </nc>
  </rcc>
  <rcc rId="18114" sId="15" numFmtId="4">
    <oc r="C8">
      <v>140.30000000000001</v>
    </oc>
    <nc r="C8">
      <v>136.51</v>
    </nc>
  </rcc>
  <rcc rId="18115" sId="15" numFmtId="4">
    <oc r="D8">
      <v>14.24047</v>
    </oc>
    <nc r="D8">
      <v>14.192299999999999</v>
    </nc>
  </rcc>
  <rcc rId="18116" sId="15" numFmtId="4">
    <oc r="C9">
      <v>1.5</v>
    </oc>
    <nc r="C9">
      <v>1.46</v>
    </nc>
  </rcc>
  <rcc rId="18117" sId="15" numFmtId="4">
    <oc r="D9">
      <v>9.6890000000000004E-2</v>
    </oc>
    <nc r="D9">
      <v>8.3650000000000002E-2</v>
    </nc>
  </rcc>
  <rcc rId="18118" sId="15" numFmtId="4">
    <oc r="C10">
      <v>234.33</v>
    </oc>
    <nc r="C10">
      <v>228</v>
    </nc>
  </rcc>
  <rcc rId="18119" sId="15" numFmtId="4">
    <oc r="D10">
      <v>19.540109999999999</v>
    </oc>
    <nc r="D10">
      <v>19.042770000000001</v>
    </nc>
  </rcc>
  <rcc rId="18120" sId="15" numFmtId="4">
    <oc r="D11">
      <v>-2.6179100000000002</v>
    </oc>
    <nc r="D11">
      <v>-2.4186299999999998</v>
    </nc>
  </rcc>
  <rcc rId="18121" sId="15" numFmtId="4">
    <oc r="C13">
      <v>50</v>
    </oc>
    <nc r="C13">
      <v>10</v>
    </nc>
  </rcc>
  <rcc rId="18122" sId="15" numFmtId="4">
    <oc r="C15">
      <v>65</v>
    </oc>
    <nc r="C15">
      <v>75</v>
    </nc>
  </rcc>
  <rcc rId="18123" sId="15" numFmtId="4">
    <oc r="D15">
      <v>3.8854000000000002</v>
    </oc>
    <nc r="D15">
      <v>1.57528</v>
    </nc>
  </rcc>
  <rcc rId="18124" sId="15" numFmtId="4">
    <oc r="C16">
      <v>274</v>
    </oc>
    <nc r="C16">
      <v>273</v>
    </nc>
  </rcc>
  <rcc rId="18125" sId="15" numFmtId="4">
    <oc r="D16">
      <v>6.5442</v>
    </oc>
    <nc r="D16">
      <v>13.35981</v>
    </nc>
  </rcc>
  <rcc rId="18126" sId="15" numFmtId="4">
    <oc r="D18">
      <v>0</v>
    </oc>
    <nc r="D18">
      <v>0.2</v>
    </nc>
  </rcc>
  <rcc rId="18127" sId="15" numFmtId="4">
    <oc r="C27">
      <v>153</v>
    </oc>
    <nc r="C27">
      <v>140</v>
    </nc>
  </rcc>
  <rcc rId="18128" sId="15" numFmtId="4">
    <oc r="D27">
      <v>49.196800000000003</v>
    </oc>
    <nc r="D27">
      <v>63.038800000000002</v>
    </nc>
  </rcc>
  <rcc rId="18129" sId="15" numFmtId="4">
    <oc r="D30">
      <v>6.2038700000000002</v>
    </oc>
    <nc r="D30"/>
  </rcc>
  <rcc rId="18130" sId="15" numFmtId="4">
    <oc r="C42">
      <v>1263.2</v>
    </oc>
    <nc r="C42">
      <v>2122.1999999999998</v>
    </nc>
  </rcc>
  <rcc rId="18131" sId="15" numFmtId="4">
    <oc r="D42">
      <v>105.265</v>
    </oc>
    <nc r="D42">
      <v>176.851</v>
    </nc>
  </rcc>
  <rcc rId="18132" sId="15" numFmtId="4">
    <oc r="C43">
      <v>300</v>
    </oc>
    <nc r="C43"/>
  </rcc>
  <rcc rId="18133" sId="15" numFmtId="4">
    <oc r="C44">
      <v>1078.827</v>
    </oc>
    <nc r="C44">
      <v>484.34</v>
    </nc>
  </rcc>
  <rcc rId="18134" sId="15" numFmtId="4">
    <oc r="C45">
      <v>93.784999999999997</v>
    </oc>
    <nc r="C45">
      <v>107.643</v>
    </nc>
  </rcc>
  <rcc rId="18135" sId="15" numFmtId="4">
    <oc r="D45">
      <v>7.4667000000000003</v>
    </oc>
    <nc r="D45">
      <v>8.6166</v>
    </nc>
  </rcc>
  <rcc rId="18136" sId="15" numFmtId="4">
    <nc r="C46">
      <v>113.346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c rId="17867" sId="12" numFmtId="34">
    <oc r="C58">
      <v>1145.7</v>
    </oc>
    <nc r="C58">
      <v>1205.7</v>
    </nc>
  </rcc>
  <rcc rId="17868" sId="12" numFmtId="34">
    <oc r="D58">
      <v>25.763010000000001</v>
    </oc>
    <nc r="D58">
      <v>25.2</v>
    </nc>
  </rcc>
  <rcc rId="17869" sId="12" numFmtId="34">
    <oc r="C61">
      <v>28</v>
    </oc>
    <nc r="C61"/>
  </rcc>
  <rcc rId="17870" sId="12" numFmtId="34">
    <oc r="C62">
      <v>5</v>
    </oc>
    <nc r="C62">
      <v>100</v>
    </nc>
  </rcc>
  <rcc rId="17871" sId="12" numFmtId="34">
    <oc r="C63">
      <v>3.3170000000000002</v>
    </oc>
    <nc r="C63">
      <v>3.2610000000000001</v>
    </nc>
  </rcc>
  <rcc rId="17872" sId="12" numFmtId="34">
    <oc r="C65">
      <v>179.208</v>
    </oc>
    <nc r="C65">
      <v>206.76599999999999</v>
    </nc>
  </rcc>
  <rcc rId="17873" sId="12" numFmtId="34">
    <oc r="C69">
      <v>2</v>
    </oc>
    <nc r="C69">
      <v>3</v>
    </nc>
  </rcc>
  <rcc rId="17874" sId="12" numFmtId="34">
    <oc r="C70">
      <v>2</v>
    </oc>
    <nc r="C70">
      <v>10</v>
    </nc>
  </rcc>
  <rcc rId="17875" sId="12" numFmtId="34">
    <oc r="C73">
      <v>7.1580000000000004</v>
    </oc>
    <nc r="C73">
      <v>4.26</v>
    </nc>
  </rcc>
  <rcc rId="17876" sId="12" numFmtId="34">
    <oc r="C76">
      <v>2342.7109999999998</v>
    </oc>
    <nc r="C76">
      <v>2270.87</v>
    </nc>
  </rcc>
  <rcc rId="17877" sId="12" numFmtId="34">
    <oc r="C77">
      <v>30</v>
    </oc>
    <nc r="C77">
      <v>230</v>
    </nc>
  </rcc>
  <rcc rId="17878" sId="12" numFmtId="34">
    <nc r="C80">
      <v>357.35700000000003</v>
    </nc>
  </rcc>
  <rcc rId="17879" sId="12" numFmtId="34">
    <nc r="D80">
      <v>2.8155800000000002</v>
    </nc>
  </rcc>
  <rcc rId="17880" sId="12" numFmtId="34">
    <oc r="C81">
      <v>267.90499999999997</v>
    </oc>
    <nc r="C81">
      <v>309.73200000000003</v>
    </nc>
  </rcc>
  <rcc rId="17881" sId="12" numFmtId="34">
    <oc r="D81">
      <v>0</v>
    </oc>
    <nc r="D81">
      <v>1.45478</v>
    </nc>
  </rcc>
  <rcc rId="17882" sId="12" numFmtId="34">
    <oc r="C83">
      <v>1150.0999999999999</v>
    </oc>
    <nc r="C83">
      <v>1328.1</v>
    </nc>
  </rcc>
  <rcc rId="17883" sId="12" numFmtId="34">
    <oc r="D83">
      <v>92.424999999999997</v>
    </oc>
    <nc r="D83"/>
  </rcc>
  <rcc rId="17884" sId="12" numFmtId="34">
    <oc r="C97">
      <v>2</v>
    </oc>
    <nc r="C97">
      <v>20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17813" sId="12">
    <oc r="A1" t="inlineStr">
      <is>
        <t xml:space="preserve">                     Анализ исполнения бюджета Тораевского сельского поселения на 01.02.2020 г.</t>
      </is>
    </oc>
    <nc r="A1" t="inlineStr">
      <is>
        <t xml:space="preserve">                     Анализ исполнения бюджета Тораевского сельского поселения на 01.02.2021 г.</t>
      </is>
    </nc>
  </rcc>
  <rcc rId="17814" sId="12" numFmtId="4">
    <oc r="C6">
      <v>117.6</v>
    </oc>
    <nc r="C6">
      <v>112.95</v>
    </nc>
  </rcc>
  <rcc rId="17815" sId="12" numFmtId="4">
    <oc r="D6">
      <v>5.21997</v>
    </oc>
    <nc r="D6">
      <v>5.1153199999999996</v>
    </nc>
  </rcc>
  <rcc rId="17816" sId="12" numFmtId="4">
    <oc r="C8">
      <v>315.67</v>
    </oc>
    <nc r="C8">
      <v>305.3</v>
    </nc>
  </rcc>
  <rcc rId="17817" sId="12" numFmtId="4">
    <oc r="D8">
      <v>32.041069999999998</v>
    </oc>
    <nc r="D8">
      <v>31.7409</v>
    </nc>
  </rcc>
  <rcc rId="17818" sId="12" numFmtId="4">
    <oc r="C9">
      <v>3.39</v>
    </oc>
    <nc r="C9">
      <v>3.27</v>
    </nc>
  </rcc>
  <rcc rId="17819" sId="12" numFmtId="4">
    <oc r="D9">
      <v>0.218</v>
    </oc>
    <nc r="D9">
      <v>0.18711</v>
    </nc>
  </rcc>
  <rcc rId="17820" sId="12" numFmtId="4">
    <oc r="C10">
      <v>527.24</v>
    </oc>
    <nc r="C10">
      <v>509.92</v>
    </nc>
  </rcc>
  <rcc rId="17821" sId="12" numFmtId="4">
    <oc r="D10">
      <v>43.965269999999997</v>
    </oc>
    <nc r="D10">
      <v>42.58887</v>
    </nc>
  </rcc>
  <rcc rId="17822" sId="12" numFmtId="4">
    <oc r="D11">
      <v>-5.8903100000000004</v>
    </oc>
    <nc r="D11">
      <v>-5.4092399999999996</v>
    </nc>
  </rcc>
  <rcc rId="17823" sId="12" numFmtId="4">
    <oc r="C13">
      <v>30</v>
    </oc>
    <nc r="C13">
      <v>35</v>
    </nc>
  </rcc>
  <rcc rId="17824" sId="12" numFmtId="4">
    <oc r="C15">
      <v>250</v>
    </oc>
    <nc r="C15">
      <v>160</v>
    </nc>
  </rcc>
  <rcc rId="17825" sId="12" numFmtId="4">
    <oc r="D15">
      <v>1.7590000000000001E-2</v>
    </oc>
    <nc r="D15">
      <v>1.16072</v>
    </nc>
  </rcc>
  <rcc rId="17826" sId="12" numFmtId="4">
    <oc r="C16">
      <v>388</v>
    </oc>
    <nc r="C16">
      <v>382</v>
    </nc>
  </rcc>
  <rcc rId="17827" sId="12" numFmtId="4">
    <oc r="D16">
      <v>2.5541900000000002</v>
    </oc>
    <nc r="D16">
      <v>11.48602</v>
    </nc>
  </rcc>
  <rcc rId="17828" sId="12" numFmtId="4">
    <oc r="D18">
      <v>0.2</v>
    </oc>
    <nc r="D18">
      <v>0.3</v>
    </nc>
  </rcc>
  <rcc rId="17829" sId="12" numFmtId="4">
    <oc r="C27">
      <v>592.1</v>
    </oc>
    <nc r="C27">
      <v>450</v>
    </nc>
  </rcc>
  <rcc rId="17830" sId="12" numFmtId="4">
    <oc r="D27">
      <v>117.92</v>
    </oc>
    <nc r="D27">
      <v>99.207800000000006</v>
    </nc>
  </rcc>
  <rcc rId="17831" sId="12" numFmtId="4">
    <oc r="C42">
      <v>1079.5</v>
    </oc>
    <nc r="C42">
      <v>2494.1999999999998</v>
    </nc>
  </rcc>
  <rcc rId="17832" sId="12" numFmtId="4">
    <oc r="D42">
      <v>89.956999999999994</v>
    </oc>
    <nc r="D42">
      <v>207.851</v>
    </nc>
  </rcc>
  <rcc rId="17833" sId="12" numFmtId="4">
    <oc r="C43">
      <v>100</v>
    </oc>
    <nc r="C43"/>
  </rcc>
  <rcc rId="17834" sId="12" numFmtId="4">
    <oc r="C44">
      <v>1350.4110000000001</v>
    </oc>
    <nc r="C44">
      <v>1227.3800000000001</v>
    </nc>
  </rcc>
  <rcc rId="17835" sId="12" numFmtId="4">
    <oc r="C45">
      <v>182.18799999999999</v>
    </oc>
    <nc r="C45">
      <v>211.02600000000001</v>
    </nc>
  </rcc>
  <rcc rId="17836" sId="12" numFmtId="4">
    <oc r="D45">
      <v>14.933299999999999</v>
    </oc>
    <nc r="D45">
      <v>17.2334</v>
    </nc>
  </rcc>
  <rcc rId="17837" sId="12" numFmtId="4">
    <nc r="C46">
      <v>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c rId="17743" sId="11" numFmtId="4">
    <oc r="C6">
      <v>137.6</v>
    </oc>
    <nc r="C6">
      <v>127.65</v>
    </nc>
  </rcc>
  <rcc rId="17744" sId="11" numFmtId="4">
    <oc r="D6">
      <v>7.2460800000000001</v>
    </oc>
    <nc r="D6">
      <v>1.8184199999999999</v>
    </nc>
  </rcc>
  <rcc rId="17745" sId="11" numFmtId="4">
    <oc r="C8">
      <v>227.51</v>
    </oc>
    <nc r="C8">
      <v>220.44</v>
    </nc>
  </rcc>
  <rcc rId="17746" sId="11" numFmtId="4">
    <oc r="D8">
      <v>23.092639999999999</v>
    </oc>
    <nc r="D8">
      <v>22.91864</v>
    </nc>
  </rcc>
  <rcc rId="17747" sId="11" numFmtId="4">
    <oc r="C9">
      <v>2.44</v>
    </oc>
    <nc r="C9">
      <v>2.36</v>
    </nc>
  </rcc>
  <rcc rId="17748" sId="11" numFmtId="4">
    <oc r="D9">
      <v>0.15712999999999999</v>
    </oc>
    <nc r="D9">
      <v>0.13508999999999999</v>
    </nc>
  </rcc>
  <rcc rId="17749" sId="11" numFmtId="4">
    <oc r="C10">
      <v>379.99</v>
    </oc>
    <nc r="C10">
      <v>368.2</v>
    </nc>
  </rcc>
  <rcc rId="17750" sId="11" numFmtId="4">
    <oc r="D10">
      <v>31.686679999999999</v>
    </oc>
    <nc r="D10">
      <v>30.751480000000001</v>
    </nc>
  </rcc>
  <rcc rId="17751" sId="11" numFmtId="4">
    <oc r="D11">
      <v>-4.2452399999999999</v>
    </oc>
    <nc r="D11">
      <v>-3.9057300000000001</v>
    </nc>
  </rcc>
  <rcc rId="17752" sId="11" numFmtId="4">
    <oc r="C13">
      <v>50</v>
    </oc>
    <nc r="C13">
      <v>90</v>
    </nc>
  </rcc>
  <rcc rId="17753" sId="11" numFmtId="4">
    <oc r="D13">
      <v>0</v>
    </oc>
    <nc r="D13">
      <v>17.828099999999999</v>
    </nc>
  </rcc>
  <rcc rId="17754" sId="11" numFmtId="4">
    <oc r="C15">
      <v>150</v>
    </oc>
    <nc r="C15">
      <v>180</v>
    </nc>
  </rcc>
  <rcc rId="17755" sId="11" numFmtId="4">
    <oc r="D15">
      <v>1.8404700000000001</v>
    </oc>
    <nc r="D15">
      <v>2.3117899999999998</v>
    </nc>
  </rcc>
  <rcc rId="17756" sId="11" numFmtId="4">
    <oc r="C16">
      <v>905</v>
    </oc>
    <nc r="C16">
      <v>919</v>
    </nc>
  </rcc>
  <rcc rId="17757" sId="11" numFmtId="4">
    <oc r="D16">
      <v>14.608919999999999</v>
    </oc>
    <nc r="D16">
      <v>17.7973</v>
    </nc>
  </rcc>
  <rcc rId="17758" sId="11" numFmtId="4">
    <oc r="D18">
      <v>0</v>
    </oc>
    <nc r="D18">
      <v>0.2</v>
    </nc>
  </rcc>
  <rcc rId="17759" sId="11" numFmtId="4">
    <oc r="C27">
      <v>146.69999999999999</v>
    </oc>
    <nc r="C27">
      <v>242.8</v>
    </nc>
  </rcc>
  <rcc rId="17760" sId="11" numFmtId="4">
    <oc r="C41">
      <v>3036.7</v>
    </oc>
    <nc r="C41">
      <v>4637.7</v>
    </nc>
  </rcc>
  <rcc rId="17761" sId="11" numFmtId="4">
    <oc r="D41">
      <v>253.054</v>
    </oc>
    <nc r="D41">
      <v>386.47800000000001</v>
    </nc>
  </rcc>
  <rcc rId="17762" sId="11" numFmtId="4">
    <oc r="C43">
      <v>1072.838</v>
    </oc>
    <nc r="C43">
      <v>827.25</v>
    </nc>
  </rcc>
  <rcc rId="17763" sId="11" numFmtId="4">
    <oc r="C44">
      <v>182.18799999999999</v>
    </oc>
    <nc r="C44">
      <v>211.02699999999999</v>
    </nc>
  </rcc>
  <rcc rId="17764" sId="11" numFmtId="4">
    <oc r="D44">
      <v>14.933299999999999</v>
    </oc>
    <nc r="D44">
      <v>17.2334</v>
    </nc>
  </rcc>
  <rcc rId="17765" sId="11" numFmtId="4">
    <nc r="C48">
      <v>75</v>
    </nc>
  </rcc>
  <rcc rId="17766" sId="11" numFmtId="34">
    <oc r="C58">
      <v>1396.2</v>
    </oc>
    <nc r="C58">
      <v>1506.5</v>
    </nc>
  </rcc>
  <rcc rId="17767" sId="11" numFmtId="34">
    <oc r="D58">
      <v>20.3</v>
    </oc>
    <nc r="D58">
      <v>69.527320000000003</v>
    </nc>
  </rcc>
  <rcc rId="17768" sId="11" numFmtId="34">
    <oc r="C61">
      <v>42</v>
    </oc>
    <nc r="C61"/>
  </rcc>
  <rcc rId="17769" sId="11" numFmtId="34">
    <oc r="C62">
      <v>5</v>
    </oc>
    <nc r="C62">
      <v>100</v>
    </nc>
  </rcc>
  <rcc rId="17770" sId="11" numFmtId="34">
    <oc r="C63">
      <v>4.4509999999999996</v>
    </oc>
    <nc r="C63">
      <v>39.387</v>
    </nc>
  </rcc>
  <rcc rId="17771" sId="11" numFmtId="34">
    <oc r="C65">
      <v>179.208</v>
    </oc>
    <nc r="C65">
      <v>206.767</v>
    </nc>
  </rcc>
  <rcc rId="17772" sId="11" numFmtId="34">
    <oc r="C69">
      <v>2</v>
    </oc>
    <nc r="C69">
      <v>3</v>
    </nc>
  </rcc>
  <rcc rId="17773" sId="11" numFmtId="34">
    <oc r="C70">
      <v>2</v>
    </oc>
    <nc r="C70">
      <v>110</v>
    </nc>
  </rcc>
  <rcc rId="17774" sId="11" numFmtId="34">
    <oc r="C73">
      <v>7.1580000000000004</v>
    </oc>
    <nc r="C73">
      <v>4.26</v>
    </nc>
  </rcc>
  <rcc rId="17775" sId="11" numFmtId="34">
    <oc r="C74">
      <v>50</v>
    </oc>
    <nc r="C74"/>
  </rcc>
  <rcc rId="17776" sId="11" numFmtId="34">
    <oc r="D74">
      <v>47.1</v>
    </oc>
    <nc r="D74"/>
  </rcc>
  <rcc rId="17777" sId="11" numFmtId="34">
    <oc r="C75">
      <v>1787.778</v>
    </oc>
    <nc r="C75">
      <v>1661.05</v>
    </nc>
  </rcc>
  <rcc rId="17778" sId="11" numFmtId="34">
    <oc r="C76">
      <v>139.571</v>
    </oc>
    <nc r="C76">
      <v>300</v>
    </nc>
  </rcc>
  <rcc rId="17779" sId="11" numFmtId="34">
    <oc r="C79">
      <v>0</v>
    </oc>
    <nc r="C79">
      <v>200</v>
    </nc>
  </rcc>
  <rcc rId="17780" sId="11" numFmtId="34">
    <oc r="C80">
      <v>653</v>
    </oc>
    <nc r="C80">
      <v>1128.5899999999999</v>
    </nc>
  </rcc>
  <rcc rId="17781" sId="11" numFmtId="34">
    <oc r="C82">
      <v>2134.3000000000002</v>
    </oc>
    <nc r="C82">
      <v>2600.5729999999999</v>
    </nc>
  </rcc>
  <rcc rId="17782" sId="11" numFmtId="34">
    <oc r="D82">
      <v>158.78299999999999</v>
    </oc>
    <nc r="D82"/>
  </rcc>
  <rcc rId="17783" sId="11" numFmtId="34">
    <oc r="C89">
      <v>2</v>
    </oc>
    <nc r="C89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cc rId="17914" sId="13">
    <oc r="A1" t="inlineStr">
      <is>
        <t xml:space="preserve">                     Анализ исполнения бюджета Хорнойского сельского поселения на 01.02.2020 г.</t>
      </is>
    </oc>
    <nc r="A1" t="inlineStr">
      <is>
        <t xml:space="preserve">                     Анализ исполнения бюджета Хорнойского сельского поселения на 01.02.2021 г.</t>
      </is>
    </nc>
  </rcc>
  <rcc rId="17915" sId="13" numFmtId="4">
    <oc r="C6">
      <v>74.3</v>
    </oc>
    <nc r="C6">
      <v>55.5</v>
    </nc>
  </rcc>
  <rcc rId="17916" sId="13" numFmtId="4">
    <oc r="D6">
      <v>0.33015</v>
    </oc>
    <nc r="D6">
      <v>10.00691</v>
    </nc>
  </rcc>
  <rcc rId="17917" sId="13" numFmtId="4">
    <oc r="C8">
      <v>144.09</v>
    </oc>
    <nc r="C8">
      <v>140.19999999999999</v>
    </nc>
  </rcc>
  <rcc rId="17918" sId="13" numFmtId="4">
    <oc r="D8">
      <v>14.62534</v>
    </oc>
    <nc r="D8">
      <v>14.57587</v>
    </nc>
  </rcc>
  <rcc rId="17919" sId="13" numFmtId="4">
    <oc r="C9">
      <v>1.55</v>
    </oc>
    <nc r="C9">
      <v>1.5</v>
    </nc>
  </rcc>
  <rcc rId="17920" sId="13" numFmtId="4">
    <oc r="D9">
      <v>9.9510000000000001E-2</v>
    </oc>
    <nc r="D9">
      <v>8.591E-2</v>
    </nc>
  </rcc>
  <rcc rId="17921" sId="13" numFmtId="4">
    <oc r="C10">
      <v>240.66</v>
    </oc>
    <nc r="C10">
      <v>234.16</v>
    </nc>
  </rcc>
  <rcc rId="17922" sId="13" numFmtId="4">
    <oc r="D10">
      <v>20.06823</v>
    </oc>
    <nc r="D10">
      <v>19.55742</v>
    </nc>
  </rcc>
  <rcc rId="17923" sId="13" numFmtId="4">
    <oc r="D11">
      <v>-2.6886399999999999</v>
    </oc>
    <nc r="D11">
      <v>-2.4839799999999999</v>
    </nc>
  </rcc>
  <rcc rId="17924" sId="13" numFmtId="4">
    <oc r="C13">
      <v>5</v>
    </oc>
    <nc r="C13">
      <v>10</v>
    </nc>
  </rcc>
  <rcc rId="17925" sId="13" numFmtId="4">
    <oc r="C15">
      <v>190</v>
    </oc>
    <nc r="C15">
      <v>230</v>
    </nc>
  </rcc>
  <rcc rId="17926" sId="13" numFmtId="4">
    <oc r="D15">
      <v>0.17971999999999999</v>
    </oc>
    <nc r="D15">
      <v>0.17846000000000001</v>
    </nc>
  </rcc>
  <rcc rId="17927" sId="13" numFmtId="4">
    <oc r="C16">
      <v>380</v>
    </oc>
    <nc r="C16">
      <v>390</v>
    </nc>
  </rcc>
  <rcc rId="17928" sId="13" numFmtId="4">
    <oc r="D16">
      <v>9.0491100000000007</v>
    </oc>
    <nc r="D16">
      <v>5.7888700000000002</v>
    </nc>
  </rcc>
  <rcc rId="17929" sId="13" numFmtId="4">
    <oc r="D18">
      <v>0.75</v>
    </oc>
    <nc r="D18">
      <v>0.4</v>
    </nc>
  </rcc>
  <rcc rId="17930" sId="13" numFmtId="4">
    <oc r="C27">
      <v>77</v>
    </oc>
    <nc r="C27">
      <v>51.5</v>
    </nc>
  </rcc>
  <rcc rId="17931" sId="13" numFmtId="4">
    <oc r="D27">
      <v>0</v>
    </oc>
    <nc r="D27">
      <v>2.2000000000000002</v>
    </nc>
  </rcc>
  <rcc rId="17932" sId="13" numFmtId="4">
    <oc r="C39">
      <v>1358.5</v>
    </oc>
    <nc r="C39">
      <v>2155.1</v>
    </nc>
  </rcc>
  <rcc rId="17933" sId="13" numFmtId="4">
    <oc r="D39">
      <v>113.206</v>
    </oc>
    <nc r="D39">
      <v>179.59299999999999</v>
    </nc>
  </rcc>
  <rcc rId="17934" sId="13" numFmtId="4">
    <oc r="C41">
      <v>466</v>
    </oc>
    <nc r="C41"/>
  </rcc>
  <rcc rId="17935" sId="13" numFmtId="4">
    <oc r="C42">
      <v>499.47</v>
    </oc>
    <nc r="C42">
      <v>532.69000000000005</v>
    </nc>
  </rcc>
  <rcc rId="17936" sId="13" numFmtId="4">
    <oc r="C43">
      <v>92.584999999999994</v>
    </oc>
    <nc r="C43">
      <v>107.643</v>
    </nc>
  </rcc>
  <rcc rId="17937" sId="13" numFmtId="4">
    <oc r="D43">
      <v>7.4668000000000001</v>
    </oc>
    <nc r="D43">
      <v>8.6166</v>
    </nc>
  </rcc>
  <rcc rId="17938" sId="13" numFmtId="4">
    <nc r="C44">
      <v>81.828000000000003</v>
    </nc>
  </rcc>
  <rcc rId="17939" sId="13" numFmtId="4">
    <nc r="D45">
      <v>249.5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Хор!$19:$24,Хор!$28:$35,Хор!$40:$40,Хор!$46:$48,Хор!$55:$55,Хор!$57:$58,Хор!$65:$66,Хор!$76:$77,Хор!$81:$85,Хор!$88:$95,Хор!$142:$142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18398" sId="17" numFmtId="34">
    <oc r="C58">
      <v>1339.662</v>
    </oc>
    <nc r="C58">
      <v>1462.068</v>
    </nc>
  </rcc>
  <rcc rId="18399" sId="17" numFmtId="34">
    <oc r="D58">
      <v>31.869700000000002</v>
    </oc>
    <nc r="D58">
      <v>30</v>
    </nc>
  </rcc>
  <rcc rId="18400" sId="17" numFmtId="34">
    <oc r="C61">
      <v>34</v>
    </oc>
    <nc r="C61"/>
  </rcc>
  <rcc rId="18401" sId="17" numFmtId="34">
    <oc r="C62">
      <v>5</v>
    </oc>
    <nc r="C62">
      <v>100</v>
    </nc>
  </rcc>
  <rcc rId="18402" sId="17" numFmtId="34">
    <oc r="C63">
      <v>4.2</v>
    </oc>
    <nc r="C63">
      <v>4.1310000000000002</v>
    </nc>
  </rcc>
  <rcc rId="18403" sId="17" numFmtId="34">
    <oc r="C65">
      <v>179.208</v>
    </oc>
    <nc r="C65">
      <v>206.767</v>
    </nc>
  </rcc>
  <rcc rId="18404" sId="17" numFmtId="34">
    <oc r="C69">
      <v>2</v>
    </oc>
    <nc r="C69">
      <v>3</v>
    </nc>
  </rcc>
  <rcc rId="18405" sId="17" numFmtId="34">
    <oc r="C70">
      <v>8</v>
    </oc>
    <nc r="C70">
      <v>10</v>
    </nc>
  </rcc>
  <rcc rId="18406" sId="17" numFmtId="34">
    <oc r="D70">
      <v>1.5</v>
    </oc>
    <nc r="D70"/>
  </rcc>
  <rcc rId="18407" sId="17" numFmtId="34">
    <oc r="C73">
      <v>10.021000000000001</v>
    </oc>
    <nc r="C73">
      <v>4.26</v>
    </nc>
  </rcc>
  <rcc rId="18408" sId="17" numFmtId="34">
    <oc r="C74">
      <v>100</v>
    </oc>
    <nc r="C74"/>
  </rcc>
  <rcc rId="18409" sId="17" numFmtId="34">
    <oc r="C75">
      <v>1388.54</v>
    </oc>
    <nc r="C75">
      <v>1308.8599999999999</v>
    </nc>
  </rcc>
  <rcc rId="18410" sId="17" numFmtId="34">
    <oc r="C76">
      <v>0</v>
    </oc>
    <nc r="C76">
      <v>100</v>
    </nc>
  </rcc>
  <rcc rId="18411" sId="17" numFmtId="34">
    <nc r="C78">
      <v>2358.2730000000001</v>
    </nc>
  </rcc>
  <rcc rId="18412" sId="17" numFmtId="34">
    <nc r="C79">
      <v>750</v>
    </nc>
  </rcc>
  <rcc rId="18413" sId="17" numFmtId="34">
    <oc r="C80">
      <v>464.697</v>
    </oc>
    <nc r="C80">
      <v>873.50099999999998</v>
    </nc>
  </rcc>
  <rcc rId="18414" sId="17" numFmtId="34">
    <oc r="C82">
      <v>2102</v>
    </oc>
    <nc r="C82">
      <v>2467.6</v>
    </nc>
  </rcc>
  <rcc rId="18415" sId="17" numFmtId="34">
    <oc r="D82">
      <v>113.18692</v>
    </oc>
    <nc r="D82"/>
  </rcc>
  <rcc rId="18416" sId="17" numFmtId="34">
    <oc r="C89">
      <v>2</v>
    </oc>
    <nc r="C89">
      <v>50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14883" sId="7">
    <oc r="C53" t="inlineStr">
      <is>
        <t>назначено на 2019 г.</t>
      </is>
    </oc>
    <nc r="C53" t="inlineStr">
      <is>
        <t>назначено на 2020 г.</t>
      </is>
    </nc>
  </rcc>
  <rcc rId="14884" sId="7">
    <oc r="C3" t="inlineStr">
      <is>
        <t>назначено на 2019 г.</t>
      </is>
    </oc>
    <nc r="C3" t="inlineStr">
      <is>
        <t>назначено на 2020 г.</t>
      </is>
    </nc>
  </rcc>
  <rcc rId="14885" sId="7">
    <oc r="D3" t="inlineStr">
      <is>
        <t>исполнен на 01.01.2020 г.</t>
      </is>
    </oc>
    <nc r="D3" t="inlineStr">
      <is>
        <t>исполнен на 01.02.2020 г.</t>
      </is>
    </nc>
  </rcc>
  <rcc rId="14886" sId="7">
    <oc r="D53" t="inlineStr">
      <is>
        <t>исполнено на 01.01.2020 г.</t>
      </is>
    </oc>
    <nc r="D53" t="inlineStr">
      <is>
        <t>исполнено на 01.02.2020 г.</t>
      </is>
    </nc>
  </rcc>
  <rcc rId="14887" sId="7">
    <oc r="A1" t="inlineStr">
      <is>
        <t xml:space="preserve">                     Анализ исполнения бюджета Кадикасинского сельского поселения на 01.01.2020 г.</t>
      </is>
    </oc>
    <nc r="A1" t="inlineStr">
      <is>
        <t xml:space="preserve">                     Анализ исполнения бюджета Кадикасинского сельского поселения на 01.02.2020 г.</t>
      </is>
    </nc>
  </rcc>
  <rcc rId="14888" sId="7" numFmtId="34">
    <oc r="C6">
      <v>472.03100000000001</v>
    </oc>
    <nc r="C6">
      <v>484.2</v>
    </nc>
  </rcc>
  <rcc rId="14889" sId="7" numFmtId="34">
    <oc r="D6">
      <v>480.15465999999998</v>
    </oc>
    <nc r="D6">
      <v>9.5171299999999999</v>
    </nc>
  </rcc>
  <rcc rId="14890" sId="7" numFmtId="34">
    <oc r="C8">
      <v>266.87</v>
    </oc>
    <nc r="C8">
      <v>310.93</v>
    </nc>
  </rcc>
  <rcc rId="14891" sId="7" numFmtId="34">
    <oc r="D8">
      <v>395.50096000000002</v>
    </oc>
    <nc r="D8">
      <v>31.559950000000001</v>
    </nc>
  </rcc>
  <rcc rId="14892" sId="7" numFmtId="34">
    <oc r="C9">
      <v>2.86</v>
    </oc>
    <nc r="C9">
      <v>3.33</v>
    </nc>
  </rcc>
  <rcc rId="14893" sId="7" numFmtId="34">
    <oc r="D9">
      <v>2.9070299999999998</v>
    </oc>
    <nc r="D9">
      <v>0.21473999999999999</v>
    </nc>
  </rcc>
  <rcc rId="14894" sId="7" numFmtId="34">
    <oc r="C10">
      <v>445.73</v>
    </oc>
    <nc r="C10">
      <v>519.33000000000004</v>
    </nc>
  </rcc>
  <rcc rId="14895" sId="7" numFmtId="34">
    <oc r="D10">
      <v>528.39061000000004</v>
    </oc>
    <nc r="D10">
      <v>43.305129999999998</v>
    </nc>
  </rcc>
  <rcc rId="14896" sId="7" numFmtId="4">
    <oc r="D11">
      <v>-57.915489999999998</v>
    </oc>
    <nc r="D11">
      <v>-5.80185</v>
    </nc>
  </rcc>
  <rcc rId="14897" sId="7" numFmtId="34">
    <oc r="C13">
      <v>54.2</v>
    </oc>
    <nc r="C13">
      <v>60</v>
    </nc>
  </rcc>
  <rcc rId="14898" sId="7" numFmtId="34">
    <oc r="D13">
      <v>54.19849</v>
    </oc>
    <nc r="D13">
      <v>0</v>
    </nc>
  </rcc>
  <rcc rId="14899" sId="7" numFmtId="34">
    <oc r="C15">
      <v>380</v>
    </oc>
    <nc r="C15">
      <v>340</v>
    </nc>
  </rcc>
  <rcc rId="14900" sId="7" numFmtId="34">
    <oc r="D15">
      <v>339.61500999999998</v>
    </oc>
    <nc r="D15">
      <v>9.1786499999999993</v>
    </nc>
  </rcc>
  <rcc rId="14901" sId="7" numFmtId="34">
    <oc r="C16">
      <v>2780</v>
    </oc>
    <nc r="C16">
      <v>2691</v>
    </nc>
  </rcc>
  <rcc rId="14902" sId="7" numFmtId="34">
    <oc r="D16">
      <v>2730.87662</v>
    </oc>
    <nc r="D16">
      <v>60.755299999999998</v>
    </nc>
  </rcc>
  <rcc rId="14903" sId="7" numFmtId="34">
    <oc r="C18">
      <v>25</v>
    </oc>
    <nc r="C18">
      <v>20</v>
    </nc>
  </rcc>
  <rcc rId="14904" sId="7" numFmtId="34">
    <oc r="D18">
      <v>18.899999999999999</v>
    </oc>
    <nc r="D18">
      <v>1</v>
    </nc>
  </rcc>
  <rcc rId="14905" sId="7" numFmtId="4">
    <oc r="D27">
      <v>115.49793</v>
    </oc>
    <nc r="D27">
      <v>0</v>
    </nc>
  </rcc>
  <rcc rId="14906" sId="7" numFmtId="4">
    <oc r="D28">
      <v>12</v>
    </oc>
    <nc r="D28">
      <v>1</v>
    </nc>
  </rcc>
  <rcc rId="14907" sId="7" numFmtId="4">
    <oc r="C30">
      <v>75</v>
    </oc>
    <nc r="C30">
      <v>0</v>
    </nc>
  </rcc>
  <rcc rId="14908" sId="7" numFmtId="4">
    <oc r="D30">
      <v>79.866569999999996</v>
    </oc>
    <nc r="D30">
      <v>0</v>
    </nc>
  </rcc>
  <rcc rId="14909" sId="7" numFmtId="34">
    <oc r="C41">
      <v>1101.0999999999999</v>
    </oc>
    <nc r="C41">
      <v>1196.5999999999999</v>
    </nc>
  </rcc>
  <rcc rId="14910" sId="7" numFmtId="34">
    <oc r="D41">
      <v>1101.0999999999999</v>
    </oc>
    <nc r="D41">
      <v>99.715000000000003</v>
    </nc>
  </rcc>
  <rcc rId="14911" sId="7" numFmtId="34">
    <oc r="C42">
      <f>192-42</f>
    </oc>
    <nc r="C42">
      <v>0</v>
    </nc>
  </rcc>
  <rcc rId="14912" sId="7" numFmtId="34">
    <oc r="D42">
      <v>150</v>
    </oc>
    <nc r="D42">
      <v>0</v>
    </nc>
  </rcc>
  <rcc rId="14913" sId="7" numFmtId="34">
    <oc r="C43">
      <v>2870.7764900000002</v>
    </oc>
    <nc r="C43">
      <v>1250.8800000000001</v>
    </nc>
  </rcc>
  <rcc rId="14914" sId="7" numFmtId="34">
    <oc r="D43">
      <v>2870.7764900000002</v>
    </oc>
    <nc r="D43">
      <v>0</v>
    </nc>
  </rcc>
  <rcc rId="14915" sId="7" numFmtId="34">
    <oc r="C45">
      <v>182.38900000000001</v>
    </oc>
    <nc r="C45">
      <v>183.38800000000001</v>
    </nc>
  </rcc>
  <rcc rId="14916" sId="7" numFmtId="34">
    <oc r="D45">
      <v>182.38900000000001</v>
    </oc>
    <nc r="D45">
      <v>14.933299999999999</v>
    </nc>
  </rcc>
  <rcc rId="14917" sId="7" numFmtId="34">
    <oc r="C46">
      <v>415.21699999999998</v>
    </oc>
    <nc r="C46"/>
  </rcc>
  <rcc rId="14918" sId="7" numFmtId="34">
    <oc r="C47">
      <v>2.49139</v>
    </oc>
    <nc r="C47"/>
  </rcc>
  <rcc rId="14919" sId="7" numFmtId="34">
    <oc r="D46">
      <v>388.36500000000001</v>
    </oc>
    <nc r="D46">
      <v>0</v>
    </nc>
  </rcc>
  <rcc rId="14920" sId="7" numFmtId="34">
    <oc r="D47">
      <v>162.10640000000001</v>
    </oc>
    <nc r="D47">
      <v>0</v>
    </nc>
  </rcc>
  <rcc rId="14921" sId="7" numFmtId="34">
    <oc r="C57">
      <v>1658.4880000000001</v>
    </oc>
    <nc r="C57">
      <v>1637</v>
    </nc>
  </rcc>
  <rcc rId="14922" sId="7" numFmtId="34">
    <oc r="D57">
      <v>1649.3450700000001</v>
    </oc>
    <nc r="D57">
      <v>33.744770000000003</v>
    </nc>
  </rcc>
  <rcc rId="14923" sId="7" numFmtId="34">
    <oc r="C60">
      <v>0</v>
    </oc>
    <nc r="C60">
      <v>44</v>
    </nc>
  </rcc>
  <rcc rId="14924" sId="7" numFmtId="34">
    <oc r="C62">
      <v>60.295999999999999</v>
    </oc>
    <nc r="C62">
      <v>4.9340000000000002</v>
    </nc>
  </rcc>
  <rcc rId="14925" sId="7" numFmtId="34">
    <oc r="D62">
      <v>60.295999999999999</v>
    </oc>
    <nc r="D62">
      <v>0</v>
    </nc>
  </rcc>
  <rcc rId="14926" sId="7" numFmtId="34">
    <oc r="C64">
      <v>179.892</v>
    </oc>
    <nc r="C64">
      <v>179.208</v>
    </nc>
  </rcc>
  <rcc rId="14927" sId="7" numFmtId="34">
    <oc r="D64">
      <v>179.892</v>
    </oc>
    <nc r="D64">
      <v>4</v>
    </nc>
  </rcc>
  <rcc rId="14928" sId="7" numFmtId="34">
    <oc r="C68">
      <v>2.7031100000000001</v>
    </oc>
    <nc r="C68">
      <v>1.6</v>
    </nc>
  </rcc>
  <rcc rId="14929" sId="7" numFmtId="34">
    <oc r="D68">
      <v>2.7031100000000001</v>
    </oc>
    <nc r="D68">
      <v>0</v>
    </nc>
  </rcc>
  <rcc rId="14930" sId="7" numFmtId="34">
    <oc r="D69">
      <v>2.4</v>
    </oc>
    <nc r="D69">
      <v>0</v>
    </nc>
  </rcc>
  <rcc rId="14931" sId="7" numFmtId="34">
    <oc r="D70">
      <v>2</v>
    </oc>
    <nc r="D70">
      <v>0</v>
    </nc>
  </rcc>
  <rcc rId="14932" sId="7" numFmtId="34">
    <oc r="C72">
      <v>6.7024999999999997</v>
    </oc>
    <nc r="C72">
      <v>10.021000000000001</v>
    </nc>
  </rcc>
  <rcc rId="14933" sId="7" numFmtId="34">
    <oc r="D72">
      <v>6.7024999999999997</v>
    </oc>
    <nc r="D72">
      <v>0</v>
    </nc>
  </rcc>
  <rcc rId="14934" sId="7" numFmtId="34">
    <oc r="C73">
      <v>643.9</v>
    </oc>
    <nc r="C73">
      <v>0</v>
    </nc>
  </rcc>
  <rcc rId="14935" sId="7" numFmtId="34">
    <oc r="D73">
      <v>640.72026000000005</v>
    </oc>
    <nc r="D73">
      <v>0</v>
    </nc>
  </rcc>
  <rcc rId="14936" sId="7" numFmtId="34">
    <oc r="C74">
      <v>3982.66093</v>
    </oc>
    <nc r="C74">
      <v>2084.4699999999998</v>
    </nc>
  </rcc>
  <rcc rId="14937" sId="7" numFmtId="34">
    <oc r="D74">
      <v>3839.1024499999999</v>
    </oc>
    <nc r="D74">
      <v>8.8559999999999999</v>
    </nc>
  </rcc>
  <rcc rId="14938" sId="7" numFmtId="34">
    <oc r="C75">
      <v>230.95400000000001</v>
    </oc>
    <nc r="C75">
      <v>50</v>
    </nc>
  </rcc>
  <rcc rId="14939" sId="7" numFmtId="34">
    <oc r="D75">
      <v>207.5</v>
    </oc>
    <nc r="D75">
      <v>7</v>
    </nc>
  </rcc>
  <rcc rId="14940" sId="7" numFmtId="34">
    <oc r="C79">
      <v>1204.95389</v>
    </oc>
    <nc r="C79">
      <v>1189.325</v>
    </nc>
  </rcc>
  <rcc rId="14941" sId="7" numFmtId="34">
    <oc r="D79">
      <v>1195.4241999999999</v>
    </oc>
    <nc r="D79">
      <v>0</v>
    </nc>
  </rcc>
  <rcc rId="14942" sId="7" numFmtId="34">
    <oc r="C81">
      <v>2277.6</v>
    </oc>
    <nc r="C81">
      <v>1975.2</v>
    </nc>
  </rcc>
  <rcc rId="14943" sId="7" numFmtId="34">
    <oc r="D81">
      <v>2277.6</v>
    </oc>
    <nc r="D81">
      <v>150</v>
    </nc>
  </rcc>
  <rcc rId="14944" sId="7" numFmtId="34">
    <nc r="C88">
      <v>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Сун!$19:$24,Сун!$33:$34,Сун!$45:$45,Сун!$49:$51,Сун!$58:$58,Сун!$60:$61,Сун!$68:$69,Сун!$79:$80,Сун!$82:$82,Сун!$85:$85,Сун!$87:$89,Сун!$93:$100,Сун!$142:$142</formula>
    <oldFormula>Сун!$19:$24,Сун!$33:$34,Сун!$45:$45,Сун!$49:$51,Сун!$58:$58,Сун!$60:$61,Сун!$68:$69,Сун!$79:$80,Сун!$82:$82,Сун!$85:$85,Сун!$87:$89,Сун!$93:$100,Сун!$142:$142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c rId="14540" sId="4" numFmtId="4">
    <oc r="C9">
      <v>0.86499999999999999</v>
    </oc>
    <nc r="C9">
      <v>1.03</v>
    </nc>
  </rcc>
  <rcc rId="14541" sId="4" numFmtId="4">
    <oc r="D9">
      <v>0.90188999999999997</v>
    </oc>
    <nc r="D9">
      <v>6.6140000000000004E-2</v>
    </nc>
  </rcc>
  <rcc rId="14542" sId="4" numFmtId="4">
    <oc r="C10">
      <v>138.30000000000001</v>
    </oc>
    <nc r="C10">
      <v>159.91</v>
    </nc>
  </rcc>
  <rcc rId="14543" sId="4" numFmtId="4">
    <oc r="D10">
      <v>163.92841000000001</v>
    </oc>
    <nc r="D10">
      <v>13.3348</v>
    </nc>
  </rcc>
  <rcc rId="14544" sId="4" numFmtId="4">
    <oc r="D11">
      <v>-17.967759999999998</v>
    </oc>
    <nc r="D11">
      <v>-1.78654</v>
    </nc>
  </rcc>
  <rcc rId="14545" sId="4" numFmtId="4">
    <oc r="C13">
      <v>42</v>
    </oc>
    <nc r="C13">
      <v>35</v>
    </nc>
  </rcc>
  <rcc rId="14546" sId="4" numFmtId="4">
    <oc r="D13">
      <v>40.129199999999997</v>
    </oc>
    <nc r="D13">
      <v>0</v>
    </nc>
  </rcc>
  <rcc rId="14547" sId="4" numFmtId="4">
    <oc r="C15">
      <v>50</v>
    </oc>
    <nc r="C15">
      <v>38</v>
    </nc>
  </rcc>
  <rcc rId="14548" sId="4" numFmtId="4">
    <oc r="D15">
      <v>48.325180000000003</v>
    </oc>
    <nc r="D15">
      <v>0.60509999999999997</v>
    </nc>
  </rcc>
  <rcc rId="14549" sId="4" numFmtId="4">
    <oc r="C16">
      <v>200</v>
    </oc>
    <nc r="C16">
      <v>193</v>
    </nc>
  </rcc>
  <rcc rId="14550" sId="4" numFmtId="4">
    <oc r="D16">
      <v>204.27932000000001</v>
    </oc>
    <nc r="D16">
      <v>4.6512900000000004</v>
    </nc>
  </rcc>
  <rcc rId="14551" sId="4" numFmtId="4">
    <oc r="C18">
      <v>5</v>
    </oc>
    <nc r="C18">
      <v>3</v>
    </nc>
  </rcc>
  <rcc rId="14552" sId="4" numFmtId="4">
    <oc r="D18">
      <v>1.7</v>
    </oc>
    <nc r="D18">
      <v>0.2</v>
    </nc>
  </rcc>
  <rcc rId="14553" sId="4" numFmtId="4">
    <oc r="C27">
      <v>55</v>
    </oc>
    <nc r="C27">
      <v>54.3</v>
    </nc>
  </rcc>
  <rcc rId="14554" sId="4" numFmtId="4">
    <oc r="D27">
      <v>54.324680000000001</v>
    </oc>
    <nc r="D27">
      <v>0</v>
    </nc>
  </rcc>
  <rcc rId="14555" sId="4" numFmtId="4">
    <oc r="C30">
      <v>6</v>
    </oc>
    <nc r="C30">
      <v>0</v>
    </nc>
  </rcc>
  <rcc rId="14556" sId="4" numFmtId="4">
    <oc r="D30">
      <v>6.3845299999999998</v>
    </oc>
    <nc r="D30">
      <v>0</v>
    </nc>
  </rcc>
  <rcc rId="14557" sId="4" numFmtId="34">
    <oc r="C40">
      <v>452.20800000000003</v>
    </oc>
    <nc r="C40">
      <v>100</v>
    </nc>
  </rcc>
  <rcc rId="14558" sId="4" numFmtId="4">
    <oc r="D40">
      <v>452.20800000000003</v>
    </oc>
    <nc r="D40">
      <v>0</v>
    </nc>
  </rcc>
  <rcc rId="14559" sId="4" numFmtId="34">
    <oc r="C39">
      <v>1200.7</v>
    </oc>
    <nc r="C39">
      <v>1194.4000000000001</v>
    </nc>
  </rcc>
  <rcc rId="14560" sId="4" numFmtId="4">
    <oc r="D39">
      <v>1200.7</v>
    </oc>
    <nc r="D39">
      <v>99.531999999999996</v>
    </nc>
  </rcc>
  <rcc rId="14561" sId="4" numFmtId="34">
    <oc r="C41">
      <v>1555.6595600000001</v>
    </oc>
    <nc r="C41">
      <v>386.53</v>
    </nc>
  </rcc>
  <rcc rId="14562" sId="4" numFmtId="4">
    <oc r="D41">
      <v>1555.6595600000001</v>
    </oc>
    <nc r="D41">
      <v>0</v>
    </nc>
  </rcc>
  <rcc rId="14563" sId="4" numFmtId="34">
    <oc r="C42">
      <v>91.480999999999995</v>
    </oc>
    <nc r="C42">
      <v>92.584999999999994</v>
    </nc>
  </rcc>
  <rcc rId="14564" sId="4" numFmtId="4">
    <oc r="D42">
      <v>91.480999999999995</v>
    </oc>
    <nc r="D42">
      <v>7.4667000000000003</v>
    </nc>
  </rcc>
  <rcc rId="14565" sId="4" numFmtId="34">
    <oc r="C43">
      <v>60.477960000000003</v>
    </oc>
    <nc r="C43">
      <v>0</v>
    </nc>
  </rcc>
  <rcc rId="14566" sId="4" numFmtId="4">
    <oc r="D43">
      <v>121.40846999999999</v>
    </oc>
    <nc r="D43">
      <v>0</v>
    </nc>
  </rcc>
  <rcc rId="14567" sId="4" numFmtId="34">
    <oc r="C44">
      <v>64.477000000000004</v>
    </oc>
    <nc r="C44">
      <v>0</v>
    </nc>
  </rcc>
  <rcc rId="14568" sId="4" numFmtId="4">
    <oc r="D44">
      <v>64.477000000000004</v>
    </oc>
    <nc r="D44">
      <v>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район!$A$1:$F$148</formula>
    <oldFormula>район!$A$1:$F$148</oldFormula>
  </rdn>
  <rdn rId="0" localSheetId="3" customView="1" name="Z_61528DAC_5C4C_48F4_ADE2_8A724B05A086_.wvu.Rows" hidden="1" oldHidden="1">
    <formula>район!$17:$17,район!$27:$30,район!$35:$35,район!$38:$38,район!$50:$51,район!$55:$55,район!$57:$57,район!$62:$62,район!$99:$99,район!$106:$106,район!$134:$136,район!$139:$140</formula>
    <oldFormula>район!$17:$17,район!$27:$30,район!$35:$35,район!$38:$38,район!$50:$51,район!$55:$55,район!$57:$57,район!$62:$62,район!$99:$99,район!$106:$106,район!$134:$136,район!$139:$140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Але!$19:$24,Але!$28:$28,Але!$36:$36,Але!$46:$46,Але!$55:$57,Але!$74:$75,Але!$79:$82,Але!$86:$93,Але!$142:$142</formula>
    <oldFormula>Але!$19:$24,Але!$28:$28,Але!$36:$36,Але!$46:$46,Але!$55:$57,Але!$74:$75,Але!$79:$82,Але!$86:$93,Але!$142:$142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Сун!$19:$24,Сун!$33:$38,Сун!$45:$45,Сун!$49:$51,Сун!$58:$58,Сун!$60:$62,Сун!$68:$69,Сун!$79:$80,Сун!$82:$82,Сун!$85:$85,Сун!$87:$89,Сун!$93:$100,Сун!$142:$142</formula>
    <oldFormula>Сун!$19:$24,Сун!$33:$38,Сун!$45:$45,Сун!$49:$51,Сун!$58:$58,Сун!$60:$62,Сун!$68:$69,Сун!$79:$80,Сун!$82:$82,Сун!$85:$85,Сун!$87:$89,Сун!$93:$100,Сун!$142:$142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Иль!$19:$23,Иль!$34:$34,Иль!$40:$40,Иль!$59:$59,Иль!$61:$63,Иль!$69:$70,Иль!$79:$80,Иль!$82:$82,Иль!$87:$91,Иль!$94:$101,Иль!$144:$144</formula>
    <oldFormula>Иль!$19:$23,Иль!$34:$34,Иль!$40:$40,Иль!$59:$59,Иль!$61:$63,Иль!$69:$70,Иль!$79:$80,Иль!$82:$82,Иль!$87:$91,Иль!$94:$101,Иль!$144:$144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Кад!$19:$24,Кад!$31:$35,Кад!$38:$38,Кад!$44:$44,Кад!$48:$48,Кад!$56:$56,Кад!$58:$60,Кад!$66:$67,Кад!$77:$78,Кад!$82:$86,Кад!$89:$96,Кад!$142:$142</formula>
    <oldFormula>Кад!$19:$24,Кад!$31:$35,Кад!$38:$38,Кад!$44:$44,Кад!$48:$48,Кад!$56:$56,Кад!$58:$60,Кад!$66:$67,Кад!$77:$78,Кад!$82:$86,Кад!$89:$96,Кад!$142:$142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Мор!$17:$24,Мор!$27:$27,Мор!$31:$33,Мор!$44:$44,Мор!$47:$47,Мор!$49:$49,Мор!$57:$57,Мор!$59:$60,Мор!$64:$65,Мор!$67:$68,Мор!$78:$79,Мор!$83:$88,Мор!$91:$97,Мор!$142:$142</formula>
    <oldFormula>Мор!$17:$24,Мор!$27:$27,Мор!$31:$33,Мор!$44:$44,Мор!$47:$47,Мор!$49:$49,Мор!$57:$57,Мор!$59:$60,Мор!$64:$65,Мор!$67:$68,Мор!$78:$79,Мор!$83:$88,Мор!$91:$97,Мор!$142:$142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Мос!$19:$24,Мос!$29:$33,Мос!$44:$44,Мос!$50:$50,Мос!$58:$58,Мос!$60:$61,Мос!$68:$69,Мос!$79:$80,Мос!$82:$82,Мос!$85:$92,Мос!$95:$102,Мос!$143:$143</formula>
    <oldFormula>Мос!$19:$24,Мос!$29:$33,Мос!$44:$44,Мос!$50:$50,Мос!$58:$58,Мос!$60:$61,Мос!$68:$69,Мос!$79:$80,Мос!$82:$82,Мос!$85:$92,Мос!$95:$102,Мос!$143:$143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Тор!$19:$24,Тор!$32:$34,Тор!$39:$39,Тор!$50:$50,Тор!$57:$57,Тор!$59:$60,Тор!$67:$68,Тор!$75:$75,Тор!$79:$80,Тор!$86:$95,Тор!$142:$142</formula>
    <oldFormula>Тор!$19:$24,Тор!$32:$34,Тор!$39:$39,Тор!$50:$50,Тор!$57:$57,Тор!$59:$60,Тор!$67:$68,Тор!$75:$75,Тор!$79:$80,Тор!$86:$95,Тор!$142:$142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Хор!$19:$24,Хор!$28:$35,Хор!$40:$40,Хор!$46:$48,Хор!$55:$55,Хор!$57:$59,Хор!$65:$66,Хор!$76:$77,Хор!$81:$85,Хор!$88:$95,Хор!$142:$142</formula>
    <oldFormula>Хор!$19:$24,Хор!$28:$35,Хор!$40:$40,Хор!$46:$48,Хор!$55:$55,Хор!$57:$59,Хор!$65:$66,Хор!$76:$77,Хор!$81:$85,Хор!$88:$95,Хор!$142:$142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Чум!$19:$24,Чум!$31:$36,Чум!$48:$49,Чум!$57:$57,Чум!$59:$61,Чум!$67:$68,Чум!$78:$79,Чум!$83:$87,Чум!$90:$97,Чум!$142:$142</formula>
    <oldFormula>Чум!$19:$24,Чум!$31:$36,Чум!$48:$49,Чум!$57:$57,Чум!$59:$61,Чум!$67:$68,Чум!$78:$79,Чум!$83:$87,Чум!$90:$97,Чум!$142:$142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Юсь!$19:$24,Юсь!$36:$36,Юсь!$44:$50,Юсь!$58:$58,Юсь!$60:$61,Юсь!$68:$69,Юсь!$79:$80,Юсь!$84:$88,Юсь!$91:$98,Юсь!$142:$142</formula>
    <oldFormula>Юсь!$19:$24,Юсь!$36:$36,Юсь!$44:$50,Юсь!$58:$58,Юсь!$60:$61,Юсь!$68:$69,Юсь!$79:$80,Юсь!$84:$88,Юсь!$91:$98,Юсь!$142:$142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Яра!$19:$24,Яра!$28:$29,Яра!$33:$33,Яра!$46:$50,Яра!$58:$58,Яра!$60:$61,Яра!$68:$69,Яра!$79:$80,Яра!$84:$88,Яра!$91:$98,Яра!$143:$143</formula>
    <oldFormula>Яра!$19:$24,Яра!$28:$29,Яра!$33:$33,Яра!$46:$50,Яра!$58:$58,Яра!$60:$61,Яра!$68:$69,Яра!$79:$80,Яра!$84:$88,Яра!$91:$98,Яра!$143:$143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Яро!$19:$24,Яро!$28:$28,Яро!$43:$43,Яро!$46:$47,Яро!$54:$54,Яро!$56:$58,Яро!$64:$65,Яро!$75:$75,Яро!$82:$84,Яро!$87:$90,Яро!$92:$94</formula>
    <oldFormula>Яро!$19:$24,Яро!$28:$28,Яро!$43:$43,Яро!$46:$47,Яро!$54:$54,Яро!$56:$58,Яро!$64:$65,Яро!$75:$75,Яро!$82:$84,Яро!$87:$90,Яро!$92:$94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v guid="{B30CE22D-C12F-4E12-8BB9-3AAE0A6991CC}" action="delete"/>
  <rdn rId="0" localSheetId="1" customView="1" name="Z_B30CE22D_C12F_4E12_8BB9_3AAE0A6991CC_.wvu.PrintArea" hidden="1" oldHidden="1">
    <formula>Консол!$A$1:$K$50</formula>
    <oldFormula>Консол!$A$1:$K$50</oldFormula>
  </rdn>
  <rdn rId="0" localSheetId="1" customView="1" name="Z_B30CE22D_C12F_4E12_8BB9_3AAE0A6991CC_.wvu.Rows" hidden="1" oldHidden="1">
    <formula>Консол!$22:$22,Консол!$43:$45</formula>
    <oldFormula>Консол!$22:$22,Консол!$43:$45</oldFormula>
  </rdn>
  <rdn rId="0" localSheetId="2" customView="1" name="Z_B30CE22D_C12F_4E12_8BB9_3AAE0A6991CC_.wvu.PrintArea" hidden="1" oldHidden="1">
    <formula>Справка!$A$1:$EY$31</formula>
    <oldFormula>Справка!$A$1:$EY$31</oldFormula>
  </rdn>
  <rdn rId="0" localSheetId="2" customView="1" name="Z_B30CE22D_C12F_4E12_8BB9_3AAE0A6991CC_.wvu.Cols" hidden="1" oldHidden="1">
    <formula>Справка!$AV:$AX,Справка!$BB:$BD,Справка!$BH:$BM,Справка!$BT:$BY,Справка!$CX:$DF</formula>
    <oldFormula>Справка!$AV:$AX,Справка!$BB:$BD,Справка!$BH:$BM,Справка!$BT:$BY,Справка!$CX:$DF</oldFormula>
  </rdn>
  <rdn rId="0" localSheetId="3" customView="1" name="Z_B30CE22D_C12F_4E12_8BB9_3AAE0A6991CC_.wvu.Rows" hidden="1" oldHidden="1">
    <formula>район!$17:$18,район!$20:$20,район!$27:$31,район!$35:$35,район!$38:$38,район!$50:$51,район!$62:$62,район!$75:$75,район!$82:$82,район!$99:$99,район!$134:$136,район!$139:$140</formula>
    <oldFormula>район!$17:$18,район!$20:$20,район!$27:$31,район!$35:$35,район!$38:$38,район!$50:$51,район!$62:$62,район!$75:$75,район!$82:$82,район!$99:$99,район!$134:$136,район!$139:$140</oldFormula>
  </rdn>
  <rdn rId="0" localSheetId="4" customView="1" name="Z_B30CE22D_C12F_4E12_8BB9_3AAE0A6991CC_.wvu.PrintArea" hidden="1" oldHidden="1">
    <formula>Але!$A$1:$F$97</formula>
    <oldFormula>Але!$A$1:$F$97</oldFormula>
  </rdn>
  <rdn rId="0" localSheetId="4" customView="1" name="Z_B30CE22D_C12F_4E12_8BB9_3AAE0A6991CC_.wvu.Rows" hidden="1" oldHidden="1">
    <formula>Але!$19:$24,Але!$28:$28,Але!$36:$36,Але!$45:$46,Але!$53:$53,Але!$55:$57,Але!$63:$64,Але!$74:$75,Але!$79:$83,Але!$86:$93,Але!$142:$142</formula>
    <oldFormula>Але!$19:$24,Але!$28:$28,Але!$36:$36,Але!$45:$46,Але!$53:$53,Але!$55:$57,Але!$63:$64,Але!$74:$75,Але!$79:$83,Але!$86:$93,Але!$142:$142</oldFormula>
  </rdn>
  <rdn rId="0" localSheetId="5" customView="1" name="Z_B30CE22D_C12F_4E12_8BB9_3AAE0A6991CC_.wvu.PrintArea" hidden="1" oldHidden="1">
    <formula>Сун!$A$1:$F$104</formula>
    <oldFormula>Сун!$A$1:$F$104</oldFormula>
  </rdn>
  <rdn rId="0" localSheetId="5" customView="1" name="Z_B30CE22D_C12F_4E12_8BB9_3AAE0A6991CC_.wvu.Rows" hidden="1" oldHidden="1">
    <formula>Сун!$19:$24,Сун!$34:$36,Сун!$39:$39,Сун!$49:$51,Сун!$54:$54,Сун!$58:$58,Сун!$60:$62,Сун!$68:$69,Сун!$79:$80,Сун!$82:$82,Сун!$85:$85,Сун!$87:$90,Сун!$93:$100,Сун!$142:$142</formula>
    <oldFormula>Сун!$19:$24,Сун!$34:$36,Сун!$39:$39,Сун!$49:$51,Сун!$54:$54,Сун!$58:$58,Сун!$60:$62,Сун!$68:$69,Сун!$79:$80,Сун!$82:$82,Сун!$85:$85,Сун!$87:$90,Сун!$93:$100,Сун!$142:$142</oldFormula>
  </rdn>
  <rdn rId="0" localSheetId="6" customView="1" name="Z_B30CE22D_C12F_4E12_8BB9_3AAE0A6991CC_.wvu.PrintArea" hidden="1" oldHidden="1">
    <formula>Иль!$A$1:$F$105</formula>
    <oldFormula>Иль!$A$1:$F$105</oldFormula>
  </rdn>
  <rdn rId="0" localSheetId="6" customView="1" name="Z_B30CE22D_C12F_4E12_8BB9_3AAE0A6991CC_.wvu.Rows" hidden="1" oldHidden="1">
    <formula>Иль!$19:$24,Иль!$34:$34,Иль!$39:$40,Иль!$49:$51,Иль!$59:$59,Иль!$61:$63,Иль!$69:$70,Иль!$79:$80,Иль!$82:$82,Иль!$87:$91,Иль!$94:$101,Иль!$144:$144</formula>
    <oldFormula>Иль!$19:$24,Иль!$34:$34,Иль!$39:$40,Иль!$49:$51,Иль!$59:$59,Иль!$61:$63,Иль!$69:$70,Иль!$79:$80,Иль!$82:$82,Иль!$87:$91,Иль!$94:$101,Иль!$144:$144</oldFormula>
  </rdn>
  <rdn rId="0" localSheetId="7" customView="1" name="Z_B30CE22D_C12F_4E12_8BB9_3AAE0A6991CC_.wvu.Rows" hidden="1" oldHidden="1">
    <formula>Кад!$19:$24,Кад!$31:$35,Кад!$38:$38,Кад!$48:$49,Кад!$56:$56,Кад!$58:$60,Кад!$66:$67,Кад!$77:$78,Кад!$82:$86,Кад!$89:$96,Кад!$142:$142</formula>
    <oldFormula>Кад!$19:$24,Кад!$31:$35,Кад!$38:$38,Кад!$48:$49,Кад!$56:$56,Кад!$58:$60,Кад!$66:$67,Кад!$77:$78,Кад!$82:$86,Кад!$89:$96,Кад!$142:$142</oldFormula>
  </rdn>
  <rdn rId="0" localSheetId="8" customView="1" name="Z_B30CE22D_C12F_4E12_8BB9_3AAE0A6991CC_.wvu.PrintArea" hidden="1" oldHidden="1">
    <formula>Мор!$A$1:$F$101</formula>
    <oldFormula>Мор!$A$1:$F$101</oldFormula>
  </rdn>
  <rdn rId="0" localSheetId="8" customView="1" name="Z_B30CE22D_C12F_4E12_8BB9_3AAE0A6991CC_.wvu.Rows" hidden="1" oldHidden="1">
    <formula>Мор!$17:$24,Мор!$27:$27,Мор!$31:$33,Мор!$44:$44,Мор!$47:$47,Мор!$49:$50,Мор!$57:$57,Мор!$59:$60,Мор!$64:$65,Мор!$67:$68,Мор!$78:$79,Мор!$83:$88,Мор!$91:$97,Мор!$142:$142</formula>
    <oldFormula>Мор!$17:$24,Мор!$27:$27,Мор!$31:$33,Мор!$44:$44,Мор!$47:$47,Мор!$49:$50,Мор!$57:$57,Мор!$59:$60,Мор!$64:$65,Мор!$67:$68,Мор!$78:$79,Мор!$83:$88,Мор!$91:$97,Мор!$142:$142</oldFormula>
  </rdn>
  <rdn rId="0" localSheetId="9" customView="1" name="Z_B30CE22D_C12F_4E12_8BB9_3AAE0A6991CC_.wvu.Rows" hidden="1" oldHidden="1">
    <formula>Мос!$19:$24,Мос!$29:$33,Мос!$44:$44,Мос!$58:$58,Мос!$60:$61,Мос!$68:$69,Мос!$79:$80,Мос!$82:$82,Мос!$85:$92,Мос!$95:$102,Мос!$143:$143</formula>
    <oldFormula>Мос!$19:$24,Мос!$29:$33,Мос!$44:$44,Мос!$58:$58,Мос!$60:$61,Мос!$68:$69,Мос!$79:$80,Мос!$82:$82,Мос!$85:$92,Мос!$95:$102,Мос!$143:$143</oldFormula>
  </rdn>
  <rdn rId="0" localSheetId="10" customView="1" name="Z_B30CE22D_C12F_4E12_8BB9_3AAE0A6991CC_.wvu.Rows" hidden="1" oldHidden="1">
    <formula>Ори!$19:$24,Ори!$31:$35,Ори!$44:$44,Ори!$48:$50,Ори!$57:$57,Ори!$59:$60,Ори!$67:$68,Ори!$78:$79,Ори!$81:$81,Ори!$84:$88,Ори!$91:$98,Ори!$142:$142</formula>
    <oldFormula>Ори!$19:$24,Ори!$31:$35,Ори!$44:$44,Ори!$48:$50,Ори!$57:$57,Ори!$59:$60,Ори!$67:$68,Ори!$78:$79,Ори!$81:$81,Ори!$84:$88,Ори!$91:$98,Ори!$142:$142</oldFormula>
  </rdn>
  <rdn rId="0" localSheetId="11" customView="1" name="Z_B30CE22D_C12F_4E12_8BB9_3AAE0A6991CC_.wvu.Rows" hidden="1" oldHidden="1">
    <formula>Сят!$19:$24,Сят!$31:$33,Сят!$38:$38,Сят!$45:$47,Сят!$57:$57,Сят!$59:$60,Сят!$67:$68,Сят!$78:$79,Сят!$83:$87,Сят!$90:$97,Сят!$143:$143</formula>
    <oldFormula>Сят!$19:$24,Сят!$31:$33,Сят!$38:$38,Сят!$45:$47,Сят!$57:$57,Сят!$59:$60,Сят!$67:$68,Сят!$78:$79,Сят!$83:$87,Сят!$90:$97,Сят!$143:$143</oldFormula>
  </rdn>
  <rdn rId="0" localSheetId="12" customView="1" name="Z_B30CE22D_C12F_4E12_8BB9_3AAE0A6991CC_.wvu.PrintArea" hidden="1" oldHidden="1">
    <formula>Тор!$A$1:$F$101</formula>
    <oldFormula>Тор!$A$1:$F$101</oldFormula>
  </rdn>
  <rdn rId="0" localSheetId="12" customView="1" name="Z_B30CE22D_C12F_4E12_8BB9_3AAE0A6991CC_.wvu.Rows" hidden="1" oldHidden="1">
    <formula>Тор!$19:$24,Тор!$32:$36,Тор!$39:$39,Тор!$50:$50,Тор!$57:$57,Тор!$59:$60,Тор!$67:$68,Тор!$75:$75,Тор!$79:$80,Тор!$86:$87,Тор!$89:$95,Тор!$142:$142</formula>
    <oldFormula>Тор!$19:$24,Тор!$32:$36,Тор!$39:$39,Тор!$50:$50,Тор!$57:$57,Тор!$59:$60,Тор!$67:$68,Тор!$75:$75,Тор!$79:$80,Тор!$86:$87,Тор!$89:$95,Тор!$142:$142</oldFormula>
  </rdn>
  <rdn rId="0" localSheetId="13" customView="1" name="Z_B30CE22D_C12F_4E12_8BB9_3AAE0A6991CC_.wvu.Rows" hidden="1" oldHidden="1">
    <formula>Хор!$19:$24,Хор!$28:$36,Хор!$40:$40,Хор!$46:$48,Хор!$55:$55,Хор!$57:$59,Хор!$65:$66,Хор!$76:$77,Хор!$81:$85,Хор!$88:$95,Хор!$142:$142</formula>
    <oldFormula>Хор!$19:$24,Хор!$28:$36,Хор!$40:$40,Хор!$46:$48,Хор!$55:$55,Хор!$57:$59,Хор!$65:$66,Хор!$76:$77,Хор!$81:$85,Хор!$88:$95,Хор!$142:$142</oldFormula>
  </rdn>
  <rdn rId="0" localSheetId="14" customView="1" name="Z_B30CE22D_C12F_4E12_8BB9_3AAE0A6991CC_.wvu.PrintArea" hidden="1" oldHidden="1">
    <formula>Чум!$A$1:$F$101</formula>
    <oldFormula>Чум!$A$1:$F$101</oldFormula>
  </rdn>
  <rdn rId="0" localSheetId="14" customView="1" name="Z_B30CE22D_C12F_4E12_8BB9_3AAE0A6991CC_.wvu.Rows" hidden="1" oldHidden="1">
    <formula>Чум!$19:$24,Чум!$31:$36,Чум!$47:$49,Чум!$57:$57,Чум!$59:$61,Чум!$67:$68,Чум!$78:$79,Чум!$83:$87,Чум!$90:$97,Чум!$142:$142</formula>
    <oldFormula>Чум!$19:$24,Чум!$31:$36,Чум!$47:$49,Чум!$57:$57,Чум!$59:$61,Чум!$67:$68,Чум!$78:$79,Чум!$83:$87,Чум!$90:$97,Чум!$142:$142</oldFormula>
  </rdn>
  <rdn rId="0" localSheetId="15" customView="1" name="Z_B30CE22D_C12F_4E12_8BB9_3AAE0A6991CC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B30CE22D_C12F_4E12_8BB9_3AAE0A6991CC_.wvu.PrintArea" hidden="1" oldHidden="1">
    <formula>Юнг!$A$1:$F$100</formula>
    <oldFormula>Юнг!$A$1:$F$100</oldFormula>
  </rdn>
  <rdn rId="0" localSheetId="16" customView="1" name="Z_B30CE22D_C12F_4E12_8BB9_3AAE0A6991CC_.wvu.Rows" hidden="1" oldHidden="1">
    <formula>Юнг!$19:$24,Юнг!$38:$38,Юнг!$46:$46,Юнг!$56:$56,Юнг!$58:$60,Юнг!$66:$67,Юнг!$77:$78,Юнг!$82:$86,Юнг!$89:$96,Юнг!$142:$142</formula>
    <oldFormula>Юнг!$19:$24,Юнг!$38:$38,Юнг!$46:$46,Юнг!$56:$56,Юнг!$58:$60,Юнг!$66:$67,Юнг!$77:$78,Юнг!$82:$86,Юнг!$89:$96,Юнг!$142:$142</oldFormula>
  </rdn>
  <rdn rId="0" localSheetId="17" customView="1" name="Z_B30CE22D_C12F_4E12_8BB9_3AAE0A6991CC_.wvu.PrintArea" hidden="1" oldHidden="1">
    <formula>Юсь!$A$1:$F$102</formula>
    <oldFormula>Юсь!$A$1:$F$102</oldFormula>
  </rdn>
  <rdn rId="0" localSheetId="17" customView="1" name="Z_B30CE22D_C12F_4E12_8BB9_3AAE0A6991CC_.wvu.Rows" hidden="1" oldHidden="1">
    <formula>Юсь!$19:$24,Юсь!$31:$33,Юсь!$36:$36,Юсь!$44:$49,Юсь!$58:$58,Юсь!$60:$61,Юсь!$68:$69,Юсь!$79:$80,Юсь!$84:$88,Юсь!$91:$98,Юсь!$142:$142</formula>
    <oldFormula>Юсь!$19:$24,Юсь!$31:$33,Юсь!$36:$36,Юсь!$44:$49,Юсь!$58:$58,Юсь!$60:$61,Юсь!$68:$69,Юсь!$79:$80,Юсь!$84:$88,Юсь!$91:$98,Юсь!$142:$142</oldFormula>
  </rdn>
  <rdn rId="0" localSheetId="18" customView="1" name="Z_B30CE22D_C12F_4E12_8BB9_3AAE0A6991CC_.wvu.PrintArea" hidden="1" oldHidden="1">
    <formula>Яра!$A$1:$F$102</formula>
    <oldFormula>Яра!$A$1:$F$102</oldFormula>
  </rdn>
  <rdn rId="0" localSheetId="18" customView="1" name="Z_B30CE22D_C12F_4E12_8BB9_3AAE0A6991CC_.wvu.Rows" hidden="1" oldHidden="1">
    <formula>Яра!$19:$24,Яра!$46:$46,Яра!$48:$50,Яра!$58:$58,Яра!$60:$61,Яра!$68:$69,Яра!$79:$80,Яра!$84:$88,Яра!$91:$98,Яра!$143:$143</formula>
    <oldFormula>Яра!$19:$24,Яра!$46:$46,Яра!$48:$50,Яра!$58:$58,Яра!$60:$61,Яра!$68:$69,Яра!$79:$80,Яра!$84:$88,Яра!$91:$98,Яра!$143:$143</oldFormula>
  </rdn>
  <rdn rId="0" localSheetId="19" customView="1" name="Z_B30CE22D_C12F_4E12_8BB9_3AAE0A6991CC_.wvu.Rows" hidden="1" oldHidden="1">
    <formula>Яро!$19:$24,Яро!$28:$28,Яро!$36:$36,Яро!$43:$43,Яро!$54:$54,Яро!$56:$58,Яро!$64:$65,Яро!$75:$75,Яро!$80:$84,Яро!$87:$90,Яро!$92:$94</formula>
    <oldFormula>Яро!$19:$24,Яро!$28:$28,Яро!$36:$36,Яро!$43:$43,Яро!$54:$54,Яро!$56:$58,Яро!$64:$65,Яро!$75:$75,Яро!$80:$84,Яро!$87:$90,Яро!$92:$94</oldFormula>
  </rdn>
  <rdn rId="0" localSheetId="20" customView="1" name="Z_B30CE22D_C12F_4E12_8BB9_3AAE0A6991CC_.wvu.Rows" hidden="1" oldHidden="1">
    <formula>Лист1!$82:$84</formula>
    <oldFormula>Лист1!$82:$84</oldFormula>
  </rdn>
  <rcv guid="{B30CE22D-C12F-4E12-8BB9-3AAE0A6991CC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20913" sId="12" numFmtId="34">
    <oc r="D58">
      <v>25.2</v>
    </oc>
    <nc r="D58">
      <v>119.85755</v>
    </nc>
  </rcc>
  <rcc rId="20914" sId="12" numFmtId="34">
    <oc r="D65">
      <v>4.8</v>
    </oc>
    <nc r="D65">
      <v>21.455179999999999</v>
    </nc>
  </rcc>
  <rcc rId="20915" sId="12" numFmtId="34">
    <oc r="C76">
      <v>2270.87</v>
    </oc>
    <nc r="C76">
      <v>3641.8069999999998</v>
    </nc>
  </rcc>
  <rcc rId="20916" sId="12" numFmtId="34">
    <oc r="D80">
      <v>2.8155800000000002</v>
    </oc>
    <nc r="D80">
      <v>6.327</v>
    </nc>
  </rcc>
  <rcc rId="20917" sId="12" numFmtId="34">
    <oc r="D81">
      <v>1.45478</v>
    </oc>
    <nc r="D81">
      <v>37.802309999999999</v>
    </nc>
  </rcc>
  <rcc rId="20918" sId="12" numFmtId="34">
    <nc r="D83">
      <v>92.424999999999997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20743" sId="11" numFmtId="34">
    <oc r="C75">
      <v>1661.05</v>
    </oc>
    <nc r="C75">
      <v>2713.8679999999999</v>
    </nc>
  </rcc>
  <rcc rId="20744" sId="11" numFmtId="34">
    <oc r="D75">
      <v>0</v>
    </oc>
    <nc r="D75">
      <v>99.119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c rId="20094" sId="4" numFmtId="4">
    <oc r="D8">
      <v>9.6852900000000002</v>
    </oc>
    <nc r="D8">
      <v>9.9735099999999992</v>
    </nc>
  </rcc>
  <rcc rId="20095" sId="4" numFmtId="4">
    <oc r="D9">
      <v>5.7099999999999998E-2</v>
    </oc>
    <nc r="D9">
      <v>6.4009999999999997E-2</v>
    </nc>
  </rcc>
  <rcc rId="20096" sId="4" numFmtId="4">
    <oc r="D10">
      <v>12.99539</v>
    </oc>
    <nc r="D10">
      <v>13.223839999999999</v>
    </nc>
  </rcc>
  <rcc rId="20097" sId="4" numFmtId="4">
    <oc r="D11">
      <v>-1.65055</v>
    </oc>
    <nc r="D11">
      <v>-2.0227400000000002</v>
    </nc>
  </rcc>
  <rcc rId="20098" sId="4" numFmtId="4">
    <oc r="D15">
      <v>0.31758999999999998</v>
    </oc>
    <nc r="D15">
      <v>0.42164000000000001</v>
    </nc>
  </rcc>
  <rcc rId="20099" sId="4" numFmtId="4">
    <oc r="D16">
      <v>2.5846499999999999</v>
    </oc>
    <nc r="D16">
      <v>4.3318399999999997</v>
    </nc>
  </rcc>
  <rcc rId="20100" sId="4" numFmtId="4">
    <oc r="D39">
      <v>158.46</v>
    </oc>
    <nc r="D39">
      <v>316.92</v>
    </nc>
  </rcc>
  <rcc rId="20101" sId="4" numFmtId="4">
    <oc r="D42">
      <v>8.6165000000000003</v>
    </oc>
    <nc r="D42">
      <v>17.233000000000001</v>
    </nc>
  </rcc>
  <rcc rId="20102" sId="4" numFmtId="4">
    <oc r="D54">
      <v>25.171230000000001</v>
    </oc>
    <nc r="D54">
      <v>119.96868000000001</v>
    </nc>
  </rcc>
  <rcc rId="20103" sId="4" numFmtId="4">
    <oc r="D61">
      <v>2</v>
    </oc>
    <nc r="D61">
      <v>10.327590000000001</v>
    </nc>
  </rcc>
  <rcc rId="20104" sId="4" numFmtId="4">
    <oc r="D76">
      <v>3.8616899999999998</v>
    </oc>
    <nc r="D76">
      <v>20.374230000000001</v>
    </nc>
  </rcc>
  <rcc rId="20105" sId="4" numFmtId="4">
    <oc r="D78">
      <v>0</v>
    </oc>
    <nc r="D78">
      <v>48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1.xml><?xml version="1.0" encoding="utf-8"?>
<revisions xmlns="http://schemas.openxmlformats.org/spreadsheetml/2006/main" xmlns:r="http://schemas.openxmlformats.org/officeDocument/2006/relationships">
  <rcc rId="17969" sId="13" numFmtId="34">
    <oc r="C56">
      <v>1019.8</v>
    </oc>
    <nc r="C56">
      <v>1150</v>
    </nc>
  </rcc>
  <rcc rId="17970" sId="13" numFmtId="34">
    <oc r="C59">
      <v>19</v>
    </oc>
    <nc r="C59"/>
  </rcc>
  <rcc rId="17971" sId="13" numFmtId="34">
    <oc r="C60">
      <v>5</v>
    </oc>
    <nc r="C60">
      <v>48.5</v>
    </nc>
  </rcc>
  <rcc rId="17972" sId="13" numFmtId="34">
    <oc r="C61">
      <v>2.6930000000000001</v>
    </oc>
    <nc r="C61">
      <v>2.6309999999999998</v>
    </nc>
  </rcc>
  <rcc rId="17973" sId="13" numFmtId="34">
    <oc r="C63">
      <v>89.605000000000004</v>
    </oc>
    <nc r="C63">
      <v>103.383</v>
    </nc>
  </rcc>
  <rcc rId="17974" sId="13" numFmtId="34">
    <oc r="C67">
      <v>2</v>
    </oc>
    <nc r="C67">
      <v>3</v>
    </nc>
  </rcc>
  <rcc rId="17975" sId="13" numFmtId="34">
    <oc r="C68">
      <v>2</v>
    </oc>
    <nc r="C68">
      <v>10</v>
    </nc>
  </rcc>
  <rcc rId="17976" sId="13" numFmtId="34">
    <oc r="C71">
      <v>7.1580000000000004</v>
    </oc>
    <nc r="C71">
      <v>4.26</v>
    </nc>
  </rcc>
  <rcc rId="17977" sId="13" numFmtId="34">
    <oc r="C72">
      <v>360</v>
    </oc>
    <nc r="C72">
      <v>25</v>
    </nc>
  </rcc>
  <rcc rId="17978" sId="13" numFmtId="34">
    <oc r="C73">
      <v>951.77</v>
    </oc>
    <nc r="C73">
      <v>1041.8779999999999</v>
    </nc>
  </rcc>
  <rcc rId="17979" sId="13" numFmtId="34">
    <oc r="D73">
      <v>9.1999999999999993</v>
    </oc>
    <nc r="D73"/>
  </rcc>
  <rcc rId="17980" sId="13" numFmtId="34">
    <oc r="C74">
      <v>0</v>
    </oc>
    <nc r="C74">
      <v>150</v>
    </nc>
  </rcc>
  <rcc rId="17981" sId="13" numFmtId="34">
    <oc r="C77">
      <v>0</v>
    </oc>
    <nc r="C77">
      <v>350</v>
    </nc>
  </rcc>
  <rcc rId="17982" sId="13" numFmtId="34">
    <oc r="C78">
      <v>289.32900000000001</v>
    </oc>
    <nc r="C78">
      <v>221.66900000000001</v>
    </nc>
  </rcc>
  <rcc rId="17983" sId="13" numFmtId="34">
    <oc r="C80">
      <v>947.8</v>
    </oc>
    <nc r="C80">
      <v>852.8</v>
    </nc>
  </rcc>
  <rcc rId="17984" sId="13" numFmtId="34">
    <oc r="C87">
      <v>2</v>
    </oc>
    <nc r="C87">
      <v>30</v>
    </nc>
  </rcc>
  <rcc rId="17985" sId="13" numFmtId="34">
    <oc r="D80">
      <v>75</v>
    </oc>
    <nc r="D80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Хор!$19:$24,Хор!$28:$35,Хор!$40:$40,Хор!$46:$48,Хор!$55:$55,Хор!$57:$58,Хор!$65:$66,Хор!$76:$77,Хор!$81:$85,Хор!$88:$95,Хор!$142:$142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2.xml><?xml version="1.0" encoding="utf-8"?>
<revisions xmlns="http://schemas.openxmlformats.org/spreadsheetml/2006/main" xmlns:r="http://schemas.openxmlformats.org/officeDocument/2006/relationships">
  <rcc rId="18295" sId="16" numFmtId="34">
    <oc r="C57">
      <v>1474.8</v>
    </oc>
    <nc r="C57">
      <v>1476.4</v>
    </nc>
  </rcc>
  <rcc rId="18296" sId="16" numFmtId="34">
    <oc r="D57">
      <v>28.145029999999998</v>
    </oc>
    <nc r="D57">
      <v>20</v>
    </nc>
  </rcc>
  <rcc rId="18297" sId="16" numFmtId="34">
    <oc r="C60">
      <v>30</v>
    </oc>
    <nc r="C60"/>
  </rcc>
  <rcc rId="18298" sId="16" numFmtId="34">
    <oc r="C61">
      <v>5</v>
    </oc>
    <nc r="C61">
      <v>39.476999999999997</v>
    </nc>
  </rcc>
  <rcc rId="18299" sId="16" numFmtId="34">
    <oc r="C62">
      <v>3.6280000000000001</v>
    </oc>
    <nc r="C62">
      <v>3.5230000000000001</v>
    </nc>
  </rcc>
  <rcc rId="18300" sId="16" numFmtId="34">
    <oc r="C64">
      <v>89.605000000000004</v>
    </oc>
    <nc r="C64">
      <v>103.383</v>
    </nc>
  </rcc>
  <rcc rId="18301" sId="16" numFmtId="34">
    <oc r="C68">
      <v>2</v>
    </oc>
    <nc r="C68">
      <v>3</v>
    </nc>
  </rcc>
  <rcc rId="18302" sId="16" numFmtId="34">
    <oc r="C69">
      <v>18</v>
    </oc>
    <nc r="C69">
      <v>10</v>
    </nc>
  </rcc>
  <rcc rId="18303" sId="16" numFmtId="34">
    <oc r="D69">
      <v>1.5</v>
    </oc>
    <nc r="D69"/>
  </rcc>
  <rcc rId="18304" sId="16" numFmtId="34">
    <oc r="C72">
      <v>7.1580000000000004</v>
    </oc>
    <nc r="C72">
      <v>4.26</v>
    </nc>
  </rcc>
  <rcc rId="18305" sId="16" numFmtId="34">
    <oc r="C73">
      <v>170</v>
    </oc>
    <nc r="C73"/>
  </rcc>
  <rcc rId="18306" sId="16" numFmtId="34">
    <oc r="D73">
      <v>35</v>
    </oc>
    <nc r="D73"/>
  </rcc>
  <rcc rId="18307" sId="16" numFmtId="34">
    <oc r="C74">
      <v>1471.38</v>
    </oc>
    <nc r="C74">
      <v>1859.49</v>
    </nc>
  </rcc>
  <rcc rId="18308" sId="16" numFmtId="34">
    <oc r="D74">
      <v>14.851000000000001</v>
    </oc>
    <nc r="D74"/>
  </rcc>
  <rcc rId="18309" sId="16" numFmtId="34">
    <oc r="C75">
      <v>60</v>
    </oc>
    <nc r="C75">
      <v>121</v>
    </nc>
  </rcc>
  <rcc rId="18310" sId="16" numFmtId="34">
    <oc r="D75">
      <v>8.9</v>
    </oc>
    <nc r="D75"/>
  </rcc>
  <rcc rId="18311" sId="16" numFmtId="34">
    <oc r="C78">
      <v>0</v>
    </oc>
    <nc r="C78">
      <v>720</v>
    </nc>
  </rcc>
  <rcc rId="18312" sId="16" numFmtId="34">
    <oc r="C79">
      <v>395.49400000000003</v>
    </oc>
    <nc r="C79">
      <v>392.6</v>
    </nc>
  </rcc>
  <rcc rId="18313" sId="16" numFmtId="34">
    <oc r="D79">
      <v>3</v>
    </oc>
    <nc r="D79"/>
  </rcc>
  <rcc rId="18314" sId="16" numFmtId="34">
    <oc r="C81">
      <v>1065.5</v>
    </oc>
    <nc r="C81">
      <v>1275.5</v>
    </nc>
  </rcc>
  <rcc rId="18315" sId="16" numFmtId="34">
    <oc r="D81">
      <v>88.26</v>
    </oc>
    <nc r="D81"/>
  </rcc>
  <rcc rId="18316" sId="16" numFmtId="34">
    <oc r="C88">
      <v>2</v>
    </oc>
    <nc r="C88">
      <v>10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1121.xml><?xml version="1.0" encoding="utf-8"?>
<revisions xmlns="http://schemas.openxmlformats.org/spreadsheetml/2006/main" xmlns:r="http://schemas.openxmlformats.org/officeDocument/2006/relationships">
  <rcc rId="18015" sId="14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" formatCode="0"/>
    </odxf>
    <ndxf>
      <numFmt numFmtId="166" formatCode="0.0"/>
    </ndxf>
  </rcc>
  <rcc rId="18016" sId="14" odxf="1" dxf="1">
    <oc r="D54" t="inlineStr">
      <is>
        <t>исполнено на 01.02.2020 г.</t>
      </is>
    </oc>
    <nc r="D54" t="inlineStr">
      <is>
        <t>исполнен на 01.02.2021 г.</t>
      </is>
    </nc>
    <odxf>
      <numFmt numFmtId="1" formatCode="0"/>
    </odxf>
    <ndxf>
      <numFmt numFmtId="0" formatCode="General"/>
    </ndxf>
  </rcc>
  <rcc rId="18017" sId="14">
    <oc r="C3" t="inlineStr">
      <is>
        <t>назначено на 2020 г.</t>
      </is>
    </oc>
    <nc r="C3" t="inlineStr">
      <is>
        <t>назначено на 2021 г.</t>
      </is>
    </nc>
  </rcc>
  <rcc rId="18018" sId="14">
    <oc r="D3" t="inlineStr">
      <is>
        <t>исполнен на 01.02.2020 г.</t>
      </is>
    </oc>
    <nc r="D3" t="inlineStr">
      <is>
        <t>исполнен на 01.02.2021 г.</t>
      </is>
    </nc>
  </rcc>
  <rcc rId="18019" sId="15" odxf="1" dxf="1">
    <oc r="C54" t="inlineStr">
      <is>
        <t>назначено на 2020 г.</t>
      </is>
    </oc>
    <nc r="C54" t="inlineStr">
      <is>
        <t>назначено на 2021 г.</t>
      </is>
    </nc>
    <odxf>
      <numFmt numFmtId="165" formatCode="_(* #,##0.00_);_(* \(#,##0.00\);_(* &quot;-&quot;??_);_(@_)"/>
    </odxf>
    <ndxf>
      <numFmt numFmtId="166" formatCode="0.0"/>
    </ndxf>
  </rcc>
  <rcc rId="18020" sId="15">
    <oc r="D54" t="inlineStr">
      <is>
        <t>исполнено на 01.02.2020 г.</t>
      </is>
    </oc>
    <nc r="D54" t="inlineStr">
      <is>
        <t>исполнен на 01.02.2021 г.</t>
      </is>
    </nc>
  </rcc>
  <rcc rId="18021" sId="15">
    <oc r="C3" t="inlineStr">
      <is>
        <t>назначено на 2020 г.</t>
      </is>
    </oc>
    <nc r="C3" t="inlineStr">
      <is>
        <t>назначено на 2021 г.</t>
      </is>
    </nc>
  </rcc>
  <rcc rId="18022" sId="15">
    <oc r="D3" t="inlineStr">
      <is>
        <t>исполнен на 01.02.2020 г.</t>
      </is>
    </oc>
    <nc r="D3" t="inlineStr">
      <is>
        <t>исполнен на 01.02.2021 г.</t>
      </is>
    </nc>
  </rcc>
  <rcc rId="18023" sId="16" odxf="1" dxf="1">
    <oc r="C53" t="inlineStr">
      <is>
        <t>назначено на 2020 г.</t>
      </is>
    </oc>
    <nc r="C53" t="inlineStr">
      <is>
        <t>назначено на 2021 г.</t>
      </is>
    </nc>
    <odxf>
      <numFmt numFmtId="1" formatCode="0"/>
    </odxf>
    <ndxf>
      <numFmt numFmtId="166" formatCode="0.0"/>
    </ndxf>
  </rcc>
  <rcc rId="18024" sId="16" odxf="1" dxf="1">
    <oc r="D53" t="inlineStr">
      <is>
        <t>исполнено на 01.02.2020 г.</t>
      </is>
    </oc>
    <nc r="D53" t="inlineStr">
      <is>
        <t>исполнен на 01.02.2021 г.</t>
      </is>
    </nc>
    <odxf>
      <numFmt numFmtId="1" formatCode="0"/>
    </odxf>
    <ndxf>
      <numFmt numFmtId="0" formatCode="General"/>
    </ndxf>
  </rcc>
  <rcc rId="18025" sId="16">
    <oc r="C3" t="inlineStr">
      <is>
        <t>назначено на 2020 г.</t>
      </is>
    </oc>
    <nc r="C3" t="inlineStr">
      <is>
        <t>назначено на 2021 г.</t>
      </is>
    </nc>
  </rcc>
  <rcc rId="18026" sId="16">
    <oc r="D3" t="inlineStr">
      <is>
        <t>исполнен на 01.02.2020 г.</t>
      </is>
    </oc>
    <nc r="D3" t="inlineStr">
      <is>
        <t>исполнен на 01.02.2021 г.</t>
      </is>
    </nc>
  </rcc>
  <rcc rId="18027" sId="17">
    <oc r="C55" t="inlineStr">
      <is>
        <t>назначено на 2020 г.</t>
      </is>
    </oc>
    <nc r="C55" t="inlineStr">
      <is>
        <t>назначено на 2021 г.</t>
      </is>
    </nc>
  </rcc>
  <rcc rId="18028" sId="17">
    <oc r="D55" t="inlineStr">
      <is>
        <t>исполнено на 01.02.2020г.</t>
      </is>
    </oc>
    <nc r="D55" t="inlineStr">
      <is>
        <t>исполнен на 01.02.2021 г.</t>
      </is>
    </nc>
  </rcc>
  <rcc rId="18029" sId="17">
    <oc r="C3" t="inlineStr">
      <is>
        <t>назначено на 2020 г.</t>
      </is>
    </oc>
    <nc r="C3" t="inlineStr">
      <is>
        <t>назначено на 2021 г.</t>
      </is>
    </nc>
  </rcc>
  <rcc rId="18030" sId="17">
    <oc r="D3" t="inlineStr">
      <is>
        <t>исполнен на 01.02.2020 г.</t>
      </is>
    </oc>
    <nc r="D3" t="inlineStr">
      <is>
        <t>исполнен на 01.02.2021 г.</t>
      </is>
    </nc>
  </rcc>
  <rcc rId="18031" sId="18">
    <oc r="C55" t="inlineStr">
      <is>
        <t>назначено на 2020 г.</t>
      </is>
    </oc>
    <nc r="C55" t="inlineStr">
      <is>
        <t>назначено на 2021 г.</t>
      </is>
    </nc>
  </rcc>
  <rcc rId="18032" sId="18">
    <oc r="D55" t="inlineStr">
      <is>
        <t>исполнено на 01.02.2020 г.</t>
      </is>
    </oc>
    <nc r="D55" t="inlineStr">
      <is>
        <t>исполнен на 01.02.2021 г.</t>
      </is>
    </nc>
  </rcc>
  <rcc rId="18033" sId="18">
    <oc r="C3" t="inlineStr">
      <is>
        <t>назначено на 2020 г.</t>
      </is>
    </oc>
    <nc r="C3" t="inlineStr">
      <is>
        <t>назначено на 2021 г.</t>
      </is>
    </nc>
  </rcc>
  <rcc rId="18034" sId="18">
    <oc r="D3" t="inlineStr">
      <is>
        <t>исполнен на 01.02.2020 г.</t>
      </is>
    </oc>
    <nc r="D3" t="inlineStr">
      <is>
        <t>исполнен на 01.02.2021 г.</t>
      </is>
    </nc>
  </rcc>
  <rcc rId="18035" sId="19">
    <oc r="C51" t="inlineStr">
      <is>
        <t>назначено на 2020 г.</t>
      </is>
    </oc>
    <nc r="C51" t="inlineStr">
      <is>
        <t>назначено на 2021 г.</t>
      </is>
    </nc>
  </rcc>
  <rcc rId="18036" sId="19">
    <oc r="D51" t="inlineStr">
      <is>
        <t>исполнено на 01.02.2020 г.</t>
      </is>
    </oc>
    <nc r="D51" t="inlineStr">
      <is>
        <t>исполнен на 01.02.2021 г.</t>
      </is>
    </nc>
  </rcc>
  <rcc rId="18037" sId="19">
    <oc r="C3" t="inlineStr">
      <is>
        <t>назначено на 2020 г.</t>
      </is>
    </oc>
    <nc r="C3" t="inlineStr">
      <is>
        <t>назначено на 2021 г.</t>
      </is>
    </nc>
  </rcc>
  <rcc rId="18038" sId="19">
    <oc r="D3" t="inlineStr">
      <is>
        <t>исполнен на 01.02.2020 г.</t>
      </is>
    </oc>
    <nc r="D3" t="inlineStr">
      <is>
        <t>исполнен на 01.02.2021 г.</t>
      </is>
    </nc>
  </rcc>
  <rcc rId="18039" sId="14">
    <oc r="A1" t="inlineStr">
      <is>
        <t xml:space="preserve">                     Анализ исполнения бюджета Чуманкасинского сельского поселения на 01.02.2020 г.</t>
      </is>
    </oc>
    <nc r="A1" t="inlineStr">
      <is>
        <t xml:space="preserve">                     Анализ исполнения бюджета Чуманкасинского сельского поселения на 01.02.2021 г.</t>
      </is>
    </nc>
  </rcc>
  <rcc rId="18040" sId="14" numFmtId="4">
    <oc r="C6">
      <v>106.5</v>
    </oc>
    <nc r="C6">
      <v>102</v>
    </nc>
  </rcc>
  <rcc rId="18041" sId="14" numFmtId="4">
    <oc r="D6">
      <v>2.00969</v>
    </oc>
    <nc r="D6">
      <v>2.6382300000000001</v>
    </nc>
  </rcc>
  <rcc rId="18042" sId="14" numFmtId="4">
    <oc r="C8">
      <v>137.44999999999999</v>
    </oc>
    <nc r="C8">
      <v>132.82</v>
    </nc>
  </rcc>
  <rcc rId="18043" sId="14" numFmtId="4">
    <oc r="D8">
      <v>13.95181</v>
    </oc>
    <nc r="D8">
      <v>13.80874</v>
    </nc>
  </rcc>
  <rcc rId="18044" sId="14" numFmtId="4">
    <oc r="C9">
      <v>1.47</v>
    </oc>
    <nc r="C9">
      <v>1.42</v>
    </nc>
  </rcc>
  <rcc rId="18045" sId="14" numFmtId="4">
    <oc r="D9">
      <v>9.493E-2</v>
    </oc>
    <nc r="D9">
      <v>8.1379999999999994E-2</v>
    </nc>
  </rcc>
  <rcc rId="18046" sId="14" numFmtId="4">
    <oc r="C10">
      <v>229.58</v>
    </oc>
    <nc r="C10">
      <v>221.84</v>
    </nc>
  </rcc>
  <rcc rId="18047" sId="14" numFmtId="4">
    <oc r="D10">
      <v>19.14404</v>
    </oc>
    <nc r="D10">
      <v>18.528089999999999</v>
    </nc>
  </rcc>
  <rcc rId="18048" sId="14" numFmtId="4">
    <oc r="D11">
      <v>-2.5648599999999999</v>
    </oc>
    <nc r="D11">
      <v>-2.3532600000000001</v>
    </nc>
  </rcc>
  <rcc rId="18049" sId="14" numFmtId="4">
    <oc r="C13">
      <v>70</v>
    </oc>
    <nc r="C13">
      <v>40</v>
    </nc>
  </rcc>
  <rcc rId="18050" sId="14" numFmtId="4">
    <oc r="C15">
      <v>95</v>
    </oc>
    <nc r="C15">
      <v>91</v>
    </nc>
  </rcc>
  <rcc rId="18051" sId="14" numFmtId="4">
    <oc r="D15">
      <v>0.36249999999999999</v>
    </oc>
    <nc r="D15">
      <v>1.4034500000000001</v>
    </nc>
  </rcc>
  <rcc rId="18052" sId="14" numFmtId="4">
    <oc r="C16">
      <v>451</v>
    </oc>
    <nc r="C16">
      <v>460</v>
    </nc>
  </rcc>
  <rcc rId="18053" sId="14" numFmtId="4">
    <oc r="D16">
      <v>7.0626800000000003</v>
    </oc>
    <nc r="D16">
      <v>5.3811499999999999</v>
    </nc>
  </rcc>
  <rcc rId="18054" sId="14" numFmtId="4">
    <oc r="C27">
      <v>85.6</v>
    </oc>
    <nc r="C27">
      <v>85.7</v>
    </nc>
  </rcc>
  <rcc rId="18055" sId="14" numFmtId="4">
    <oc r="C42">
      <v>2064.4</v>
    </oc>
    <nc r="C42">
      <v>3247.3</v>
    </nc>
  </rcc>
  <rcc rId="18056" sId="14" numFmtId="4">
    <oc r="D42">
      <v>172.03039999999999</v>
    </oc>
    <nc r="D42">
      <v>270.61099999999999</v>
    </nc>
  </rcc>
  <rcc rId="18057" sId="14" numFmtId="4">
    <oc r="C44">
      <v>825.37699999999995</v>
    </oc>
    <nc r="C44">
      <v>372.28</v>
    </nc>
  </rcc>
  <rcc rId="18058" sId="14" numFmtId="4">
    <oc r="C45">
      <v>93.784999999999997</v>
    </oc>
    <nc r="C45">
      <v>107.643</v>
    </nc>
  </rcc>
  <rcc rId="18059" sId="14" numFmtId="4">
    <oc r="D45">
      <v>7.4667000000000003</v>
    </oc>
    <nc r="D45">
      <v>8.6166</v>
    </nc>
  </rcc>
  <rcc rId="18060" sId="14" numFmtId="4">
    <nc r="C46">
      <v>25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Чум!$19:$24,Чум!$31:$36,Чум!$48:$49,Чум!$57:$57,Чум!$59:$60,Чум!$67:$68,Чум!$78:$79,Чум!$83:$87,Чум!$90:$97,Чум!$142:$142</formula>
    <oldFormula>Чум!$19:$24,Чум!$31:$36,Чум!$48:$49,Чум!$57:$57,Чум!$59:$60,Чум!$67:$68,Чум!$78:$79,Чум!$83:$87,Чум!$90:$97,Чум!$142:$142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Шать!$19:$25,Шать!$31:$33,Шать!$57:$57,Шать!$59:$60,Шать!$67:$68,Шать!$78:$79,Шать!$84:$86,Шать!$90:$97,Шать!$142:$142</formula>
    <oldFormula>Шать!$19:$25,Шать!$31:$33,Шать!$57:$57,Шать!$59:$60,Шать!$67:$68,Шать!$78:$79,Шать!$84:$86,Шать!$90:$97,Шать!$142:$142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Юнг!$19:$24,Юнг!$38:$38,Юнг!$46:$46,Юнг!$56:$56,Юнг!$58:$59,Юнг!$66:$67,Юнг!$77:$78,Юнг!$82:$86,Юнг!$89:$96,Юнг!$142:$142</formula>
    <oldFormula>Юнг!$19:$24,Юнг!$38:$38,Юнг!$46:$46,Юнг!$56:$56,Юнг!$58:$59,Юнг!$66:$67,Юнг!$77:$78,Юнг!$82:$86,Юнг!$89:$96,Юнг!$142:$142</oldFormula>
  </rdn>
  <rdn rId="0" localSheetId="17" customView="1" name="Z_61528DAC_5C4C_48F4_ADE2_8A724B05A086_.wvu.Rows" hidden="1" oldHidden="1">
    <formula>Юсь!$19:$24,Юсь!$36:$36,Юсь!$44:$49,Юсь!$58:$58,Юсь!$60:$61,Юсь!$68:$69,Юсь!$79:$80,Юсь!$84:$88,Юсь!$91:$98,Юсь!$142:$142</formula>
    <oldFormula>Юсь!$19:$24,Юсь!$36:$36,Юсь!$44:$49,Юсь!$58:$58,Юсь!$60:$61,Юсь!$68:$69,Юсь!$79:$80,Юсь!$84:$88,Юсь!$91:$98,Юсь!$142:$142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2.xml><?xml version="1.0" encoding="utf-8"?>
<revisions xmlns="http://schemas.openxmlformats.org/spreadsheetml/2006/main" xmlns:r="http://schemas.openxmlformats.org/officeDocument/2006/relationships"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Консол!$43:$45</formula>
    <oldFormula>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21.xml><?xml version="1.0" encoding="utf-8"?>
<revisions xmlns="http://schemas.openxmlformats.org/spreadsheetml/2006/main" xmlns:r="http://schemas.openxmlformats.org/officeDocument/2006/relationships">
  <rcc rId="18856" sId="2" numFmtId="4">
    <oc r="F32">
      <v>40911</v>
    </oc>
    <nc r="F32">
      <v>41735.339999999997</v>
    </nc>
  </rcc>
  <rcc rId="18857" sId="2" numFmtId="4">
    <oc r="G32">
      <v>1951.83959</v>
    </oc>
    <nc r="G32">
      <v>1903.13077</v>
    </nc>
  </rcc>
  <rcc rId="18858" sId="2" numFmtId="4">
    <oc r="I32">
      <v>5728.5</v>
    </oc>
    <nc r="I32">
      <v>5950.44</v>
    </nc>
  </rcc>
  <rcc rId="18859" sId="2" numFmtId="4">
    <oc r="J32">
      <v>318.45472999999998</v>
    </oc>
    <nc r="J32">
      <v>360.32661000000002</v>
    </nc>
  </rcc>
  <rcc rId="18860" sId="2" numFmtId="4">
    <oc r="L32">
      <v>3471.43</v>
    </oc>
    <nc r="L32">
      <v>3364.74</v>
    </nc>
  </rcc>
  <rcc rId="18861" sId="2" numFmtId="4">
    <oc r="M32">
      <v>352.35536000000002</v>
    </oc>
    <nc r="M32">
      <v>349.82114999999999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район!$A$1:$F$137</formula>
    <oldFormula>район!$A$1:$F$137</oldFormula>
  </rdn>
  <rdn rId="0" localSheetId="3" customView="1" name="Z_61528DAC_5C4C_48F4_ADE2_8A724B05A086_.wvu.Rows" hidden="1" oldHidden="1">
    <formula>район!$39:$39</formula>
    <oldFormula>район!$39:$39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1211.xml><?xml version="1.0" encoding="utf-8"?>
<revisions xmlns="http://schemas.openxmlformats.org/spreadsheetml/2006/main" xmlns:r="http://schemas.openxmlformats.org/officeDocument/2006/relationships">
  <rcc rId="18547" sId="19" numFmtId="4">
    <oc r="C6">
      <v>111</v>
    </oc>
    <nc r="C6">
      <v>117.6</v>
    </nc>
  </rcc>
  <rcc rId="18548" sId="19" numFmtId="4">
    <oc r="D6">
      <v>5.0952900000000003</v>
    </oc>
    <nc r="D6">
      <v>1.98201</v>
    </nc>
  </rcc>
  <rcc rId="18549" sId="19" numFmtId="4">
    <oc r="C8">
      <v>183.91</v>
    </oc>
    <nc r="C8">
      <v>178.01</v>
    </nc>
  </rcc>
  <rcc rId="18550" sId="19" numFmtId="4">
    <oc r="D8">
      <v>18.66656</v>
    </oc>
    <nc r="D8">
      <v>18.507539999999999</v>
    </nc>
  </rcc>
  <rcc rId="18551" sId="19" numFmtId="4">
    <oc r="C9">
      <v>1.97</v>
    </oc>
    <nc r="C9">
      <v>1.91</v>
    </nc>
  </rcc>
  <rcc rId="18552" sId="19" numFmtId="4">
    <oc r="D9">
      <v>0.12701999999999999</v>
    </oc>
    <nc r="D9">
      <v>0.1091</v>
    </nc>
  </rcc>
  <rcc rId="18553" sId="19" numFmtId="4">
    <oc r="C10">
      <v>307.16000000000003</v>
    </oc>
    <nc r="C10">
      <v>297.33</v>
    </nc>
  </rcc>
  <rcc rId="18554" sId="19" numFmtId="4">
    <oc r="D10">
      <v>25.613409999999998</v>
    </oc>
    <nc r="D10">
      <v>24.83278</v>
    </nc>
  </rcc>
  <rcc rId="18555" sId="19" numFmtId="4">
    <oc r="D11">
      <v>-3.4316</v>
    </oc>
    <nc r="D11">
      <v>-3.1540300000000001</v>
    </nc>
  </rcc>
  <rcc rId="18556" sId="19" numFmtId="4">
    <oc r="C13">
      <v>5</v>
    </oc>
    <nc r="C13">
      <v>10</v>
    </nc>
  </rcc>
  <rcc rId="18557" sId="19" numFmtId="4">
    <oc r="C15">
      <v>470</v>
    </oc>
    <nc r="C15">
      <v>380</v>
    </nc>
  </rcc>
  <rcc rId="18558" sId="19" numFmtId="4">
    <oc r="D15">
      <v>0.40275</v>
    </oc>
    <nc r="D15">
      <v>1.6005499999999999</v>
    </nc>
  </rcc>
  <rcc rId="18559" sId="19" numFmtId="4">
    <oc r="C16">
      <v>914</v>
    </oc>
    <nc r="C16">
      <v>920</v>
    </nc>
  </rcc>
  <rcc rId="18560" sId="19" numFmtId="4">
    <oc r="D16">
      <v>16.76437</v>
    </oc>
    <nc r="D16">
      <v>24.69276</v>
    </nc>
  </rcc>
  <rcc rId="18561" sId="19" numFmtId="4">
    <oc r="D18">
      <v>1</v>
    </oc>
    <nc r="D18"/>
  </rcc>
  <rcc rId="18562" sId="19" numFmtId="4">
    <oc r="C27">
      <v>230.6</v>
    </oc>
    <nc r="C27">
      <v>400</v>
    </nc>
  </rcc>
  <rcc rId="18563" sId="19" numFmtId="4">
    <oc r="D27">
      <v>12.44459</v>
    </oc>
    <nc r="D27">
      <v>22.946000000000002</v>
    </nc>
  </rcc>
  <rcc rId="18564" sId="19" numFmtId="4">
    <oc r="C39">
      <v>730.1</v>
    </oc>
    <nc r="C39">
      <v>1658.6</v>
    </nc>
  </rcc>
  <rcc rId="18565" sId="19" numFmtId="4">
    <oc r="D39">
      <v>60.841000000000001</v>
    </oc>
    <nc r="D39">
      <v>138.21799999999999</v>
    </nc>
  </rcc>
  <rcc rId="18566" sId="19" numFmtId="4">
    <oc r="C40">
      <v>1220</v>
    </oc>
    <nc r="C40"/>
  </rcc>
  <rcc rId="18567" sId="19" numFmtId="4">
    <oc r="C41">
      <v>1145.971</v>
    </oc>
    <nc r="C41">
      <v>637.37</v>
    </nc>
  </rcc>
  <rcc rId="18568" sId="19" numFmtId="4">
    <oc r="C42">
      <v>95.573999999999998</v>
    </oc>
    <nc r="C42">
      <v>107.643</v>
    </nc>
  </rcc>
  <rcc rId="18569" sId="19" numFmtId="4">
    <oc r="D42">
      <v>7.4667000000000003</v>
    </oc>
    <nc r="D42">
      <v>8.6165000000000003</v>
    </nc>
  </rcc>
  <rcc rId="18570" sId="19" numFmtId="4">
    <oc r="C44">
      <v>0</v>
    </oc>
    <nc r="C44">
      <v>75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Яра!$19:$24,Яра!$28:$29,Яра!$33:$33,Яра!$46:$46,Яра!$58:$58,Яра!$60:$61,Яра!$68:$69,Яра!$79:$79,Яра!$84:$88,Яра!$91:$98,Яра!$143:$143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c rId="18446" sId="18" numFmtId="4">
    <oc r="C6">
      <v>114.5</v>
    </oc>
    <nc r="C6">
      <v>211.2</v>
    </nc>
  </rcc>
  <rcc rId="18447" sId="18" numFmtId="4">
    <oc r="D6">
      <v>18.425709999999999</v>
    </oc>
    <nc r="D6">
      <v>3.2048800000000002</v>
    </nc>
  </rcc>
  <rcc rId="18448" sId="18" numFmtId="4">
    <oc r="C8">
      <v>319.45999999999998</v>
    </oc>
    <nc r="C8">
      <v>309.91000000000003</v>
    </nc>
  </rcc>
  <rcc rId="18449" sId="18" numFmtId="4">
    <oc r="D8">
      <v>32.425939999999997</v>
    </oc>
    <nc r="D8">
      <v>32.220370000000003</v>
    </nc>
  </rcc>
  <rcc rId="18450" sId="18" numFmtId="4">
    <oc r="C9">
      <v>3.43</v>
    </oc>
    <nc r="C9">
      <v>3.32</v>
    </nc>
  </rcc>
  <rcc rId="18451" sId="18" numFmtId="4">
    <oc r="D9">
      <v>0.22064</v>
    </oc>
    <nc r="D9">
      <v>0.18994</v>
    </nc>
  </rcc>
  <rcc rId="18452" sId="18" numFmtId="4">
    <oc r="C10">
      <v>533.57000000000005</v>
    </oc>
    <nc r="C10">
      <v>517.62</v>
    </nc>
  </rcc>
  <rcc rId="18453" sId="18" numFmtId="4">
    <oc r="D10">
      <v>44.493380000000002</v>
    </oc>
    <nc r="D10">
      <v>43.232210000000002</v>
    </nc>
  </rcc>
  <rcc rId="18454" sId="18" numFmtId="4">
    <oc r="D11">
      <v>-5.9610399999999997</v>
    </oc>
    <nc r="D11">
      <v>-5.4909600000000003</v>
    </nc>
  </rcc>
  <rcc rId="18455" sId="18" numFmtId="4">
    <oc r="D13">
      <v>2.8584000000000001</v>
    </oc>
    <nc r="D13"/>
  </rcc>
  <rcc rId="18456" sId="18" numFmtId="4">
    <oc r="C15">
      <v>245</v>
    </oc>
    <nc r="C15">
      <v>300</v>
    </nc>
  </rcc>
  <rcc rId="18457" sId="18" numFmtId="4">
    <oc r="D15">
      <v>10.518549999999999</v>
    </oc>
    <nc r="D15">
      <v>8.9469999999999992</v>
    </nc>
  </rcc>
  <rcc rId="18458" sId="18" numFmtId="4">
    <oc r="C16">
      <v>1250</v>
    </oc>
    <nc r="C16">
      <v>1200</v>
    </nc>
  </rcc>
  <rcc rId="18459" sId="18" numFmtId="4">
    <oc r="D16">
      <v>36.364559999999997</v>
    </oc>
    <nc r="D16">
      <v>17.336449999999999</v>
    </nc>
  </rcc>
  <rcc rId="18460" sId="18" numFmtId="4">
    <oc r="D18">
      <v>0</v>
    </oc>
    <nc r="D18">
      <v>0.5</v>
    </nc>
  </rcc>
  <rcc rId="18461" sId="18" numFmtId="4">
    <oc r="C27">
      <v>30</v>
    </oc>
    <nc r="C27">
      <v>20.7</v>
    </nc>
  </rcc>
  <rcc rId="18462" sId="18" numFmtId="4">
    <oc r="D27">
      <v>0.13100000000000001</v>
    </oc>
    <nc r="D27">
      <v>0.52400000000000002</v>
    </nc>
  </rcc>
  <rcc rId="18463" sId="18" numFmtId="4">
    <oc r="C42">
      <v>2004.7</v>
    </oc>
    <nc r="C42">
      <v>3577.8</v>
    </nc>
  </rcc>
  <rcc rId="18464" sId="18" numFmtId="4">
    <oc r="D42">
      <v>167.05500000000001</v>
    </oc>
    <nc r="D42">
      <v>298.15199999999999</v>
    </nc>
  </rcc>
  <rcc rId="18465" sId="18" numFmtId="4">
    <oc r="C43">
      <v>414</v>
    </oc>
    <nc r="C43">
      <v>225</v>
    </nc>
  </rcc>
  <rcc rId="18466" sId="18" numFmtId="4">
    <oc r="C44">
      <v>1320</v>
    </oc>
    <nc r="C44">
      <v>1293.71</v>
    </nc>
  </rcc>
  <rcc rId="18467" sId="18" numFmtId="4">
    <oc r="D45">
      <v>14.933299999999999</v>
    </oc>
    <nc r="D45">
      <v>17.2334</v>
    </nc>
  </rcc>
  <rcc rId="18468" sId="18" numFmtId="4">
    <oc r="C45">
      <v>183.387</v>
    </oc>
    <nc r="C45">
      <v>786.02700000000004</v>
    </nc>
  </rcc>
  <rcc rId="18469" sId="18" numFmtId="4">
    <oc r="D38">
      <v>0</v>
    </oc>
    <nc r="D38">
      <v>-0.26200000000000001</v>
    </nc>
  </rcc>
  <rcc rId="18470" sId="18" numFmtId="34">
    <oc r="C59">
      <v>1526.1</v>
    </oc>
    <nc r="C59">
      <v>1601.2</v>
    </nc>
  </rcc>
  <rcc rId="18471" sId="18" numFmtId="34">
    <oc r="D59">
      <v>80.442170000000004</v>
    </oc>
    <nc r="D59">
      <v>30.4</v>
    </nc>
  </rcc>
  <rcc rId="18472" sId="18" numFmtId="34">
    <oc r="C62">
      <v>39</v>
    </oc>
    <nc r="C62"/>
  </rcc>
  <rcc rId="18473" sId="18" numFmtId="34">
    <oc r="C63">
      <v>5</v>
    </oc>
    <nc r="C63">
      <v>10</v>
    </nc>
  </rcc>
  <rcc rId="18474" sId="18" numFmtId="34">
    <oc r="C64">
      <v>4.1020000000000003</v>
    </oc>
    <nc r="C64">
      <v>19.077000000000002</v>
    </nc>
  </rcc>
  <rcc rId="18475" sId="18" numFmtId="34">
    <oc r="C66">
      <v>179.20699999999999</v>
    </oc>
    <nc r="C66">
      <v>206.767</v>
    </nc>
  </rcc>
  <rcc rId="18476" sId="18" numFmtId="34">
    <oc r="C70">
      <v>2</v>
    </oc>
    <nc r="C70">
      <v>3</v>
    </nc>
  </rcc>
  <rcc rId="18477" sId="18" numFmtId="34">
    <oc r="C71">
      <v>8</v>
    </oc>
    <nc r="C71">
      <v>110</v>
    </nc>
  </rcc>
  <rcc rId="18478" sId="18" numFmtId="34">
    <oc r="D71">
      <v>1</v>
    </oc>
    <nc r="D71"/>
  </rcc>
  <rcc rId="18479" sId="18" numFmtId="34">
    <oc r="C74">
      <v>10.021000000000001</v>
    </oc>
    <nc r="C74">
      <v>4.26</v>
    </nc>
  </rcc>
  <rcc rId="18480" sId="18" numFmtId="34">
    <oc r="C75">
      <v>224</v>
    </oc>
    <nc r="C75"/>
  </rcc>
  <rcc rId="18481" sId="18" numFmtId="34">
    <oc r="C76">
      <v>2176.46</v>
    </oc>
    <nc r="C76">
      <v>2145.2600000000002</v>
    </nc>
  </rcc>
  <rcc rId="18482" sId="18" numFmtId="34">
    <oc r="C77">
      <v>30</v>
    </oc>
    <nc r="C77">
      <v>420</v>
    </nc>
  </rcc>
  <rcc rId="18483" sId="18" numFmtId="34">
    <oc r="C80">
      <v>0</v>
    </oc>
    <nc r="C80">
      <v>10</v>
    </nc>
  </rcc>
  <rcc rId="18484" sId="18" numFmtId="34">
    <oc r="C81">
      <v>415.75700000000001</v>
    </oc>
    <nc r="C81">
      <v>1985.9</v>
    </nc>
  </rcc>
  <rcc rId="18485" sId="18" numFmtId="34">
    <oc r="D81">
      <v>11.85478</v>
    </oc>
    <nc r="D81"/>
  </rcc>
  <rcc rId="18486" sId="18" numFmtId="34">
    <oc r="C83">
      <v>1809.4</v>
    </oc>
    <nc r="C83">
      <v>1950.8230000000001</v>
    </nc>
  </rcc>
  <rcc rId="18487" sId="18" numFmtId="34">
    <oc r="D83">
      <v>149.191</v>
    </oc>
    <nc r="D83"/>
  </rcc>
  <rcc rId="18488" sId="18" numFmtId="34">
    <oc r="C90">
      <v>22</v>
    </oc>
    <nc r="C90">
      <v>12</v>
    </nc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Юсь!$19:$24,Юсь!$36:$36,Юсь!$43:$48,Юсь!$57:$57,Юсь!$59:$60,Юсь!$67:$68,Юсь!$83:$87,Юсь!$90:$97,Юсь!$141:$141</formula>
    <oldFormula>Юсь!$19:$24,Юсь!$36:$36,Юсь!$43:$48,Юсь!$57:$57,Юсь!$59:$60,Юсь!$67:$68,Юсь!$83:$87,Юсь!$90:$97,Юсь!$141:$141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Яра!$19:$24,Яра!$28:$29,Яра!$33:$33,Яра!$46:$46,Яра!$58:$58,Яра!$60:$61,Яра!$68:$69,Яра!$79:$79,Яра!$84:$88,Яра!$91:$98,Яра!$143:$143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c rId="18346" sId="17" numFmtId="4">
    <oc r="C6">
      <v>146.4</v>
    </oc>
    <nc r="C6">
      <v>155.1</v>
    </nc>
  </rcc>
  <rcc rId="18347" sId="17" numFmtId="4">
    <oc r="D6">
      <v>3.9199899999999999</v>
    </oc>
    <nc r="D6">
      <v>6.6763500000000002</v>
    </nc>
  </rcc>
  <rcc rId="18348" sId="17" numFmtId="4">
    <oc r="C8">
      <v>206.65</v>
    </oc>
    <nc r="C8">
      <v>200.15</v>
    </nc>
  </rcc>
  <rcc rId="18349" sId="17" numFmtId="4">
    <oc r="D8">
      <v>20.975840000000002</v>
    </oc>
    <nc r="D8">
      <v>20.809010000000001</v>
    </nc>
  </rcc>
  <rcc rId="18350" sId="17" numFmtId="4">
    <oc r="C9">
      <v>2.2200000000000002</v>
    </oc>
    <nc r="C9">
      <v>2.15</v>
    </nc>
  </rcc>
  <rcc rId="18351" sId="17" numFmtId="4">
    <oc r="D9">
      <v>0.14274000000000001</v>
    </oc>
    <nc r="D9">
      <v>0.12266000000000001</v>
    </nc>
  </rcc>
  <rcc rId="18352" sId="17" numFmtId="4">
    <oc r="C10">
      <v>345.16</v>
    </oc>
    <nc r="C10">
      <v>334.29</v>
    </nc>
  </rcc>
  <rcc rId="18353" sId="17" numFmtId="4">
    <oc r="D10">
      <v>28.782060000000001</v>
    </oc>
    <nc r="D10">
      <v>27.92079</v>
    </nc>
  </rcc>
  <rcc rId="18354" sId="17" numFmtId="4">
    <oc r="D11">
      <v>-3.8561200000000002</v>
    </oc>
    <nc r="D11">
      <v>-3.5462600000000002</v>
    </nc>
  </rcc>
  <rcc rId="18355" sId="17" numFmtId="4">
    <oc r="C13">
      <v>5</v>
    </oc>
    <nc r="C13">
      <v>10</v>
    </nc>
  </rcc>
  <rcc rId="18356" sId="17" numFmtId="4">
    <oc r="C15">
      <v>120</v>
    </oc>
    <nc r="C15">
      <v>117</v>
    </nc>
  </rcc>
  <rcc rId="18357" sId="17" numFmtId="4">
    <oc r="D15">
      <v>0.77456000000000003</v>
    </oc>
    <nc r="D15">
      <v>3.7299999999999998E-3</v>
    </nc>
  </rcc>
  <rcc rId="18358" sId="17" numFmtId="4">
    <oc r="C16">
      <v>312</v>
    </oc>
    <nc r="C16">
      <v>313</v>
    </nc>
  </rcc>
  <rcc rId="18359" sId="17" numFmtId="4">
    <oc r="D16">
      <v>1.6183799999999999</v>
    </oc>
    <nc r="D16">
      <v>6.4486299999999996</v>
    </nc>
  </rcc>
  <rcc rId="18360" sId="17" numFmtId="4">
    <oc r="D35">
      <v>0</v>
    </oc>
    <nc r="D35">
      <v>5.9443900000000003</v>
    </nc>
  </rcc>
  <rcc rId="18361" sId="17" numFmtId="4">
    <oc r="C39">
      <v>3421</v>
    </oc>
    <nc r="C39">
      <v>5087.2</v>
    </nc>
  </rcc>
  <rcc rId="18362" sId="17" numFmtId="4">
    <oc r="D39">
      <v>285.07799999999997</v>
    </oc>
    <nc r="D39">
      <v>423.93599999999998</v>
    </nc>
  </rcc>
  <rrc rId="18363" sId="17" ref="A40:XFD40" action="deleteRow">
    <undo index="18" exp="area" ref3D="1" dr="$A$142:$XFD$142" dn="Z_61528DAC_5C4C_48F4_ADE2_8A724B05A086_.wvu.Rows" sId="17"/>
    <undo index="16" exp="area" ref3D="1" dr="$A$91:$XFD$98" dn="Z_61528DAC_5C4C_48F4_ADE2_8A724B05A086_.wvu.Rows" sId="17"/>
    <undo index="14" exp="area" ref3D="1" dr="$A$84:$XFD$88" dn="Z_61528DAC_5C4C_48F4_ADE2_8A724B05A086_.wvu.Rows" sId="17"/>
    <undo index="12" exp="area" ref3D="1" dr="$A$79:$XFD$80" dn="Z_61528DAC_5C4C_48F4_ADE2_8A724B05A086_.wvu.Rows" sId="17"/>
    <undo index="10" exp="area" ref3D="1" dr="$A$68:$XFD$69" dn="Z_61528DAC_5C4C_48F4_ADE2_8A724B05A086_.wvu.Rows" sId="17"/>
    <undo index="8" exp="area" ref3D="1" dr="$A$60:$XFD$61" dn="Z_61528DAC_5C4C_48F4_ADE2_8A724B05A086_.wvu.Rows" sId="17"/>
    <undo index="6" exp="area" ref3D="1" dr="$A$58:$XFD$58" dn="Z_61528DAC_5C4C_48F4_ADE2_8A724B05A086_.wvu.Rows" sId="17"/>
    <undo index="4" exp="area" ref3D="1" dr="$A$44:$XFD$49" dn="Z_61528DAC_5C4C_48F4_ADE2_8A724B05A086_.wvu.Rows" sId="17"/>
    <undo index="10" exp="area" ref3D="1" dr="$A$91:$XFD$98" dn="Z_B31C8DB7_3E78_4144_A6B5_8DE36DE63F0E_.wvu.Rows" sId="17"/>
    <undo index="8" exp="area" ref3D="1" dr="$A$84:$XFD$88" dn="Z_B31C8DB7_3E78_4144_A6B5_8DE36DE63F0E_.wvu.Rows" sId="17"/>
    <undo index="6" exp="area" ref3D="1" dr="$A$68:$XFD$69" dn="Z_B31C8DB7_3E78_4144_A6B5_8DE36DE63F0E_.wvu.Rows" sId="17"/>
    <undo index="4" exp="area" ref3D="1" dr="$A$44:$XFD$49" dn="Z_B31C8DB7_3E78_4144_A6B5_8DE36DE63F0E_.wvu.Rows" sId="17"/>
    <undo index="2" exp="area" ref3D="1" dr="$A$40:$XFD$40" dn="Z_B31C8DB7_3E78_4144_A6B5_8DE36DE63F0E_.wvu.Rows" sId="17"/>
    <undo index="20" exp="area" ref3D="1" dr="$A$142:$XFD$142" dn="Z_B30CE22D_C12F_4E12_8BB9_3AAE0A6991CC_.wvu.Rows" sId="17"/>
    <undo index="18" exp="area" ref3D="1" dr="$A$91:$XFD$98" dn="Z_B30CE22D_C12F_4E12_8BB9_3AAE0A6991CC_.wvu.Rows" sId="17"/>
    <undo index="16" exp="area" ref3D="1" dr="$A$84:$XFD$88" dn="Z_B30CE22D_C12F_4E12_8BB9_3AAE0A6991CC_.wvu.Rows" sId="17"/>
    <undo index="14" exp="area" ref3D="1" dr="$A$79:$XFD$80" dn="Z_B30CE22D_C12F_4E12_8BB9_3AAE0A6991CC_.wvu.Rows" sId="17"/>
    <undo index="12" exp="area" ref3D="1" dr="$A$68:$XFD$69" dn="Z_B30CE22D_C12F_4E12_8BB9_3AAE0A6991CC_.wvu.Rows" sId="17"/>
    <undo index="10" exp="area" ref3D="1" dr="$A$60:$XFD$61" dn="Z_B30CE22D_C12F_4E12_8BB9_3AAE0A6991CC_.wvu.Rows" sId="17"/>
    <undo index="8" exp="area" ref3D="1" dr="$A$58:$XFD$58" dn="Z_B30CE22D_C12F_4E12_8BB9_3AAE0A6991CC_.wvu.Rows" sId="17"/>
    <undo index="6" exp="area" ref3D="1" dr="$A$44:$XFD$49" dn="Z_B30CE22D_C12F_4E12_8BB9_3AAE0A6991CC_.wvu.Rows" sId="17"/>
    <undo index="22" exp="area" ref3D="1" dr="$A$142:$XFD$142" dn="Z_A54C432C_6C68_4B53_A75C_446EB3A61B2B_.wvu.Rows" sId="17"/>
    <undo index="20" exp="area" ref3D="1" dr="$A$91:$XFD$98" dn="Z_A54C432C_6C68_4B53_A75C_446EB3A61B2B_.wvu.Rows" sId="17"/>
    <undo index="18" exp="area" ref3D="1" dr="$A$84:$XFD$88" dn="Z_A54C432C_6C68_4B53_A75C_446EB3A61B2B_.wvu.Rows" sId="17"/>
    <undo index="16" exp="area" ref3D="1" dr="$A$79:$XFD$80" dn="Z_A54C432C_6C68_4B53_A75C_446EB3A61B2B_.wvu.Rows" sId="17"/>
    <undo index="14" exp="area" ref3D="1" dr="$A$68:$XFD$69" dn="Z_A54C432C_6C68_4B53_A75C_446EB3A61B2B_.wvu.Rows" sId="17"/>
    <undo index="12" exp="area" ref3D="1" dr="$A$60:$XFD$61" dn="Z_A54C432C_6C68_4B53_A75C_446EB3A61B2B_.wvu.Rows" sId="17"/>
    <undo index="10" exp="area" ref3D="1" dr="$A$58:$XFD$58" dn="Z_A54C432C_6C68_4B53_A75C_446EB3A61B2B_.wvu.Rows" sId="17"/>
    <undo index="8" exp="area" ref3D="1" dr="$A$44:$XFD$50" dn="Z_A54C432C_6C68_4B53_A75C_446EB3A61B2B_.wvu.Rows" sId="17"/>
    <undo index="6" exp="area" ref3D="1" dr="$A$40:$XFD$40" dn="Z_A54C432C_6C68_4B53_A75C_446EB3A61B2B_.wvu.Rows" sId="17"/>
    <undo index="16" exp="area" ref3D="1" dr="$A$91:$XFD$98" dn="Z_5BFCA170_DEAE_4D2C_98A0_1E68B427AC01_.wvu.Rows" sId="17"/>
    <undo index="14" exp="area" ref3D="1" dr="$A$83:$XFD$88" dn="Z_5BFCA170_DEAE_4D2C_98A0_1E68B427AC01_.wvu.Rows" sId="17"/>
    <undo index="12" exp="area" ref3D="1" dr="$A$79:$XFD$80" dn="Z_5BFCA170_DEAE_4D2C_98A0_1E68B427AC01_.wvu.Rows" sId="17"/>
    <undo index="10" exp="area" ref3D="1" dr="$A$68:$XFD$69" dn="Z_5BFCA170_DEAE_4D2C_98A0_1E68B427AC01_.wvu.Rows" sId="17"/>
    <undo index="8" exp="area" ref3D="1" dr="$A$60:$XFD$61" dn="Z_5BFCA170_DEAE_4D2C_98A0_1E68B427AC01_.wvu.Rows" sId="17"/>
    <undo index="6" exp="area" ref3D="1" dr="$A$58:$XFD$58" dn="Z_5BFCA170_DEAE_4D2C_98A0_1E68B427AC01_.wvu.Rows" sId="17"/>
    <undo index="4" exp="area" ref3D="1" dr="$A$44:$XFD$49" dn="Z_5BFCA170_DEAE_4D2C_98A0_1E68B427AC01_.wvu.Rows" sId="17"/>
    <undo index="2" exp="area" ref3D="1" dr="$A$40:$XFD$40" dn="Z_5BFCA170_DEAE_4D2C_98A0_1E68B427AC01_.wvu.Rows" sId="17"/>
    <undo index="20" exp="area" ref3D="1" dr="$A$91:$XFD$98" dn="Z_42584DC0_1D41_4C93_9B38_C388E7B8DAC4_.wvu.Rows" sId="17"/>
    <undo index="18" exp="area" ref3D="1" dr="$A$84:$XFD$88" dn="Z_42584DC0_1D41_4C93_9B38_C388E7B8DAC4_.wvu.Rows" sId="17"/>
    <undo index="16" exp="area" ref3D="1" dr="$A$79:$XFD$80" dn="Z_42584DC0_1D41_4C93_9B38_C388E7B8DAC4_.wvu.Rows" sId="17"/>
    <undo index="14" exp="area" ref3D="1" dr="$A$68:$XFD$69" dn="Z_42584DC0_1D41_4C93_9B38_C388E7B8DAC4_.wvu.Rows" sId="17"/>
    <undo index="12" exp="area" ref3D="1" dr="$A$60:$XFD$62" dn="Z_42584DC0_1D41_4C93_9B38_C388E7B8DAC4_.wvu.Rows" sId="17"/>
    <undo index="10" exp="area" ref3D="1" dr="$A$58:$XFD$58" dn="Z_42584DC0_1D41_4C93_9B38_C388E7B8DAC4_.wvu.Rows" sId="17"/>
    <undo index="8" exp="area" ref3D="1" dr="$A$44:$XFD$49" dn="Z_42584DC0_1D41_4C93_9B38_C388E7B8DAC4_.wvu.Rows" sId="17"/>
    <undo index="6" exp="area" ref3D="1" dr="$A$40:$XFD$40" dn="Z_42584DC0_1D41_4C93_9B38_C388E7B8DAC4_.wvu.Rows" sId="17"/>
    <undo index="16" exp="area" ref3D="1" dr="$A$91:$XFD$98" dn="Z_3DCB9AAA_F09C_4EA6_B992_F93E466D374A_.wvu.Rows" sId="17"/>
    <undo index="14" exp="area" ref3D="1" dr="$A$83:$XFD$88" dn="Z_3DCB9AAA_F09C_4EA6_B992_F93E466D374A_.wvu.Rows" sId="17"/>
    <undo index="12" exp="area" ref3D="1" dr="$A$79:$XFD$80" dn="Z_3DCB9AAA_F09C_4EA6_B992_F93E466D374A_.wvu.Rows" sId="17"/>
    <undo index="10" exp="area" ref3D="1" dr="$A$68:$XFD$69" dn="Z_3DCB9AAA_F09C_4EA6_B992_F93E466D374A_.wvu.Rows" sId="17"/>
    <undo index="8" exp="area" ref3D="1" dr="$A$60:$XFD$61" dn="Z_3DCB9AAA_F09C_4EA6_B992_F93E466D374A_.wvu.Rows" sId="17"/>
    <undo index="6" exp="area" ref3D="1" dr="$A$58:$XFD$58" dn="Z_3DCB9AAA_F09C_4EA6_B992_F93E466D374A_.wvu.Rows" sId="17"/>
    <undo index="4" exp="area" ref3D="1" dr="$A$44:$XFD$49" dn="Z_3DCB9AAA_F09C_4EA6_B992_F93E466D374A_.wvu.Rows" sId="17"/>
    <undo index="2" exp="area" ref3D="1" dr="$A$40:$XFD$40" dn="Z_3DCB9AAA_F09C_4EA6_B992_F93E466D374A_.wvu.Rows" sId="17"/>
    <undo index="18" exp="area" ref3D="1" dr="$A$91:$XFD$98" dn="Z_1A52382B_3765_4E8C_903F_6B8919B7242E_.wvu.Rows" sId="17"/>
    <undo index="16" exp="area" ref3D="1" dr="$A$84:$XFD$88" dn="Z_1A52382B_3765_4E8C_903F_6B8919B7242E_.wvu.Rows" sId="17"/>
    <undo index="14" exp="area" ref3D="1" dr="$A$79:$XFD$80" dn="Z_1A52382B_3765_4E8C_903F_6B8919B7242E_.wvu.Rows" sId="17"/>
    <undo index="12" exp="area" ref3D="1" dr="$A$68:$XFD$69" dn="Z_1A52382B_3765_4E8C_903F_6B8919B7242E_.wvu.Rows" sId="17"/>
    <undo index="10" exp="area" ref3D="1" dr="$A$60:$XFD$61" dn="Z_1A52382B_3765_4E8C_903F_6B8919B7242E_.wvu.Rows" sId="17"/>
    <undo index="8" exp="area" ref3D="1" dr="$A$58:$XFD$58" dn="Z_1A52382B_3765_4E8C_903F_6B8919B7242E_.wvu.Rows" sId="17"/>
    <undo index="6" exp="area" ref3D="1" dr="$A$44:$XFD$49" dn="Z_1A52382B_3765_4E8C_903F_6B8919B7242E_.wvu.Rows" sId="17"/>
    <undo index="4" exp="area" ref3D="1" dr="$A$40:$XFD$40" dn="Z_1A52382B_3765_4E8C_903F_6B8919B7242E_.wvu.Rows" sId="17"/>
    <undo index="20" exp="area" ref3D="1" dr="$A$142:$XFD$142" dn="Z_1718F1EE_9F48_4DBE_9531_3B70F9C4A5DD_.wvu.Rows" sId="17"/>
    <undo index="18" exp="area" ref3D="1" dr="$A$91:$XFD$98" dn="Z_1718F1EE_9F48_4DBE_9531_3B70F9C4A5DD_.wvu.Rows" sId="17"/>
    <undo index="16" exp="area" ref3D="1" dr="$A$84:$XFD$88" dn="Z_1718F1EE_9F48_4DBE_9531_3B70F9C4A5DD_.wvu.Rows" sId="17"/>
    <undo index="14" exp="area" ref3D="1" dr="$A$79:$XFD$80" dn="Z_1718F1EE_9F48_4DBE_9531_3B70F9C4A5DD_.wvu.Rows" sId="17"/>
    <undo index="12" exp="area" ref3D="1" dr="$A$68:$XFD$69" dn="Z_1718F1EE_9F48_4DBE_9531_3B70F9C4A5DD_.wvu.Rows" sId="17"/>
    <undo index="10" exp="area" ref3D="1" dr="$A$60:$XFD$62" dn="Z_1718F1EE_9F48_4DBE_9531_3B70F9C4A5DD_.wvu.Rows" sId="17"/>
    <undo index="8" exp="area" ref3D="1" dr="$A$58:$XFD$58" dn="Z_1718F1EE_9F48_4DBE_9531_3B70F9C4A5DD_.wvu.Rows" sId="17"/>
    <undo index="6" exp="area" ref3D="1" dr="$A$44:$XFD$50" dn="Z_1718F1EE_9F48_4DBE_9531_3B70F9C4A5DD_.wvu.Rows" sId="17"/>
    <rfmt sheetId="17" xfDxf="1" s="1" sqref="A40:XFD40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2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relativeIndent="0" justifyLastLine="0" shrinkToFit="0" mergeCell="0" readingOrder="0"/>
        <border diagonalUp="0" diagonalDown="0" outline="0">
          <left/>
          <right/>
          <top/>
          <bottom/>
        </border>
        <protection locked="1" hidden="0"/>
      </dxf>
    </rfmt>
    <rcc rId="0" sId="17" s="1" dxf="1">
      <nc r="A40">
        <v>2020100310</v>
      </nc>
      <ndxf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>
      <nc r="B40" t="inlineStr">
        <is>
          <t>Сбалансированность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 numFmtId="4">
      <nc r="C40">
        <v>0</v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 numFmtId="4">
      <nc r="D40">
        <v>0</v>
      </nc>
      <ndxf>
        <numFmt numFmtId="166" formatCode="0.0"/>
        <fill>
          <patternFill patternType="solid"/>
        </fill>
        <alignment horizontal="right" vertical="center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>
      <nc r="E40">
        <f>SUM(D40/C40*100)</f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7" s="1" dxf="1">
      <nc r="F40">
        <f>SUM(D40-C40)</f>
      </nc>
      <ndxf>
        <numFmt numFmtId="166" formatCode="0.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8364" sId="17" numFmtId="4">
    <oc r="C41">
      <v>834.51</v>
    </oc>
    <nc r="C41">
      <v>772.27</v>
    </nc>
  </rcc>
  <rcc rId="18365" sId="17" numFmtId="4">
    <oc r="C42">
      <v>183.38800000000001</v>
    </oc>
    <nc r="C42">
      <v>2569.3000000000002</v>
    </nc>
  </rcc>
  <rcc rId="18366" sId="17" numFmtId="4">
    <oc r="D42">
      <v>14.933299999999999</v>
    </oc>
    <nc r="D42">
      <v>17.2334</v>
    </nc>
  </rcc>
  <rcc rId="18367" sId="17" numFmtId="4">
    <nc r="C49">
      <v>75</v>
    </nc>
  </rcc>
  <rcc rId="18368" sId="17" numFmtId="4">
    <oc r="D30">
      <v>26.302569999999999</v>
    </oc>
    <nc r="D30"/>
  </rcc>
  <rcv guid="{61528DAC-5C4C-48F4-ADE2-8A724B05A086}" action="delete"/>
  <rdn rId="0" localSheetId="1" customView="1" name="Z_61528DAC_5C4C_48F4_ADE2_8A724B05A086_.wvu.PrintArea" hidden="1" oldHidden="1">
    <formula>Консол!$A$1:$K$50</formula>
    <oldFormula>Консол!$A$1:$K$50</oldFormula>
  </rdn>
  <rdn rId="0" localSheetId="1" customView="1" name="Z_61528DAC_5C4C_48F4_ADE2_8A724B05A086_.wvu.Rows" hidden="1" oldHidden="1">
    <formula>Консол!$22:$22,Консол!$43:$45</formula>
    <oldFormula>Консол!$22:$22,Консол!$43:$45</oldFormula>
  </rdn>
  <rdn rId="0" localSheetId="2" customView="1" name="Z_61528DAC_5C4C_48F4_ADE2_8A724B05A086_.wvu.PrintArea" hidden="1" oldHidden="1">
    <formula>Справка!$A$1:$EY$31</formula>
    <oldFormula>Справка!$A$1:$EY$31</oldFormula>
  </rdn>
  <rdn rId="0" localSheetId="2" customView="1" name="Z_61528DAC_5C4C_48F4_ADE2_8A724B05A086_.wvu.Cols" hidden="1" oldHidden="1">
    <formula>Справка!$AV:$AX,Справка!$BB:$BD,Справка!$BH:$BJ,Справка!$BL:$BM,Справка!$BT:$BY,Справка!$CX:$DF</formula>
    <oldFormula>Справка!$AV:$AX,Справка!$BB:$BD,Справка!$BH:$BJ,Справка!$BL:$BM,Справка!$BT:$BY,Справка!$CX:$DF</oldFormula>
  </rdn>
  <rdn rId="0" localSheetId="3" customView="1" name="Z_61528DAC_5C4C_48F4_ADE2_8A724B05A086_.wvu.PrintArea" hidden="1" oldHidden="1">
    <formula>район!$A$1:$F$136</formula>
    <oldFormula>район!$A$1:$F$136</oldFormula>
  </rdn>
  <rdn rId="0" localSheetId="4" customView="1" name="Z_61528DAC_5C4C_48F4_ADE2_8A724B05A086_.wvu.PrintArea" hidden="1" oldHidden="1">
    <formula>Але!$A$1:$F$97</formula>
    <oldFormula>Але!$A$1:$F$97</oldFormula>
  </rdn>
  <rdn rId="0" localSheetId="4" customView="1" name="Z_61528DAC_5C4C_48F4_ADE2_8A724B05A086_.wvu.Rows" hidden="1" oldHidden="1">
    <formula>Але!$19:$24,Але!$28:$28,Але!$36:$36,Але!$46:$46,Але!$55:$56,Але!$63:$64,Але!$74:$75,Але!$79:$82,Але!$86:$93,Але!$142:$142</formula>
    <oldFormula>Але!$19:$24,Але!$28:$28,Але!$36:$36,Але!$46:$46,Але!$55:$56,Але!$63:$64,Але!$74:$75,Але!$79:$82,Але!$86:$93,Але!$142:$142</oldFormula>
  </rdn>
  <rdn rId="0" localSheetId="5" customView="1" name="Z_61528DAC_5C4C_48F4_ADE2_8A724B05A086_.wvu.PrintArea" hidden="1" oldHidden="1">
    <formula>Сун!$A$1:$F$104</formula>
    <oldFormula>Сун!$A$1:$F$104</oldFormula>
  </rdn>
  <rdn rId="0" localSheetId="5" customView="1" name="Z_61528DAC_5C4C_48F4_ADE2_8A724B05A086_.wvu.Rows" hidden="1" oldHidden="1">
    <formula>Сун!$19:$24,Сун!$33:$34,Сун!$45:$45,Сун!$49:$51,Сун!$58:$58,Сун!$60:$61,Сун!$68:$69,Сун!$79:$79,Сун!$82:$82,Сун!$85:$85,Сун!$87:$89,Сун!$93:$100,Сун!$142:$142</formula>
    <oldFormula>Сун!$19:$24,Сун!$33:$34,Сун!$45:$45,Сун!$49:$51,Сун!$58:$58,Сун!$60:$61,Сун!$68:$69,Сун!$79:$79,Сун!$82:$82,Сун!$85:$85,Сун!$87:$89,Сун!$93:$100,Сун!$142:$142</oldFormula>
  </rdn>
  <rdn rId="0" localSheetId="6" customView="1" name="Z_61528DAC_5C4C_48F4_ADE2_8A724B05A086_.wvu.PrintArea" hidden="1" oldHidden="1">
    <formula>Иль!$A$1:$F$105</formula>
    <oldFormula>Иль!$A$1:$F$105</oldFormula>
  </rdn>
  <rdn rId="0" localSheetId="6" customView="1" name="Z_61528DAC_5C4C_48F4_ADE2_8A724B05A086_.wvu.Rows" hidden="1" oldHidden="1">
    <formula>Иль!$19:$23,Иль!$34:$34,Иль!$40:$40,Иль!$59:$59,Иль!$61:$62,Иль!$69:$70,Иль!$79:$80,Иль!$82:$82,Иль!$87:$91,Иль!$94:$101,Иль!$144:$144</formula>
    <oldFormula>Иль!$19:$23,Иль!$34:$34,Иль!$40:$40,Иль!$59:$59,Иль!$61:$62,Иль!$69:$70,Иль!$79:$80,Иль!$82:$82,Иль!$87:$91,Иль!$94:$101,Иль!$144:$144</oldFormula>
  </rdn>
  <rdn rId="0" localSheetId="7" customView="1" name="Z_61528DAC_5C4C_48F4_ADE2_8A724B05A086_.wvu.Rows" hidden="1" oldHidden="1">
    <formula>Кад!$19:$24,Кад!$31:$35,Кад!$38:$38,Кад!$44:$44,Кад!$48:$48,Кад!$56:$56,Кад!$58:$59,Кад!$66:$67,Кад!$77:$77,Кад!$82:$86,Кад!$89:$96,Кад!$142:$142</formula>
    <oldFormula>Кад!$19:$24,Кад!$31:$35,Кад!$38:$38,Кад!$44:$44,Кад!$48:$48,Кад!$56:$56,Кад!$58:$59,Кад!$66:$67,Кад!$77:$77,Кад!$82:$86,Кад!$89:$96,Кад!$142:$142</oldFormula>
  </rdn>
  <rdn rId="0" localSheetId="8" customView="1" name="Z_61528DAC_5C4C_48F4_ADE2_8A724B05A086_.wvu.PrintArea" hidden="1" oldHidden="1">
    <formula>Мор!$A$1:$F$101</formula>
    <oldFormula>Мор!$A$1:$F$101</oldFormula>
  </rdn>
  <rdn rId="0" localSheetId="8" customView="1" name="Z_61528DAC_5C4C_48F4_ADE2_8A724B05A086_.wvu.Rows" hidden="1" oldHidden="1">
    <formula>Мор!$17:$24,Мор!$27:$27,Мор!$31:$33,Мор!$44:$44,Мор!$47:$47,Мор!$57:$57,Мор!$59:$60,Мор!$64:$65,Мор!$67:$68,Мор!$78:$78,Мор!$83:$88,Мор!$91:$97,Мор!$142:$142</formula>
    <oldFormula>Мор!$17:$24,Мор!$27:$27,Мор!$31:$33,Мор!$44:$44,Мор!$47:$47,Мор!$57:$57,Мор!$59:$60,Мор!$64:$65,Мор!$67:$68,Мор!$78:$78,Мор!$83:$88,Мор!$91:$97,Мор!$142:$142</oldFormula>
  </rdn>
  <rdn rId="0" localSheetId="9" customView="1" name="Z_61528DAC_5C4C_48F4_ADE2_8A724B05A086_.wvu.Rows" hidden="1" oldHidden="1">
    <formula>Мос!$19:$24,Мос!$29:$33,Мос!$44:$44,Мос!$50:$50,Мос!$58:$58,Мос!$60:$61,Мос!$68:$69,Мос!$82:$82,Мос!$85:$92,Мос!$95:$102,Мос!$143:$143</formula>
    <oldFormula>Мос!$19:$24,Мос!$29:$33,Мос!$44:$44,Мос!$50:$50,Мос!$58:$58,Мос!$60:$61,Мос!$68:$69,Мос!$82:$82,Мос!$85:$92,Мос!$95:$102,Мос!$143:$143</oldFormula>
  </rdn>
  <rdn rId="0" localSheetId="10" customView="1" name="Z_61528DAC_5C4C_48F4_ADE2_8A724B05A086_.wvu.Rows" hidden="1" oldHidden="1">
    <formula>Ори!$19:$24,Ори!$31:$35,Ори!$44:$44,Ори!$48:$50,Ори!$57:$57,Ори!$59:$60,Ори!$67:$68,Ори!$78:$78,Ори!$81:$81,Ори!$84:$88,Ори!$91:$98,Ори!$142:$142</formula>
    <oldFormula>Ори!$19:$24,Ори!$31:$35,Ори!$44:$44,Ори!$48:$50,Ори!$57:$57,Ори!$59:$60,Ори!$67:$68,Ори!$78:$78,Ори!$81:$81,Ори!$84:$88,Ори!$91:$98,Ори!$142:$142</oldFormula>
  </rdn>
  <rdn rId="0" localSheetId="11" customView="1" name="Z_61528DAC_5C4C_48F4_ADE2_8A724B05A086_.wvu.Rows" hidden="1" oldHidden="1">
    <formula>Сят!$19:$24,Сят!$31:$33,Сят!$38:$38,Сят!$45:$47,Сят!$57:$57,Сят!$59:$60,Сят!$67:$68,Сят!$78:$78,Сят!$83:$87,Сят!$90:$97,Сят!$143:$143</formula>
    <oldFormula>Сят!$19:$24,Сят!$31:$33,Сят!$38:$38,Сят!$45:$47,Сят!$57:$57,Сят!$59:$60,Сят!$67:$68,Сят!$78:$78,Сят!$83:$87,Сят!$90:$97,Сят!$143:$143</oldFormula>
  </rdn>
  <rdn rId="0" localSheetId="12" customView="1" name="Z_61528DAC_5C4C_48F4_ADE2_8A724B05A086_.wvu.PrintArea" hidden="1" oldHidden="1">
    <formula>Тор!$A$1:$F$101</formula>
    <oldFormula>Тор!$A$1:$F$101</oldFormula>
  </rdn>
  <rdn rId="0" localSheetId="12" customView="1" name="Z_61528DAC_5C4C_48F4_ADE2_8A724B05A086_.wvu.Rows" hidden="1" oldHidden="1">
    <formula>Тор!$19:$24,Тор!$32:$34,Тор!$39:$39,Тор!$50:$50,Тор!$57:$57,Тор!$59:$60,Тор!$67:$68,Тор!$75:$75,Тор!$79:$79,Тор!$86:$95,Тор!$142:$142</formula>
    <oldFormula>Тор!$19:$24,Тор!$32:$34,Тор!$39:$39,Тор!$50:$50,Тор!$57:$57,Тор!$59:$60,Тор!$67:$68,Тор!$75:$75,Тор!$79:$79,Тор!$86:$95,Тор!$142:$142</oldFormula>
  </rdn>
  <rdn rId="0" localSheetId="13" customView="1" name="Z_61528DAC_5C4C_48F4_ADE2_8A724B05A086_.wvu.Rows" hidden="1" oldHidden="1">
    <formula>Хор!$19:$24,Хор!$28:$35,Хор!$40:$40,Хор!$46:$48,Хор!$55:$55,Хор!$57:$58,Хор!$65:$66,Хор!$76:$76,Хор!$81:$85,Хор!$88:$95,Хор!$142:$142</formula>
    <oldFormula>Хор!$19:$24,Хор!$28:$35,Хор!$40:$40,Хор!$46:$48,Хор!$55:$55,Хор!$57:$58,Хор!$65:$66,Хор!$76:$76,Хор!$81:$85,Хор!$88:$95,Хор!$142:$142</oldFormula>
  </rdn>
  <rdn rId="0" localSheetId="14" customView="1" name="Z_61528DAC_5C4C_48F4_ADE2_8A724B05A086_.wvu.Rows" hidden="1" oldHidden="1">
    <formula>Чум!$19:$24,Чум!$31:$36,Чум!$48:$49,Чум!$57:$57,Чум!$59:$60,Чум!$67:$68,Чум!$78:$78,Чум!$83:$87,Чум!$90:$97,Чум!$142:$142</formula>
    <oldFormula>Чум!$19:$24,Чум!$31:$36,Чум!$48:$49,Чум!$57:$57,Чум!$59:$60,Чум!$67:$68,Чум!$78:$78,Чум!$83:$87,Чум!$90:$97,Чум!$142:$142</oldFormula>
  </rdn>
  <rdn rId="0" localSheetId="15" customView="1" name="Z_61528DAC_5C4C_48F4_ADE2_8A724B05A086_.wvu.Rows" hidden="1" oldHidden="1">
    <formula>Шать!$19:$25,Шать!$31:$33,Шать!$57:$57,Шать!$59:$60,Шать!$67:$68,Шать!$78:$78,Шать!$84:$86,Шать!$90:$97,Шать!$142:$142</formula>
    <oldFormula>Шать!$19:$25,Шать!$31:$33,Шать!$57:$57,Шать!$59:$60,Шать!$67:$68,Шать!$78:$78,Шать!$84:$86,Шать!$90:$97,Шать!$142:$142</oldFormula>
  </rdn>
  <rdn rId="0" localSheetId="16" customView="1" name="Z_61528DAC_5C4C_48F4_ADE2_8A724B05A086_.wvu.PrintArea" hidden="1" oldHidden="1">
    <formula>Юнг!$A$1:$F$100</formula>
    <oldFormula>Юнг!$A$1:$F$100</oldFormula>
  </rdn>
  <rdn rId="0" localSheetId="16" customView="1" name="Z_61528DAC_5C4C_48F4_ADE2_8A724B05A086_.wvu.Rows" hidden="1" oldHidden="1">
    <formula>Юнг!$19:$24,Юнг!$38:$38,Юнг!$46:$46,Юнг!$56:$56,Юнг!$58:$59,Юнг!$66:$67,Юнг!$77:$77,Юнг!$82:$86,Юнг!$89:$96,Юнг!$142:$142</formula>
    <oldFormula>Юнг!$19:$24,Юнг!$38:$38,Юнг!$46:$46,Юнг!$56:$56,Юнг!$58:$59,Юнг!$66:$67,Юнг!$77:$77,Юнг!$82:$86,Юнг!$89:$96,Юнг!$142:$142</oldFormula>
  </rdn>
  <rdn rId="0" localSheetId="17" customView="1" name="Z_61528DAC_5C4C_48F4_ADE2_8A724B05A086_.wvu.Rows" hidden="1" oldHidden="1">
    <formula>Юсь!$19:$24,Юсь!$36:$36,Юсь!$43:$48,Юсь!$57:$57,Юсь!$59:$60,Юсь!$67:$68,Юсь!$78:$79,Юсь!$83:$87,Юсь!$90:$97,Юсь!$141:$141</formula>
    <oldFormula>Юсь!$19:$24,Юсь!$36:$36,Юсь!$43:$48,Юсь!$57:$57,Юсь!$59:$60,Юсь!$67:$68,Юсь!$78:$79,Юсь!$83:$87,Юсь!$90:$97,Юсь!$141:$141</oldFormula>
  </rdn>
  <rdn rId="0" localSheetId="18" customView="1" name="Z_61528DAC_5C4C_48F4_ADE2_8A724B05A086_.wvu.PrintArea" hidden="1" oldHidden="1">
    <formula>Яра!$A$1:$F$102</formula>
    <oldFormula>Яра!$A$1:$F$102</oldFormula>
  </rdn>
  <rdn rId="0" localSheetId="18" customView="1" name="Z_61528DAC_5C4C_48F4_ADE2_8A724B05A086_.wvu.Rows" hidden="1" oldHidden="1">
    <formula>Яра!$19:$24,Яра!$28:$29,Яра!$33:$33,Яра!$46:$46,Яра!$58:$58,Яра!$60:$61,Яра!$68:$69,Яра!$79:$80,Яра!$84:$88,Яра!$91:$98,Яра!$143:$143</formula>
    <oldFormula>Яра!$19:$24,Яра!$28:$29,Яра!$33:$33,Яра!$46:$46,Яра!$58:$58,Яра!$60:$61,Яра!$68:$69,Яра!$79:$80,Яра!$84:$88,Яра!$91:$98,Яра!$143:$143</oldFormula>
  </rdn>
  <rdn rId="0" localSheetId="19" customView="1" name="Z_61528DAC_5C4C_48F4_ADE2_8A724B05A086_.wvu.Rows" hidden="1" oldHidden="1">
    <formula>Яро!$19:$24,Яро!$28:$28,Яро!$43:$43,Яро!$46:$47,Яро!$54:$54,Яро!$56:$57,Яро!$64:$65,Яро!$75:$75,Яро!$82:$84,Яро!$87:$90,Яро!$92:$94</formula>
    <oldFormula>Яро!$19:$24,Яро!$28:$28,Яро!$43:$43,Яро!$46:$47,Яро!$54:$54,Яро!$56:$57,Яро!$64:$65,Яро!$75:$75,Яро!$82:$84,Яро!$87:$90,Яро!$92:$94</oldFormula>
  </rdn>
  <rdn rId="0" localSheetId="20" customView="1" name="Z_61528DAC_5C4C_48F4_ADE2_8A724B05A086_.wvu.Rows" hidden="1" oldHidden="1">
    <formula>Лист1!$82:$84</formula>
    <oldFormula>Лист1!$82:$84</oldFormula>
  </rdn>
  <rcv guid="{61528DAC-5C4C-48F4-ADE2-8A724B05A086}" action="add"/>
</revisions>
</file>

<file path=xl/revisions/userNames.xml><?xml version="1.0" encoding="utf-8"?>
<users xmlns="http://schemas.openxmlformats.org/spreadsheetml/2006/main" xmlns:r="http://schemas.openxmlformats.org/officeDocument/2006/relationships" count="7">
  <userInfo guid="{7BBE16C8-E29D-45F3-9C1F-09DE9972F0F9}" name="morgau_fin7" id="-1071139096" dateTime="2020-01-22T14:46:30"/>
  <userInfo guid="{34B87E18-4826-4EDF-9254-3F5242D847A3}" name="morgau_fin3" id="-534288278" dateTime="2020-01-28T16:50:26"/>
  <userInfo guid="{34B87E18-4826-4EDF-9254-3F5242D847A3}" name="morgau_fin2" id="-400038847" dateTime="2020-01-29T14:40:32"/>
  <userInfo guid="{DC5B4C67-E241-4FB3-A84B-C5F03714045C}" name="morgau_fin3" id="-534271419" dateTime="2020-02-05T08:52:32"/>
  <userInfo guid="{2DE631F7-786A-4EFF-B5F8-F79E35321049}" name="morgau_fin3" id="-534249898" dateTime="2020-02-07T16:12:20"/>
  <userInfo guid="{2DE631F7-786A-4EFF-B5F8-F79E35321049}" name="morgau_fin5" id="-802691765" dateTime="2020-03-11T11:05:55"/>
  <userInfo guid="{5A5E38A7-7876-4028-9C96-A40FF60EED52}" name="morgau_fin3" id="-534271457" dateTime="2021-02-04T08:30:19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4" Type="http://schemas.openxmlformats.org/officeDocument/2006/relationships/printerSettings" Target="../printerSettings/printerSettings19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0.bin"/><Relationship Id="rId1" Type="http://schemas.openxmlformats.org/officeDocument/2006/relationships/printerSettings" Target="../printerSettings/printerSettings19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54"/>
  <sheetViews>
    <sheetView view="pageBreakPreview" topLeftCell="A31" zoomScale="80" zoomScaleNormal="100" zoomScaleSheetLayoutView="80" workbookViewId="0">
      <selection activeCell="C49" sqref="C49"/>
    </sheetView>
  </sheetViews>
  <sheetFormatPr defaultRowHeight="15.75"/>
  <cols>
    <col min="1" max="1" width="41.28515625" style="84" customWidth="1"/>
    <col min="2" max="2" width="10" style="85" customWidth="1"/>
    <col min="3" max="3" width="21.140625" style="75" customWidth="1"/>
    <col min="4" max="4" width="20.42578125" style="75" customWidth="1"/>
    <col min="5" max="5" width="13.5703125" style="75" customWidth="1"/>
    <col min="6" max="6" width="20.85546875" style="75" customWidth="1"/>
    <col min="7" max="7" width="21.42578125" style="75" customWidth="1"/>
    <col min="8" max="8" width="13.5703125" style="75" customWidth="1"/>
    <col min="9" max="9" width="21.140625" style="75" customWidth="1"/>
    <col min="10" max="10" width="18" style="75" customWidth="1"/>
    <col min="11" max="11" width="13" style="75" customWidth="1"/>
    <col min="12" max="12" width="23.5703125" style="75" customWidth="1"/>
    <col min="13" max="13" width="12" style="75" customWidth="1"/>
    <col min="14" max="16384" width="9.140625" style="75"/>
  </cols>
  <sheetData>
    <row r="1" spans="1:15" ht="26.25" customHeight="1">
      <c r="A1" s="484" t="s">
        <v>432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122"/>
      <c r="M1" s="122"/>
      <c r="N1" s="122"/>
      <c r="O1" s="122"/>
    </row>
    <row r="2" spans="1:15" ht="33.75" customHeight="1">
      <c r="A2" s="482" t="s">
        <v>177</v>
      </c>
      <c r="B2" s="483" t="s">
        <v>178</v>
      </c>
      <c r="C2" s="479" t="s">
        <v>179</v>
      </c>
      <c r="D2" s="480"/>
      <c r="E2" s="480"/>
      <c r="F2" s="479" t="s">
        <v>180</v>
      </c>
      <c r="G2" s="480"/>
      <c r="H2" s="480"/>
      <c r="I2" s="479" t="s">
        <v>181</v>
      </c>
      <c r="J2" s="480"/>
      <c r="K2" s="485"/>
    </row>
    <row r="3" spans="1:15" ht="53.25" customHeight="1">
      <c r="A3" s="482"/>
      <c r="B3" s="483"/>
      <c r="C3" s="78" t="s">
        <v>408</v>
      </c>
      <c r="D3" s="78" t="s">
        <v>413</v>
      </c>
      <c r="E3" s="137" t="s">
        <v>316</v>
      </c>
      <c r="F3" s="78" t="s">
        <v>408</v>
      </c>
      <c r="G3" s="78" t="s">
        <v>413</v>
      </c>
      <c r="H3" s="137" t="s">
        <v>316</v>
      </c>
      <c r="I3" s="78" t="s">
        <v>408</v>
      </c>
      <c r="J3" s="78" t="s">
        <v>413</v>
      </c>
      <c r="K3" s="78" t="s">
        <v>316</v>
      </c>
    </row>
    <row r="4" spans="1:15" s="80" customFormat="1" ht="30.75" customHeight="1">
      <c r="A4" s="79" t="s">
        <v>4</v>
      </c>
      <c r="B4" s="76"/>
      <c r="C4" s="198">
        <f>SUM(C5:C13)</f>
        <v>187328.13999999998</v>
      </c>
      <c r="D4" s="198">
        <f>SUM(D5:D13)</f>
        <v>24445.133460000005</v>
      </c>
      <c r="E4" s="198">
        <f>D4/C4*100</f>
        <v>13.049365386321568</v>
      </c>
      <c r="F4" s="198">
        <f>SUM(F5:F13)</f>
        <v>148717</v>
      </c>
      <c r="G4" s="198">
        <f>SUM(G5:G13)</f>
        <v>21568.148740000001</v>
      </c>
      <c r="H4" s="198">
        <f>G4/F4*100</f>
        <v>14.502813222429179</v>
      </c>
      <c r="I4" s="198">
        <f>I5+I7+I6+I8+I10+I11+I12+I13</f>
        <v>38611.14</v>
      </c>
      <c r="J4" s="198">
        <f>J5+J6+J7+J8+J10+J11+J12+J13</f>
        <v>2876.9847200000004</v>
      </c>
      <c r="K4" s="198">
        <f>J4/I4*100</f>
        <v>7.4511778725000104</v>
      </c>
    </row>
    <row r="5" spans="1:15" ht="27" customHeight="1">
      <c r="A5" s="81" t="s">
        <v>182</v>
      </c>
      <c r="B5" s="77">
        <v>10102</v>
      </c>
      <c r="C5" s="199">
        <f t="shared" ref="C5:C13" si="0">F5+I5</f>
        <v>130271.44</v>
      </c>
      <c r="D5" s="199">
        <f t="shared" ref="D5:D13" si="1">G5+J5</f>
        <v>19406.332050000001</v>
      </c>
      <c r="E5" s="200">
        <f t="shared" ref="E5:E12" si="2">D5/C5*100</f>
        <v>14.896843122329805</v>
      </c>
      <c r="F5" s="199">
        <f>район!C5</f>
        <v>124321</v>
      </c>
      <c r="G5" s="199">
        <f>район!D5</f>
        <v>18521.75189</v>
      </c>
      <c r="H5" s="200">
        <f t="shared" ref="H5:H41" si="3">G5/F5*100</f>
        <v>14.898329236412192</v>
      </c>
      <c r="I5" s="199">
        <f>Справка!I31</f>
        <v>5950.44</v>
      </c>
      <c r="J5" s="199">
        <f>Справка!J31</f>
        <v>884.58016000000021</v>
      </c>
      <c r="K5" s="200">
        <f t="shared" ref="K5:K12" si="4">J5/I5*100</f>
        <v>14.865794126148661</v>
      </c>
    </row>
    <row r="6" spans="1:15" ht="41.25" customHeight="1">
      <c r="A6" s="81" t="s">
        <v>269</v>
      </c>
      <c r="B6" s="77">
        <v>10300</v>
      </c>
      <c r="C6" s="199">
        <f t="shared" si="0"/>
        <v>14188.8</v>
      </c>
      <c r="D6" s="199">
        <f t="shared" si="1"/>
        <v>1206.6062200000001</v>
      </c>
      <c r="E6" s="200">
        <f t="shared" si="2"/>
        <v>8.5039342298150657</v>
      </c>
      <c r="F6" s="199">
        <f>район!C7</f>
        <v>5168.1000000000004</v>
      </c>
      <c r="G6" s="199">
        <f>район!D7</f>
        <v>439.49234000000001</v>
      </c>
      <c r="H6" s="200">
        <f t="shared" si="3"/>
        <v>8.5039441961262359</v>
      </c>
      <c r="I6" s="199">
        <f>Справка!L31+Справка!R31+Справка!O31</f>
        <v>9020.6999999999989</v>
      </c>
      <c r="J6" s="199">
        <f>Справка!M31+Справка!S31+Справка!P31+Справка!V31</f>
        <v>767.11388000000011</v>
      </c>
      <c r="K6" s="200">
        <f t="shared" si="4"/>
        <v>8.5039285199596506</v>
      </c>
    </row>
    <row r="7" spans="1:15" ht="19.5" customHeight="1">
      <c r="A7" s="81" t="s">
        <v>183</v>
      </c>
      <c r="B7" s="77">
        <v>10500</v>
      </c>
      <c r="C7" s="199">
        <f t="shared" si="0"/>
        <v>12477.9</v>
      </c>
      <c r="D7" s="199">
        <f t="shared" si="1"/>
        <v>2210.3779099999997</v>
      </c>
      <c r="E7" s="200">
        <f t="shared" si="2"/>
        <v>17.714342237075147</v>
      </c>
      <c r="F7" s="199">
        <f>район!C12</f>
        <v>11927.9</v>
      </c>
      <c r="G7" s="199">
        <f>район!D12</f>
        <v>2173.2037099999998</v>
      </c>
      <c r="H7" s="200">
        <f t="shared" si="3"/>
        <v>18.219499744296982</v>
      </c>
      <c r="I7" s="199">
        <f>Справка!X31</f>
        <v>550</v>
      </c>
      <c r="J7" s="199">
        <f>Справка!Y31</f>
        <v>37.174199999999999</v>
      </c>
      <c r="K7" s="200">
        <f t="shared" si="4"/>
        <v>6.7589454545454553</v>
      </c>
    </row>
    <row r="8" spans="1:15" ht="19.5" customHeight="1">
      <c r="A8" s="81" t="s">
        <v>184</v>
      </c>
      <c r="B8" s="77">
        <v>10601</v>
      </c>
      <c r="C8" s="199">
        <f t="shared" si="0"/>
        <v>6050</v>
      </c>
      <c r="D8" s="199">
        <f t="shared" si="1"/>
        <v>191.27663000000004</v>
      </c>
      <c r="E8" s="200">
        <f t="shared" si="2"/>
        <v>3.1615971900826456</v>
      </c>
      <c r="F8" s="199"/>
      <c r="G8" s="199"/>
      <c r="H8" s="200"/>
      <c r="I8" s="199">
        <f>Справка!AA31</f>
        <v>6050</v>
      </c>
      <c r="J8" s="199">
        <f>Справка!AB31</f>
        <v>191.27663000000004</v>
      </c>
      <c r="K8" s="200">
        <f t="shared" si="4"/>
        <v>3.1615971900826456</v>
      </c>
    </row>
    <row r="9" spans="1:15" ht="19.5" customHeight="1">
      <c r="A9" s="81" t="s">
        <v>270</v>
      </c>
      <c r="B9" s="77">
        <v>10604</v>
      </c>
      <c r="C9" s="199">
        <f t="shared" si="0"/>
        <v>2400</v>
      </c>
      <c r="D9" s="199">
        <f t="shared" si="1"/>
        <v>145.36606</v>
      </c>
      <c r="E9" s="200">
        <f t="shared" si="2"/>
        <v>6.0569191666666669</v>
      </c>
      <c r="F9" s="199">
        <f>район!C17</f>
        <v>2400</v>
      </c>
      <c r="G9" s="199">
        <f>район!D20</f>
        <v>145.36606</v>
      </c>
      <c r="H9" s="200">
        <f t="shared" si="3"/>
        <v>6.0569191666666669</v>
      </c>
      <c r="I9" s="199"/>
      <c r="J9" s="199"/>
      <c r="K9" s="200"/>
    </row>
    <row r="10" spans="1:15" ht="19.5" customHeight="1">
      <c r="A10" s="81" t="s">
        <v>185</v>
      </c>
      <c r="B10" s="77">
        <v>10606</v>
      </c>
      <c r="C10" s="199">
        <f t="shared" si="0"/>
        <v>16922</v>
      </c>
      <c r="D10" s="199">
        <f t="shared" si="1"/>
        <v>988.83984999999984</v>
      </c>
      <c r="E10" s="200">
        <f t="shared" si="2"/>
        <v>5.8435164283181651</v>
      </c>
      <c r="F10" s="199"/>
      <c r="G10" s="199"/>
      <c r="H10" s="200">
        <v>0</v>
      </c>
      <c r="I10" s="199">
        <f>Справка!AD31</f>
        <v>16922</v>
      </c>
      <c r="J10" s="199">
        <f>Справка!AE31</f>
        <v>988.83984999999984</v>
      </c>
      <c r="K10" s="200">
        <f t="shared" si="4"/>
        <v>5.8435164283181651</v>
      </c>
    </row>
    <row r="11" spans="1:15" ht="33.75" customHeight="1">
      <c r="A11" s="81" t="s">
        <v>186</v>
      </c>
      <c r="B11" s="77">
        <v>10701</v>
      </c>
      <c r="C11" s="199">
        <f t="shared" si="0"/>
        <v>1900</v>
      </c>
      <c r="D11" s="199">
        <f t="shared" si="1"/>
        <v>15.358269999999999</v>
      </c>
      <c r="E11" s="200">
        <f t="shared" si="2"/>
        <v>0.80832999999999999</v>
      </c>
      <c r="F11" s="199">
        <f>район!C22</f>
        <v>1900</v>
      </c>
      <c r="G11" s="199">
        <f>район!D22</f>
        <v>15.358269999999999</v>
      </c>
      <c r="H11" s="200">
        <f t="shared" si="3"/>
        <v>0.80832999999999999</v>
      </c>
      <c r="I11" s="199"/>
      <c r="J11" s="199"/>
      <c r="K11" s="200">
        <v>0</v>
      </c>
    </row>
    <row r="12" spans="1:15" ht="19.5" customHeight="1">
      <c r="A12" s="81" t="s">
        <v>187</v>
      </c>
      <c r="B12" s="77">
        <v>10800</v>
      </c>
      <c r="C12" s="199">
        <f t="shared" si="0"/>
        <v>3118</v>
      </c>
      <c r="D12" s="199">
        <f t="shared" si="1"/>
        <v>280.97647000000001</v>
      </c>
      <c r="E12" s="200">
        <f t="shared" si="2"/>
        <v>9.0114326491340595</v>
      </c>
      <c r="F12" s="199">
        <f>район!C24</f>
        <v>3000</v>
      </c>
      <c r="G12" s="199">
        <f>район!D24</f>
        <v>272.97647000000001</v>
      </c>
      <c r="H12" s="200">
        <f t="shared" si="3"/>
        <v>9.0992156666666677</v>
      </c>
      <c r="I12" s="199">
        <f>Справка!AG31</f>
        <v>118</v>
      </c>
      <c r="J12" s="199">
        <f>Справка!AH31</f>
        <v>8</v>
      </c>
      <c r="K12" s="200">
        <f t="shared" si="4"/>
        <v>6.7796610169491522</v>
      </c>
    </row>
    <row r="13" spans="1:15" ht="19.5" customHeight="1">
      <c r="A13" s="81" t="s">
        <v>188</v>
      </c>
      <c r="B13" s="77">
        <v>10900</v>
      </c>
      <c r="C13" s="199">
        <f t="shared" si="0"/>
        <v>0</v>
      </c>
      <c r="D13" s="199">
        <f t="shared" si="1"/>
        <v>0</v>
      </c>
      <c r="E13" s="200"/>
      <c r="F13" s="199">
        <f>район!C28</f>
        <v>0</v>
      </c>
      <c r="G13" s="199">
        <f>район!D28</f>
        <v>0</v>
      </c>
      <c r="H13" s="200"/>
      <c r="I13" s="199">
        <f>Справка!AJ31</f>
        <v>0</v>
      </c>
      <c r="J13" s="199">
        <f>Справка!AK31</f>
        <v>0</v>
      </c>
      <c r="K13" s="200"/>
    </row>
    <row r="14" spans="1:15" s="80" customFormat="1" ht="20.25" customHeight="1">
      <c r="A14" s="79" t="s">
        <v>12</v>
      </c>
      <c r="B14" s="76"/>
      <c r="C14" s="198">
        <f>SUM(C15:C21)</f>
        <v>18250.2</v>
      </c>
      <c r="D14" s="198">
        <f>SUM(D15:D21)</f>
        <v>3631.63852</v>
      </c>
      <c r="E14" s="198">
        <f t="shared" ref="E14:E39" si="5">D14/C14*100</f>
        <v>19.899171077577233</v>
      </c>
      <c r="F14" s="198">
        <f>F15+F16+F17+F18+F20+F21+F19</f>
        <v>15126</v>
      </c>
      <c r="G14" s="198">
        <f>G15+G16+G17+G18+G20+G21+G19</f>
        <v>3258.8674799999999</v>
      </c>
      <c r="H14" s="198">
        <f t="shared" si="3"/>
        <v>21.544806822689409</v>
      </c>
      <c r="I14" s="201">
        <f>I15+I16+I17+I18+I20+I21+I26</f>
        <v>3124.2</v>
      </c>
      <c r="J14" s="201">
        <f>J15+J16+J17+J18+J20+J21</f>
        <v>372.77103999999997</v>
      </c>
      <c r="K14" s="198">
        <f>J14/I14*100</f>
        <v>11.931727802317393</v>
      </c>
    </row>
    <row r="15" spans="1:15" ht="52.5" customHeight="1">
      <c r="A15" s="81" t="s">
        <v>189</v>
      </c>
      <c r="B15" s="77">
        <v>11100</v>
      </c>
      <c r="C15" s="199">
        <f t="shared" ref="C15:D21" si="6">F15+I15</f>
        <v>12720.2</v>
      </c>
      <c r="D15" s="199">
        <f t="shared" si="6"/>
        <v>1090.2152799999999</v>
      </c>
      <c r="E15" s="199">
        <f t="shared" si="5"/>
        <v>8.5707400827031002</v>
      </c>
      <c r="F15" s="199">
        <f>район!C34</f>
        <v>9596</v>
      </c>
      <c r="G15" s="199">
        <f>район!D34</f>
        <v>748.35409000000004</v>
      </c>
      <c r="H15" s="199">
        <f t="shared" si="3"/>
        <v>7.7986045227177989</v>
      </c>
      <c r="I15" s="199">
        <f>Справка!AP31+Справка!AS31+Справка!AM31</f>
        <v>3124.2</v>
      </c>
      <c r="J15" s="199">
        <f>Справка!AQ31+Справка!AT31+Справка!AN31</f>
        <v>341.86118999999997</v>
      </c>
      <c r="K15" s="200">
        <f>J15/I15*100</f>
        <v>10.94235932398694</v>
      </c>
    </row>
    <row r="16" spans="1:15" ht="33" customHeight="1">
      <c r="A16" s="81" t="s">
        <v>190</v>
      </c>
      <c r="B16" s="77">
        <v>11200</v>
      </c>
      <c r="C16" s="199">
        <f t="shared" si="6"/>
        <v>530</v>
      </c>
      <c r="D16" s="199">
        <f t="shared" si="6"/>
        <v>367.60597000000001</v>
      </c>
      <c r="E16" s="199">
        <f t="shared" si="5"/>
        <v>69.359616981132078</v>
      </c>
      <c r="F16" s="199">
        <f>район!C43</f>
        <v>530</v>
      </c>
      <c r="G16" s="199">
        <f>район!D43</f>
        <v>367.60597000000001</v>
      </c>
      <c r="H16" s="199">
        <f t="shared" si="3"/>
        <v>69.359616981132078</v>
      </c>
      <c r="I16" s="199">
        <v>0</v>
      </c>
      <c r="J16" s="199">
        <v>0</v>
      </c>
      <c r="K16" s="200">
        <v>0</v>
      </c>
    </row>
    <row r="17" spans="1:13" ht="33" customHeight="1">
      <c r="A17" s="81" t="s">
        <v>191</v>
      </c>
      <c r="B17" s="77">
        <v>11300</v>
      </c>
      <c r="C17" s="199">
        <f t="shared" si="6"/>
        <v>100</v>
      </c>
      <c r="D17" s="199">
        <f t="shared" si="6"/>
        <v>16.434190000000001</v>
      </c>
      <c r="E17" s="199">
        <f>D17/C17*100</f>
        <v>16.434190000000001</v>
      </c>
      <c r="F17" s="199">
        <f>район!C45</f>
        <v>100</v>
      </c>
      <c r="G17" s="199">
        <f>район!D45</f>
        <v>0</v>
      </c>
      <c r="H17" s="199">
        <f t="shared" si="3"/>
        <v>0</v>
      </c>
      <c r="I17" s="199">
        <f>Справка!AY31</f>
        <v>0</v>
      </c>
      <c r="J17" s="199">
        <f>Справка!AZ31</f>
        <v>16.434190000000001</v>
      </c>
      <c r="K17" s="200"/>
    </row>
    <row r="18" spans="1:13" ht="33" customHeight="1">
      <c r="A18" s="81" t="s">
        <v>192</v>
      </c>
      <c r="B18" s="77">
        <v>11400</v>
      </c>
      <c r="C18" s="199">
        <f t="shared" si="6"/>
        <v>2600</v>
      </c>
      <c r="D18" s="199">
        <f t="shared" si="6"/>
        <v>1884.0011900000002</v>
      </c>
      <c r="E18" s="199">
        <f t="shared" si="5"/>
        <v>72.461584230769233</v>
      </c>
      <c r="F18" s="199">
        <f>район!C48</f>
        <v>2600</v>
      </c>
      <c r="G18" s="199">
        <f>район!D48</f>
        <v>1862.4461900000001</v>
      </c>
      <c r="H18" s="199">
        <f t="shared" si="3"/>
        <v>71.632545769230774</v>
      </c>
      <c r="I18" s="199">
        <f>Справка!BE31</f>
        <v>0</v>
      </c>
      <c r="J18" s="199">
        <f>Справка!BF31</f>
        <v>21.555</v>
      </c>
      <c r="K18" s="200"/>
    </row>
    <row r="19" spans="1:13" ht="23.25" customHeight="1">
      <c r="A19" s="81" t="s">
        <v>239</v>
      </c>
      <c r="B19" s="77">
        <v>11500</v>
      </c>
      <c r="C19" s="199">
        <f t="shared" si="6"/>
        <v>0</v>
      </c>
      <c r="D19" s="199">
        <f t="shared" si="6"/>
        <v>0</v>
      </c>
      <c r="E19" s="199"/>
      <c r="F19" s="199">
        <f>район!C51</f>
        <v>0</v>
      </c>
      <c r="G19" s="199">
        <f>район!D51</f>
        <v>0</v>
      </c>
      <c r="H19" s="199"/>
      <c r="I19" s="199"/>
      <c r="J19" s="199"/>
      <c r="K19" s="200"/>
    </row>
    <row r="20" spans="1:13" ht="22.5" customHeight="1">
      <c r="A20" s="81" t="s">
        <v>193</v>
      </c>
      <c r="B20" s="77">
        <v>11600</v>
      </c>
      <c r="C20" s="199">
        <f t="shared" si="6"/>
        <v>2300</v>
      </c>
      <c r="D20" s="199">
        <f t="shared" si="6"/>
        <v>280.60962999999998</v>
      </c>
      <c r="E20" s="199">
        <f t="shared" si="5"/>
        <v>12.200418695652173</v>
      </c>
      <c r="F20" s="199">
        <f>район!C53</f>
        <v>2300</v>
      </c>
      <c r="G20" s="199">
        <f>район!D53</f>
        <v>280.46123</v>
      </c>
      <c r="H20" s="199">
        <f t="shared" si="3"/>
        <v>12.19396652173913</v>
      </c>
      <c r="I20" s="199">
        <f>Справка!BN31</f>
        <v>0</v>
      </c>
      <c r="J20" s="199">
        <f>Справка!BO31</f>
        <v>0.1484</v>
      </c>
      <c r="K20" s="200">
        <v>0</v>
      </c>
    </row>
    <row r="21" spans="1:13" ht="49.5" customHeight="1">
      <c r="A21" s="81" t="s">
        <v>194</v>
      </c>
      <c r="B21" s="77">
        <v>11700</v>
      </c>
      <c r="C21" s="199">
        <f t="shared" si="6"/>
        <v>0</v>
      </c>
      <c r="D21" s="199">
        <f t="shared" si="6"/>
        <v>-7.2277400000000007</v>
      </c>
      <c r="E21" s="199"/>
      <c r="F21" s="199">
        <f>район!C58</f>
        <v>0</v>
      </c>
      <c r="G21" s="199">
        <f>район!D58</f>
        <v>0</v>
      </c>
      <c r="H21" s="199"/>
      <c r="I21" s="199">
        <f>Справка!BQ31</f>
        <v>0</v>
      </c>
      <c r="J21" s="199">
        <f>Справка!BR31</f>
        <v>-7.2277400000000007</v>
      </c>
      <c r="K21" s="200">
        <v>0</v>
      </c>
    </row>
    <row r="22" spans="1:13" ht="0.75" customHeight="1">
      <c r="A22" s="79" t="s">
        <v>195</v>
      </c>
      <c r="B22" s="76">
        <v>30000</v>
      </c>
      <c r="C22" s="471">
        <f>F22+I22</f>
        <v>0</v>
      </c>
      <c r="D22" s="198">
        <f t="shared" ref="D22" si="7">G22+J22</f>
        <v>0</v>
      </c>
      <c r="E22" s="198"/>
      <c r="F22" s="198">
        <v>0</v>
      </c>
      <c r="G22" s="198">
        <v>0</v>
      </c>
      <c r="H22" s="198"/>
      <c r="I22" s="198">
        <v>0</v>
      </c>
      <c r="J22" s="198">
        <v>0</v>
      </c>
      <c r="K22" s="198"/>
    </row>
    <row r="23" spans="1:13" ht="29.25" customHeight="1">
      <c r="A23" s="79" t="s">
        <v>16</v>
      </c>
      <c r="B23" s="76">
        <v>10000</v>
      </c>
      <c r="C23" s="201">
        <f>SUM(C4,C14,C22,)</f>
        <v>205578.34</v>
      </c>
      <c r="D23" s="201">
        <f>SUM(D4,D14,)</f>
        <v>28076.771980000005</v>
      </c>
      <c r="E23" s="198">
        <f t="shared" si="5"/>
        <v>13.657456315679953</v>
      </c>
      <c r="F23" s="201">
        <f>SUM(F4,F14,)</f>
        <v>163843</v>
      </c>
      <c r="G23" s="201">
        <f>SUM(G4,G14,G22)</f>
        <v>24827.016220000001</v>
      </c>
      <c r="H23" s="198">
        <f t="shared" si="3"/>
        <v>15.152930683642268</v>
      </c>
      <c r="I23" s="201">
        <f>I4+I14</f>
        <v>41735.339999999997</v>
      </c>
      <c r="J23" s="201">
        <f>J4+J14</f>
        <v>3249.7557600000005</v>
      </c>
      <c r="K23" s="198">
        <f>J23/I23*100</f>
        <v>7.7865802938229338</v>
      </c>
    </row>
    <row r="24" spans="1:13" ht="32.25" customHeight="1">
      <c r="A24" s="79" t="s">
        <v>196</v>
      </c>
      <c r="B24" s="76">
        <v>20200</v>
      </c>
      <c r="C24" s="202">
        <v>698685.53417999996</v>
      </c>
      <c r="D24" s="202">
        <v>82867.565929999997</v>
      </c>
      <c r="E24" s="201">
        <f t="shared" si="5"/>
        <v>11.860495441236816</v>
      </c>
      <c r="F24" s="201">
        <f>район!C62</f>
        <v>725455.73417999991</v>
      </c>
      <c r="G24" s="201">
        <f>район!D62</f>
        <v>66864.148059999992</v>
      </c>
      <c r="H24" s="198">
        <f t="shared" si="3"/>
        <v>9.2168474118656114</v>
      </c>
      <c r="I24" s="201">
        <f>Справка!BZ31</f>
        <v>105465.57147</v>
      </c>
      <c r="J24" s="202">
        <v>9916.0939999999991</v>
      </c>
      <c r="K24" s="198">
        <f t="shared" ref="K24:K38" si="8">J24/I24*100</f>
        <v>9.4022095189809534</v>
      </c>
    </row>
    <row r="25" spans="1:13" ht="33" customHeight="1">
      <c r="A25" s="79" t="s">
        <v>288</v>
      </c>
      <c r="B25" s="76">
        <v>20700</v>
      </c>
      <c r="C25" s="203">
        <f>F25+I25</f>
        <v>0</v>
      </c>
      <c r="D25" s="203">
        <f>SUM(J25+G25)</f>
        <v>2423.1161999999999</v>
      </c>
      <c r="E25" s="201"/>
      <c r="F25" s="201"/>
      <c r="G25" s="201"/>
      <c r="H25" s="198"/>
      <c r="I25" s="201">
        <f>Справка!CR31</f>
        <v>0</v>
      </c>
      <c r="J25" s="201">
        <f>Справка!CS31</f>
        <v>2423.1161999999999</v>
      </c>
      <c r="K25" s="198"/>
    </row>
    <row r="26" spans="1:13" ht="33" customHeight="1">
      <c r="A26" s="79" t="s">
        <v>250</v>
      </c>
      <c r="B26" s="77">
        <v>21900</v>
      </c>
      <c r="C26" s="203">
        <f>F26+I26</f>
        <v>0</v>
      </c>
      <c r="D26" s="203">
        <v>-19535.39184</v>
      </c>
      <c r="E26" s="201"/>
      <c r="F26" s="200">
        <f>район!C70</f>
        <v>0</v>
      </c>
      <c r="G26" s="200">
        <f>район!D70</f>
        <v>-19738.97309</v>
      </c>
      <c r="H26" s="198"/>
      <c r="I26" s="200">
        <v>0</v>
      </c>
      <c r="J26" s="200">
        <f>SUM(Справка!CV18)</f>
        <v>-467.79521999999997</v>
      </c>
      <c r="K26" s="200">
        <v>0</v>
      </c>
      <c r="L26" s="83"/>
    </row>
    <row r="27" spans="1:13" ht="29.25" customHeight="1">
      <c r="A27" s="76" t="s">
        <v>197</v>
      </c>
      <c r="B27" s="76"/>
      <c r="C27" s="205">
        <f>C24+C23+C26+C25</f>
        <v>904263.87417999993</v>
      </c>
      <c r="D27" s="205">
        <f>D24+D23+D26+D25</f>
        <v>93832.062270000009</v>
      </c>
      <c r="E27" s="205">
        <f t="shared" si="5"/>
        <v>10.376624008682017</v>
      </c>
      <c r="F27" s="205">
        <f>F24+F23</f>
        <v>889298.73417999991</v>
      </c>
      <c r="G27" s="205">
        <f>G24+G23</f>
        <v>91691.164279999997</v>
      </c>
      <c r="H27" s="205">
        <f t="shared" si="3"/>
        <v>10.310502056943342</v>
      </c>
      <c r="I27" s="205">
        <f>I24+I23</f>
        <v>147200.91146999999</v>
      </c>
      <c r="J27" s="205">
        <f>J24+J23+J25+J26</f>
        <v>15121.17074</v>
      </c>
      <c r="K27" s="204">
        <f t="shared" si="8"/>
        <v>10.272470862438745</v>
      </c>
      <c r="L27" s="95"/>
      <c r="M27" s="83"/>
    </row>
    <row r="28" spans="1:13" ht="29.25" customHeight="1">
      <c r="A28" s="76" t="s">
        <v>198</v>
      </c>
      <c r="B28" s="76"/>
      <c r="C28" s="205">
        <f>C29+C30+C31+C32+C33+C34+C35+C36+C37+C41+C38+C39+C40</f>
        <v>904521.72446000006</v>
      </c>
      <c r="D28" s="205">
        <f>SUM(D29:D41)</f>
        <v>99197.362609999996</v>
      </c>
      <c r="E28" s="205">
        <f t="shared" si="5"/>
        <v>10.966830306836563</v>
      </c>
      <c r="F28" s="205">
        <f>SUM(F29+F30+F31+F32+F33+F34+F35+F36+F37+F38+F39+F40+F41)</f>
        <v>889298.73418000003</v>
      </c>
      <c r="G28" s="205">
        <f>SUM(G29:G41)</f>
        <v>103548.50834</v>
      </c>
      <c r="H28" s="205">
        <f t="shared" si="3"/>
        <v>11.643838494325474</v>
      </c>
      <c r="I28" s="205">
        <f>I29+I30+I31+I32+I33+I34+I35+I36+I37+I38+I39+I40+I41</f>
        <v>147458.76174999998</v>
      </c>
      <c r="J28" s="205">
        <f>J29+J30+J31+J32+J33+J34+J35+J36+J37+J38+J39+J40+J41</f>
        <v>8832.708270000001</v>
      </c>
      <c r="K28" s="204">
        <f t="shared" si="8"/>
        <v>5.9899514719748437</v>
      </c>
      <c r="L28" s="95"/>
    </row>
    <row r="29" spans="1:13" ht="30.75" customHeight="1">
      <c r="A29" s="81" t="s">
        <v>199</v>
      </c>
      <c r="B29" s="82" t="s">
        <v>27</v>
      </c>
      <c r="C29" s="264">
        <f>F29+I29</f>
        <v>74589.452579999997</v>
      </c>
      <c r="D29" s="264">
        <f>G29+J29</f>
        <v>8376.5119900000009</v>
      </c>
      <c r="E29" s="207">
        <f t="shared" si="5"/>
        <v>11.230156141735826</v>
      </c>
      <c r="F29" s="199">
        <f>район!C77</f>
        <v>48468.446349999998</v>
      </c>
      <c r="G29" s="207">
        <f>район!D77</f>
        <v>5539.3422700000001</v>
      </c>
      <c r="H29" s="208">
        <f t="shared" si="3"/>
        <v>11.428759713070523</v>
      </c>
      <c r="I29" s="208">
        <f>Справка!DJ31</f>
        <v>26121.006230000003</v>
      </c>
      <c r="J29" s="208">
        <f>Справка!DK31</f>
        <v>2837.1697200000003</v>
      </c>
      <c r="K29" s="208">
        <f t="shared" si="8"/>
        <v>10.861640225564924</v>
      </c>
    </row>
    <row r="30" spans="1:13" ht="30.75" customHeight="1">
      <c r="A30" s="81" t="s">
        <v>200</v>
      </c>
      <c r="B30" s="82" t="s">
        <v>43</v>
      </c>
      <c r="C30" s="203">
        <f>I30</f>
        <v>2481.1999999999998</v>
      </c>
      <c r="D30" s="203">
        <f>J30</f>
        <v>252.59645999999998</v>
      </c>
      <c r="E30" s="207">
        <f t="shared" si="5"/>
        <v>10.180415121715299</v>
      </c>
      <c r="F30" s="199">
        <f>район!C85</f>
        <v>2481.1999999999998</v>
      </c>
      <c r="G30" s="207">
        <f>район!D85</f>
        <v>413.6</v>
      </c>
      <c r="H30" s="208">
        <f t="shared" si="3"/>
        <v>16.669353538610352</v>
      </c>
      <c r="I30" s="208">
        <f>Справка!DY31</f>
        <v>2481.1999999999998</v>
      </c>
      <c r="J30" s="208">
        <f>Справка!DZ31</f>
        <v>252.59645999999998</v>
      </c>
      <c r="K30" s="208">
        <f t="shared" si="8"/>
        <v>10.180415121715299</v>
      </c>
    </row>
    <row r="31" spans="1:13" ht="33" customHeight="1">
      <c r="A31" s="81" t="s">
        <v>201</v>
      </c>
      <c r="B31" s="82" t="s">
        <v>47</v>
      </c>
      <c r="C31" s="264">
        <f>F31+I31</f>
        <v>4742.8</v>
      </c>
      <c r="D31" s="264">
        <f>G31+J31</f>
        <v>425.83089999999999</v>
      </c>
      <c r="E31" s="207">
        <f t="shared" si="5"/>
        <v>8.9784705237412492</v>
      </c>
      <c r="F31" s="199">
        <f>район!C87</f>
        <v>3910.8</v>
      </c>
      <c r="G31" s="207">
        <f>район!D87</f>
        <v>420.43090000000001</v>
      </c>
      <c r="H31" s="208">
        <f t="shared" si="3"/>
        <v>10.750508847294672</v>
      </c>
      <c r="I31" s="208">
        <f>Справка!EB31</f>
        <v>832</v>
      </c>
      <c r="J31" s="208">
        <f>Справка!EC31</f>
        <v>5.4</v>
      </c>
      <c r="K31" s="208">
        <f t="shared" si="8"/>
        <v>0.64903846153846156</v>
      </c>
    </row>
    <row r="32" spans="1:13" ht="30" customHeight="1">
      <c r="A32" s="81" t="s">
        <v>202</v>
      </c>
      <c r="B32" s="82" t="s">
        <v>55</v>
      </c>
      <c r="C32" s="206">
        <v>94222.116049999997</v>
      </c>
      <c r="D32" s="206">
        <v>4041.4569000000001</v>
      </c>
      <c r="E32" s="207">
        <f t="shared" si="5"/>
        <v>4.2892869205520245</v>
      </c>
      <c r="F32" s="199">
        <f>район!C93</f>
        <v>80159.839999999997</v>
      </c>
      <c r="G32" s="207">
        <f>район!D93</f>
        <v>3795.86573</v>
      </c>
      <c r="H32" s="208">
        <f t="shared" si="3"/>
        <v>4.7353708914588655</v>
      </c>
      <c r="I32" s="208">
        <f>Справка!EE31</f>
        <v>39197.050049999998</v>
      </c>
      <c r="J32" s="208">
        <f>Справка!EF31</f>
        <v>825.45316999999989</v>
      </c>
      <c r="K32" s="208">
        <f t="shared" si="8"/>
        <v>2.1059063601649783</v>
      </c>
    </row>
    <row r="33" spans="1:12" ht="30" customHeight="1">
      <c r="A33" s="81" t="s">
        <v>203</v>
      </c>
      <c r="B33" s="82" t="s">
        <v>65</v>
      </c>
      <c r="C33" s="206">
        <v>60373.745470000002</v>
      </c>
      <c r="D33" s="206">
        <v>1402.1223600000001</v>
      </c>
      <c r="E33" s="207">
        <f t="shared" si="5"/>
        <v>2.3224041329301346</v>
      </c>
      <c r="F33" s="199">
        <f>район!C100</f>
        <v>24695.997469999998</v>
      </c>
      <c r="G33" s="207">
        <f>район!D100</f>
        <v>46.898989999999998</v>
      </c>
      <c r="H33" s="208">
        <f t="shared" si="3"/>
        <v>0.18990522677600519</v>
      </c>
      <c r="I33" s="208">
        <f>Справка!EH31</f>
        <v>49310.645469999996</v>
      </c>
      <c r="J33" s="208">
        <f>Справка!EI31</f>
        <v>2055.2233699999997</v>
      </c>
      <c r="K33" s="208">
        <f t="shared" si="8"/>
        <v>4.1679100940797316</v>
      </c>
    </row>
    <row r="34" spans="1:12" ht="30" customHeight="1">
      <c r="A34" s="81" t="s">
        <v>204</v>
      </c>
      <c r="B34" s="82" t="s">
        <v>73</v>
      </c>
      <c r="C34" s="203">
        <f>F34</f>
        <v>50</v>
      </c>
      <c r="D34" s="203">
        <f>G34</f>
        <v>0</v>
      </c>
      <c r="E34" s="207">
        <f t="shared" si="5"/>
        <v>0</v>
      </c>
      <c r="F34" s="199">
        <f>район!C104</f>
        <v>50</v>
      </c>
      <c r="G34" s="207">
        <f>район!D104</f>
        <v>0</v>
      </c>
      <c r="H34" s="208">
        <f t="shared" si="3"/>
        <v>0</v>
      </c>
      <c r="I34" s="207"/>
      <c r="J34" s="207"/>
      <c r="K34" s="208">
        <v>0</v>
      </c>
    </row>
    <row r="35" spans="1:12" ht="30" customHeight="1">
      <c r="A35" s="81" t="s">
        <v>205</v>
      </c>
      <c r="B35" s="82" t="s">
        <v>77</v>
      </c>
      <c r="C35" s="203">
        <f>F35</f>
        <v>572594.18200000003</v>
      </c>
      <c r="D35" s="203">
        <f>G35</f>
        <v>63852.696830000001</v>
      </c>
      <c r="E35" s="207">
        <f t="shared" si="5"/>
        <v>11.151474960323645</v>
      </c>
      <c r="F35" s="199">
        <f>район!C106</f>
        <v>572594.18200000003</v>
      </c>
      <c r="G35" s="207">
        <f>район!D106</f>
        <v>63852.696830000001</v>
      </c>
      <c r="H35" s="208">
        <f t="shared" si="3"/>
        <v>11.151474960323645</v>
      </c>
      <c r="I35" s="207"/>
      <c r="J35" s="207"/>
      <c r="K35" s="208">
        <v>0</v>
      </c>
    </row>
    <row r="36" spans="1:12" ht="30" customHeight="1">
      <c r="A36" s="81" t="s">
        <v>206</v>
      </c>
      <c r="B36" s="82" t="s">
        <v>83</v>
      </c>
      <c r="C36" s="206">
        <v>47520.228999999999</v>
      </c>
      <c r="D36" s="206">
        <v>4716.6267500000004</v>
      </c>
      <c r="E36" s="207">
        <f t="shared" si="5"/>
        <v>9.9255135113090471</v>
      </c>
      <c r="F36" s="199">
        <f>район!C112</f>
        <v>44590.569000000003</v>
      </c>
      <c r="G36" s="207">
        <f>район!D112</f>
        <v>4478.2202000000007</v>
      </c>
      <c r="H36" s="208">
        <f t="shared" si="3"/>
        <v>10.04297612797899</v>
      </c>
      <c r="I36" s="208">
        <f>Справка!EK31</f>
        <v>28999.859999999997</v>
      </c>
      <c r="J36" s="208">
        <f>Справка!EL31</f>
        <v>2806.1665499999999</v>
      </c>
      <c r="K36" s="208">
        <f t="shared" si="8"/>
        <v>9.6764830933666577</v>
      </c>
      <c r="L36" s="83"/>
    </row>
    <row r="37" spans="1:12" ht="30" customHeight="1">
      <c r="A37" s="81" t="s">
        <v>207</v>
      </c>
      <c r="B37" s="82" t="s">
        <v>208</v>
      </c>
      <c r="C37" s="206">
        <v>41628.59936</v>
      </c>
      <c r="D37" s="206">
        <v>15430.547420000001</v>
      </c>
      <c r="E37" s="207">
        <f t="shared" si="5"/>
        <v>37.067178952042454</v>
      </c>
      <c r="F37" s="199">
        <f>район!C115</f>
        <v>41628.59936</v>
      </c>
      <c r="G37" s="207">
        <f>район!D115</f>
        <v>15430.547420000001</v>
      </c>
      <c r="H37" s="208">
        <f t="shared" si="3"/>
        <v>37.067178952042454</v>
      </c>
      <c r="I37" s="208">
        <f>Справка!EN31</f>
        <v>0</v>
      </c>
      <c r="J37" s="208">
        <f>Справка!EO31</f>
        <v>0</v>
      </c>
      <c r="K37" s="208"/>
    </row>
    <row r="38" spans="1:12" ht="30" customHeight="1">
      <c r="A38" s="81" t="s">
        <v>209</v>
      </c>
      <c r="B38" s="82" t="s">
        <v>92</v>
      </c>
      <c r="C38" s="206">
        <v>6274.4</v>
      </c>
      <c r="D38" s="206">
        <v>698.97299999999996</v>
      </c>
      <c r="E38" s="207">
        <f t="shared" si="5"/>
        <v>11.14007713884993</v>
      </c>
      <c r="F38" s="199">
        <f>район!C120</f>
        <v>5757.4</v>
      </c>
      <c r="G38" s="207">
        <f>район!D120</f>
        <v>648.274</v>
      </c>
      <c r="H38" s="208">
        <f t="shared" si="3"/>
        <v>11.259839510890334</v>
      </c>
      <c r="I38" s="208">
        <f>Справка!EQ31</f>
        <v>517</v>
      </c>
      <c r="J38" s="208">
        <f>Справка!ER31</f>
        <v>50.698999999999998</v>
      </c>
      <c r="K38" s="208">
        <f t="shared" si="8"/>
        <v>9.8063829787234038</v>
      </c>
    </row>
    <row r="39" spans="1:12" ht="30" customHeight="1">
      <c r="A39" s="81" t="s">
        <v>210</v>
      </c>
      <c r="B39" s="82" t="s">
        <v>104</v>
      </c>
      <c r="C39" s="199">
        <f>F39</f>
        <v>45</v>
      </c>
      <c r="D39" s="209">
        <f>G39</f>
        <v>0</v>
      </c>
      <c r="E39" s="207">
        <f t="shared" si="5"/>
        <v>0</v>
      </c>
      <c r="F39" s="199">
        <f>район!C126</f>
        <v>45</v>
      </c>
      <c r="G39" s="207">
        <f>район!D126</f>
        <v>0</v>
      </c>
      <c r="H39" s="208">
        <f t="shared" si="3"/>
        <v>0</v>
      </c>
      <c r="I39" s="208"/>
      <c r="J39" s="208"/>
      <c r="K39" s="208">
        <v>0</v>
      </c>
    </row>
    <row r="40" spans="1:12" ht="34.5" customHeight="1">
      <c r="A40" s="81" t="s">
        <v>211</v>
      </c>
      <c r="B40" s="82" t="s">
        <v>108</v>
      </c>
      <c r="C40" s="199">
        <f>F40</f>
        <v>0</v>
      </c>
      <c r="D40" s="209">
        <f>G40</f>
        <v>0</v>
      </c>
      <c r="E40" s="207"/>
      <c r="F40" s="199">
        <f>район!C128</f>
        <v>0</v>
      </c>
      <c r="G40" s="207">
        <f>район!D128</f>
        <v>0</v>
      </c>
      <c r="H40" s="208">
        <v>0</v>
      </c>
      <c r="I40" s="208"/>
      <c r="J40" s="210"/>
      <c r="K40" s="208">
        <v>0</v>
      </c>
    </row>
    <row r="41" spans="1:12" ht="30" customHeight="1">
      <c r="A41" s="81" t="s">
        <v>212</v>
      </c>
      <c r="B41" s="82" t="s">
        <v>213</v>
      </c>
      <c r="C41" s="199">
        <v>0</v>
      </c>
      <c r="D41" s="209"/>
      <c r="E41" s="207">
        <v>0</v>
      </c>
      <c r="F41" s="199">
        <f>район!C130</f>
        <v>64916.7</v>
      </c>
      <c r="G41" s="207">
        <f>район!D130</f>
        <v>8922.6319999999996</v>
      </c>
      <c r="H41" s="208">
        <f t="shared" si="3"/>
        <v>13.744740567527309</v>
      </c>
      <c r="I41" s="208">
        <f>Справка!ET31</f>
        <v>0</v>
      </c>
      <c r="J41" s="210">
        <f>Справка!EU31</f>
        <v>0</v>
      </c>
      <c r="K41" s="208"/>
    </row>
    <row r="42" spans="1:12">
      <c r="A42" s="139"/>
      <c r="B42" s="140"/>
      <c r="C42" s="138"/>
      <c r="D42" s="138"/>
      <c r="E42" s="138"/>
      <c r="F42" s="138"/>
      <c r="G42" s="138"/>
      <c r="H42" s="138"/>
      <c r="I42" s="138"/>
      <c r="J42" s="138"/>
      <c r="K42" s="138"/>
    </row>
    <row r="43" spans="1:12" hidden="1">
      <c r="A43" s="139"/>
      <c r="B43" s="140"/>
      <c r="C43" s="138">
        <f>C27-C28</f>
        <v>-257.85028000012971</v>
      </c>
      <c r="D43" s="138">
        <f>D27-D28</f>
        <v>-5365.300339999987</v>
      </c>
      <c r="E43" s="138"/>
      <c r="F43" s="138">
        <f>F27-F28</f>
        <v>0</v>
      </c>
      <c r="G43" s="138">
        <f>G27-G28</f>
        <v>-11857.344060000003</v>
      </c>
      <c r="H43" s="138"/>
      <c r="I43" s="138">
        <f>I27-I28</f>
        <v>-257.8502799999842</v>
      </c>
      <c r="J43" s="138">
        <f>J27-J28</f>
        <v>6288.4624699999986</v>
      </c>
      <c r="K43" s="138"/>
    </row>
    <row r="44" spans="1:12" hidden="1">
      <c r="A44" s="139"/>
      <c r="B44" s="140"/>
      <c r="C44" s="138">
        <f>C43-F44</f>
        <v>-1.4551915228366852E-10</v>
      </c>
      <c r="D44" s="138">
        <f>D43-G44</f>
        <v>203.58125000001746</v>
      </c>
      <c r="E44" s="138"/>
      <c r="F44" s="138">
        <f>F43+I43</f>
        <v>-257.8502799999842</v>
      </c>
      <c r="G44" s="138">
        <f>G43+J43</f>
        <v>-5568.8815900000045</v>
      </c>
      <c r="H44" s="138"/>
      <c r="I44" s="138"/>
      <c r="J44" s="138"/>
      <c r="K44" s="138"/>
    </row>
    <row r="45" spans="1:12" ht="20.25" hidden="1" customHeight="1">
      <c r="A45" s="139"/>
      <c r="B45" s="140"/>
      <c r="C45" s="141"/>
      <c r="D45" s="141"/>
      <c r="E45" s="142"/>
      <c r="F45" s="142">
        <f>C28+F44-C23-C26</f>
        <v>698685.53418000008</v>
      </c>
      <c r="G45" s="142">
        <f>D28+G44-D23-D26</f>
        <v>85087.100879999984</v>
      </c>
      <c r="H45" s="136"/>
      <c r="I45" s="136"/>
      <c r="J45" s="136"/>
      <c r="K45" s="138"/>
    </row>
    <row r="46" spans="1:12">
      <c r="A46" s="139"/>
      <c r="B46" s="140"/>
      <c r="C46" s="213"/>
      <c r="D46" s="138"/>
      <c r="E46" s="138"/>
      <c r="F46" s="138"/>
      <c r="G46" s="138"/>
      <c r="H46" s="138"/>
      <c r="I46" s="138"/>
      <c r="J46" s="138"/>
      <c r="K46" s="138"/>
    </row>
    <row r="47" spans="1:12">
      <c r="A47" s="139"/>
      <c r="B47" s="140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1:12">
      <c r="A48" s="139"/>
      <c r="B48" s="140"/>
      <c r="C48" s="138"/>
      <c r="D48" s="138"/>
      <c r="E48" s="138"/>
      <c r="F48" s="138"/>
      <c r="G48" s="138"/>
      <c r="H48" s="138"/>
      <c r="I48" s="138"/>
      <c r="J48" s="138"/>
      <c r="K48" s="138"/>
    </row>
    <row r="49" spans="1:11">
      <c r="A49" s="139" t="s">
        <v>433</v>
      </c>
      <c r="B49" s="140"/>
      <c r="C49" s="141"/>
      <c r="D49" s="141"/>
      <c r="E49" s="142"/>
      <c r="F49" s="142"/>
      <c r="G49" s="142"/>
      <c r="H49" s="136"/>
      <c r="I49" s="136"/>
      <c r="J49" s="136"/>
      <c r="K49" s="136"/>
    </row>
    <row r="50" spans="1:11" ht="32.25" customHeight="1">
      <c r="A50" s="139" t="s">
        <v>434</v>
      </c>
      <c r="B50" s="140"/>
      <c r="C50" s="478"/>
      <c r="D50" s="481" t="s">
        <v>254</v>
      </c>
      <c r="E50" s="481"/>
      <c r="F50" s="143"/>
      <c r="G50" s="142"/>
      <c r="H50" s="136"/>
      <c r="I50" s="136"/>
      <c r="J50" s="136"/>
      <c r="K50" s="136"/>
    </row>
    <row r="51" spans="1:11">
      <c r="C51" s="86"/>
      <c r="D51" s="86"/>
      <c r="F51" s="83"/>
      <c r="G51" s="83"/>
    </row>
    <row r="52" spans="1:11">
      <c r="C52" s="90"/>
      <c r="D52" s="90"/>
      <c r="F52" s="83"/>
      <c r="G52" s="83"/>
      <c r="I52" s="83"/>
      <c r="J52" s="83"/>
    </row>
    <row r="53" spans="1:11">
      <c r="C53" s="98"/>
      <c r="D53" s="83"/>
      <c r="F53" s="83"/>
      <c r="G53" s="83"/>
    </row>
    <row r="54" spans="1:11">
      <c r="C54" s="98"/>
      <c r="D54" s="83"/>
    </row>
  </sheetData>
  <customSheetViews>
    <customSheetView guid="{61528DAC-5C4C-48F4-ADE2-8A724B05A086}" scale="80" showPageBreaks="1" printArea="1" hiddenRows="1" view="pageBreakPreview" topLeftCell="A31">
      <selection activeCell="C49" sqref="C49"/>
      <rowBreaks count="1" manualBreakCount="1">
        <brk id="27" max="10" man="1"/>
      </rowBreaks>
      <pageMargins left="0.70866141732283472" right="0.70866141732283472" top="0.35433070866141736" bottom="0.74803149606299213" header="0.31496062992125984" footer="0.31496062992125984"/>
      <pageSetup paperSize="9" scale="60" orientation="landscape" r:id="rId1"/>
    </customSheetView>
    <customSheetView guid="{5BFCA170-DEAE-4D2C-98A0-1E68B427AC01}" scale="80" showPageBreaks="1" printArea="1" hiddenRows="1" view="pageBreakPreview">
      <selection activeCell="C25" sqref="C25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2"/>
    </customSheetView>
    <customSheetView guid="{42584DC0-1D41-4C93-9B38-C388E7B8DAC4}" scale="80" showPageBreaks="1" printArea="1" hiddenRows="1" view="pageBreakPreview" topLeftCell="A23">
      <selection activeCell="J4" sqref="J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3"/>
    </customSheetView>
    <customSheetView guid="{1718F1EE-9F48-4DBE-9531-3B70F9C4A5DD}" scale="80" showPageBreaks="1" printArea="1" hiddenRows="1" view="pageBreakPreview" topLeftCell="A16">
      <selection activeCell="G24" sqref="F24:G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3" orientation="landscape" r:id="rId4"/>
    </customSheetView>
    <customSheetView guid="{3DCB9AAA-F09C-4EA6-B992-F93E466D374A}" hiddenRows="1" topLeftCell="A20">
      <selection activeCell="G28" sqref="G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5"/>
    </customSheetView>
    <customSheetView guid="{A54C432C-6C68-4B53-A75C-446EB3A61B2B}" scale="80" showPageBreaks="1" printArea="1" hiddenRows="1" view="pageBreakPreview" topLeftCell="A25">
      <selection activeCell="C27" sqref="C27:K28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56" orientation="landscape" r:id="rId6"/>
    </customSheetView>
    <customSheetView guid="{1A52382B-3765-4E8C-903F-6B8919B7242E}" scale="80" showPageBreaks="1" printArea="1" hiddenRows="1" view="pageBreakPreview" topLeftCell="A7">
      <selection activeCell="F30" sqref="F30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7"/>
    </customSheetView>
    <customSheetView guid="{B30CE22D-C12F-4E12-8BB9-3AAE0A6991CC}" scale="80" showPageBreaks="1" printArea="1" hiddenRows="1" view="pageBreakPreview">
      <selection activeCell="E24" sqref="E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8"/>
    </customSheetView>
    <customSheetView guid="{B31C8DB7-3E78-4144-A6B5-8DE36DE63F0E}" scale="80" showPageBreaks="1" printArea="1" hiddenRows="1" view="pageBreakPreview" topLeftCell="A13">
      <selection activeCell="C24" sqref="C24"/>
      <rowBreaks count="1" manualBreakCount="1">
        <brk id="27" max="10" man="1"/>
      </rowBreaks>
      <pageMargins left="0.70866141732283472" right="0.70866141732283472" top="0.34" bottom="0.74803149606299213" header="0.31496062992125984" footer="0.31496062992125984"/>
      <pageSetup paperSize="9" scale="62" orientation="landscape" r:id="rId9"/>
    </customSheetView>
  </customSheetViews>
  <mergeCells count="7">
    <mergeCell ref="C2:E2"/>
    <mergeCell ref="D50:E50"/>
    <mergeCell ref="A2:A3"/>
    <mergeCell ref="B2:B3"/>
    <mergeCell ref="A1:K1"/>
    <mergeCell ref="I2:K2"/>
    <mergeCell ref="F2:H2"/>
  </mergeCells>
  <phoneticPr fontId="14" type="noConversion"/>
  <pageMargins left="0.70866141732283472" right="0.70866141732283472" top="0.35433070866141736" bottom="0.74803149606299213" header="0.31496062992125984" footer="0.31496062992125984"/>
  <pageSetup paperSize="9" scale="60" orientation="landscape" r:id="rId10"/>
  <rowBreaks count="1" manualBreakCount="1">
    <brk id="2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G142"/>
  <sheetViews>
    <sheetView view="pageBreakPreview" topLeftCell="A36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5" style="62" customWidth="1"/>
    <col min="5" max="5" width="14.140625" style="62" customWidth="1"/>
    <col min="6" max="6" width="10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420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6.75" customHeight="1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2450.12</v>
      </c>
      <c r="D4" s="5">
        <f>D5+D12+D14+D17+D7</f>
        <v>160.77562</v>
      </c>
      <c r="E4" s="5">
        <f>SUM(D4/C4*100)</f>
        <v>6.5619488025076329</v>
      </c>
      <c r="F4" s="5">
        <f>SUM(D4-C4)</f>
        <v>-2289.34438</v>
      </c>
    </row>
    <row r="5" spans="1:6" s="6" customFormat="1">
      <c r="A5" s="68">
        <v>1010000000</v>
      </c>
      <c r="B5" s="67" t="s">
        <v>5</v>
      </c>
      <c r="C5" s="5">
        <f>C6</f>
        <v>227.4</v>
      </c>
      <c r="D5" s="5">
        <f>D6</f>
        <v>38.50676</v>
      </c>
      <c r="E5" s="5">
        <f t="shared" ref="E5:E51" si="0">SUM(D5/C5*100)</f>
        <v>16.93349164467898</v>
      </c>
      <c r="F5" s="5">
        <f t="shared" ref="F5:F51" si="1">SUM(D5-C5)</f>
        <v>-188.89323999999999</v>
      </c>
    </row>
    <row r="6" spans="1:6">
      <c r="A6" s="7">
        <v>1010200001</v>
      </c>
      <c r="B6" s="8" t="s">
        <v>224</v>
      </c>
      <c r="C6" s="9">
        <v>227.4</v>
      </c>
      <c r="D6" s="10">
        <v>38.50676</v>
      </c>
      <c r="E6" s="9">
        <f t="shared" ref="E6:E11" si="2">SUM(D6/C6*100)</f>
        <v>16.93349164467898</v>
      </c>
      <c r="F6" s="9">
        <f t="shared" si="1"/>
        <v>-188.89323999999999</v>
      </c>
    </row>
    <row r="7" spans="1:6" ht="31.5">
      <c r="A7" s="3">
        <v>1030000000</v>
      </c>
      <c r="B7" s="13" t="s">
        <v>266</v>
      </c>
      <c r="C7" s="5">
        <f>C8+C10+C9</f>
        <v>479.72</v>
      </c>
      <c r="D7" s="5">
        <f>D8+D9+D10+D11</f>
        <v>40.795000000000002</v>
      </c>
      <c r="E7" s="9">
        <f t="shared" si="2"/>
        <v>8.5039189527224206</v>
      </c>
      <c r="F7" s="9">
        <f t="shared" si="1"/>
        <v>-438.92500000000001</v>
      </c>
    </row>
    <row r="8" spans="1:6">
      <c r="A8" s="7">
        <v>1030223001</v>
      </c>
      <c r="B8" s="8" t="s">
        <v>268</v>
      </c>
      <c r="C8" s="9">
        <v>178.94</v>
      </c>
      <c r="D8" s="10">
        <v>19.15709</v>
      </c>
      <c r="E8" s="9">
        <f t="shared" si="2"/>
        <v>10.705873477143177</v>
      </c>
      <c r="F8" s="9">
        <f t="shared" si="1"/>
        <v>-159.78290999999999</v>
      </c>
    </row>
    <row r="9" spans="1:6">
      <c r="A9" s="7">
        <v>1030224001</v>
      </c>
      <c r="B9" s="8" t="s">
        <v>274</v>
      </c>
      <c r="C9" s="9">
        <v>1.92</v>
      </c>
      <c r="D9" s="10">
        <v>0.12295</v>
      </c>
      <c r="E9" s="9">
        <f t="shared" si="2"/>
        <v>6.4036458333333339</v>
      </c>
      <c r="F9" s="9">
        <f t="shared" si="1"/>
        <v>-1.79705</v>
      </c>
    </row>
    <row r="10" spans="1:6">
      <c r="A10" s="7">
        <v>1030225001</v>
      </c>
      <c r="B10" s="8" t="s">
        <v>267</v>
      </c>
      <c r="C10" s="9">
        <v>298.86</v>
      </c>
      <c r="D10" s="10">
        <v>25.400310000000001</v>
      </c>
      <c r="E10" s="9">
        <f t="shared" si="2"/>
        <v>8.4990664525195747</v>
      </c>
      <c r="F10" s="9">
        <f t="shared" si="1"/>
        <v>-273.45969000000002</v>
      </c>
    </row>
    <row r="11" spans="1:6">
      <c r="A11" s="7">
        <v>1030265001</v>
      </c>
      <c r="B11" s="8" t="s">
        <v>276</v>
      </c>
      <c r="C11" s="9">
        <v>0</v>
      </c>
      <c r="D11" s="10">
        <v>-3.8853499999999999</v>
      </c>
      <c r="E11" s="9" t="e">
        <f t="shared" si="2"/>
        <v>#DIV/0!</v>
      </c>
      <c r="F11" s="9">
        <f t="shared" si="1"/>
        <v>-3.8853499999999999</v>
      </c>
    </row>
    <row r="12" spans="1:6" s="6" customFormat="1">
      <c r="A12" s="68">
        <v>1050000000</v>
      </c>
      <c r="B12" s="67" t="s">
        <v>6</v>
      </c>
      <c r="C12" s="5">
        <f>SUM(C13:C13)</f>
        <v>15</v>
      </c>
      <c r="D12" s="5">
        <f>SUM(D13:D13)</f>
        <v>1.4910000000000001</v>
      </c>
      <c r="E12" s="5">
        <f t="shared" si="0"/>
        <v>9.94</v>
      </c>
      <c r="F12" s="5">
        <f t="shared" si="1"/>
        <v>-13.509</v>
      </c>
    </row>
    <row r="13" spans="1:6" ht="15.75" customHeight="1">
      <c r="A13" s="7">
        <v>1050300000</v>
      </c>
      <c r="B13" s="11" t="s">
        <v>225</v>
      </c>
      <c r="C13" s="12">
        <v>15</v>
      </c>
      <c r="D13" s="10">
        <v>1.4910000000000001</v>
      </c>
      <c r="E13" s="9">
        <f t="shared" si="0"/>
        <v>9.94</v>
      </c>
      <c r="F13" s="9">
        <f t="shared" si="1"/>
        <v>-13.509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1720</v>
      </c>
      <c r="D14" s="5">
        <f>D15+D16</f>
        <v>79.782859999999999</v>
      </c>
      <c r="E14" s="5">
        <f t="shared" si="0"/>
        <v>4.6385383720930236</v>
      </c>
      <c r="F14" s="5">
        <f t="shared" si="1"/>
        <v>-1640.21714</v>
      </c>
    </row>
    <row r="15" spans="1:6" s="6" customFormat="1" ht="15.75" customHeight="1">
      <c r="A15" s="7">
        <v>1060100000</v>
      </c>
      <c r="B15" s="11" t="s">
        <v>8</v>
      </c>
      <c r="C15" s="9">
        <v>350</v>
      </c>
      <c r="D15" s="10">
        <v>4.6527200000000004</v>
      </c>
      <c r="E15" s="9">
        <f t="shared" si="0"/>
        <v>1.3293485714285715</v>
      </c>
      <c r="F15" s="9">
        <f>SUM(D15-C15)</f>
        <v>-345.34728000000001</v>
      </c>
    </row>
    <row r="16" spans="1:6" ht="15.75" customHeight="1">
      <c r="A16" s="7">
        <v>1060600000</v>
      </c>
      <c r="B16" s="11" t="s">
        <v>7</v>
      </c>
      <c r="C16" s="9">
        <v>1370</v>
      </c>
      <c r="D16" s="10">
        <v>75.130139999999997</v>
      </c>
      <c r="E16" s="9">
        <f t="shared" si="0"/>
        <v>5.4839518248175176</v>
      </c>
      <c r="F16" s="9">
        <f t="shared" si="1"/>
        <v>-1294.86986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0.2</v>
      </c>
      <c r="E17" s="5">
        <f t="shared" si="0"/>
        <v>2.5</v>
      </c>
      <c r="F17" s="5">
        <f t="shared" si="1"/>
        <v>-7.8</v>
      </c>
    </row>
    <row r="18" spans="1:6" ht="18" customHeight="1">
      <c r="A18" s="7">
        <v>1080400001</v>
      </c>
      <c r="B18" s="8" t="s">
        <v>223</v>
      </c>
      <c r="C18" s="9">
        <v>8</v>
      </c>
      <c r="D18" s="9">
        <v>0.2</v>
      </c>
      <c r="E18" s="9">
        <f t="shared" si="0"/>
        <v>2.5</v>
      </c>
      <c r="F18" s="9">
        <f t="shared" si="1"/>
        <v>-7.8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</f>
        <v>324</v>
      </c>
      <c r="D25" s="5">
        <f>D26+D29+D31+D36+D34</f>
        <v>10.087210000000001</v>
      </c>
      <c r="E25" s="5">
        <f t="shared" si="0"/>
        <v>3.1133364197530868</v>
      </c>
      <c r="F25" s="5">
        <f t="shared" si="1"/>
        <v>-313.91278999999997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324</v>
      </c>
      <c r="D26" s="5">
        <f>D27+D28</f>
        <v>9.15</v>
      </c>
      <c r="E26" s="5">
        <f t="shared" si="0"/>
        <v>2.8240740740740744</v>
      </c>
      <c r="F26" s="5">
        <f t="shared" si="1"/>
        <v>-314.85000000000002</v>
      </c>
    </row>
    <row r="27" spans="1:6" ht="15.75" customHeight="1">
      <c r="A27" s="16">
        <v>1110502510</v>
      </c>
      <c r="B27" s="17" t="s">
        <v>221</v>
      </c>
      <c r="C27" s="12">
        <v>270</v>
      </c>
      <c r="D27" s="12">
        <v>4.6500000000000004</v>
      </c>
      <c r="E27" s="9">
        <f t="shared" si="0"/>
        <v>1.7222222222222223</v>
      </c>
      <c r="F27" s="9">
        <f t="shared" si="1"/>
        <v>-265.35000000000002</v>
      </c>
    </row>
    <row r="28" spans="1:6" ht="17.25" customHeight="1">
      <c r="A28" s="7">
        <v>1110503510</v>
      </c>
      <c r="B28" s="11" t="s">
        <v>220</v>
      </c>
      <c r="C28" s="12">
        <v>54</v>
      </c>
      <c r="D28" s="10">
        <v>4.5</v>
      </c>
      <c r="E28" s="9">
        <f t="shared" si="0"/>
        <v>8.3333333333333321</v>
      </c>
      <c r="F28" s="9">
        <f t="shared" si="1"/>
        <v>-49.5</v>
      </c>
    </row>
    <row r="29" spans="1:6" s="15" customFormat="1" ht="15" customHeight="1">
      <c r="A29" s="68">
        <v>1130000000</v>
      </c>
      <c r="B29" s="69" t="s">
        <v>128</v>
      </c>
      <c r="C29" s="5">
        <f>C30</f>
        <v>0</v>
      </c>
      <c r="D29" s="5">
        <f>D30</f>
        <v>5.3297999999999996</v>
      </c>
      <c r="E29" s="5" t="e">
        <f t="shared" si="0"/>
        <v>#DIV/0!</v>
      </c>
      <c r="F29" s="5">
        <f t="shared" si="1"/>
        <v>5.3297999999999996</v>
      </c>
    </row>
    <row r="30" spans="1:6" ht="15.75" customHeight="1">
      <c r="A30" s="7">
        <v>1130206005</v>
      </c>
      <c r="B30" s="8" t="s">
        <v>219</v>
      </c>
      <c r="C30" s="9">
        <v>0</v>
      </c>
      <c r="D30" s="10">
        <v>5.3297999999999996</v>
      </c>
      <c r="E30" s="9" t="e">
        <f t="shared" si="0"/>
        <v>#DIV/0!</v>
      </c>
      <c r="F30" s="9">
        <f t="shared" si="1"/>
        <v>5.3297999999999996</v>
      </c>
    </row>
    <row r="31" spans="1:6" ht="15.7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0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7">
        <v>1169000000</v>
      </c>
      <c r="B34" s="13" t="s">
        <v>323</v>
      </c>
      <c r="C34" s="9">
        <v>0</v>
      </c>
      <c r="D34" s="10">
        <v>0</v>
      </c>
      <c r="E34" s="9" t="e">
        <f>SUM(D34/C34*100)</f>
        <v>#DIV/0!</v>
      </c>
      <c r="F34" s="9">
        <f>SUM(D34-C34)</f>
        <v>0</v>
      </c>
    </row>
    <row r="35" spans="1:7" ht="18" hidden="1" customHeight="1">
      <c r="A35" s="7">
        <v>1169005010</v>
      </c>
      <c r="B35" s="8" t="s">
        <v>324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9.5" customHeight="1">
      <c r="A36" s="3">
        <v>1170000000</v>
      </c>
      <c r="B36" s="13" t="s">
        <v>132</v>
      </c>
      <c r="C36" s="5">
        <f>C37+C38</f>
        <v>0</v>
      </c>
      <c r="D36" s="5">
        <f>D37+D38</f>
        <v>-4.3925900000000002</v>
      </c>
      <c r="E36" s="5" t="e">
        <f t="shared" si="0"/>
        <v>#DIV/0!</v>
      </c>
      <c r="F36" s="5">
        <f t="shared" si="1"/>
        <v>-4.3925900000000002</v>
      </c>
    </row>
    <row r="37" spans="1:7" ht="15.75" customHeight="1">
      <c r="A37" s="7">
        <v>1170105005</v>
      </c>
      <c r="B37" s="8" t="s">
        <v>15</v>
      </c>
      <c r="C37" s="9">
        <v>0</v>
      </c>
      <c r="D37" s="9">
        <v>-4.3925900000000002</v>
      </c>
      <c r="E37" s="9" t="e">
        <f t="shared" si="0"/>
        <v>#DIV/0!</v>
      </c>
      <c r="F37" s="9">
        <f t="shared" si="1"/>
        <v>-4.3925900000000002</v>
      </c>
    </row>
    <row r="38" spans="1:7" ht="18.75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20.25" customHeight="1">
      <c r="A39" s="3">
        <v>1000000000</v>
      </c>
      <c r="B39" s="4" t="s">
        <v>16</v>
      </c>
      <c r="C39" s="259">
        <f>SUM(C4,C25)</f>
        <v>2774.12</v>
      </c>
      <c r="D39" s="259">
        <f>SUM(D4,D25)</f>
        <v>170.86283</v>
      </c>
      <c r="E39" s="5">
        <f t="shared" si="0"/>
        <v>6.1591722780557436</v>
      </c>
      <c r="F39" s="5">
        <f t="shared" si="1"/>
        <v>-2603.2571699999999</v>
      </c>
    </row>
    <row r="40" spans="1:7" s="6" customFormat="1">
      <c r="A40" s="3">
        <v>2000000000</v>
      </c>
      <c r="B40" s="4" t="s">
        <v>17</v>
      </c>
      <c r="C40" s="5">
        <f>C41+C43+C45+C46+C48+C49+C47+C42+C44</f>
        <v>6098.0010000000002</v>
      </c>
      <c r="D40" s="254">
        <f>D41+D43+D45+D46+D48+D49+D42+D47</f>
        <v>965.08280000000002</v>
      </c>
      <c r="E40" s="5">
        <f t="shared" si="0"/>
        <v>15.826215836960342</v>
      </c>
      <c r="F40" s="5">
        <f t="shared" si="1"/>
        <v>-5132.9182000000001</v>
      </c>
      <c r="G40" s="19"/>
    </row>
    <row r="41" spans="1:7">
      <c r="A41" s="16">
        <v>2021000000</v>
      </c>
      <c r="B41" s="17" t="s">
        <v>18</v>
      </c>
      <c r="C41" s="99">
        <v>3226.8</v>
      </c>
      <c r="D41" s="20">
        <v>537.80399999999997</v>
      </c>
      <c r="E41" s="9">
        <f t="shared" si="0"/>
        <v>16.666790628486424</v>
      </c>
      <c r="F41" s="9">
        <f t="shared" si="1"/>
        <v>-2688.9960000000001</v>
      </c>
    </row>
    <row r="42" spans="1:7" ht="17.25" customHeight="1">
      <c r="A42" s="16">
        <v>2021500200</v>
      </c>
      <c r="B42" s="17" t="s">
        <v>227</v>
      </c>
      <c r="C42" s="12"/>
      <c r="D42" s="20">
        <v>0</v>
      </c>
      <c r="E42" s="9" t="e">
        <f>SUM(D42/C42*100)</f>
        <v>#DIV/0!</v>
      </c>
      <c r="F42" s="9">
        <f>SUM(D42-C42)</f>
        <v>0</v>
      </c>
    </row>
    <row r="43" spans="1:7" ht="19.5" customHeight="1">
      <c r="A43" s="16">
        <v>2022000000</v>
      </c>
      <c r="B43" s="17" t="s">
        <v>19</v>
      </c>
      <c r="C43" s="12">
        <v>2560.174</v>
      </c>
      <c r="D43" s="10">
        <v>79.212000000000003</v>
      </c>
      <c r="E43" s="9">
        <f t="shared" si="0"/>
        <v>3.0940084541128847</v>
      </c>
      <c r="F43" s="9">
        <f t="shared" si="1"/>
        <v>-2480.962</v>
      </c>
    </row>
    <row r="44" spans="1:7" hidden="1">
      <c r="A44" s="16">
        <v>2022999910</v>
      </c>
      <c r="B44" s="18" t="s">
        <v>331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7.25" customHeight="1">
      <c r="A45" s="16">
        <v>2023000000</v>
      </c>
      <c r="B45" s="17" t="s">
        <v>20</v>
      </c>
      <c r="C45" s="12">
        <v>211.02699999999999</v>
      </c>
      <c r="D45" s="184">
        <v>34.466799999999999</v>
      </c>
      <c r="E45" s="9">
        <f t="shared" si="0"/>
        <v>16.332886313125808</v>
      </c>
      <c r="F45" s="9">
        <f t="shared" si="1"/>
        <v>-176.56019999999998</v>
      </c>
    </row>
    <row r="46" spans="1:7" ht="19.5" customHeight="1">
      <c r="A46" s="16">
        <v>2020400000</v>
      </c>
      <c r="B46" s="17" t="s">
        <v>21</v>
      </c>
      <c r="C46" s="12">
        <v>100</v>
      </c>
      <c r="D46" s="185"/>
      <c r="E46" s="9">
        <f t="shared" si="0"/>
        <v>0</v>
      </c>
      <c r="F46" s="9">
        <f t="shared" si="1"/>
        <v>-100</v>
      </c>
    </row>
    <row r="47" spans="1:7" ht="20.25" customHeight="1">
      <c r="A47" s="7">
        <v>2070500010</v>
      </c>
      <c r="B47" s="18" t="s">
        <v>283</v>
      </c>
      <c r="C47" s="12">
        <v>0</v>
      </c>
      <c r="D47" s="185">
        <v>313.60000000000002</v>
      </c>
      <c r="E47" s="9" t="e">
        <f t="shared" si="0"/>
        <v>#DIV/0!</v>
      </c>
      <c r="F47" s="9">
        <f t="shared" si="1"/>
        <v>313.60000000000002</v>
      </c>
    </row>
    <row r="48" spans="1:7" ht="19.5" hidden="1" customHeight="1">
      <c r="A48" s="16">
        <v>2020900000</v>
      </c>
      <c r="B48" s="18" t="s">
        <v>22</v>
      </c>
      <c r="C48" s="12"/>
      <c r="D48" s="185"/>
      <c r="E48" s="9" t="e">
        <f t="shared" si="0"/>
        <v>#DIV/0!</v>
      </c>
      <c r="F48" s="9">
        <f t="shared" si="1"/>
        <v>0</v>
      </c>
    </row>
    <row r="49" spans="1:7" ht="0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7" s="6" customFormat="1" ht="3" hidden="1" customHeight="1">
      <c r="A50" s="3">
        <v>3000000000</v>
      </c>
      <c r="B50" s="13" t="s">
        <v>24</v>
      </c>
      <c r="C50" s="121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3"/>
      <c r="B51" s="4" t="s">
        <v>25</v>
      </c>
      <c r="C51" s="247">
        <f>C39+C40</f>
        <v>8872.1209999999992</v>
      </c>
      <c r="D51" s="248">
        <f>D39+D40</f>
        <v>1135.9456299999999</v>
      </c>
      <c r="E51" s="5">
        <f t="shared" si="0"/>
        <v>12.803540776777053</v>
      </c>
      <c r="F51" s="5">
        <f t="shared" si="1"/>
        <v>-7736.175369999999</v>
      </c>
      <c r="G51" s="197"/>
    </row>
    <row r="52" spans="1:7" s="6" customFormat="1">
      <c r="A52" s="3"/>
      <c r="B52" s="21" t="s">
        <v>306</v>
      </c>
      <c r="C52" s="93">
        <f>C51-C99</f>
        <v>0</v>
      </c>
      <c r="D52" s="93">
        <f>D51-D99</f>
        <v>642.07808999999997</v>
      </c>
      <c r="E52" s="22"/>
      <c r="F52" s="22"/>
    </row>
    <row r="53" spans="1:7" ht="23.25" customHeight="1">
      <c r="A53" s="23"/>
      <c r="B53" s="24"/>
      <c r="C53" s="176"/>
      <c r="D53" s="176"/>
      <c r="E53" s="131"/>
      <c r="F53" s="92"/>
    </row>
    <row r="54" spans="1:7" ht="65.25" customHeight="1">
      <c r="A54" s="28" t="s">
        <v>0</v>
      </c>
      <c r="B54" s="28" t="s">
        <v>26</v>
      </c>
      <c r="C54" s="72" t="s">
        <v>407</v>
      </c>
      <c r="D54" s="73" t="s">
        <v>412</v>
      </c>
      <c r="E54" s="72" t="s">
        <v>2</v>
      </c>
      <c r="F54" s="74" t="s">
        <v>3</v>
      </c>
    </row>
    <row r="55" spans="1:7" ht="19.5" customHeight="1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>
      <c r="A56" s="30" t="s">
        <v>27</v>
      </c>
      <c r="B56" s="31" t="s">
        <v>28</v>
      </c>
      <c r="C56" s="32">
        <f>C57+C58+C59+C60+C61+C63+C62</f>
        <v>1575.69</v>
      </c>
      <c r="D56" s="33">
        <f>D57+D58+D59+D60+D61+D63+D62</f>
        <v>163.89062000000001</v>
      </c>
      <c r="E56" s="34">
        <f>SUM(D56/C56*100)</f>
        <v>10.401196935945523</v>
      </c>
      <c r="F56" s="34">
        <f>SUM(D56-C56)</f>
        <v>-1411.7993799999999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8" customHeight="1">
      <c r="A58" s="35" t="s">
        <v>31</v>
      </c>
      <c r="B58" s="39" t="s">
        <v>32</v>
      </c>
      <c r="C58" s="37">
        <v>1471.7</v>
      </c>
      <c r="D58" s="37">
        <v>163.89062000000001</v>
      </c>
      <c r="E58" s="38">
        <f t="shared" ref="E58:E99" si="3">SUM(D58/C58*100)</f>
        <v>11.136143235713801</v>
      </c>
      <c r="F58" s="38">
        <f t="shared" ref="F58:F99" si="4">SUM(D58-C58)</f>
        <v>-1307.8093800000001</v>
      </c>
    </row>
    <row r="59" spans="1:7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 ht="15.7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7" ht="18" customHeight="1">
      <c r="A63" s="35" t="s">
        <v>41</v>
      </c>
      <c r="B63" s="39" t="s">
        <v>42</v>
      </c>
      <c r="C63" s="37">
        <v>3.99</v>
      </c>
      <c r="D63" s="37">
        <v>0</v>
      </c>
      <c r="E63" s="38">
        <f t="shared" si="3"/>
        <v>0</v>
      </c>
      <c r="F63" s="38">
        <f t="shared" si="4"/>
        <v>-3.99</v>
      </c>
    </row>
    <row r="64" spans="1:7" s="6" customFormat="1">
      <c r="A64" s="41" t="s">
        <v>43</v>
      </c>
      <c r="B64" s="42" t="s">
        <v>44</v>
      </c>
      <c r="C64" s="32">
        <f>C65</f>
        <v>206.767</v>
      </c>
      <c r="D64" s="32">
        <f>D65</f>
        <v>20.657</v>
      </c>
      <c r="E64" s="34">
        <f t="shared" si="3"/>
        <v>9.990472367447417</v>
      </c>
      <c r="F64" s="34">
        <f t="shared" si="4"/>
        <v>-186.10999999999999</v>
      </c>
    </row>
    <row r="65" spans="1:7">
      <c r="A65" s="43" t="s">
        <v>45</v>
      </c>
      <c r="B65" s="44" t="s">
        <v>46</v>
      </c>
      <c r="C65" s="37">
        <v>206.767</v>
      </c>
      <c r="D65" s="37">
        <v>20.657</v>
      </c>
      <c r="E65" s="38">
        <f t="shared" si="3"/>
        <v>9.990472367447417</v>
      </c>
      <c r="F65" s="38">
        <f t="shared" si="4"/>
        <v>-186.10999999999999</v>
      </c>
    </row>
    <row r="66" spans="1:7" s="6" customFormat="1" ht="18.75" customHeight="1">
      <c r="A66" s="30" t="s">
        <v>47</v>
      </c>
      <c r="B66" s="31" t="s">
        <v>48</v>
      </c>
      <c r="C66" s="32">
        <f>C70+C69+C68+C67+C71</f>
        <v>15</v>
      </c>
      <c r="D66" s="32">
        <f>SUM(D69+D70+D71)</f>
        <v>1.5</v>
      </c>
      <c r="E66" s="34">
        <f t="shared" si="3"/>
        <v>10</v>
      </c>
      <c r="F66" s="34">
        <f t="shared" si="4"/>
        <v>-13.5</v>
      </c>
    </row>
    <row r="67" spans="1:7" hidden="1">
      <c r="A67" s="35" t="s">
        <v>49</v>
      </c>
      <c r="B67" s="39" t="s">
        <v>50</v>
      </c>
      <c r="C67" s="37"/>
      <c r="D67" s="37"/>
      <c r="E67" s="38" t="e">
        <f t="shared" si="3"/>
        <v>#DIV/0!</v>
      </c>
      <c r="F67" s="38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8" t="e">
        <f t="shared" si="3"/>
        <v>#DIV/0!</v>
      </c>
      <c r="F68" s="38">
        <f t="shared" si="4"/>
        <v>0</v>
      </c>
    </row>
    <row r="69" spans="1:7" ht="15.75" customHeight="1">
      <c r="A69" s="46" t="s">
        <v>53</v>
      </c>
      <c r="B69" s="47" t="s">
        <v>54</v>
      </c>
      <c r="C69" s="37">
        <v>3</v>
      </c>
      <c r="D69" s="37">
        <v>0</v>
      </c>
      <c r="E69" s="38">
        <f t="shared" si="3"/>
        <v>0</v>
      </c>
      <c r="F69" s="38">
        <f t="shared" si="4"/>
        <v>-3</v>
      </c>
    </row>
    <row r="70" spans="1:7" ht="15.75" customHeight="1">
      <c r="A70" s="46" t="s">
        <v>214</v>
      </c>
      <c r="B70" s="47" t="s">
        <v>215</v>
      </c>
      <c r="C70" s="37">
        <v>10</v>
      </c>
      <c r="D70" s="37">
        <v>1.5</v>
      </c>
      <c r="E70" s="38">
        <f>SUM(D70/C70*100)</f>
        <v>15</v>
      </c>
      <c r="F70" s="38">
        <f>SUM(D70-C70)</f>
        <v>-8.5</v>
      </c>
    </row>
    <row r="71" spans="1:7" ht="15.75" customHeight="1">
      <c r="A71" s="46" t="s">
        <v>339</v>
      </c>
      <c r="B71" s="47" t="s">
        <v>394</v>
      </c>
      <c r="C71" s="37">
        <v>2</v>
      </c>
      <c r="D71" s="37">
        <v>0</v>
      </c>
      <c r="E71" s="38"/>
      <c r="F71" s="38"/>
    </row>
    <row r="72" spans="1:7" s="6" customFormat="1">
      <c r="A72" s="30" t="s">
        <v>55</v>
      </c>
      <c r="B72" s="31" t="s">
        <v>56</v>
      </c>
      <c r="C72" s="48">
        <f>SUM(C73:C76)</f>
        <v>2764.7320000000004</v>
      </c>
      <c r="D72" s="48">
        <f>SUM(D73:D76)</f>
        <v>126.943</v>
      </c>
      <c r="E72" s="34">
        <f t="shared" si="3"/>
        <v>4.591511944014826</v>
      </c>
      <c r="F72" s="34">
        <f t="shared" si="4"/>
        <v>-2637.7890000000002</v>
      </c>
    </row>
    <row r="73" spans="1:7" ht="17.25" customHeight="1">
      <c r="A73" s="35" t="s">
        <v>57</v>
      </c>
      <c r="B73" s="39" t="s">
        <v>58</v>
      </c>
      <c r="C73" s="49">
        <v>4.26</v>
      </c>
      <c r="D73" s="37">
        <v>0</v>
      </c>
      <c r="E73" s="38">
        <f t="shared" si="3"/>
        <v>0</v>
      </c>
      <c r="F73" s="38">
        <f t="shared" si="4"/>
        <v>-4.26</v>
      </c>
    </row>
    <row r="74" spans="1:7" s="6" customFormat="1" ht="17.25" customHeight="1">
      <c r="A74" s="35" t="s">
        <v>59</v>
      </c>
      <c r="B74" s="39" t="s">
        <v>60</v>
      </c>
      <c r="C74" s="49"/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2610.4720000000002</v>
      </c>
      <c r="D75" s="37">
        <v>99.942999999999998</v>
      </c>
      <c r="E75" s="38">
        <f t="shared" si="3"/>
        <v>3.8285413519087736</v>
      </c>
      <c r="F75" s="38">
        <f t="shared" si="4"/>
        <v>-2510.529</v>
      </c>
    </row>
    <row r="76" spans="1:7">
      <c r="A76" s="35" t="s">
        <v>63</v>
      </c>
      <c r="B76" s="39" t="s">
        <v>64</v>
      </c>
      <c r="C76" s="49">
        <v>150</v>
      </c>
      <c r="D76" s="37">
        <v>27</v>
      </c>
      <c r="E76" s="38">
        <f t="shared" si="3"/>
        <v>18</v>
      </c>
      <c r="F76" s="38">
        <f t="shared" si="4"/>
        <v>-123</v>
      </c>
    </row>
    <row r="77" spans="1:7" s="6" customFormat="1" ht="18" customHeight="1">
      <c r="A77" s="30" t="s">
        <v>65</v>
      </c>
      <c r="B77" s="31" t="s">
        <v>66</v>
      </c>
      <c r="C77" s="32">
        <f>SUM(C78:C81)</f>
        <v>2326.172</v>
      </c>
      <c r="D77" s="32">
        <f>SUM(D78:D81)</f>
        <v>42.876919999999998</v>
      </c>
      <c r="E77" s="34">
        <f t="shared" si="3"/>
        <v>1.8432394509090468</v>
      </c>
      <c r="F77" s="34">
        <f t="shared" si="4"/>
        <v>-2283.2950799999999</v>
      </c>
    </row>
    <row r="78" spans="1:7" hidden="1">
      <c r="A78" s="35" t="s">
        <v>67</v>
      </c>
      <c r="B78" s="51" t="s">
        <v>68</v>
      </c>
      <c r="C78" s="37"/>
      <c r="D78" s="37"/>
      <c r="E78" s="38" t="e">
        <f t="shared" si="3"/>
        <v>#DIV/0!</v>
      </c>
      <c r="F78" s="38">
        <f t="shared" si="4"/>
        <v>0</v>
      </c>
    </row>
    <row r="79" spans="1:7" ht="15.75" customHeight="1">
      <c r="A79" s="35" t="s">
        <v>69</v>
      </c>
      <c r="B79" s="51" t="s">
        <v>70</v>
      </c>
      <c r="C79" s="37">
        <v>1289.422</v>
      </c>
      <c r="D79" s="37">
        <v>3</v>
      </c>
      <c r="E79" s="38">
        <f t="shared" si="3"/>
        <v>0.2326623867128062</v>
      </c>
      <c r="F79" s="38">
        <f t="shared" si="4"/>
        <v>-1286.422</v>
      </c>
    </row>
    <row r="80" spans="1:7" ht="16.5" customHeight="1">
      <c r="A80" s="35" t="s">
        <v>71</v>
      </c>
      <c r="B80" s="39" t="s">
        <v>72</v>
      </c>
      <c r="C80" s="37">
        <v>1036.75</v>
      </c>
      <c r="D80" s="37">
        <v>39.876919999999998</v>
      </c>
      <c r="E80" s="38">
        <f t="shared" si="3"/>
        <v>3.8463390402700748</v>
      </c>
      <c r="F80" s="38">
        <f t="shared" si="4"/>
        <v>-996.87307999999996</v>
      </c>
    </row>
    <row r="81" spans="1:6" ht="31.5" hidden="1">
      <c r="A81" s="35" t="s">
        <v>251</v>
      </c>
      <c r="B81" s="39" t="s">
        <v>263</v>
      </c>
      <c r="C81" s="37">
        <v>0</v>
      </c>
      <c r="D81" s="37">
        <v>0</v>
      </c>
      <c r="E81" s="38" t="e">
        <f t="shared" si="3"/>
        <v>#DIV/0!</v>
      </c>
      <c r="F81" s="38">
        <f t="shared" si="4"/>
        <v>0</v>
      </c>
    </row>
    <row r="82" spans="1:6" s="6" customFormat="1">
      <c r="A82" s="30" t="s">
        <v>83</v>
      </c>
      <c r="B82" s="31" t="s">
        <v>84</v>
      </c>
      <c r="C82" s="32">
        <f>C83</f>
        <v>1933.76</v>
      </c>
      <c r="D82" s="32">
        <f>SUM(D83)</f>
        <v>138</v>
      </c>
      <c r="E82" s="34">
        <f t="shared" si="3"/>
        <v>7.1363561145126599</v>
      </c>
      <c r="F82" s="34">
        <f t="shared" si="4"/>
        <v>-1795.76</v>
      </c>
    </row>
    <row r="83" spans="1:6" ht="16.5" customHeight="1">
      <c r="A83" s="35" t="s">
        <v>85</v>
      </c>
      <c r="B83" s="39" t="s">
        <v>229</v>
      </c>
      <c r="C83" s="37">
        <v>1933.76</v>
      </c>
      <c r="D83" s="37">
        <v>138</v>
      </c>
      <c r="E83" s="38">
        <f t="shared" si="3"/>
        <v>7.1363561145126599</v>
      </c>
      <c r="F83" s="38">
        <f t="shared" si="4"/>
        <v>-1795.76</v>
      </c>
    </row>
    <row r="84" spans="1:6" s="6" customFormat="1" ht="18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0.75" hidden="1" customHeight="1">
      <c r="A85" s="53">
        <v>1001</v>
      </c>
      <c r="B85" s="54" t="s">
        <v>87</v>
      </c>
      <c r="C85" s="37"/>
      <c r="D85" s="32">
        <v>0</v>
      </c>
      <c r="E85" s="38" t="e">
        <f t="shared" si="3"/>
        <v>#DIV/0!</v>
      </c>
      <c r="F85" s="38">
        <f t="shared" si="4"/>
        <v>0</v>
      </c>
    </row>
    <row r="86" spans="1:6" ht="18.75" hidden="1" customHeight="1">
      <c r="A86" s="53">
        <v>1003</v>
      </c>
      <c r="B86" s="54" t="s">
        <v>88</v>
      </c>
      <c r="C86" s="37">
        <v>0</v>
      </c>
      <c r="D86" s="32">
        <v>0</v>
      </c>
      <c r="E86" s="38" t="e">
        <f t="shared" si="3"/>
        <v>#DIV/0!</v>
      </c>
      <c r="F86" s="38">
        <f t="shared" si="4"/>
        <v>0</v>
      </c>
    </row>
    <row r="87" spans="1:6" ht="19.5" hidden="1" customHeight="1">
      <c r="A87" s="53">
        <v>1004</v>
      </c>
      <c r="B87" s="54" t="s">
        <v>89</v>
      </c>
      <c r="C87" s="37">
        <v>0</v>
      </c>
      <c r="D87" s="32">
        <v>0</v>
      </c>
      <c r="E87" s="38" t="e">
        <f t="shared" si="3"/>
        <v>#DIV/0!</v>
      </c>
      <c r="F87" s="38">
        <f t="shared" si="4"/>
        <v>0</v>
      </c>
    </row>
    <row r="88" spans="1:6" ht="18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5.75" customHeight="1">
      <c r="A89" s="30" t="s">
        <v>92</v>
      </c>
      <c r="B89" s="31" t="s">
        <v>93</v>
      </c>
      <c r="C89" s="32">
        <f>C90+C91+C92+C93+C94</f>
        <v>50</v>
      </c>
      <c r="D89" s="32">
        <f>D90+D91+D92+D93+D94</f>
        <v>0</v>
      </c>
      <c r="E89" s="38">
        <f t="shared" si="3"/>
        <v>0</v>
      </c>
      <c r="F89" s="22">
        <f>F90+F91+F92+F93+F94</f>
        <v>-50</v>
      </c>
    </row>
    <row r="90" spans="1:6" ht="19.5" customHeight="1">
      <c r="A90" s="35" t="s">
        <v>94</v>
      </c>
      <c r="B90" s="39" t="s">
        <v>95</v>
      </c>
      <c r="C90" s="37">
        <v>50</v>
      </c>
      <c r="D90" s="37">
        <v>0</v>
      </c>
      <c r="E90" s="38">
        <f t="shared" si="3"/>
        <v>0</v>
      </c>
      <c r="F90" s="38">
        <f>SUM(D90-C90)</f>
        <v>-50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3.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0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t="15" hidden="1" customHeight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57.75" hidden="1" customHeight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ht="1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6" s="6" customFormat="1" ht="16.5" customHeight="1">
      <c r="A99" s="52"/>
      <c r="B99" s="57" t="s">
        <v>116</v>
      </c>
      <c r="C99" s="250">
        <f>C56+C64+C66+C72+C77+C82+C84+C89+C95</f>
        <v>8872.121000000001</v>
      </c>
      <c r="D99" s="250">
        <f>D56+D64+D66+D72+D77+D82+D84+D89+D95</f>
        <v>493.86754000000002</v>
      </c>
      <c r="E99" s="34">
        <f t="shared" si="3"/>
        <v>5.5665104206761828</v>
      </c>
      <c r="F99" s="34">
        <f t="shared" si="4"/>
        <v>-8378.2534600000017</v>
      </c>
    </row>
    <row r="100" spans="1:6" ht="20.25" customHeight="1">
      <c r="C100" s="232"/>
      <c r="D100" s="233"/>
    </row>
    <row r="101" spans="1:6" s="65" customFormat="1" ht="13.5" customHeight="1">
      <c r="A101" s="63" t="s">
        <v>117</v>
      </c>
      <c r="B101" s="63"/>
      <c r="C101" s="64"/>
      <c r="D101" s="64"/>
    </row>
    <row r="102" spans="1:6" s="65" customFormat="1" ht="12.75">
      <c r="A102" s="66" t="s">
        <v>118</v>
      </c>
      <c r="B102" s="66"/>
      <c r="C102" s="133" t="s">
        <v>119</v>
      </c>
      <c r="D102" s="133"/>
    </row>
    <row r="103" spans="1:6" ht="5.25" customHeight="1"/>
    <row r="142" hidden="1"/>
  </sheetData>
  <customSheetViews>
    <customSheetView guid="{61528DAC-5C4C-48F4-ADE2-8A724B05A086}" scale="70" showPageBreaks="1" hiddenRows="1" view="pageBreakPreview" topLeftCell="A36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51">
      <selection activeCell="D98" sqref="D98"/>
      <pageMargins left="0.7" right="0.7" top="0.75" bottom="0.75" header="0.3" footer="0.3"/>
      <pageSetup paperSize="9" scale="57" orientation="portrait" r:id="rId2"/>
    </customSheetView>
    <customSheetView guid="{42584DC0-1D41-4C93-9B38-C388E7B8DAC4}" scale="70" showPageBreaks="1" hiddenRows="1" view="pageBreakPreview" topLeftCell="A69">
      <selection activeCell="C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5">
      <selection activeCell="C64" sqref="C64"/>
      <pageMargins left="0.7" right="0.7" top="0.75" bottom="0.75" header="0.3" footer="0.3"/>
      <pageSetup paperSize="9" scale="40" orientation="portrait" r:id="rId4"/>
    </customSheetView>
    <customSheetView guid="{3DCB9AAA-F09C-4EA6-B992-F93E466D374A}" hiddenRows="1" topLeftCell="A43">
      <selection activeCell="B100" sqref="B100"/>
      <pageMargins left="0.7" right="0.7" top="0.75" bottom="0.75" header="0.3" footer="0.3"/>
      <pageSetup paperSize="9" scale="57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1A52382B-3765-4E8C-903F-6B8919B7242E}" scale="70" showPageBreaks="1" hiddenRows="1" view="pageBreakPreview" topLeftCell="A40">
      <selection activeCell="D90" sqref="D90"/>
      <pageMargins left="0.7" right="0.7" top="0.75" bottom="0.75" header="0.3" footer="0.3"/>
      <pageSetup paperSize="9" scale="57" orientation="portrait" r:id="rId7"/>
    </customSheetView>
    <customSheetView guid="{B30CE22D-C12F-4E12-8BB9-3AAE0A6991CC}" scale="70" showPageBreaks="1" hiddenRows="1" view="pageBreakPreview" topLeftCell="A28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31">
      <selection activeCell="D46" sqref="D46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G143"/>
  <sheetViews>
    <sheetView view="pageBreakPreview" topLeftCell="A40" zoomScale="70" zoomScaleNormal="100" zoomScaleSheetLayoutView="70" workbookViewId="0">
      <selection activeCell="C58" sqref="C58"/>
    </sheetView>
  </sheetViews>
  <sheetFormatPr defaultRowHeight="15.75"/>
  <cols>
    <col min="1" max="1" width="18" style="58" customWidth="1"/>
    <col min="2" max="2" width="57.5703125" style="59" customWidth="1"/>
    <col min="3" max="3" width="16.5703125" style="62" customWidth="1"/>
    <col min="4" max="4" width="16.28515625" style="62" customWidth="1"/>
    <col min="5" max="5" width="13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421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1911.65</v>
      </c>
      <c r="D4" s="5">
        <f>D5+D12+D14+D17+D7+D20</f>
        <v>115.27446</v>
      </c>
      <c r="E4" s="5">
        <f>SUM(D4/C4*100)</f>
        <v>6.0301027907828315</v>
      </c>
      <c r="F4" s="5">
        <f>SUM(D4-C4)</f>
        <v>-1796.37554</v>
      </c>
    </row>
    <row r="5" spans="1:6" s="6" customFormat="1">
      <c r="A5" s="68">
        <v>1010000000</v>
      </c>
      <c r="B5" s="67" t="s">
        <v>5</v>
      </c>
      <c r="C5" s="5">
        <f>C6</f>
        <v>127.65</v>
      </c>
      <c r="D5" s="5">
        <f>D6</f>
        <v>17.336580000000001</v>
      </c>
      <c r="E5" s="5">
        <f t="shared" ref="E5:E51" si="0">SUM(D5/C5*100)</f>
        <v>13.581339600470036</v>
      </c>
      <c r="F5" s="5">
        <f t="shared" ref="F5:F48" si="1">SUM(D5-C5)</f>
        <v>-110.31342000000001</v>
      </c>
    </row>
    <row r="6" spans="1:6">
      <c r="A6" s="7">
        <v>1010200001</v>
      </c>
      <c r="B6" s="8" t="s">
        <v>224</v>
      </c>
      <c r="C6" s="9">
        <v>127.65</v>
      </c>
      <c r="D6" s="10">
        <v>17.336580000000001</v>
      </c>
      <c r="E6" s="9">
        <f t="shared" ref="E6:E11" si="2">SUM(D6/C6*100)</f>
        <v>13.581339600470036</v>
      </c>
      <c r="F6" s="9">
        <f t="shared" si="1"/>
        <v>-110.31342000000001</v>
      </c>
    </row>
    <row r="7" spans="1:6" ht="31.5">
      <c r="A7" s="3">
        <v>1030000000</v>
      </c>
      <c r="B7" s="13" t="s">
        <v>266</v>
      </c>
      <c r="C7" s="5">
        <f>C8+C10+C9</f>
        <v>591</v>
      </c>
      <c r="D7" s="5">
        <f>D8+D10+D9+D11</f>
        <v>50.257739999999998</v>
      </c>
      <c r="E7" s="9">
        <f t="shared" si="2"/>
        <v>8.5038477157360397</v>
      </c>
      <c r="F7" s="9">
        <f t="shared" si="1"/>
        <v>-540.74225999999999</v>
      </c>
    </row>
    <row r="8" spans="1:6">
      <c r="A8" s="7">
        <v>1030223001</v>
      </c>
      <c r="B8" s="8" t="s">
        <v>268</v>
      </c>
      <c r="C8" s="9">
        <v>220.44</v>
      </c>
      <c r="D8" s="10">
        <v>23.600719999999999</v>
      </c>
      <c r="E8" s="9">
        <f t="shared" si="2"/>
        <v>10.706187624750498</v>
      </c>
      <c r="F8" s="9">
        <f t="shared" si="1"/>
        <v>-196.83928</v>
      </c>
    </row>
    <row r="9" spans="1:6">
      <c r="A9" s="7">
        <v>1030224001</v>
      </c>
      <c r="B9" s="8" t="s">
        <v>274</v>
      </c>
      <c r="C9" s="9">
        <v>2.36</v>
      </c>
      <c r="D9" s="10">
        <v>0.15145</v>
      </c>
      <c r="E9" s="9">
        <f t="shared" si="2"/>
        <v>6.4173728813559334</v>
      </c>
      <c r="F9" s="9">
        <f t="shared" si="1"/>
        <v>-2.2085499999999998</v>
      </c>
    </row>
    <row r="10" spans="1:6">
      <c r="A10" s="7">
        <v>1030225001</v>
      </c>
      <c r="B10" s="8" t="s">
        <v>267</v>
      </c>
      <c r="C10" s="9">
        <v>368.2</v>
      </c>
      <c r="D10" s="10">
        <v>31.29214</v>
      </c>
      <c r="E10" s="9">
        <f t="shared" si="2"/>
        <v>8.4986800651819667</v>
      </c>
      <c r="F10" s="9">
        <f t="shared" si="1"/>
        <v>-336.90785999999997</v>
      </c>
    </row>
    <row r="11" spans="1:6">
      <c r="A11" s="7">
        <v>1030226001</v>
      </c>
      <c r="B11" s="8" t="s">
        <v>276</v>
      </c>
      <c r="C11" s="9">
        <v>0</v>
      </c>
      <c r="D11" s="10">
        <v>-4.7865700000000002</v>
      </c>
      <c r="E11" s="9" t="e">
        <f t="shared" si="2"/>
        <v>#DIV/0!</v>
      </c>
      <c r="F11" s="9">
        <f t="shared" si="1"/>
        <v>-4.7865700000000002</v>
      </c>
    </row>
    <row r="12" spans="1:6" s="6" customFormat="1">
      <c r="A12" s="68">
        <v>1050000000</v>
      </c>
      <c r="B12" s="67" t="s">
        <v>6</v>
      </c>
      <c r="C12" s="5">
        <f>SUM(C13:C13)</f>
        <v>90</v>
      </c>
      <c r="D12" s="5">
        <f>D13</f>
        <v>17.828099999999999</v>
      </c>
      <c r="E12" s="5">
        <f t="shared" si="0"/>
        <v>19.808999999999997</v>
      </c>
      <c r="F12" s="5">
        <f t="shared" si="1"/>
        <v>-72.171899999999994</v>
      </c>
    </row>
    <row r="13" spans="1:6" ht="15.75" customHeight="1">
      <c r="A13" s="7">
        <v>1050300000</v>
      </c>
      <c r="B13" s="11" t="s">
        <v>225</v>
      </c>
      <c r="C13" s="12">
        <v>90</v>
      </c>
      <c r="D13" s="10">
        <v>17.828099999999999</v>
      </c>
      <c r="E13" s="9">
        <f t="shared" si="0"/>
        <v>19.808999999999997</v>
      </c>
      <c r="F13" s="9">
        <f t="shared" si="1"/>
        <v>-72.171899999999994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1099</v>
      </c>
      <c r="D14" s="5">
        <f>D15+D16</f>
        <v>28.802039999999998</v>
      </c>
      <c r="E14" s="5">
        <f t="shared" si="0"/>
        <v>2.6207497725204729</v>
      </c>
      <c r="F14" s="5">
        <f t="shared" si="1"/>
        <v>-1070.19796</v>
      </c>
    </row>
    <row r="15" spans="1:6" s="6" customFormat="1" ht="15.75" customHeight="1">
      <c r="A15" s="7">
        <v>1060100000</v>
      </c>
      <c r="B15" s="11" t="s">
        <v>8</v>
      </c>
      <c r="C15" s="9">
        <v>180</v>
      </c>
      <c r="D15" s="10">
        <v>4.19306</v>
      </c>
      <c r="E15" s="9">
        <f t="shared" si="0"/>
        <v>2.329477777777778</v>
      </c>
      <c r="F15" s="9">
        <f>SUM(D15-C15)</f>
        <v>-175.80694</v>
      </c>
    </row>
    <row r="16" spans="1:6" ht="15.75" customHeight="1">
      <c r="A16" s="7">
        <v>1060600000</v>
      </c>
      <c r="B16" s="11" t="s">
        <v>7</v>
      </c>
      <c r="C16" s="9">
        <v>919</v>
      </c>
      <c r="D16" s="10">
        <v>24.608979999999999</v>
      </c>
      <c r="E16" s="9">
        <f t="shared" si="0"/>
        <v>2.6777997823721438</v>
      </c>
      <c r="F16" s="9">
        <f t="shared" si="1"/>
        <v>-894.39102000000003</v>
      </c>
    </row>
    <row r="17" spans="1:6" s="6" customFormat="1">
      <c r="A17" s="3">
        <v>1080000000</v>
      </c>
      <c r="B17" s="4" t="s">
        <v>10</v>
      </c>
      <c r="C17" s="5">
        <f>C18+C19</f>
        <v>4</v>
      </c>
      <c r="D17" s="5">
        <f>D18+D19</f>
        <v>1.05</v>
      </c>
      <c r="E17" s="5">
        <f t="shared" si="0"/>
        <v>26.25</v>
      </c>
      <c r="F17" s="5">
        <f t="shared" si="1"/>
        <v>-2.95</v>
      </c>
    </row>
    <row r="18" spans="1:6" ht="18" customHeight="1">
      <c r="A18" s="7">
        <v>1080400001</v>
      </c>
      <c r="B18" s="8" t="s">
        <v>223</v>
      </c>
      <c r="C18" s="9">
        <v>4</v>
      </c>
      <c r="D18" s="10">
        <v>1.05</v>
      </c>
      <c r="E18" s="9">
        <f t="shared" si="0"/>
        <v>26.25</v>
      </c>
      <c r="F18" s="9">
        <f t="shared" si="1"/>
        <v>-2.95</v>
      </c>
    </row>
    <row r="19" spans="1:6" ht="36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2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4.7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8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28.5" hidden="1" customHeight="1">
      <c r="A24" s="3">
        <v>1090700000</v>
      </c>
      <c r="B24" s="13" t="s">
        <v>125</v>
      </c>
      <c r="C24" s="5">
        <v>0</v>
      </c>
      <c r="D24" s="14">
        <v>0</v>
      </c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C26+C29+C31+C36+C34</f>
        <v>249.5</v>
      </c>
      <c r="D25" s="5">
        <f>D26+D29+D31+D36+D34</f>
        <v>1.12896</v>
      </c>
      <c r="E25" s="5">
        <f t="shared" si="0"/>
        <v>0.45248897795591186</v>
      </c>
      <c r="F25" s="5">
        <f t="shared" si="1"/>
        <v>-248.37103999999999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249.5</v>
      </c>
      <c r="D26" s="249">
        <f>D27+D28</f>
        <v>1.12896</v>
      </c>
      <c r="E26" s="5">
        <f t="shared" si="0"/>
        <v>0.45248897795591186</v>
      </c>
      <c r="F26" s="5">
        <f t="shared" si="1"/>
        <v>-248.37103999999999</v>
      </c>
    </row>
    <row r="27" spans="1:6">
      <c r="A27" s="16">
        <v>1110502510</v>
      </c>
      <c r="B27" s="17" t="s">
        <v>221</v>
      </c>
      <c r="C27" s="12">
        <v>242.8</v>
      </c>
      <c r="D27" s="10">
        <v>0</v>
      </c>
      <c r="E27" s="9">
        <f t="shared" si="0"/>
        <v>0</v>
      </c>
      <c r="F27" s="9">
        <f t="shared" si="1"/>
        <v>-242.8</v>
      </c>
    </row>
    <row r="28" spans="1:6" ht="18" customHeight="1">
      <c r="A28" s="7">
        <v>1110503510</v>
      </c>
      <c r="B28" s="11" t="s">
        <v>220</v>
      </c>
      <c r="C28" s="12">
        <v>6.7</v>
      </c>
      <c r="D28" s="10">
        <v>1.12896</v>
      </c>
      <c r="E28" s="9">
        <f t="shared" si="0"/>
        <v>16.850149253731342</v>
      </c>
      <c r="F28" s="9">
        <f t="shared" si="1"/>
        <v>-5.57104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7.25" customHeight="1">
      <c r="A30" s="7">
        <v>1130206005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8.5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218</v>
      </c>
      <c r="C33" s="9">
        <v>0</v>
      </c>
      <c r="D33" s="10">
        <v>0</v>
      </c>
      <c r="E33" s="9" t="e">
        <f>SUM(D33/C33*100)</f>
        <v>#DIV/0!</v>
      </c>
      <c r="F33" s="9">
        <f t="shared" si="1"/>
        <v>0</v>
      </c>
    </row>
    <row r="34" spans="1:7" ht="22.5" customHeight="1">
      <c r="A34" s="3">
        <v>1160000000</v>
      </c>
      <c r="B34" s="13" t="s">
        <v>240</v>
      </c>
      <c r="C34" s="5">
        <f>C35</f>
        <v>0</v>
      </c>
      <c r="D34" s="5">
        <f>D35</f>
        <v>0</v>
      </c>
      <c r="E34" s="9" t="e">
        <f>SUM(D34/C34*100)</f>
        <v>#DIV/0!</v>
      </c>
      <c r="F34" s="9">
        <f>SUM(D34-C34)</f>
        <v>0</v>
      </c>
    </row>
    <row r="35" spans="1:7" ht="29.25" customHeight="1">
      <c r="A35" s="7">
        <v>1163305010</v>
      </c>
      <c r="B35" s="8" t="s">
        <v>255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7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7.2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9.5" hidden="1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6">
        <f>SUM(C4,C25)</f>
        <v>2161.15</v>
      </c>
      <c r="D39" s="126">
        <f>SUM(D4,D25)</f>
        <v>116.40342000000001</v>
      </c>
      <c r="E39" s="5">
        <f t="shared" si="0"/>
        <v>5.3861795803160355</v>
      </c>
      <c r="F39" s="5">
        <f t="shared" si="1"/>
        <v>-2044.74658</v>
      </c>
    </row>
    <row r="40" spans="1:7" s="6" customFormat="1">
      <c r="A40" s="3">
        <v>2000000000</v>
      </c>
      <c r="B40" s="4" t="s">
        <v>17</v>
      </c>
      <c r="C40" s="231">
        <f>C41+C42+C43+C44+C48+C49</f>
        <v>6803.7950000000001</v>
      </c>
      <c r="D40" s="231">
        <f>D41+D42+D43+D44+D48+D49+D50</f>
        <v>1094.5178000000001</v>
      </c>
      <c r="E40" s="5">
        <f t="shared" si="0"/>
        <v>16.086872105934997</v>
      </c>
      <c r="F40" s="5">
        <f t="shared" si="1"/>
        <v>-5709.2772000000004</v>
      </c>
      <c r="G40" s="19"/>
    </row>
    <row r="41" spans="1:7">
      <c r="A41" s="16">
        <v>2021000000</v>
      </c>
      <c r="B41" s="17" t="s">
        <v>18</v>
      </c>
      <c r="C41" s="12">
        <v>4637.7</v>
      </c>
      <c r="D41" s="20">
        <v>772.95600000000002</v>
      </c>
      <c r="E41" s="9">
        <f t="shared" si="0"/>
        <v>16.666796041141083</v>
      </c>
      <c r="F41" s="9">
        <f t="shared" si="1"/>
        <v>-3864.7439999999997</v>
      </c>
    </row>
    <row r="42" spans="1:7" ht="17.25" customHeight="1">
      <c r="A42" s="16">
        <v>2021500200</v>
      </c>
      <c r="B42" s="17" t="s">
        <v>227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1880.068</v>
      </c>
      <c r="D43" s="10">
        <v>81.605000000000004</v>
      </c>
      <c r="E43" s="9">
        <f t="shared" si="0"/>
        <v>4.3405344913056334</v>
      </c>
      <c r="F43" s="9">
        <f t="shared" si="1"/>
        <v>-1798.463</v>
      </c>
    </row>
    <row r="44" spans="1:7" ht="18" customHeight="1">
      <c r="A44" s="16">
        <v>2023000000</v>
      </c>
      <c r="B44" s="17" t="s">
        <v>20</v>
      </c>
      <c r="C44" s="12">
        <v>211.02699999999999</v>
      </c>
      <c r="D44" s="184">
        <v>34.466799999999999</v>
      </c>
      <c r="E44" s="9">
        <f t="shared" si="0"/>
        <v>16.332886313125808</v>
      </c>
      <c r="F44" s="9">
        <f t="shared" si="1"/>
        <v>-176.56019999999998</v>
      </c>
    </row>
    <row r="45" spans="1:7" ht="0.75" hidden="1" customHeight="1">
      <c r="A45" s="16">
        <v>2020400000</v>
      </c>
      <c r="B45" s="17" t="s">
        <v>21</v>
      </c>
      <c r="C45" s="12"/>
      <c r="D45" s="185"/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2020900000</v>
      </c>
      <c r="B46" s="18" t="s">
        <v>22</v>
      </c>
      <c r="C46" s="12"/>
      <c r="D46" s="185"/>
      <c r="E46" s="9" t="e">
        <f t="shared" si="0"/>
        <v>#DIV/0!</v>
      </c>
      <c r="F46" s="9">
        <f t="shared" si="1"/>
        <v>0</v>
      </c>
    </row>
    <row r="47" spans="1:7" hidden="1">
      <c r="A47" s="7">
        <v>2190500005</v>
      </c>
      <c r="B47" s="11" t="s">
        <v>23</v>
      </c>
      <c r="C47" s="14"/>
      <c r="D47" s="14"/>
      <c r="E47" s="5"/>
      <c r="F47" s="5">
        <f>SUM(D47-C47)</f>
        <v>0</v>
      </c>
    </row>
    <row r="48" spans="1:7" s="6" customFormat="1" ht="18" customHeight="1">
      <c r="A48" s="7">
        <v>2020400000</v>
      </c>
      <c r="B48" s="8" t="s">
        <v>21</v>
      </c>
      <c r="C48" s="12">
        <v>75</v>
      </c>
      <c r="D48" s="10"/>
      <c r="E48" s="9">
        <f t="shared" si="0"/>
        <v>0</v>
      </c>
      <c r="F48" s="9">
        <f t="shared" si="1"/>
        <v>-75</v>
      </c>
    </row>
    <row r="49" spans="1:7" s="6" customFormat="1" ht="18.75" customHeight="1">
      <c r="A49" s="7">
        <v>2070500010</v>
      </c>
      <c r="B49" s="8" t="s">
        <v>334</v>
      </c>
      <c r="C49" s="12"/>
      <c r="D49" s="10">
        <v>205.49</v>
      </c>
      <c r="E49" s="9" t="e">
        <f>SUM(D49/C49*100)</f>
        <v>#DIV/0!</v>
      </c>
      <c r="F49" s="9">
        <f>SUM(D49-C49)</f>
        <v>205.49</v>
      </c>
    </row>
    <row r="50" spans="1:7" s="6" customFormat="1" ht="18.75" customHeight="1">
      <c r="A50" s="7">
        <v>2190500005</v>
      </c>
      <c r="B50" s="11" t="s">
        <v>23</v>
      </c>
      <c r="C50" s="12">
        <v>0</v>
      </c>
      <c r="D50" s="10">
        <v>0</v>
      </c>
      <c r="E50" s="9"/>
      <c r="F50" s="9"/>
    </row>
    <row r="51" spans="1:7" s="6" customFormat="1" ht="19.5" customHeight="1">
      <c r="A51" s="3"/>
      <c r="B51" s="4" t="s">
        <v>25</v>
      </c>
      <c r="C51" s="247">
        <f>C39+C40</f>
        <v>8964.9449999999997</v>
      </c>
      <c r="D51" s="247">
        <f>SUM(D39,D40,)</f>
        <v>1210.9212200000002</v>
      </c>
      <c r="E51" s="5">
        <f t="shared" si="0"/>
        <v>13.507291121139062</v>
      </c>
      <c r="F51" s="5">
        <f>SUM(D51-C51)</f>
        <v>-7754.0237799999995</v>
      </c>
      <c r="G51" s="197"/>
    </row>
    <row r="52" spans="1:7" s="6" customFormat="1">
      <c r="A52" s="3"/>
      <c r="B52" s="21" t="s">
        <v>306</v>
      </c>
      <c r="C52" s="247">
        <f>C51-C98</f>
        <v>0</v>
      </c>
      <c r="D52" s="247">
        <f>D51-D98</f>
        <v>667.44477000000018</v>
      </c>
      <c r="E52" s="22"/>
      <c r="F52" s="22"/>
    </row>
    <row r="53" spans="1:7">
      <c r="A53" s="23"/>
      <c r="B53" s="24"/>
      <c r="C53" s="183"/>
      <c r="D53" s="183"/>
      <c r="E53" s="26"/>
      <c r="F53" s="92"/>
    </row>
    <row r="54" spans="1:7" ht="60" customHeight="1">
      <c r="A54" s="28" t="s">
        <v>0</v>
      </c>
      <c r="B54" s="28" t="s">
        <v>26</v>
      </c>
      <c r="C54" s="72" t="s">
        <v>407</v>
      </c>
      <c r="D54" s="73" t="s">
        <v>412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29.25" customHeight="1">
      <c r="A56" s="30" t="s">
        <v>27</v>
      </c>
      <c r="B56" s="31" t="s">
        <v>28</v>
      </c>
      <c r="C56" s="32">
        <f>C57+C58+C59+C60+C61+C63+C62</f>
        <v>1645.8869999999999</v>
      </c>
      <c r="D56" s="180">
        <f>D57+D58+D59+D60+D61+D63+D62</f>
        <v>173.49854999999999</v>
      </c>
      <c r="E56" s="34">
        <f>SUM(D56/C56*100)</f>
        <v>10.541340322877573</v>
      </c>
      <c r="F56" s="34">
        <f>SUM(D56-C56)</f>
        <v>-1472.3884499999999</v>
      </c>
    </row>
    <row r="57" spans="1:7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7">
      <c r="A58" s="35" t="s">
        <v>31</v>
      </c>
      <c r="B58" s="39" t="s">
        <v>32</v>
      </c>
      <c r="C58" s="37">
        <v>1506.5</v>
      </c>
      <c r="D58" s="37">
        <v>173.49854999999999</v>
      </c>
      <c r="E58" s="38">
        <f t="shared" ref="E58:E98" si="3">SUM(D58/C58*100)</f>
        <v>11.516664454032526</v>
      </c>
      <c r="F58" s="38">
        <f t="shared" ref="F58:F98" si="4">SUM(D58-C58)</f>
        <v>-1333.00145</v>
      </c>
    </row>
    <row r="59" spans="1:7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7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7" ht="15.75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7" ht="18.75" customHeight="1">
      <c r="A63" s="35" t="s">
        <v>41</v>
      </c>
      <c r="B63" s="39" t="s">
        <v>42</v>
      </c>
      <c r="C63" s="37">
        <v>39.387</v>
      </c>
      <c r="D63" s="37">
        <v>0</v>
      </c>
      <c r="E63" s="38">
        <f t="shared" si="3"/>
        <v>0</v>
      </c>
      <c r="F63" s="38">
        <f t="shared" si="4"/>
        <v>-39.387</v>
      </c>
    </row>
    <row r="64" spans="1:7" s="6" customFormat="1">
      <c r="A64" s="41" t="s">
        <v>43</v>
      </c>
      <c r="B64" s="42" t="s">
        <v>44</v>
      </c>
      <c r="C64" s="32">
        <f>C65</f>
        <v>206.767</v>
      </c>
      <c r="D64" s="32">
        <f>D65</f>
        <v>26.238399999999999</v>
      </c>
      <c r="E64" s="34">
        <f>SUM(D64/C64*100)</f>
        <v>12.68983928770065</v>
      </c>
      <c r="F64" s="34">
        <f t="shared" si="4"/>
        <v>-180.52859999999998</v>
      </c>
    </row>
    <row r="65" spans="1:7">
      <c r="A65" s="43" t="s">
        <v>45</v>
      </c>
      <c r="B65" s="44" t="s">
        <v>46</v>
      </c>
      <c r="C65" s="37">
        <v>206.767</v>
      </c>
      <c r="D65" s="37">
        <v>26.238399999999999</v>
      </c>
      <c r="E65" s="265">
        <f>SUM(D65/C65*100)</f>
        <v>12.68983928770065</v>
      </c>
      <c r="F65" s="38">
        <f t="shared" si="4"/>
        <v>-180.52859999999998</v>
      </c>
    </row>
    <row r="66" spans="1:7" s="6" customFormat="1" ht="18" customHeight="1">
      <c r="A66" s="30" t="s">
        <v>47</v>
      </c>
      <c r="B66" s="31" t="s">
        <v>48</v>
      </c>
      <c r="C66" s="32">
        <f>C69+C70+C71</f>
        <v>115</v>
      </c>
      <c r="D66" s="32">
        <f>D69+D70+D71</f>
        <v>0</v>
      </c>
      <c r="E66" s="34">
        <f t="shared" si="3"/>
        <v>0</v>
      </c>
      <c r="F66" s="34">
        <f t="shared" si="4"/>
        <v>-115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5.75" customHeight="1">
      <c r="A70" s="46" t="s">
        <v>214</v>
      </c>
      <c r="B70" s="47" t="s">
        <v>215</v>
      </c>
      <c r="C70" s="37">
        <v>110</v>
      </c>
      <c r="D70" s="37">
        <v>0</v>
      </c>
      <c r="E70" s="34">
        <f t="shared" si="3"/>
        <v>0</v>
      </c>
      <c r="F70" s="34">
        <f t="shared" si="4"/>
        <v>-110</v>
      </c>
    </row>
    <row r="71" spans="1:7" ht="15.75" customHeight="1">
      <c r="A71" s="46" t="s">
        <v>339</v>
      </c>
      <c r="B71" s="47" t="s">
        <v>394</v>
      </c>
      <c r="C71" s="37">
        <v>2</v>
      </c>
      <c r="D71" s="37">
        <v>0</v>
      </c>
      <c r="E71" s="34"/>
      <c r="F71" s="34"/>
    </row>
    <row r="72" spans="1:7" s="6" customFormat="1" ht="16.5" customHeight="1">
      <c r="A72" s="30" t="s">
        <v>55</v>
      </c>
      <c r="B72" s="31" t="s">
        <v>56</v>
      </c>
      <c r="C72" s="48">
        <f>C73+C74+C75+C76</f>
        <v>3018.1280000000002</v>
      </c>
      <c r="D72" s="48">
        <f>SUM(D73:D76)</f>
        <v>99.119</v>
      </c>
      <c r="E72" s="34">
        <f t="shared" si="3"/>
        <v>3.2841218132564292</v>
      </c>
      <c r="F72" s="34">
        <f t="shared" si="4"/>
        <v>-2919.009</v>
      </c>
    </row>
    <row r="73" spans="1:7" ht="15" customHeight="1">
      <c r="A73" s="35" t="s">
        <v>57</v>
      </c>
      <c r="B73" s="39" t="s">
        <v>58</v>
      </c>
      <c r="C73" s="49">
        <v>4.26</v>
      </c>
      <c r="D73" s="37">
        <v>0</v>
      </c>
      <c r="E73" s="38">
        <f t="shared" si="3"/>
        <v>0</v>
      </c>
      <c r="F73" s="38">
        <f t="shared" si="4"/>
        <v>-4.26</v>
      </c>
    </row>
    <row r="74" spans="1:7" s="6" customFormat="1" ht="1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2713.8679999999999</v>
      </c>
      <c r="D75" s="37">
        <v>99.119</v>
      </c>
      <c r="E75" s="38">
        <f t="shared" si="3"/>
        <v>3.6523147035891204</v>
      </c>
      <c r="F75" s="38">
        <f t="shared" si="4"/>
        <v>-2614.7489999999998</v>
      </c>
    </row>
    <row r="76" spans="1:7">
      <c r="A76" s="35" t="s">
        <v>63</v>
      </c>
      <c r="B76" s="39" t="s">
        <v>64</v>
      </c>
      <c r="C76" s="49">
        <v>300</v>
      </c>
      <c r="D76" s="37">
        <v>0</v>
      </c>
      <c r="E76" s="38">
        <f t="shared" si="3"/>
        <v>0</v>
      </c>
      <c r="F76" s="38">
        <f t="shared" si="4"/>
        <v>-300</v>
      </c>
    </row>
    <row r="77" spans="1:7" s="6" customFormat="1" ht="18" customHeight="1">
      <c r="A77" s="30" t="s">
        <v>65</v>
      </c>
      <c r="B77" s="31" t="s">
        <v>66</v>
      </c>
      <c r="C77" s="32">
        <f>SUM(C78:C80)</f>
        <v>1328.59</v>
      </c>
      <c r="D77" s="32">
        <f>SUM(D78:D80)</f>
        <v>9</v>
      </c>
      <c r="E77" s="34">
        <f t="shared" si="3"/>
        <v>0.67740988566826488</v>
      </c>
      <c r="F77" s="34">
        <f t="shared" si="4"/>
        <v>-1319.59</v>
      </c>
    </row>
    <row r="78" spans="1:7" ht="14.25" hidden="1" customHeight="1">
      <c r="A78" s="35" t="s">
        <v>67</v>
      </c>
      <c r="B78" s="51" t="s">
        <v>68</v>
      </c>
      <c r="C78" s="37">
        <v>0</v>
      </c>
      <c r="D78" s="37">
        <v>0</v>
      </c>
      <c r="E78" s="34" t="e">
        <f t="shared" si="3"/>
        <v>#DIV/0!</v>
      </c>
      <c r="F78" s="34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200</v>
      </c>
      <c r="D79" s="37">
        <v>0</v>
      </c>
      <c r="E79" s="34">
        <f t="shared" si="3"/>
        <v>0</v>
      </c>
      <c r="F79" s="34">
        <f t="shared" si="4"/>
        <v>-200</v>
      </c>
    </row>
    <row r="80" spans="1:7">
      <c r="A80" s="35" t="s">
        <v>71</v>
      </c>
      <c r="B80" s="39" t="s">
        <v>72</v>
      </c>
      <c r="C80" s="37">
        <v>1128.5899999999999</v>
      </c>
      <c r="D80" s="37">
        <v>9</v>
      </c>
      <c r="E80" s="38">
        <f t="shared" si="3"/>
        <v>0.79745523174935096</v>
      </c>
      <c r="F80" s="38">
        <f t="shared" si="4"/>
        <v>-1119.5899999999999</v>
      </c>
    </row>
    <row r="81" spans="1:6" s="6" customFormat="1">
      <c r="A81" s="30" t="s">
        <v>83</v>
      </c>
      <c r="B81" s="31" t="s">
        <v>84</v>
      </c>
      <c r="C81" s="32">
        <f>C82</f>
        <v>2600.5729999999999</v>
      </c>
      <c r="D81" s="32">
        <f>D82</f>
        <v>225.94550000000001</v>
      </c>
      <c r="E81" s="34">
        <f>SUM(D81/C81*100)</f>
        <v>8.6882967715192017</v>
      </c>
      <c r="F81" s="34">
        <f t="shared" si="4"/>
        <v>-2374.6275000000001</v>
      </c>
    </row>
    <row r="82" spans="1:6" ht="15.75" customHeight="1">
      <c r="A82" s="35" t="s">
        <v>85</v>
      </c>
      <c r="B82" s="39" t="s">
        <v>229</v>
      </c>
      <c r="C82" s="37">
        <v>2600.5729999999999</v>
      </c>
      <c r="D82" s="37">
        <v>225.94550000000001</v>
      </c>
      <c r="E82" s="38">
        <f>SUM(D82/C82*100)</f>
        <v>8.6882967715192017</v>
      </c>
      <c r="F82" s="38">
        <f t="shared" si="4"/>
        <v>-2374.6275000000001</v>
      </c>
    </row>
    <row r="83" spans="1:6" s="6" customFormat="1" ht="1.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7.2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7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>
      <c r="A88" s="30" t="s">
        <v>92</v>
      </c>
      <c r="B88" s="31" t="s">
        <v>93</v>
      </c>
      <c r="C88" s="32">
        <f>C89+C90+C91+C92+C93</f>
        <v>50</v>
      </c>
      <c r="D88" s="32">
        <f>D89+D90+D91+D92+D93</f>
        <v>9.6750000000000007</v>
      </c>
      <c r="E88" s="38">
        <f t="shared" si="3"/>
        <v>19.350000000000001</v>
      </c>
      <c r="F88" s="22">
        <f>F89+F90+F91+F92+F93</f>
        <v>-40.325000000000003</v>
      </c>
    </row>
    <row r="89" spans="1:6" ht="18.75" customHeight="1">
      <c r="A89" s="35" t="s">
        <v>94</v>
      </c>
      <c r="B89" s="39" t="s">
        <v>95</v>
      </c>
      <c r="C89" s="37">
        <v>50</v>
      </c>
      <c r="D89" s="37">
        <v>9.6750000000000007</v>
      </c>
      <c r="E89" s="38">
        <f t="shared" si="3"/>
        <v>19.350000000000001</v>
      </c>
      <c r="F89" s="38">
        <f>SUM(D89-C89)</f>
        <v>-40.325000000000003</v>
      </c>
    </row>
    <row r="90" spans="1:6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6.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0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9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7" ht="18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5.75" customHeight="1">
      <c r="A98" s="52"/>
      <c r="B98" s="57" t="s">
        <v>116</v>
      </c>
      <c r="C98" s="250">
        <f>C56+C64+C66+C72+C77+C81+C83+C88+C94</f>
        <v>8964.9449999999997</v>
      </c>
      <c r="D98" s="250">
        <f>D56+D64+D66+D72+D77+D81+D83+D88+D94</f>
        <v>543.47645</v>
      </c>
      <c r="E98" s="34">
        <f t="shared" si="3"/>
        <v>6.0622396456419985</v>
      </c>
      <c r="F98" s="34">
        <f t="shared" si="4"/>
        <v>-8421.4685499999996</v>
      </c>
      <c r="G98" s="197"/>
    </row>
    <row r="99" spans="1:7" ht="0.75" customHeight="1">
      <c r="C99" s="125"/>
      <c r="D99" s="101"/>
    </row>
    <row r="100" spans="1:7" s="65" customFormat="1" ht="16.5" customHeight="1">
      <c r="A100" s="63" t="s">
        <v>117</v>
      </c>
      <c r="B100" s="63"/>
      <c r="C100" s="182"/>
      <c r="D100" s="182"/>
    </row>
    <row r="101" spans="1:7" s="65" customFormat="1" ht="20.25" customHeight="1">
      <c r="A101" s="66" t="s">
        <v>118</v>
      </c>
      <c r="B101" s="66"/>
      <c r="C101" s="65" t="s">
        <v>119</v>
      </c>
    </row>
    <row r="102" spans="1:7" ht="13.5" customHeight="1">
      <c r="C102" s="119"/>
    </row>
    <row r="103" spans="1:7" ht="5.25" customHeight="1"/>
    <row r="143" hidden="1"/>
  </sheetData>
  <customSheetViews>
    <customSheetView guid="{61528DAC-5C4C-48F4-ADE2-8A724B05A086}" scale="70" showPageBreaks="1" hiddenRows="1" view="pageBreakPreview" topLeftCell="A40">
      <selection activeCell="C58" sqref="C58"/>
      <pageMargins left="0.70866141732283472" right="0.70866141732283472" top="0.74803149606299213" bottom="0.74803149606299213" header="0.31496062992125984" footer="0.31496062992125984"/>
      <pageSetup paperSize="9" scale="58" orientation="portrait" r:id="rId1"/>
    </customSheetView>
    <customSheetView guid="{5BFCA170-DEAE-4D2C-98A0-1E68B427AC01}" showPageBreaks="1" hiddenRows="1" topLeftCell="A10">
      <selection activeCell="C35" sqref="C35"/>
      <pageMargins left="0.7" right="0.7" top="0.75" bottom="0.75" header="0.3" footer="0.3"/>
      <pageSetup paperSize="9" scale="49" orientation="portrait" r:id="rId2"/>
    </customSheetView>
    <customSheetView guid="{42584DC0-1D41-4C93-9B38-C388E7B8DAC4}" scale="70" showPageBreaks="1" hiddenRows="1" view="pageBreakPreview" topLeftCell="C58">
      <selection activeCell="G98" sqref="G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4">
      <selection activeCell="D87" sqref="D87"/>
      <pageMargins left="0.7" right="0.7" top="0.75" bottom="0.75" header="0.3" footer="0.3"/>
      <pageSetup paperSize="9" scale="40" orientation="portrait" r:id="rId4"/>
    </customSheetView>
    <customSheetView guid="{3DCB9AAA-F09C-4EA6-B992-F93E466D374A}" hiddenRows="1" topLeftCell="A38">
      <selection activeCell="B100" sqref="B100"/>
      <pageMargins left="0.7" right="0.7" top="0.75" bottom="0.75" header="0.3" footer="0.3"/>
      <pageSetup paperSize="9" scale="49" orientation="portrait" r:id="rId5"/>
    </customSheetView>
    <customSheetView guid="{A54C432C-6C68-4B53-A75C-446EB3A61B2B}" scale="70" showPageBreaks="1" hiddenRows="1" view="pageBreakPreview" topLeftCell="A70">
      <selection activeCell="B88" sqref="B88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70" showPageBreaks="1" hiddenRows="1" view="pageBreakPreview" topLeftCell="A44">
      <selection activeCell="G99" sqref="G99"/>
      <pageMargins left="0.7" right="0.7" top="0.75" bottom="0.75" header="0.3" footer="0.3"/>
      <pageSetup paperSize="9" scale="49" orientation="portrait" r:id="rId7"/>
    </customSheetView>
    <customSheetView guid="{B30CE22D-C12F-4E12-8BB9-3AAE0A6991CC}" scale="70" showPageBreaks="1" hiddenRows="1" view="pageBreakPreview" topLeftCell="A28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8"/>
    </customSheetView>
    <customSheetView guid="{B31C8DB7-3E78-4144-A6B5-8DE36DE63F0E}" hiddenRows="1" topLeftCell="A26">
      <selection activeCell="D49" sqref="D49"/>
      <pageMargins left="0.7" right="0.7" top="0.75" bottom="0.75" header="0.3" footer="0.3"/>
      <pageSetup paperSize="9" scale="49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H142"/>
  <sheetViews>
    <sheetView view="pageBreakPreview" topLeftCell="A35" zoomScale="70" zoomScaleNormal="100" zoomScaleSheetLayoutView="70" workbookViewId="0">
      <selection activeCell="C97" sqref="C97"/>
    </sheetView>
  </sheetViews>
  <sheetFormatPr defaultRowHeight="15.75"/>
  <cols>
    <col min="1" max="1" width="14.7109375" style="58" customWidth="1"/>
    <col min="2" max="2" width="57.5703125" style="59" customWidth="1"/>
    <col min="3" max="3" width="17.28515625" style="62" customWidth="1"/>
    <col min="4" max="4" width="16.5703125" style="62" customWidth="1"/>
    <col min="5" max="5" width="10.28515625" style="62" customWidth="1"/>
    <col min="6" max="6" width="12.140625" style="62" customWidth="1"/>
    <col min="7" max="7" width="15.42578125" style="1" bestFit="1" customWidth="1"/>
    <col min="8" max="8" width="12" style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422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1516.44</v>
      </c>
      <c r="D4" s="5">
        <f>D5+D12+D14+D17+D20+D7</f>
        <v>104.12664000000001</v>
      </c>
      <c r="E4" s="5">
        <f>SUM(D4/C4*100)</f>
        <v>6.8665189522829797</v>
      </c>
      <c r="F4" s="5">
        <f>SUM(D4-C4)</f>
        <v>-1412.3133600000001</v>
      </c>
    </row>
    <row r="5" spans="1:6" s="6" customFormat="1">
      <c r="A5" s="68">
        <v>1010000000</v>
      </c>
      <c r="B5" s="67" t="s">
        <v>5</v>
      </c>
      <c r="C5" s="5">
        <f>C6</f>
        <v>112.95</v>
      </c>
      <c r="D5" s="5">
        <f>D6</f>
        <v>17.394439999999999</v>
      </c>
      <c r="E5" s="5">
        <f t="shared" ref="E5:E51" si="0">SUM(D5/C5*100)</f>
        <v>15.400123948649844</v>
      </c>
      <c r="F5" s="5">
        <f t="shared" ref="F5:F51" si="1">SUM(D5-C5)</f>
        <v>-95.55556</v>
      </c>
    </row>
    <row r="6" spans="1:6">
      <c r="A6" s="7">
        <v>1010200001</v>
      </c>
      <c r="B6" s="8" t="s">
        <v>224</v>
      </c>
      <c r="C6" s="9">
        <v>112.95</v>
      </c>
      <c r="D6" s="10">
        <v>17.394439999999999</v>
      </c>
      <c r="E6" s="9">
        <f t="shared" ref="E6:E11" si="2">SUM(D6/C6*100)</f>
        <v>15.400123948649844</v>
      </c>
      <c r="F6" s="9">
        <f t="shared" si="1"/>
        <v>-95.55556</v>
      </c>
    </row>
    <row r="7" spans="1:6" ht="31.5">
      <c r="A7" s="3">
        <v>1030000000</v>
      </c>
      <c r="B7" s="13" t="s">
        <v>266</v>
      </c>
      <c r="C7" s="5">
        <f>C8+C10+C9</f>
        <v>818.49</v>
      </c>
      <c r="D7" s="5">
        <f>D8+D10+D9+D11</f>
        <v>69.603790000000004</v>
      </c>
      <c r="E7" s="5">
        <f t="shared" si="2"/>
        <v>8.5039267431489698</v>
      </c>
      <c r="F7" s="5">
        <f t="shared" si="1"/>
        <v>-748.88621000000001</v>
      </c>
    </row>
    <row r="8" spans="1:6">
      <c r="A8" s="7">
        <v>1030223001</v>
      </c>
      <c r="B8" s="8" t="s">
        <v>268</v>
      </c>
      <c r="C8" s="9">
        <v>305.3</v>
      </c>
      <c r="D8" s="10">
        <v>32.685540000000003</v>
      </c>
      <c r="E8" s="9">
        <f t="shared" si="2"/>
        <v>10.706039960694399</v>
      </c>
      <c r="F8" s="9">
        <f t="shared" si="1"/>
        <v>-272.61446000000001</v>
      </c>
    </row>
    <row r="9" spans="1:6">
      <c r="A9" s="7">
        <v>1030224001</v>
      </c>
      <c r="B9" s="8" t="s">
        <v>274</v>
      </c>
      <c r="C9" s="9">
        <v>3.27</v>
      </c>
      <c r="D9" s="10">
        <v>0.20977000000000001</v>
      </c>
      <c r="E9" s="9">
        <f>SUM(D9/C9*100)</f>
        <v>6.4149847094801231</v>
      </c>
      <c r="F9" s="9">
        <f t="shared" si="1"/>
        <v>-3.0602299999999998</v>
      </c>
    </row>
    <row r="10" spans="1:6">
      <c r="A10" s="7">
        <v>1030225001</v>
      </c>
      <c r="B10" s="8" t="s">
        <v>267</v>
      </c>
      <c r="C10" s="9">
        <v>509.92</v>
      </c>
      <c r="D10" s="10">
        <v>43.337620000000001</v>
      </c>
      <c r="E10" s="9">
        <f t="shared" si="2"/>
        <v>8.4989057106997183</v>
      </c>
      <c r="F10" s="9">
        <f t="shared" si="1"/>
        <v>-466.58238</v>
      </c>
    </row>
    <row r="11" spans="1:6">
      <c r="A11" s="7">
        <v>1030226001</v>
      </c>
      <c r="B11" s="8" t="s">
        <v>276</v>
      </c>
      <c r="C11" s="9">
        <v>0</v>
      </c>
      <c r="D11" s="10">
        <v>-6.6291399999999996</v>
      </c>
      <c r="E11" s="9" t="e">
        <f t="shared" si="2"/>
        <v>#DIV/0!</v>
      </c>
      <c r="F11" s="9">
        <f t="shared" si="1"/>
        <v>-6.6291399999999996</v>
      </c>
    </row>
    <row r="12" spans="1:6" s="6" customFormat="1">
      <c r="A12" s="68">
        <v>1050000000</v>
      </c>
      <c r="B12" s="67" t="s">
        <v>6</v>
      </c>
      <c r="C12" s="5">
        <f>SUM(C13:C13)</f>
        <v>35</v>
      </c>
      <c r="D12" s="5">
        <f>SUM(D13:D13)</f>
        <v>0</v>
      </c>
      <c r="E12" s="5">
        <f t="shared" si="0"/>
        <v>0</v>
      </c>
      <c r="F12" s="5">
        <f t="shared" si="1"/>
        <v>-35</v>
      </c>
    </row>
    <row r="13" spans="1:6" ht="15.75" customHeight="1">
      <c r="A13" s="7">
        <v>1050300000</v>
      </c>
      <c r="B13" s="11" t="s">
        <v>225</v>
      </c>
      <c r="C13" s="12">
        <v>35</v>
      </c>
      <c r="D13" s="10">
        <v>0</v>
      </c>
      <c r="E13" s="9">
        <f t="shared" si="0"/>
        <v>0</v>
      </c>
      <c r="F13" s="9">
        <f t="shared" si="1"/>
        <v>-35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542</v>
      </c>
      <c r="D14" s="5">
        <f>D15+D16</f>
        <v>16.128410000000002</v>
      </c>
      <c r="E14" s="5">
        <f t="shared" si="0"/>
        <v>2.9757214022140226</v>
      </c>
      <c r="F14" s="5">
        <f t="shared" si="1"/>
        <v>-525.87158999999997</v>
      </c>
    </row>
    <row r="15" spans="1:6" s="6" customFormat="1" ht="15.75" customHeight="1">
      <c r="A15" s="7">
        <v>1060100000</v>
      </c>
      <c r="B15" s="11" t="s">
        <v>8</v>
      </c>
      <c r="C15" s="9">
        <v>160</v>
      </c>
      <c r="D15" s="10">
        <v>1.7244299999999999</v>
      </c>
      <c r="E15" s="9">
        <f t="shared" si="0"/>
        <v>1.0777687499999999</v>
      </c>
      <c r="F15" s="9">
        <f>SUM(D15-C15)</f>
        <v>-158.27556999999999</v>
      </c>
    </row>
    <row r="16" spans="1:6" ht="15.75" customHeight="1">
      <c r="A16" s="7">
        <v>1060600000</v>
      </c>
      <c r="B16" s="11" t="s">
        <v>7</v>
      </c>
      <c r="C16" s="9">
        <v>382</v>
      </c>
      <c r="D16" s="10">
        <v>14.403980000000001</v>
      </c>
      <c r="E16" s="9">
        <f t="shared" si="0"/>
        <v>3.7706753926701571</v>
      </c>
      <c r="F16" s="9">
        <f t="shared" si="1"/>
        <v>-367.59602000000001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1</v>
      </c>
      <c r="E17" s="5">
        <f t="shared" si="0"/>
        <v>12.5</v>
      </c>
      <c r="F17" s="5">
        <f t="shared" si="1"/>
        <v>-7</v>
      </c>
    </row>
    <row r="18" spans="1:6" ht="17.25" customHeight="1">
      <c r="A18" s="7">
        <v>1080400001</v>
      </c>
      <c r="B18" s="8" t="s">
        <v>223</v>
      </c>
      <c r="C18" s="9">
        <v>8</v>
      </c>
      <c r="D18" s="10">
        <v>1</v>
      </c>
      <c r="E18" s="9">
        <f t="shared" si="0"/>
        <v>12.5</v>
      </c>
      <c r="F18" s="9">
        <f t="shared" si="1"/>
        <v>-7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3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2.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29.2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6.25" hidden="1" customHeight="1">
      <c r="A23" s="7">
        <v>1090600000</v>
      </c>
      <c r="B23" s="8" t="s">
        <v>124</v>
      </c>
      <c r="C23" s="9">
        <v>0</v>
      </c>
      <c r="D23" s="10">
        <v>0</v>
      </c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335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C26+C29+C32+C37+C35</f>
        <v>527</v>
      </c>
      <c r="D25" s="5">
        <f>D26+D29+D32+D37+D35</f>
        <v>100.2945</v>
      </c>
      <c r="E25" s="5">
        <f t="shared" si="0"/>
        <v>19.031214421252372</v>
      </c>
      <c r="F25" s="5">
        <f t="shared" si="1"/>
        <v>-426.70550000000003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527</v>
      </c>
      <c r="D26" s="5">
        <f>D27+D28</f>
        <v>100.2945</v>
      </c>
      <c r="E26" s="5">
        <f t="shared" si="0"/>
        <v>19.031214421252372</v>
      </c>
      <c r="F26" s="5">
        <f t="shared" si="1"/>
        <v>-426.70550000000003</v>
      </c>
    </row>
    <row r="27" spans="1:6">
      <c r="A27" s="16">
        <v>1110502510</v>
      </c>
      <c r="B27" s="17" t="s">
        <v>221</v>
      </c>
      <c r="C27" s="12">
        <v>450</v>
      </c>
      <c r="D27" s="10">
        <v>99.207800000000006</v>
      </c>
      <c r="E27" s="9">
        <f t="shared" si="0"/>
        <v>22.046177777777778</v>
      </c>
      <c r="F27" s="9">
        <f t="shared" si="1"/>
        <v>-350.79219999999998</v>
      </c>
    </row>
    <row r="28" spans="1:6" ht="18" customHeight="1">
      <c r="A28" s="7">
        <v>1110503505</v>
      </c>
      <c r="B28" s="11" t="s">
        <v>220</v>
      </c>
      <c r="C28" s="12">
        <v>77</v>
      </c>
      <c r="D28" s="10">
        <v>1.0867</v>
      </c>
      <c r="E28" s="9">
        <f t="shared" si="0"/>
        <v>1.4112987012987013</v>
      </c>
      <c r="F28" s="9">
        <f t="shared" si="1"/>
        <v>-75.913300000000007</v>
      </c>
    </row>
    <row r="29" spans="1:6" s="15" customFormat="1" ht="18" customHeight="1">
      <c r="A29" s="68">
        <v>1130000000</v>
      </c>
      <c r="B29" s="69" t="s">
        <v>128</v>
      </c>
      <c r="C29" s="5">
        <f>C30+C31</f>
        <v>0</v>
      </c>
      <c r="D29" s="5">
        <f>D30+D31</f>
        <v>0</v>
      </c>
      <c r="E29" s="5" t="e">
        <f t="shared" si="0"/>
        <v>#DIV/0!</v>
      </c>
      <c r="F29" s="5">
        <f t="shared" si="1"/>
        <v>0</v>
      </c>
    </row>
    <row r="30" spans="1:6" ht="15.75" customHeight="1">
      <c r="A30" s="7">
        <v>1130206510</v>
      </c>
      <c r="B30" s="8" t="s">
        <v>321</v>
      </c>
      <c r="C30" s="9"/>
      <c r="D30" s="211"/>
      <c r="E30" s="9" t="e">
        <f t="shared" si="0"/>
        <v>#DIV/0!</v>
      </c>
      <c r="F30" s="9">
        <f t="shared" si="1"/>
        <v>0</v>
      </c>
    </row>
    <row r="31" spans="1:6" ht="17.25" customHeight="1">
      <c r="A31" s="7">
        <v>1130299510</v>
      </c>
      <c r="B31" s="8" t="s">
        <v>336</v>
      </c>
      <c r="C31" s="9">
        <v>0</v>
      </c>
      <c r="D31" s="211"/>
      <c r="E31" s="9" t="e">
        <f>SUM(D31/C31*100)</f>
        <v>#DIV/0!</v>
      </c>
      <c r="F31" s="9">
        <f>SUM(D31-C31)</f>
        <v>0</v>
      </c>
    </row>
    <row r="32" spans="1:6" ht="18" hidden="1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" hidden="1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21.75" hidden="1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8" customHeight="1">
      <c r="A35" s="3">
        <v>1160000000</v>
      </c>
      <c r="B35" s="13" t="s">
        <v>240</v>
      </c>
      <c r="C35" s="14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17.25" customHeight="1">
      <c r="A36" s="7">
        <v>1163305010</v>
      </c>
      <c r="B36" s="8" t="s">
        <v>255</v>
      </c>
      <c r="C36" s="9"/>
      <c r="D36" s="10"/>
      <c r="E36" s="9" t="e">
        <f>SUM(D36/C36*100)</f>
        <v>#DIV/0!</v>
      </c>
      <c r="F36" s="9">
        <f>SUM(D36-C36)</f>
        <v>0</v>
      </c>
    </row>
    <row r="37" spans="1:7" ht="15.75" customHeight="1">
      <c r="A37" s="3"/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6.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6.5" hidden="1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5" customHeight="1">
      <c r="A40" s="3">
        <v>1000000000</v>
      </c>
      <c r="B40" s="4" t="s">
        <v>16</v>
      </c>
      <c r="C40" s="126">
        <f>SUM(C4,C25)</f>
        <v>2043.44</v>
      </c>
      <c r="D40" s="126">
        <f>D4+D25</f>
        <v>204.42114000000001</v>
      </c>
      <c r="E40" s="5">
        <f t="shared" si="0"/>
        <v>10.003775006851193</v>
      </c>
      <c r="F40" s="5">
        <f t="shared" si="1"/>
        <v>-1839.0188600000001</v>
      </c>
    </row>
    <row r="41" spans="1:7" s="6" customFormat="1">
      <c r="A41" s="3">
        <v>2000000000</v>
      </c>
      <c r="B41" s="4" t="s">
        <v>17</v>
      </c>
      <c r="C41" s="231">
        <f>C42+C43+C44+C45+C46+C48</f>
        <v>5378.5429999999997</v>
      </c>
      <c r="D41" s="231">
        <f>D42+D43+D44+D45+D46+D48+D49</f>
        <v>450.16879999999998</v>
      </c>
      <c r="E41" s="5">
        <f t="shared" si="0"/>
        <v>8.3697164826980099</v>
      </c>
      <c r="F41" s="5">
        <f t="shared" si="1"/>
        <v>-4928.3741999999993</v>
      </c>
      <c r="G41" s="19"/>
    </row>
    <row r="42" spans="1:7">
      <c r="A42" s="16">
        <v>2021000000</v>
      </c>
      <c r="B42" s="17" t="s">
        <v>18</v>
      </c>
      <c r="C42" s="99">
        <v>2494.1999999999998</v>
      </c>
      <c r="D42" s="99">
        <v>415.702</v>
      </c>
      <c r="E42" s="9">
        <f t="shared" si="0"/>
        <v>16.66674685269826</v>
      </c>
      <c r="F42" s="9">
        <f t="shared" si="1"/>
        <v>-2078.4979999999996</v>
      </c>
    </row>
    <row r="43" spans="1:7" ht="15.75" customHeight="1">
      <c r="A43" s="16">
        <v>2021500200</v>
      </c>
      <c r="B43" s="17" t="s">
        <v>227</v>
      </c>
      <c r="C43" s="99"/>
      <c r="D43" s="20">
        <v>0</v>
      </c>
      <c r="E43" s="9" t="e">
        <f>SUM(D43/C43*100)</f>
        <v>#DIV/0!</v>
      </c>
      <c r="F43" s="9">
        <f>SUM(D43-C43)</f>
        <v>0</v>
      </c>
    </row>
    <row r="44" spans="1:7">
      <c r="A44" s="16">
        <v>2022000000</v>
      </c>
      <c r="B44" s="17" t="s">
        <v>19</v>
      </c>
      <c r="C44" s="99">
        <v>2598.317</v>
      </c>
      <c r="D44" s="10"/>
      <c r="E44" s="9">
        <f t="shared" si="0"/>
        <v>0</v>
      </c>
      <c r="F44" s="9">
        <f t="shared" si="1"/>
        <v>-2598.317</v>
      </c>
    </row>
    <row r="45" spans="1:7" ht="18" customHeight="1">
      <c r="A45" s="16">
        <v>2023000000</v>
      </c>
      <c r="B45" s="17" t="s">
        <v>20</v>
      </c>
      <c r="C45" s="12">
        <v>211.02600000000001</v>
      </c>
      <c r="D45" s="184">
        <v>34.466799999999999</v>
      </c>
      <c r="E45" s="9">
        <f t="shared" si="0"/>
        <v>16.332963710632811</v>
      </c>
      <c r="F45" s="9">
        <f t="shared" si="1"/>
        <v>-176.5592</v>
      </c>
    </row>
    <row r="46" spans="1:7" ht="22.5" customHeight="1">
      <c r="A46" s="16">
        <v>2020400000</v>
      </c>
      <c r="B46" s="17" t="s">
        <v>21</v>
      </c>
      <c r="C46" s="12">
        <v>75</v>
      </c>
      <c r="D46" s="185"/>
      <c r="E46" s="9">
        <f t="shared" si="0"/>
        <v>0</v>
      </c>
      <c r="F46" s="9">
        <f t="shared" si="1"/>
        <v>-75</v>
      </c>
    </row>
    <row r="47" spans="1:7" ht="32.25" customHeight="1">
      <c r="A47" s="16">
        <v>2020900000</v>
      </c>
      <c r="B47" s="18" t="s">
        <v>22</v>
      </c>
      <c r="C47" s="12">
        <v>0</v>
      </c>
      <c r="D47" s="185">
        <v>0</v>
      </c>
      <c r="E47" s="9" t="e">
        <f t="shared" si="0"/>
        <v>#DIV/0!</v>
      </c>
      <c r="F47" s="9">
        <f t="shared" si="1"/>
        <v>0</v>
      </c>
    </row>
    <row r="48" spans="1:7" ht="19.5" customHeight="1">
      <c r="A48" s="16">
        <v>2070500010</v>
      </c>
      <c r="B48" s="8" t="s">
        <v>334</v>
      </c>
      <c r="C48" s="12"/>
      <c r="D48" s="185"/>
      <c r="E48" s="9" t="e">
        <f t="shared" si="0"/>
        <v>#DIV/0!</v>
      </c>
      <c r="F48" s="9">
        <f t="shared" si="1"/>
        <v>0</v>
      </c>
    </row>
    <row r="49" spans="1:8" ht="19.5" customHeight="1">
      <c r="A49" s="7">
        <v>2190500005</v>
      </c>
      <c r="B49" s="11" t="s">
        <v>23</v>
      </c>
      <c r="C49" s="12">
        <v>0</v>
      </c>
      <c r="D49" s="185">
        <v>0</v>
      </c>
      <c r="E49" s="9" t="e">
        <f t="shared" si="0"/>
        <v>#DIV/0!</v>
      </c>
      <c r="F49" s="9">
        <f t="shared" si="1"/>
        <v>0</v>
      </c>
    </row>
    <row r="50" spans="1:8" s="6" customFormat="1" ht="0.75" hidden="1" customHeight="1">
      <c r="A50" s="3">
        <v>3000000000</v>
      </c>
      <c r="B50" s="13" t="s">
        <v>24</v>
      </c>
      <c r="C50" s="188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8" s="6" customFormat="1" ht="19.5" customHeight="1">
      <c r="A51" s="3"/>
      <c r="B51" s="4" t="s">
        <v>25</v>
      </c>
      <c r="C51" s="247">
        <f>C40+C41</f>
        <v>7421.9830000000002</v>
      </c>
      <c r="D51" s="247">
        <f>D40+D41</f>
        <v>654.58993999999996</v>
      </c>
      <c r="E51" s="93">
        <f t="shared" si="0"/>
        <v>8.8196097996990819</v>
      </c>
      <c r="F51" s="93">
        <f t="shared" si="1"/>
        <v>-6767.3930600000003</v>
      </c>
      <c r="G51" s="197">
        <f>7662.29943-C51</f>
        <v>240.31642999999985</v>
      </c>
      <c r="H51" s="197">
        <f>1130.4405-D51</f>
        <v>475.85055999999997</v>
      </c>
    </row>
    <row r="52" spans="1:8" s="6" customFormat="1">
      <c r="A52" s="3"/>
      <c r="B52" s="21" t="s">
        <v>306</v>
      </c>
      <c r="C52" s="93">
        <f>C51-C98</f>
        <v>0</v>
      </c>
      <c r="D52" s="93">
        <f>D51-D98</f>
        <v>376.72289999999998</v>
      </c>
      <c r="E52" s="192"/>
      <c r="F52" s="192"/>
    </row>
    <row r="53" spans="1:8">
      <c r="A53" s="23"/>
      <c r="B53" s="24"/>
      <c r="C53" s="183"/>
      <c r="D53" s="183"/>
      <c r="E53" s="26"/>
      <c r="F53" s="27"/>
    </row>
    <row r="54" spans="1:8" ht="45" customHeight="1">
      <c r="A54" s="28" t="s">
        <v>0</v>
      </c>
      <c r="B54" s="28" t="s">
        <v>26</v>
      </c>
      <c r="C54" s="72" t="s">
        <v>407</v>
      </c>
      <c r="D54" s="73" t="s">
        <v>412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8" customHeight="1">
      <c r="A56" s="30" t="s">
        <v>27</v>
      </c>
      <c r="B56" s="31" t="s">
        <v>28</v>
      </c>
      <c r="C56" s="32">
        <f>C57+C58+C59+C60+C61+C63+C62</f>
        <v>1308.961</v>
      </c>
      <c r="D56" s="33">
        <f>D57+D58+D59+D60+D61+D63+D62</f>
        <v>119.85755</v>
      </c>
      <c r="E56" s="34">
        <f>SUM(D56/C56*100)</f>
        <v>9.1566937441222471</v>
      </c>
      <c r="F56" s="34">
        <f>SUM(D56-C56)</f>
        <v>-1189.1034500000001</v>
      </c>
    </row>
    <row r="57" spans="1:8" s="6" customFormat="1" ht="31.5" hidden="1">
      <c r="A57" s="35" t="s">
        <v>29</v>
      </c>
      <c r="B57" s="36" t="s">
        <v>30</v>
      </c>
      <c r="C57" s="37"/>
      <c r="D57" s="37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1205.7</v>
      </c>
      <c r="D58" s="37">
        <v>119.85755</v>
      </c>
      <c r="E58" s="38">
        <f t="shared" ref="E58:E98" si="3">SUM(D58/C58*100)</f>
        <v>9.9409098449033753</v>
      </c>
      <c r="F58" s="38">
        <f t="shared" ref="F58:F98" si="4">SUM(D58-C58)</f>
        <v>-1085.8424500000001</v>
      </c>
    </row>
    <row r="59" spans="1:8" ht="0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0.75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8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8" ht="15.75" customHeight="1">
      <c r="A63" s="35" t="s">
        <v>41</v>
      </c>
      <c r="B63" s="39" t="s">
        <v>42</v>
      </c>
      <c r="C63" s="37">
        <v>3.2610000000000001</v>
      </c>
      <c r="D63" s="37">
        <v>0</v>
      </c>
      <c r="E63" s="38">
        <f t="shared" si="3"/>
        <v>0</v>
      </c>
      <c r="F63" s="38">
        <f t="shared" si="4"/>
        <v>-3.2610000000000001</v>
      </c>
    </row>
    <row r="64" spans="1:8" s="6" customFormat="1">
      <c r="A64" s="41" t="s">
        <v>43</v>
      </c>
      <c r="B64" s="42" t="s">
        <v>44</v>
      </c>
      <c r="C64" s="32">
        <f>C65</f>
        <v>206.76599999999999</v>
      </c>
      <c r="D64" s="32">
        <f>D65</f>
        <v>21.455179999999999</v>
      </c>
      <c r="E64" s="34">
        <f t="shared" si="3"/>
        <v>10.376551270518364</v>
      </c>
      <c r="F64" s="34">
        <f t="shared" si="4"/>
        <v>-185.31081999999998</v>
      </c>
    </row>
    <row r="65" spans="1:7">
      <c r="A65" s="43" t="s">
        <v>45</v>
      </c>
      <c r="B65" s="44" t="s">
        <v>46</v>
      </c>
      <c r="C65" s="37">
        <v>206.76599999999999</v>
      </c>
      <c r="D65" s="37">
        <v>21.455179999999999</v>
      </c>
      <c r="E65" s="38">
        <f t="shared" si="3"/>
        <v>10.376551270518364</v>
      </c>
      <c r="F65" s="38">
        <f t="shared" si="4"/>
        <v>-185.31081999999998</v>
      </c>
    </row>
    <row r="66" spans="1:7" s="6" customFormat="1" ht="15" customHeight="1">
      <c r="A66" s="30" t="s">
        <v>47</v>
      </c>
      <c r="B66" s="31" t="s">
        <v>48</v>
      </c>
      <c r="C66" s="32">
        <f>C69+C70+C71</f>
        <v>15</v>
      </c>
      <c r="D66" s="258">
        <f>D69+D70</f>
        <v>0</v>
      </c>
      <c r="E66" s="34">
        <f t="shared" si="3"/>
        <v>0</v>
      </c>
      <c r="F66" s="34">
        <f t="shared" si="4"/>
        <v>-15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7.25" customHeight="1">
      <c r="A69" s="46" t="s">
        <v>53</v>
      </c>
      <c r="B69" s="47" t="s">
        <v>54</v>
      </c>
      <c r="C69" s="37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5.75" customHeight="1">
      <c r="A70" s="46" t="s">
        <v>214</v>
      </c>
      <c r="B70" s="47" t="s">
        <v>215</v>
      </c>
      <c r="C70" s="37">
        <v>10</v>
      </c>
      <c r="D70" s="37">
        <v>0</v>
      </c>
      <c r="E70" s="34">
        <f t="shared" si="3"/>
        <v>0</v>
      </c>
      <c r="F70" s="34">
        <f t="shared" si="4"/>
        <v>-10</v>
      </c>
    </row>
    <row r="71" spans="1:7" ht="15.75" customHeight="1">
      <c r="A71" s="46" t="s">
        <v>339</v>
      </c>
      <c r="B71" s="47" t="s">
        <v>394</v>
      </c>
      <c r="C71" s="37">
        <v>2</v>
      </c>
      <c r="D71" s="37"/>
      <c r="E71" s="34">
        <f>SUM(D71/C71*100)</f>
        <v>0</v>
      </c>
      <c r="F71" s="34">
        <f>SUM(D71-C71)</f>
        <v>-2</v>
      </c>
    </row>
    <row r="72" spans="1:7" s="6" customFormat="1" ht="18.75" customHeight="1">
      <c r="A72" s="30" t="s">
        <v>55</v>
      </c>
      <c r="B72" s="31" t="s">
        <v>56</v>
      </c>
      <c r="C72" s="48">
        <f>SUM(C73:C77)</f>
        <v>3876.067</v>
      </c>
      <c r="D72" s="48">
        <f>SUM(D73:D77)</f>
        <v>0</v>
      </c>
      <c r="E72" s="34">
        <f t="shared" si="3"/>
        <v>0</v>
      </c>
      <c r="F72" s="34">
        <f t="shared" si="4"/>
        <v>-3876.067</v>
      </c>
    </row>
    <row r="73" spans="1:7" ht="15" customHeight="1">
      <c r="A73" s="35" t="s">
        <v>57</v>
      </c>
      <c r="B73" s="39" t="s">
        <v>58</v>
      </c>
      <c r="C73" s="49">
        <v>4.26</v>
      </c>
      <c r="D73" s="37">
        <v>0</v>
      </c>
      <c r="E73" s="38">
        <f t="shared" si="3"/>
        <v>0</v>
      </c>
      <c r="F73" s="38">
        <f t="shared" si="4"/>
        <v>-4.26</v>
      </c>
    </row>
    <row r="74" spans="1:7" s="6" customFormat="1" ht="17.25" customHeight="1">
      <c r="A74" s="35" t="s">
        <v>59</v>
      </c>
      <c r="B74" s="39" t="s">
        <v>60</v>
      </c>
      <c r="C74" s="49">
        <v>0</v>
      </c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 s="6" customFormat="1" ht="15" hidden="1" customHeight="1">
      <c r="A75" s="35" t="s">
        <v>59</v>
      </c>
      <c r="B75" s="39" t="s">
        <v>60</v>
      </c>
      <c r="C75" s="49">
        <v>0</v>
      </c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3641.8069999999998</v>
      </c>
      <c r="D76" s="37">
        <v>0</v>
      </c>
      <c r="E76" s="38">
        <f t="shared" si="3"/>
        <v>0</v>
      </c>
      <c r="F76" s="38">
        <f t="shared" si="4"/>
        <v>-3641.8069999999998</v>
      </c>
    </row>
    <row r="77" spans="1:7">
      <c r="A77" s="35" t="s">
        <v>63</v>
      </c>
      <c r="B77" s="39" t="s">
        <v>64</v>
      </c>
      <c r="C77" s="49">
        <v>230</v>
      </c>
      <c r="D77" s="37">
        <v>0</v>
      </c>
      <c r="E77" s="38">
        <f t="shared" si="3"/>
        <v>0</v>
      </c>
      <c r="F77" s="38">
        <f t="shared" si="4"/>
        <v>-230</v>
      </c>
    </row>
    <row r="78" spans="1:7" s="6" customFormat="1" ht="17.25" customHeight="1">
      <c r="A78" s="30" t="s">
        <v>65</v>
      </c>
      <c r="B78" s="31" t="s">
        <v>66</v>
      </c>
      <c r="C78" s="32">
        <f>SUM(C79:C81)</f>
        <v>667.08900000000006</v>
      </c>
      <c r="D78" s="32">
        <f>SUM(D79:D81)</f>
        <v>44.129309999999997</v>
      </c>
      <c r="E78" s="34">
        <f t="shared" si="3"/>
        <v>6.6152057671465121</v>
      </c>
      <c r="F78" s="34">
        <f t="shared" si="4"/>
        <v>-622.95969000000002</v>
      </c>
    </row>
    <row r="79" spans="1:7" hidden="1">
      <c r="A79" s="35" t="s">
        <v>67</v>
      </c>
      <c r="B79" s="51" t="s">
        <v>68</v>
      </c>
      <c r="C79" s="37"/>
      <c r="D79" s="37"/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37">
        <v>357.35700000000003</v>
      </c>
      <c r="D80" s="37">
        <v>6.327</v>
      </c>
      <c r="E80" s="38">
        <f t="shared" si="3"/>
        <v>1.7704984091538711</v>
      </c>
      <c r="F80" s="38">
        <f t="shared" si="4"/>
        <v>-351.03000000000003</v>
      </c>
    </row>
    <row r="81" spans="1:6">
      <c r="A81" s="35" t="s">
        <v>71</v>
      </c>
      <c r="B81" s="39" t="s">
        <v>72</v>
      </c>
      <c r="C81" s="37">
        <v>309.73200000000003</v>
      </c>
      <c r="D81" s="37">
        <v>37.802309999999999</v>
      </c>
      <c r="E81" s="38">
        <f t="shared" si="3"/>
        <v>12.204844833598075</v>
      </c>
      <c r="F81" s="38">
        <f t="shared" si="4"/>
        <v>-271.92969000000005</v>
      </c>
    </row>
    <row r="82" spans="1:6" s="6" customFormat="1" ht="32.25" customHeight="1">
      <c r="A82" s="30" t="s">
        <v>83</v>
      </c>
      <c r="B82" s="31" t="s">
        <v>84</v>
      </c>
      <c r="C82" s="32">
        <f>C83</f>
        <v>1328.1</v>
      </c>
      <c r="D82" s="32">
        <f>D83</f>
        <v>92.424999999999997</v>
      </c>
      <c r="E82" s="34">
        <f t="shared" si="3"/>
        <v>6.9591898200436724</v>
      </c>
      <c r="F82" s="34">
        <f t="shared" si="4"/>
        <v>-1235.675</v>
      </c>
    </row>
    <row r="83" spans="1:6" ht="14.25" customHeight="1">
      <c r="A83" s="35" t="s">
        <v>85</v>
      </c>
      <c r="B83" s="39" t="s">
        <v>229</v>
      </c>
      <c r="C83" s="37">
        <v>1328.1</v>
      </c>
      <c r="D83" s="37">
        <v>92.424999999999997</v>
      </c>
      <c r="E83" s="38">
        <f t="shared" si="3"/>
        <v>6.9591898200436724</v>
      </c>
      <c r="F83" s="38">
        <f t="shared" si="4"/>
        <v>-1235.675</v>
      </c>
    </row>
    <row r="84" spans="1:6" s="6" customFormat="1" ht="18.75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.5" customHeight="1">
      <c r="A85" s="53">
        <v>1001</v>
      </c>
      <c r="B85" s="54" t="s">
        <v>87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6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6.5" hidden="1" customHeight="1">
      <c r="A89" s="35" t="s">
        <v>94</v>
      </c>
      <c r="B89" s="39" t="s">
        <v>95</v>
      </c>
      <c r="C89" s="37"/>
      <c r="D89" s="37">
        <v>0</v>
      </c>
      <c r="E89" s="38" t="e">
        <f t="shared" si="3"/>
        <v>#DIV/0!</v>
      </c>
      <c r="F89" s="38">
        <f>SUM(D89-C89)</f>
        <v>0</v>
      </c>
    </row>
    <row r="90" spans="1:6" ht="18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1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4.2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8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22.5" hidden="1" customHeight="1">
      <c r="A94" s="52">
        <v>1400</v>
      </c>
      <c r="B94" s="56" t="s">
        <v>112</v>
      </c>
      <c r="C94" s="48"/>
      <c r="D94" s="48">
        <v>0</v>
      </c>
      <c r="E94" s="34" t="e">
        <f t="shared" si="3"/>
        <v>#DIV/0!</v>
      </c>
      <c r="F94" s="34">
        <f t="shared" si="4"/>
        <v>0</v>
      </c>
    </row>
    <row r="95" spans="1:6" ht="30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8" customHeight="1">
      <c r="A96" s="30" t="s">
        <v>92</v>
      </c>
      <c r="B96" s="31" t="s">
        <v>93</v>
      </c>
      <c r="C96" s="48">
        <f>C97</f>
        <v>20</v>
      </c>
      <c r="D96" s="32">
        <f>D97</f>
        <v>0</v>
      </c>
      <c r="E96" s="34">
        <f t="shared" si="3"/>
        <v>0</v>
      </c>
      <c r="F96" s="34">
        <f t="shared" si="4"/>
        <v>-20</v>
      </c>
    </row>
    <row r="97" spans="1:8" ht="18" customHeight="1">
      <c r="A97" s="35" t="s">
        <v>94</v>
      </c>
      <c r="B97" s="39" t="s">
        <v>95</v>
      </c>
      <c r="C97" s="49">
        <v>20</v>
      </c>
      <c r="D97" s="37">
        <v>0</v>
      </c>
      <c r="E97" s="38">
        <f t="shared" si="3"/>
        <v>0</v>
      </c>
      <c r="F97" s="38">
        <f t="shared" si="4"/>
        <v>-20</v>
      </c>
    </row>
    <row r="98" spans="1:8" s="6" customFormat="1">
      <c r="A98" s="52"/>
      <c r="B98" s="57" t="s">
        <v>116</v>
      </c>
      <c r="C98" s="250">
        <f>C56+C64+C66+C72+C78+C82+C96+C84</f>
        <v>7421.9830000000002</v>
      </c>
      <c r="D98" s="250">
        <f>D56+D64+D66+D72+D78+D82+D96+D84</f>
        <v>277.86703999999997</v>
      </c>
      <c r="E98" s="34">
        <f t="shared" si="3"/>
        <v>3.7438382707155213</v>
      </c>
      <c r="F98" s="34">
        <f t="shared" si="4"/>
        <v>-7144.1159600000001</v>
      </c>
      <c r="G98" s="197">
        <f>8096.52307-C98</f>
        <v>674.54007000000001</v>
      </c>
      <c r="H98" s="197">
        <f>899.25122-D98</f>
        <v>621.38418000000001</v>
      </c>
    </row>
    <row r="99" spans="1:8" ht="16.5" customHeight="1">
      <c r="C99" s="125"/>
      <c r="D99" s="101"/>
    </row>
    <row r="100" spans="1:8" s="65" customFormat="1" ht="20.25" customHeight="1">
      <c r="A100" s="63" t="s">
        <v>117</v>
      </c>
      <c r="B100" s="63"/>
      <c r="C100" s="115"/>
      <c r="D100" s="64" t="s">
        <v>260</v>
      </c>
    </row>
    <row r="101" spans="1:8" s="65" customFormat="1" ht="13.5" customHeight="1">
      <c r="A101" s="66" t="s">
        <v>118</v>
      </c>
      <c r="B101" s="66"/>
      <c r="C101" s="65" t="s">
        <v>119</v>
      </c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 topLeftCell="A35">
      <selection activeCell="C97" sqref="C97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5BFCA170-DEAE-4D2C-98A0-1E68B427AC01}" showPageBreaks="1" printArea="1" hiddenRows="1" topLeftCell="A20">
      <selection activeCell="C42" sqref="C42"/>
      <pageMargins left="0.7" right="0.7" top="0.75" bottom="0.75" header="0.3" footer="0.3"/>
      <pageSetup paperSize="9" scale="48" orientation="portrait" r:id="rId2"/>
    </customSheetView>
    <customSheetView guid="{42584DC0-1D41-4C93-9B38-C388E7B8DAC4}" scale="70" showPageBreaks="1" printArea="1" hiddenRows="1" view="pageBreakPreview" topLeftCell="A55">
      <selection activeCell="D98" sqref="C98:D98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18">
      <selection activeCell="D29" sqref="D29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20">
      <selection activeCell="C42" sqref="C42"/>
      <pageMargins left="0.7" right="0.7" top="0.75" bottom="0.75" header="0.3" footer="0.3"/>
      <pageSetup paperSize="9" scale="48" orientation="portrait" r:id="rId5"/>
    </customSheetView>
    <customSheetView guid="{A54C432C-6C68-4B53-A75C-446EB3A61B2B}" scale="70" showPageBreaks="1" printArea="1" hiddenRows="1" view="pageBreakPreview" topLeftCell="A52">
      <selection activeCell="G99" sqref="G99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70" showPageBreaks="1" printArea="1" hiddenRows="1" view="pageBreakPreview" topLeftCell="A40">
      <selection activeCell="C72" sqref="C72"/>
      <pageMargins left="0.7" right="0.7" top="0.75" bottom="0.75" header="0.3" footer="0.3"/>
      <pageSetup paperSize="9" scale="48" orientation="portrait" r:id="rId7"/>
    </customSheetView>
    <customSheetView guid="{B30CE22D-C12F-4E12-8BB9-3AAE0A6991CC}" scale="70" showPageBreaks="1" printArea="1" hiddenRows="1" view="pageBreakPreview" topLeftCell="A28">
      <selection activeCell="C98" sqref="C98"/>
      <pageMargins left="0.70866141732283472" right="0.70866141732283472" top="0.74803149606299213" bottom="0.74803149606299213" header="0.31496062992125984" footer="0.31496062992125984"/>
      <pageSetup paperSize="9" scale="57" orientation="portrait" r:id="rId8"/>
    </customSheetView>
    <customSheetView guid="{B31C8DB7-3E78-4144-A6B5-8DE36DE63F0E}" showPageBreaks="1" printArea="1" hiddenRows="1" topLeftCell="A27">
      <selection activeCell="B58" sqref="B58"/>
      <pageMargins left="0.7" right="0.7" top="0.75" bottom="0.75" header="0.3" footer="0.3"/>
      <pageSetup paperSize="9" scale="48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H142"/>
  <sheetViews>
    <sheetView view="pageBreakPreview" topLeftCell="A16" zoomScale="70" zoomScaleNormal="100" zoomScaleSheetLayoutView="70" workbookViewId="0">
      <selection activeCell="C87" sqref="C87"/>
    </sheetView>
  </sheetViews>
  <sheetFormatPr defaultRowHeight="15.75"/>
  <cols>
    <col min="1" max="1" width="14.7109375" style="58" customWidth="1"/>
    <col min="2" max="2" width="57.5703125" style="59" customWidth="1"/>
    <col min="3" max="3" width="17" style="62" customWidth="1"/>
    <col min="4" max="4" width="16" style="62" customWidth="1"/>
    <col min="5" max="5" width="10.28515625" style="62" customWidth="1"/>
    <col min="6" max="6" width="9.42578125" style="62" customWidth="1"/>
    <col min="7" max="7" width="15.5703125" style="1" bestFit="1" customWidth="1"/>
    <col min="8" max="8" width="13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423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1066.3600000000001</v>
      </c>
      <c r="D4" s="5">
        <f>D5+D12+D14+D17+D7</f>
        <v>58.796700000000001</v>
      </c>
      <c r="E4" s="5">
        <f>SUM(D4/C4*100)</f>
        <v>5.5137758355527211</v>
      </c>
      <c r="F4" s="5">
        <f>SUM(D4-C4)</f>
        <v>-1007.5633000000001</v>
      </c>
    </row>
    <row r="5" spans="1:6" s="6" customFormat="1">
      <c r="A5" s="68">
        <v>1010000000</v>
      </c>
      <c r="B5" s="67" t="s">
        <v>5</v>
      </c>
      <c r="C5" s="5">
        <f>C6</f>
        <v>55.5</v>
      </c>
      <c r="D5" s="5">
        <f>D6</f>
        <v>14.354850000000001</v>
      </c>
      <c r="E5" s="5">
        <f t="shared" ref="E5:E49" si="0">SUM(D5/C5*100)</f>
        <v>25.864594594594596</v>
      </c>
      <c r="F5" s="5">
        <f t="shared" ref="F5:F49" si="1">SUM(D5-C5)</f>
        <v>-41.145150000000001</v>
      </c>
    </row>
    <row r="6" spans="1:6">
      <c r="A6" s="7">
        <v>1010200001</v>
      </c>
      <c r="B6" s="8" t="s">
        <v>224</v>
      </c>
      <c r="C6" s="9">
        <v>55.5</v>
      </c>
      <c r="D6" s="10">
        <v>14.354850000000001</v>
      </c>
      <c r="E6" s="9">
        <f t="shared" ref="E6:E11" si="2">SUM(D6/C6*100)</f>
        <v>25.864594594594596</v>
      </c>
      <c r="F6" s="9">
        <f t="shared" si="1"/>
        <v>-41.145150000000001</v>
      </c>
    </row>
    <row r="7" spans="1:6" ht="31.5">
      <c r="A7" s="3">
        <v>1030000000</v>
      </c>
      <c r="B7" s="13" t="s">
        <v>266</v>
      </c>
      <c r="C7" s="5">
        <f>C8+C10+C9</f>
        <v>375.86</v>
      </c>
      <c r="D7" s="5">
        <f>D8+D10+D9+D11</f>
        <v>31.963060000000002</v>
      </c>
      <c r="E7" s="5">
        <f t="shared" si="2"/>
        <v>8.5039802053956262</v>
      </c>
      <c r="F7" s="5">
        <f t="shared" si="1"/>
        <v>-343.89694000000003</v>
      </c>
    </row>
    <row r="8" spans="1:6">
      <c r="A8" s="7">
        <v>1030223001</v>
      </c>
      <c r="B8" s="8" t="s">
        <v>268</v>
      </c>
      <c r="C8" s="9">
        <v>140.19999999999999</v>
      </c>
      <c r="D8" s="10">
        <v>15.00967</v>
      </c>
      <c r="E8" s="9">
        <f t="shared" si="2"/>
        <v>10.70589871611983</v>
      </c>
      <c r="F8" s="9">
        <f t="shared" si="1"/>
        <v>-125.19032999999999</v>
      </c>
    </row>
    <row r="9" spans="1:6">
      <c r="A9" s="7">
        <v>1030224001</v>
      </c>
      <c r="B9" s="8" t="s">
        <v>274</v>
      </c>
      <c r="C9" s="9">
        <v>1.5</v>
      </c>
      <c r="D9" s="10">
        <v>9.6310000000000007E-2</v>
      </c>
      <c r="E9" s="9">
        <f t="shared" si="2"/>
        <v>6.4206666666666674</v>
      </c>
      <c r="F9" s="9">
        <f t="shared" si="1"/>
        <v>-1.4036900000000001</v>
      </c>
    </row>
    <row r="10" spans="1:6">
      <c r="A10" s="7">
        <v>1030225001</v>
      </c>
      <c r="B10" s="8" t="s">
        <v>267</v>
      </c>
      <c r="C10" s="9">
        <v>234.16</v>
      </c>
      <c r="D10" s="10">
        <v>19.901240000000001</v>
      </c>
      <c r="E10" s="9">
        <f t="shared" si="2"/>
        <v>8.4989921421250436</v>
      </c>
      <c r="F10" s="9">
        <f t="shared" si="1"/>
        <v>-214.25876</v>
      </c>
    </row>
    <row r="11" spans="1:6">
      <c r="A11" s="7">
        <v>1030226001</v>
      </c>
      <c r="B11" s="8" t="s">
        <v>276</v>
      </c>
      <c r="C11" s="9">
        <v>0</v>
      </c>
      <c r="D11" s="10">
        <v>-3.0441600000000002</v>
      </c>
      <c r="E11" s="9" t="e">
        <f t="shared" si="2"/>
        <v>#DIV/0!</v>
      </c>
      <c r="F11" s="9">
        <f t="shared" si="1"/>
        <v>-3.0441600000000002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1.8162</v>
      </c>
      <c r="E12" s="5">
        <f t="shared" si="0"/>
        <v>18.161999999999999</v>
      </c>
      <c r="F12" s="5">
        <f t="shared" si="1"/>
        <v>-8.1837999999999997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1.8162</v>
      </c>
      <c r="E13" s="9">
        <f t="shared" si="0"/>
        <v>18.161999999999999</v>
      </c>
      <c r="F13" s="9">
        <f t="shared" si="1"/>
        <v>-8.1837999999999997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620</v>
      </c>
      <c r="D14" s="5">
        <f>D15+D16</f>
        <v>10.262589999999999</v>
      </c>
      <c r="E14" s="5">
        <f t="shared" si="0"/>
        <v>1.6552564516129031</v>
      </c>
      <c r="F14" s="5">
        <f t="shared" si="1"/>
        <v>-609.73740999999995</v>
      </c>
    </row>
    <row r="15" spans="1:6" s="6" customFormat="1" ht="15.75" customHeight="1">
      <c r="A15" s="7">
        <v>1060100000</v>
      </c>
      <c r="B15" s="11" t="s">
        <v>8</v>
      </c>
      <c r="C15" s="9">
        <v>230</v>
      </c>
      <c r="D15" s="10">
        <v>1.3207599999999999</v>
      </c>
      <c r="E15" s="9">
        <f t="shared" si="0"/>
        <v>0.57424347826086952</v>
      </c>
      <c r="F15" s="9">
        <f>SUM(D15-C15)</f>
        <v>-228.67923999999999</v>
      </c>
    </row>
    <row r="16" spans="1:6" ht="15.75" customHeight="1">
      <c r="A16" s="7">
        <v>1060600000</v>
      </c>
      <c r="B16" s="11" t="s">
        <v>7</v>
      </c>
      <c r="C16" s="9">
        <v>390</v>
      </c>
      <c r="D16" s="10">
        <v>8.9418299999999995</v>
      </c>
      <c r="E16" s="9">
        <f t="shared" si="0"/>
        <v>2.2927769230769233</v>
      </c>
      <c r="F16" s="9">
        <f t="shared" si="1"/>
        <v>-381.05817000000002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0.4</v>
      </c>
      <c r="E17" s="5">
        <f t="shared" si="0"/>
        <v>8</v>
      </c>
      <c r="F17" s="5">
        <f t="shared" si="1"/>
        <v>-4.5999999999999996</v>
      </c>
    </row>
    <row r="18" spans="1:6" ht="18" customHeight="1">
      <c r="A18" s="7">
        <v>1080400001</v>
      </c>
      <c r="B18" s="8" t="s">
        <v>223</v>
      </c>
      <c r="C18" s="9">
        <v>5</v>
      </c>
      <c r="D18" s="10">
        <v>0.4</v>
      </c>
      <c r="E18" s="9">
        <f t="shared" si="0"/>
        <v>8</v>
      </c>
      <c r="F18" s="9">
        <f t="shared" si="1"/>
        <v>-4.5999999999999996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7.7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3.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51.5</v>
      </c>
      <c r="D25" s="5">
        <f>D27+D29+D34</f>
        <v>2.2000000000000002</v>
      </c>
      <c r="E25" s="5">
        <f t="shared" si="0"/>
        <v>4.2718446601941755</v>
      </c>
      <c r="F25" s="5">
        <f t="shared" si="1"/>
        <v>-49.3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51.5</v>
      </c>
      <c r="D26" s="5">
        <f>D27</f>
        <v>2.2000000000000002</v>
      </c>
      <c r="E26" s="5">
        <f t="shared" si="0"/>
        <v>4.2718446601941755</v>
      </c>
      <c r="F26" s="5">
        <f t="shared" si="1"/>
        <v>-49.3</v>
      </c>
    </row>
    <row r="27" spans="1:6" ht="17.25" customHeight="1">
      <c r="A27" s="16">
        <v>1110502510</v>
      </c>
      <c r="B27" s="17" t="s">
        <v>221</v>
      </c>
      <c r="C27" s="12">
        <v>51.5</v>
      </c>
      <c r="D27" s="10">
        <v>2.2000000000000002</v>
      </c>
      <c r="E27" s="9">
        <f t="shared" si="0"/>
        <v>4.2718446601941755</v>
      </c>
      <c r="F27" s="9">
        <f t="shared" si="1"/>
        <v>-49.3</v>
      </c>
    </row>
    <row r="28" spans="1:6" ht="0.75" hidden="1" customHeight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 hidden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idden="1">
      <c r="A30" s="7">
        <v>1130305005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16.5" hidden="1" customHeight="1">
      <c r="A31" s="70">
        <v>1140000000</v>
      </c>
      <c r="B31" s="71" t="s">
        <v>129</v>
      </c>
      <c r="C31" s="5">
        <f>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5.75" hidden="1" customHeight="1">
      <c r="A32" s="16">
        <v>1140200000</v>
      </c>
      <c r="B32" s="18" t="s">
        <v>130</v>
      </c>
      <c r="C32" s="9"/>
      <c r="D32" s="10"/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idden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7" ht="1.5" customHeight="1">
      <c r="A36" s="7">
        <v>1170505005</v>
      </c>
      <c r="B36" s="11" t="s">
        <v>216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8.75" customHeight="1">
      <c r="A37" s="3">
        <v>1000000000</v>
      </c>
      <c r="B37" s="4" t="s">
        <v>16</v>
      </c>
      <c r="C37" s="126">
        <f>SUM(C4,C25)</f>
        <v>1117.8600000000001</v>
      </c>
      <c r="D37" s="126">
        <f>D4+D25</f>
        <v>60.996700000000004</v>
      </c>
      <c r="E37" s="5">
        <f t="shared" si="0"/>
        <v>5.4565598554380683</v>
      </c>
      <c r="F37" s="5">
        <f t="shared" si="1"/>
        <v>-1056.8633000000002</v>
      </c>
    </row>
    <row r="38" spans="1:7" s="6" customFormat="1">
      <c r="A38" s="3">
        <v>2000000000</v>
      </c>
      <c r="B38" s="4" t="s">
        <v>17</v>
      </c>
      <c r="C38" s="5">
        <f>C39+C41+C42+C43+C44+C45</f>
        <v>4374.3090000000002</v>
      </c>
      <c r="D38" s="5">
        <f>D39+D41+D42+D43+D45+D44</f>
        <v>625.91920000000005</v>
      </c>
      <c r="E38" s="5">
        <f t="shared" si="0"/>
        <v>14.308984573334898</v>
      </c>
      <c r="F38" s="5">
        <f t="shared" si="1"/>
        <v>-3748.3897999999999</v>
      </c>
      <c r="G38" s="19"/>
    </row>
    <row r="39" spans="1:7" ht="14.25" customHeight="1">
      <c r="A39" s="16">
        <v>2021000000</v>
      </c>
      <c r="B39" s="17" t="s">
        <v>18</v>
      </c>
      <c r="C39" s="99">
        <v>2155.1</v>
      </c>
      <c r="D39" s="99">
        <v>359.18599999999998</v>
      </c>
      <c r="E39" s="9">
        <f t="shared" si="0"/>
        <v>16.666790404157581</v>
      </c>
      <c r="F39" s="9">
        <f t="shared" si="1"/>
        <v>-1795.914</v>
      </c>
    </row>
    <row r="40" spans="1:7" ht="15.75" hidden="1" customHeight="1">
      <c r="A40" s="16">
        <v>2020100310</v>
      </c>
      <c r="B40" s="17" t="s">
        <v>227</v>
      </c>
      <c r="C40" s="99"/>
      <c r="D40" s="20">
        <v>0</v>
      </c>
      <c r="E40" s="9" t="e">
        <f t="shared" si="0"/>
        <v>#DIV/0!</v>
      </c>
      <c r="F40" s="9">
        <f t="shared" si="1"/>
        <v>0</v>
      </c>
    </row>
    <row r="41" spans="1:7" ht="15.75" customHeight="1">
      <c r="A41" s="16">
        <v>2021500200</v>
      </c>
      <c r="B41" s="17" t="s">
        <v>227</v>
      </c>
      <c r="C41" s="99"/>
      <c r="D41" s="20">
        <v>0</v>
      </c>
      <c r="E41" s="9" t="e">
        <f t="shared" si="0"/>
        <v>#DIV/0!</v>
      </c>
      <c r="F41" s="9">
        <f t="shared" si="1"/>
        <v>0</v>
      </c>
    </row>
    <row r="42" spans="1:7">
      <c r="A42" s="16">
        <v>2022000000</v>
      </c>
      <c r="B42" s="17" t="s">
        <v>19</v>
      </c>
      <c r="C42" s="99">
        <v>2029.7380000000001</v>
      </c>
      <c r="D42" s="10"/>
      <c r="E42" s="9">
        <f t="shared" si="0"/>
        <v>0</v>
      </c>
      <c r="F42" s="9">
        <f t="shared" si="1"/>
        <v>-2029.7380000000001</v>
      </c>
    </row>
    <row r="43" spans="1:7" ht="17.25" customHeight="1">
      <c r="A43" s="16">
        <v>2023000000</v>
      </c>
      <c r="B43" s="17" t="s">
        <v>20</v>
      </c>
      <c r="C43" s="12">
        <v>107.643</v>
      </c>
      <c r="D43" s="184">
        <v>17.2332</v>
      </c>
      <c r="E43" s="9">
        <f t="shared" si="0"/>
        <v>16.009587246732256</v>
      </c>
      <c r="F43" s="9">
        <f t="shared" si="1"/>
        <v>-90.409800000000004</v>
      </c>
    </row>
    <row r="44" spans="1:7" ht="13.5" customHeight="1">
      <c r="A44" s="16">
        <v>2020400000</v>
      </c>
      <c r="B44" s="17" t="s">
        <v>21</v>
      </c>
      <c r="C44" s="12">
        <v>81.828000000000003</v>
      </c>
      <c r="D44" s="185"/>
      <c r="E44" s="9">
        <f t="shared" si="0"/>
        <v>0</v>
      </c>
      <c r="F44" s="9">
        <f t="shared" si="1"/>
        <v>-81.828000000000003</v>
      </c>
    </row>
    <row r="45" spans="1:7" ht="14.25" customHeight="1">
      <c r="A45" s="16">
        <v>2070500010</v>
      </c>
      <c r="B45" s="8" t="s">
        <v>334</v>
      </c>
      <c r="C45" s="12"/>
      <c r="D45" s="185">
        <v>249.5</v>
      </c>
      <c r="E45" s="9" t="e">
        <f t="shared" si="0"/>
        <v>#DIV/0!</v>
      </c>
      <c r="F45" s="9">
        <f t="shared" si="1"/>
        <v>249.5</v>
      </c>
    </row>
    <row r="46" spans="1:7" ht="14.25" hidden="1" customHeight="1">
      <c r="A46" s="7">
        <v>2190500005</v>
      </c>
      <c r="B46" s="11" t="s">
        <v>23</v>
      </c>
      <c r="C46" s="14"/>
      <c r="D46" s="14"/>
      <c r="E46" s="5"/>
      <c r="F46" s="5">
        <f>SUM(D46-C46)</f>
        <v>0</v>
      </c>
    </row>
    <row r="47" spans="1:7" s="6" customFormat="1" ht="16.5" hidden="1" customHeight="1">
      <c r="A47" s="3">
        <v>3000000000</v>
      </c>
      <c r="B47" s="13" t="s">
        <v>24</v>
      </c>
      <c r="C47" s="188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7" s="6" customFormat="1" ht="21" hidden="1" customHeight="1">
      <c r="A48" s="3">
        <v>2190500010</v>
      </c>
      <c r="B48" s="13" t="s">
        <v>311</v>
      </c>
      <c r="C48" s="188">
        <v>0</v>
      </c>
      <c r="D48" s="14">
        <v>0</v>
      </c>
      <c r="E48" s="5"/>
      <c r="F48" s="5"/>
    </row>
    <row r="49" spans="1:8" s="6" customFormat="1" ht="16.5" customHeight="1">
      <c r="A49" s="3"/>
      <c r="B49" s="4" t="s">
        <v>25</v>
      </c>
      <c r="C49" s="251">
        <f>C37+C38</f>
        <v>5492.1689999999999</v>
      </c>
      <c r="D49" s="251">
        <f>D37+D38</f>
        <v>686.91590000000008</v>
      </c>
      <c r="E49" s="5">
        <f t="shared" si="0"/>
        <v>12.507187961623178</v>
      </c>
      <c r="F49" s="5">
        <f t="shared" si="1"/>
        <v>-4805.2530999999999</v>
      </c>
      <c r="G49" s="197"/>
      <c r="H49" s="246"/>
    </row>
    <row r="50" spans="1:8" s="6" customFormat="1" ht="15.75" customHeight="1">
      <c r="A50" s="3"/>
      <c r="B50" s="21" t="s">
        <v>306</v>
      </c>
      <c r="C50" s="191">
        <f>C49-C96</f>
        <v>0</v>
      </c>
      <c r="D50" s="191">
        <f>D49-D96</f>
        <v>394.22013000000004</v>
      </c>
      <c r="E50" s="22"/>
      <c r="F50" s="22"/>
    </row>
    <row r="51" spans="1:8">
      <c r="A51" s="23"/>
      <c r="B51" s="24"/>
      <c r="C51" s="114"/>
      <c r="D51" s="25"/>
      <c r="E51" s="26"/>
      <c r="F51" s="27"/>
    </row>
    <row r="52" spans="1:8" ht="32.25" customHeight="1">
      <c r="A52" s="28" t="s">
        <v>0</v>
      </c>
      <c r="B52" s="28" t="s">
        <v>26</v>
      </c>
      <c r="C52" s="72" t="s">
        <v>407</v>
      </c>
      <c r="D52" s="73" t="s">
        <v>412</v>
      </c>
      <c r="E52" s="72" t="s">
        <v>2</v>
      </c>
      <c r="F52" s="74" t="s">
        <v>3</v>
      </c>
    </row>
    <row r="53" spans="1:8">
      <c r="A53" s="29">
        <v>1</v>
      </c>
      <c r="B53" s="28">
        <v>2</v>
      </c>
      <c r="C53" s="87">
        <v>3</v>
      </c>
      <c r="D53" s="87">
        <v>4</v>
      </c>
      <c r="E53" s="87">
        <v>5</v>
      </c>
      <c r="F53" s="87">
        <v>6</v>
      </c>
    </row>
    <row r="54" spans="1:8" s="6" customFormat="1" ht="16.5" customHeight="1">
      <c r="A54" s="30" t="s">
        <v>27</v>
      </c>
      <c r="B54" s="31" t="s">
        <v>28</v>
      </c>
      <c r="C54" s="32">
        <f>C55+C56+C57+C58+C59+C61+C60</f>
        <v>1201.1310000000001</v>
      </c>
      <c r="D54" s="33">
        <f>D56+D61</f>
        <v>117.95623999999999</v>
      </c>
      <c r="E54" s="34">
        <f>SUM(D54/C54*100)</f>
        <v>9.8204309105334886</v>
      </c>
      <c r="F54" s="34">
        <f>SUM(D54-C54)</f>
        <v>-1083.1747600000001</v>
      </c>
    </row>
    <row r="55" spans="1:8" s="6" customFormat="1" ht="17.25" hidden="1" customHeight="1">
      <c r="A55" s="35" t="s">
        <v>29</v>
      </c>
      <c r="B55" s="36" t="s">
        <v>30</v>
      </c>
      <c r="C55" s="37"/>
      <c r="D55" s="37"/>
      <c r="E55" s="38"/>
      <c r="F55" s="38"/>
    </row>
    <row r="56" spans="1:8" ht="19.5" customHeight="1">
      <c r="A56" s="35" t="s">
        <v>31</v>
      </c>
      <c r="B56" s="39" t="s">
        <v>32</v>
      </c>
      <c r="C56" s="37">
        <v>1150</v>
      </c>
      <c r="D56" s="37">
        <v>117.95623999999999</v>
      </c>
      <c r="E56" s="38">
        <f>SUM(D56/C56*100)</f>
        <v>10.257064347826086</v>
      </c>
      <c r="F56" s="38">
        <f t="shared" ref="F56:F96" si="3">SUM(D56-C56)</f>
        <v>-1032.04376</v>
      </c>
    </row>
    <row r="57" spans="1:8" ht="0.75" hidden="1" customHeight="1">
      <c r="A57" s="35" t="s">
        <v>33</v>
      </c>
      <c r="B57" s="39" t="s">
        <v>34</v>
      </c>
      <c r="C57" s="37"/>
      <c r="D57" s="37"/>
      <c r="E57" s="38"/>
      <c r="F57" s="38">
        <f t="shared" si="3"/>
        <v>0</v>
      </c>
    </row>
    <row r="58" spans="1:8" ht="17.25" hidden="1" customHeight="1">
      <c r="A58" s="35" t="s">
        <v>35</v>
      </c>
      <c r="B58" s="39" t="s">
        <v>36</v>
      </c>
      <c r="C58" s="37"/>
      <c r="D58" s="37"/>
      <c r="E58" s="38" t="e">
        <f t="shared" ref="E58:E96" si="4">SUM(D58/C58*100)</f>
        <v>#DIV/0!</v>
      </c>
      <c r="F58" s="38">
        <f t="shared" si="3"/>
        <v>0</v>
      </c>
    </row>
    <row r="59" spans="1:8" ht="17.25" hidden="1" customHeight="1">
      <c r="A59" s="35" t="s">
        <v>37</v>
      </c>
      <c r="B59" s="39" t="s">
        <v>38</v>
      </c>
      <c r="C59" s="37"/>
      <c r="D59" s="37">
        <v>0</v>
      </c>
      <c r="E59" s="38" t="e">
        <f t="shared" si="4"/>
        <v>#DIV/0!</v>
      </c>
      <c r="F59" s="38">
        <f t="shared" si="3"/>
        <v>0</v>
      </c>
    </row>
    <row r="60" spans="1:8" ht="15.75" customHeight="1">
      <c r="A60" s="35" t="s">
        <v>39</v>
      </c>
      <c r="B60" s="39" t="s">
        <v>40</v>
      </c>
      <c r="C60" s="40">
        <v>48.5</v>
      </c>
      <c r="D60" s="40">
        <v>0</v>
      </c>
      <c r="E60" s="38">
        <f t="shared" si="4"/>
        <v>0</v>
      </c>
      <c r="F60" s="38">
        <f t="shared" si="3"/>
        <v>-48.5</v>
      </c>
    </row>
    <row r="61" spans="1:8" ht="17.25" customHeight="1">
      <c r="A61" s="35" t="s">
        <v>41</v>
      </c>
      <c r="B61" s="39" t="s">
        <v>42</v>
      </c>
      <c r="C61" s="37">
        <v>2.6309999999999998</v>
      </c>
      <c r="D61" s="37">
        <v>0</v>
      </c>
      <c r="E61" s="38">
        <f t="shared" si="4"/>
        <v>0</v>
      </c>
      <c r="F61" s="38">
        <f t="shared" si="3"/>
        <v>-2.6309999999999998</v>
      </c>
    </row>
    <row r="62" spans="1:8" s="6" customFormat="1" ht="17.850000000000001" customHeight="1">
      <c r="A62" s="41" t="s">
        <v>43</v>
      </c>
      <c r="B62" s="42" t="s">
        <v>44</v>
      </c>
      <c r="C62" s="32">
        <f>C63</f>
        <v>103.383</v>
      </c>
      <c r="D62" s="32">
        <f>D63</f>
        <v>10.327590000000001</v>
      </c>
      <c r="E62" s="34">
        <f t="shared" si="4"/>
        <v>9.989640463132238</v>
      </c>
      <c r="F62" s="34">
        <f t="shared" si="3"/>
        <v>-93.055409999999995</v>
      </c>
    </row>
    <row r="63" spans="1:8" ht="17.850000000000001" customHeight="1">
      <c r="A63" s="43" t="s">
        <v>45</v>
      </c>
      <c r="B63" s="44" t="s">
        <v>46</v>
      </c>
      <c r="C63" s="37">
        <v>103.383</v>
      </c>
      <c r="D63" s="37">
        <v>10.327590000000001</v>
      </c>
      <c r="E63" s="38">
        <f t="shared" si="4"/>
        <v>9.989640463132238</v>
      </c>
      <c r="F63" s="38">
        <f t="shared" si="3"/>
        <v>-93.055409999999995</v>
      </c>
    </row>
    <row r="64" spans="1:8" s="6" customFormat="1" ht="17.25" customHeight="1">
      <c r="A64" s="30" t="s">
        <v>47</v>
      </c>
      <c r="B64" s="31" t="s">
        <v>48</v>
      </c>
      <c r="C64" s="32">
        <f>C67+C68+C69</f>
        <v>15</v>
      </c>
      <c r="D64" s="32">
        <f>SUM(D67+D68+D69)</f>
        <v>0</v>
      </c>
      <c r="E64" s="34">
        <f t="shared" si="4"/>
        <v>0</v>
      </c>
      <c r="F64" s="34">
        <f t="shared" si="3"/>
        <v>-15</v>
      </c>
    </row>
    <row r="65" spans="1:7" ht="17.25" hidden="1" customHeight="1">
      <c r="A65" s="35" t="s">
        <v>49</v>
      </c>
      <c r="B65" s="39" t="s">
        <v>50</v>
      </c>
      <c r="C65" s="37"/>
      <c r="D65" s="37"/>
      <c r="E65" s="34" t="e">
        <f t="shared" si="4"/>
        <v>#DIV/0!</v>
      </c>
      <c r="F65" s="34">
        <f t="shared" si="3"/>
        <v>0</v>
      </c>
    </row>
    <row r="66" spans="1:7" ht="17.25" hidden="1" customHeight="1">
      <c r="A66" s="45" t="s">
        <v>51</v>
      </c>
      <c r="B66" s="39" t="s">
        <v>52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t="18" customHeight="1">
      <c r="A67" s="46" t="s">
        <v>53</v>
      </c>
      <c r="B67" s="47" t="s">
        <v>54</v>
      </c>
      <c r="C67" s="37">
        <v>3</v>
      </c>
      <c r="D67" s="37">
        <v>0</v>
      </c>
      <c r="E67" s="34">
        <f t="shared" si="4"/>
        <v>0</v>
      </c>
      <c r="F67" s="34">
        <f t="shared" si="3"/>
        <v>-3</v>
      </c>
    </row>
    <row r="68" spans="1:7" ht="18" customHeight="1">
      <c r="A68" s="46" t="s">
        <v>214</v>
      </c>
      <c r="B68" s="47" t="s">
        <v>215</v>
      </c>
      <c r="C68" s="37">
        <v>10</v>
      </c>
      <c r="D68" s="37">
        <v>0</v>
      </c>
      <c r="E68" s="38">
        <f t="shared" si="4"/>
        <v>0</v>
      </c>
      <c r="F68" s="38">
        <f t="shared" si="3"/>
        <v>-10</v>
      </c>
    </row>
    <row r="69" spans="1:7" ht="18" customHeight="1">
      <c r="A69" s="46" t="s">
        <v>339</v>
      </c>
      <c r="B69" s="47" t="s">
        <v>342</v>
      </c>
      <c r="C69" s="37">
        <v>2</v>
      </c>
      <c r="D69" s="37">
        <v>0</v>
      </c>
      <c r="E69" s="38"/>
      <c r="F69" s="38"/>
    </row>
    <row r="70" spans="1:7" s="6" customFormat="1" ht="15.75" customHeight="1">
      <c r="A70" s="30" t="s">
        <v>55</v>
      </c>
      <c r="B70" s="31" t="s">
        <v>56</v>
      </c>
      <c r="C70" s="48">
        <f>SUM(C71:C74)</f>
        <v>2060.5550000000003</v>
      </c>
      <c r="D70" s="48">
        <f>D71+D72+D73+D74</f>
        <v>11.510999999999999</v>
      </c>
      <c r="E70" s="34">
        <f t="shared" si="4"/>
        <v>0.55863590149255893</v>
      </c>
      <c r="F70" s="34">
        <f t="shared" si="3"/>
        <v>-2049.0440000000003</v>
      </c>
    </row>
    <row r="71" spans="1:7" ht="16.5" customHeight="1">
      <c r="A71" s="35" t="s">
        <v>57</v>
      </c>
      <c r="B71" s="39" t="s">
        <v>58</v>
      </c>
      <c r="C71" s="49">
        <v>4.26</v>
      </c>
      <c r="D71" s="37">
        <v>0</v>
      </c>
      <c r="E71" s="38">
        <f t="shared" si="4"/>
        <v>0</v>
      </c>
      <c r="F71" s="38">
        <f t="shared" si="3"/>
        <v>-4.26</v>
      </c>
    </row>
    <row r="72" spans="1:7" s="6" customFormat="1" ht="19.5" customHeight="1">
      <c r="A72" s="35" t="s">
        <v>59</v>
      </c>
      <c r="B72" s="39" t="s">
        <v>60</v>
      </c>
      <c r="C72" s="49">
        <v>25</v>
      </c>
      <c r="D72" s="37">
        <v>0</v>
      </c>
      <c r="E72" s="38">
        <f t="shared" si="4"/>
        <v>0</v>
      </c>
      <c r="F72" s="38">
        <f t="shared" si="3"/>
        <v>-25</v>
      </c>
      <c r="G72" s="50"/>
    </row>
    <row r="73" spans="1:7" ht="17.25" customHeight="1">
      <c r="A73" s="35" t="s">
        <v>61</v>
      </c>
      <c r="B73" s="39" t="s">
        <v>62</v>
      </c>
      <c r="C73" s="49">
        <v>1881.2950000000001</v>
      </c>
      <c r="D73" s="37">
        <v>11.510999999999999</v>
      </c>
      <c r="E73" s="38">
        <f t="shared" si="4"/>
        <v>0.61186576267943082</v>
      </c>
      <c r="F73" s="38">
        <f t="shared" si="3"/>
        <v>-1869.7840000000001</v>
      </c>
    </row>
    <row r="74" spans="1:7" ht="15.75" customHeight="1">
      <c r="A74" s="35" t="s">
        <v>63</v>
      </c>
      <c r="B74" s="39" t="s">
        <v>64</v>
      </c>
      <c r="C74" s="49">
        <v>150</v>
      </c>
      <c r="D74" s="37">
        <v>0</v>
      </c>
      <c r="E74" s="38">
        <f t="shared" si="4"/>
        <v>0</v>
      </c>
      <c r="F74" s="38">
        <f t="shared" si="3"/>
        <v>-150</v>
      </c>
    </row>
    <row r="75" spans="1:7" s="6" customFormat="1" ht="18" customHeight="1">
      <c r="A75" s="30" t="s">
        <v>65</v>
      </c>
      <c r="B75" s="31" t="s">
        <v>66</v>
      </c>
      <c r="C75" s="32">
        <f>SUM(C76:C78)</f>
        <v>1229.3</v>
      </c>
      <c r="D75" s="32">
        <f>D78</f>
        <v>5.7868199999999996</v>
      </c>
      <c r="E75" s="34">
        <f t="shared" si="4"/>
        <v>0.47074107215488487</v>
      </c>
      <c r="F75" s="34">
        <f t="shared" si="3"/>
        <v>-1223.5131799999999</v>
      </c>
    </row>
    <row r="76" spans="1:7" ht="15.75" hidden="1" customHeight="1">
      <c r="A76" s="35" t="s">
        <v>67</v>
      </c>
      <c r="B76" s="51" t="s">
        <v>68</v>
      </c>
      <c r="C76" s="37">
        <v>0</v>
      </c>
      <c r="D76" s="37">
        <v>0</v>
      </c>
      <c r="E76" s="38" t="e">
        <f t="shared" si="4"/>
        <v>#DIV/0!</v>
      </c>
      <c r="F76" s="38">
        <f t="shared" si="3"/>
        <v>0</v>
      </c>
    </row>
    <row r="77" spans="1:7" ht="15.75" customHeight="1">
      <c r="A77" s="35" t="s">
        <v>69</v>
      </c>
      <c r="B77" s="51" t="s">
        <v>70</v>
      </c>
      <c r="C77" s="37">
        <v>1007.631</v>
      </c>
      <c r="D77" s="37"/>
      <c r="E77" s="38">
        <f t="shared" si="4"/>
        <v>0</v>
      </c>
      <c r="F77" s="38">
        <f t="shared" si="3"/>
        <v>-1007.631</v>
      </c>
    </row>
    <row r="78" spans="1:7" ht="17.850000000000001" customHeight="1">
      <c r="A78" s="35" t="s">
        <v>71</v>
      </c>
      <c r="B78" s="39" t="s">
        <v>72</v>
      </c>
      <c r="C78" s="37">
        <v>221.66900000000001</v>
      </c>
      <c r="D78" s="37">
        <v>5.7868199999999996</v>
      </c>
      <c r="E78" s="38">
        <f t="shared" si="4"/>
        <v>2.610568009058551</v>
      </c>
      <c r="F78" s="38">
        <f t="shared" si="3"/>
        <v>-215.88218000000001</v>
      </c>
    </row>
    <row r="79" spans="1:7" s="6" customFormat="1" ht="17.850000000000001" customHeight="1">
      <c r="A79" s="30" t="s">
        <v>83</v>
      </c>
      <c r="B79" s="31" t="s">
        <v>84</v>
      </c>
      <c r="C79" s="32">
        <f>C80</f>
        <v>852.8</v>
      </c>
      <c r="D79" s="32">
        <f>D80</f>
        <v>147.11412000000001</v>
      </c>
      <c r="E79" s="34">
        <f t="shared" si="4"/>
        <v>17.250717636022518</v>
      </c>
      <c r="F79" s="34">
        <f t="shared" si="3"/>
        <v>-705.68588</v>
      </c>
    </row>
    <row r="80" spans="1:7" ht="15" customHeight="1">
      <c r="A80" s="35" t="s">
        <v>85</v>
      </c>
      <c r="B80" s="39" t="s">
        <v>229</v>
      </c>
      <c r="C80" s="37">
        <v>852.8</v>
      </c>
      <c r="D80" s="37">
        <v>147.11412000000001</v>
      </c>
      <c r="E80" s="38">
        <f t="shared" si="4"/>
        <v>17.250717636022518</v>
      </c>
      <c r="F80" s="38">
        <f t="shared" si="3"/>
        <v>-705.68588</v>
      </c>
    </row>
    <row r="81" spans="1:8" s="6" customFormat="1" ht="0.75" hidden="1" customHeight="1">
      <c r="A81" s="52">
        <v>1000</v>
      </c>
      <c r="B81" s="31" t="s">
        <v>86</v>
      </c>
      <c r="C81" s="32">
        <f>SUM(C82:C85)</f>
        <v>0</v>
      </c>
      <c r="D81" s="32">
        <f>SUM(D82:D85)</f>
        <v>0</v>
      </c>
      <c r="E81" s="34" t="e">
        <f t="shared" si="4"/>
        <v>#DIV/0!</v>
      </c>
      <c r="F81" s="34">
        <f t="shared" si="3"/>
        <v>0</v>
      </c>
    </row>
    <row r="82" spans="1:8" ht="0.75" hidden="1" customHeight="1">
      <c r="A82" s="53">
        <v>1001</v>
      </c>
      <c r="B82" s="54" t="s">
        <v>87</v>
      </c>
      <c r="C82" s="37"/>
      <c r="D82" s="37"/>
      <c r="E82" s="38" t="e">
        <f t="shared" si="4"/>
        <v>#DIV/0!</v>
      </c>
      <c r="F82" s="38">
        <f t="shared" si="3"/>
        <v>0</v>
      </c>
    </row>
    <row r="83" spans="1:8" ht="17.25" hidden="1" customHeight="1">
      <c r="A83" s="53">
        <v>1003</v>
      </c>
      <c r="B83" s="54" t="s">
        <v>88</v>
      </c>
      <c r="C83" s="37">
        <v>0</v>
      </c>
      <c r="D83" s="37">
        <v>0</v>
      </c>
      <c r="E83" s="38" t="e">
        <f t="shared" si="4"/>
        <v>#DIV/0!</v>
      </c>
      <c r="F83" s="38">
        <f t="shared" si="3"/>
        <v>0</v>
      </c>
    </row>
    <row r="84" spans="1:8" ht="17.25" hidden="1" customHeight="1">
      <c r="A84" s="53">
        <v>1004</v>
      </c>
      <c r="B84" s="54" t="s">
        <v>89</v>
      </c>
      <c r="C84" s="37"/>
      <c r="D84" s="55"/>
      <c r="E84" s="38" t="e">
        <f t="shared" si="4"/>
        <v>#DIV/0!</v>
      </c>
      <c r="F84" s="38">
        <f t="shared" si="3"/>
        <v>0</v>
      </c>
    </row>
    <row r="85" spans="1:8" ht="17.25" hidden="1" customHeight="1">
      <c r="A85" s="35" t="s">
        <v>90</v>
      </c>
      <c r="B85" s="39" t="s">
        <v>91</v>
      </c>
      <c r="C85" s="37">
        <v>0</v>
      </c>
      <c r="D85" s="37">
        <v>0</v>
      </c>
      <c r="E85" s="38"/>
      <c r="F85" s="38">
        <f t="shared" si="3"/>
        <v>0</v>
      </c>
    </row>
    <row r="86" spans="1:8" ht="17.850000000000001" customHeight="1">
      <c r="A86" s="30" t="s">
        <v>92</v>
      </c>
      <c r="B86" s="31" t="s">
        <v>93</v>
      </c>
      <c r="C86" s="32">
        <f>C87+C88+C89+C90+C91</f>
        <v>30</v>
      </c>
      <c r="D86" s="32">
        <f>D87+D88+D89+D90+D91</f>
        <v>0</v>
      </c>
      <c r="E86" s="38">
        <f t="shared" si="4"/>
        <v>0</v>
      </c>
      <c r="F86" s="22">
        <f>F87+F88+F89+F90+F91</f>
        <v>-30</v>
      </c>
    </row>
    <row r="87" spans="1:8" ht="17.25" customHeight="1">
      <c r="A87" s="35" t="s">
        <v>94</v>
      </c>
      <c r="B87" s="39" t="s">
        <v>95</v>
      </c>
      <c r="C87" s="37">
        <v>30</v>
      </c>
      <c r="D87" s="37">
        <v>0</v>
      </c>
      <c r="E87" s="38">
        <f t="shared" si="4"/>
        <v>0</v>
      </c>
      <c r="F87" s="38">
        <f>SUM(D87-C87)</f>
        <v>-30</v>
      </c>
    </row>
    <row r="88" spans="1:8" ht="15.75" hidden="1" customHeight="1">
      <c r="A88" s="35" t="s">
        <v>96</v>
      </c>
      <c r="B88" s="39" t="s">
        <v>97</v>
      </c>
      <c r="C88" s="37"/>
      <c r="D88" s="37"/>
      <c r="E88" s="38" t="e">
        <f t="shared" si="4"/>
        <v>#DIV/0!</v>
      </c>
      <c r="F88" s="38">
        <f>SUM(D88-C88)</f>
        <v>0</v>
      </c>
    </row>
    <row r="89" spans="1:8" ht="15.75" hidden="1" customHeight="1">
      <c r="A89" s="35" t="s">
        <v>98</v>
      </c>
      <c r="B89" s="39" t="s">
        <v>99</v>
      </c>
      <c r="C89" s="37"/>
      <c r="D89" s="37"/>
      <c r="E89" s="38" t="e">
        <f t="shared" si="4"/>
        <v>#DIV/0!</v>
      </c>
      <c r="F89" s="38"/>
    </row>
    <row r="90" spans="1:8" ht="15.75" hidden="1" customHeight="1">
      <c r="A90" s="35" t="s">
        <v>100</v>
      </c>
      <c r="B90" s="39" t="s">
        <v>101</v>
      </c>
      <c r="C90" s="37"/>
      <c r="D90" s="37"/>
      <c r="E90" s="38" t="e">
        <f t="shared" si="4"/>
        <v>#DIV/0!</v>
      </c>
      <c r="F90" s="38"/>
    </row>
    <row r="91" spans="1:8" ht="15.75" hidden="1" customHeight="1">
      <c r="A91" s="35" t="s">
        <v>102</v>
      </c>
      <c r="B91" s="39" t="s">
        <v>103</v>
      </c>
      <c r="C91" s="37"/>
      <c r="D91" s="37"/>
      <c r="E91" s="38" t="e">
        <f t="shared" si="4"/>
        <v>#DIV/0!</v>
      </c>
      <c r="F91" s="38"/>
    </row>
    <row r="92" spans="1:8" s="6" customFormat="1" ht="15.75" hidden="1" customHeight="1">
      <c r="A92" s="52">
        <v>1400</v>
      </c>
      <c r="B92" s="56" t="s">
        <v>112</v>
      </c>
      <c r="C92" s="48">
        <f>C93+C94+C95</f>
        <v>0</v>
      </c>
      <c r="D92" s="48">
        <f>SUM(D93:D95)</f>
        <v>0</v>
      </c>
      <c r="E92" s="34" t="e">
        <f t="shared" si="4"/>
        <v>#DIV/0!</v>
      </c>
      <c r="F92" s="34">
        <f t="shared" si="3"/>
        <v>0</v>
      </c>
    </row>
    <row r="93" spans="1:8" ht="15.75" hidden="1" customHeight="1">
      <c r="A93" s="53">
        <v>1401</v>
      </c>
      <c r="B93" s="54" t="s">
        <v>113</v>
      </c>
      <c r="C93" s="49"/>
      <c r="D93" s="37"/>
      <c r="E93" s="38" t="e">
        <f t="shared" si="4"/>
        <v>#DIV/0!</v>
      </c>
      <c r="F93" s="38">
        <f t="shared" si="3"/>
        <v>0</v>
      </c>
    </row>
    <row r="94" spans="1:8" ht="18" hidden="1" customHeight="1">
      <c r="A94" s="53">
        <v>1402</v>
      </c>
      <c r="B94" s="54" t="s">
        <v>114</v>
      </c>
      <c r="C94" s="173"/>
      <c r="D94" s="174"/>
      <c r="E94" s="38" t="e">
        <f t="shared" si="4"/>
        <v>#DIV/0!</v>
      </c>
      <c r="F94" s="38">
        <f t="shared" si="3"/>
        <v>0</v>
      </c>
    </row>
    <row r="95" spans="1:8" ht="15.75" hidden="1" customHeight="1">
      <c r="A95" s="53">
        <v>1403</v>
      </c>
      <c r="B95" s="54" t="s">
        <v>115</v>
      </c>
      <c r="C95" s="49">
        <v>0</v>
      </c>
      <c r="D95" s="37">
        <v>0</v>
      </c>
      <c r="E95" s="38" t="e">
        <f t="shared" si="4"/>
        <v>#DIV/0!</v>
      </c>
      <c r="F95" s="38">
        <f t="shared" si="3"/>
        <v>0</v>
      </c>
    </row>
    <row r="96" spans="1:8" s="6" customFormat="1" ht="16.5" customHeight="1">
      <c r="A96" s="52"/>
      <c r="B96" s="57" t="s">
        <v>116</v>
      </c>
      <c r="C96" s="273">
        <f>C54+C62+C64+C70+C75+C79+C81+C86+C92</f>
        <v>5492.1690000000008</v>
      </c>
      <c r="D96" s="253">
        <f>D54+D62+D64+D70+D75+D79+D86</f>
        <v>292.69577000000004</v>
      </c>
      <c r="E96" s="34">
        <f t="shared" si="4"/>
        <v>5.3293292686368536</v>
      </c>
      <c r="F96" s="34">
        <f t="shared" si="3"/>
        <v>-5199.4732300000005</v>
      </c>
      <c r="G96" s="246"/>
      <c r="H96" s="246"/>
    </row>
    <row r="97" spans="1:4" ht="20.25" customHeight="1">
      <c r="C97" s="125"/>
      <c r="D97" s="101"/>
    </row>
    <row r="98" spans="1:4" s="65" customFormat="1" ht="13.5" customHeight="1">
      <c r="A98" s="63" t="s">
        <v>117</v>
      </c>
      <c r="B98" s="63"/>
      <c r="C98" s="115"/>
      <c r="D98" s="64"/>
    </row>
    <row r="99" spans="1:4" s="65" customFormat="1" ht="12.75">
      <c r="A99" s="66" t="s">
        <v>118</v>
      </c>
      <c r="B99" s="66"/>
      <c r="C99" s="133" t="s">
        <v>119</v>
      </c>
      <c r="D99" s="133"/>
    </row>
    <row r="100" spans="1:4" ht="5.25" customHeight="1">
      <c r="C100" s="119"/>
    </row>
    <row r="142" hidden="1"/>
  </sheetData>
  <customSheetViews>
    <customSheetView guid="{61528DAC-5C4C-48F4-ADE2-8A724B05A086}" scale="70" showPageBreaks="1" hiddenRows="1" view="pageBreakPreview" topLeftCell="A16">
      <selection activeCell="C87" sqref="C87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18">
      <selection activeCell="C43" sqref="C43"/>
      <pageMargins left="0.7" right="0.7" top="0.75" bottom="0.75" header="0.3" footer="0.3"/>
      <pageSetup paperSize="9" scale="60" orientation="portrait" r:id="rId2"/>
    </customSheetView>
    <customSheetView guid="{42584DC0-1D41-4C93-9B38-C388E7B8DAC4}" scale="70" showPageBreaks="1" hiddenRows="1" view="pageBreakPreview" topLeftCell="A45">
      <selection activeCell="C95" sqref="C95:D95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41">
      <selection activeCell="C95" sqref="C95:D95"/>
      <pageMargins left="0.7" right="0.7" top="0.75" bottom="0.75" header="0.3" footer="0.3"/>
      <pageSetup paperSize="9" scale="42" orientation="portrait" r:id="rId4"/>
    </customSheetView>
    <customSheetView guid="{3DCB9AAA-F09C-4EA6-B992-F93E466D374A}" hiddenRows="1" topLeftCell="A18">
      <selection activeCell="C43" sqref="C43"/>
      <pageMargins left="0.7" right="0.7" top="0.75" bottom="0.75" header="0.3" footer="0.3"/>
      <pageSetup paperSize="9" scale="60" orientation="portrait" r:id="rId5"/>
    </customSheetView>
    <customSheetView guid="{A54C432C-6C68-4B53-A75C-446EB3A61B2B}" scale="70" showPageBreaks="1" hiddenRows="1" view="pageBreakPreview" topLeftCell="A41">
      <selection activeCell="D86" sqref="D86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18">
      <selection activeCell="D86" sqref="D86"/>
      <pageMargins left="0.7" right="0.7" top="0.75" bottom="0.75" header="0.3" footer="0.3"/>
      <pageSetup paperSize="9" scale="60" orientation="portrait" r:id="rId7"/>
    </customSheetView>
    <customSheetView guid="{B30CE22D-C12F-4E12-8BB9-3AAE0A6991CC}" scale="70" showPageBreaks="1" hiddenRows="1" view="pageBreakPreview">
      <selection activeCell="D45" sqref="D4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44">
      <selection activeCell="C61" sqref="C61"/>
      <pageMargins left="0.7" right="0.7" top="0.75" bottom="0.75" header="0.3" footer="0.3"/>
      <pageSetup paperSize="9" scale="6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H142"/>
  <sheetViews>
    <sheetView view="pageBreakPreview" topLeftCell="A37" zoomScale="70" zoomScaleNormal="100" zoomScaleSheetLayoutView="70" workbookViewId="0">
      <selection activeCell="D98" sqref="D98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5.7109375" style="62" customWidth="1"/>
    <col min="5" max="5" width="12.5703125" style="62" customWidth="1"/>
    <col min="6" max="6" width="9.85546875" style="62" customWidth="1"/>
    <col min="7" max="7" width="19.42578125" style="1" bestFit="1" customWidth="1"/>
    <col min="8" max="8" width="14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424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C5+C12+C17+C7+C14</f>
        <v>1054.08</v>
      </c>
      <c r="D4" s="5">
        <f>D5+D12+D14+D17+D20+D7</f>
        <v>52.102239999999995</v>
      </c>
      <c r="E4" s="5">
        <f>SUM(D4/C4*100)</f>
        <v>4.9429113539769274</v>
      </c>
      <c r="F4" s="5">
        <f>SUM(D4-C4)</f>
        <v>-1001.97776</v>
      </c>
    </row>
    <row r="5" spans="1:6" s="6" customFormat="1">
      <c r="A5" s="68">
        <v>1010000000</v>
      </c>
      <c r="B5" s="67" t="s">
        <v>5</v>
      </c>
      <c r="C5" s="5">
        <f>C6</f>
        <v>102</v>
      </c>
      <c r="D5" s="5">
        <f>D6</f>
        <v>8.2420600000000004</v>
      </c>
      <c r="E5" s="5">
        <f t="shared" ref="E5:E51" si="0">SUM(D5/C5*100)</f>
        <v>8.0804509803921576</v>
      </c>
      <c r="F5" s="5">
        <f t="shared" ref="F5:F51" si="1">SUM(D5-C5)</f>
        <v>-93.757940000000005</v>
      </c>
    </row>
    <row r="6" spans="1:6">
      <c r="A6" s="7">
        <v>1010200001</v>
      </c>
      <c r="B6" s="8" t="s">
        <v>224</v>
      </c>
      <c r="C6" s="9">
        <v>102</v>
      </c>
      <c r="D6" s="10">
        <v>8.2420600000000004</v>
      </c>
      <c r="E6" s="9">
        <f t="shared" ref="E6:E11" si="2">SUM(D6/C6*100)</f>
        <v>8.0804509803921576</v>
      </c>
      <c r="F6" s="9">
        <f t="shared" si="1"/>
        <v>-93.757940000000005</v>
      </c>
    </row>
    <row r="7" spans="1:6" ht="31.5">
      <c r="A7" s="3">
        <v>1030000000</v>
      </c>
      <c r="B7" s="13" t="s">
        <v>266</v>
      </c>
      <c r="C7" s="5">
        <f>C8+C10+C9</f>
        <v>356.08</v>
      </c>
      <c r="D7" s="5">
        <f>D8+D10+D9+D11</f>
        <v>30.280809999999999</v>
      </c>
      <c r="E7" s="9">
        <f t="shared" si="2"/>
        <v>8.5039345090990786</v>
      </c>
      <c r="F7" s="9">
        <f t="shared" si="1"/>
        <v>-325.79919000000001</v>
      </c>
    </row>
    <row r="8" spans="1:6">
      <c r="A8" s="7">
        <v>1030223001</v>
      </c>
      <c r="B8" s="8" t="s">
        <v>268</v>
      </c>
      <c r="C8" s="9">
        <v>132.82</v>
      </c>
      <c r="D8" s="10">
        <v>14.2197</v>
      </c>
      <c r="E8" s="9">
        <f t="shared" si="2"/>
        <v>10.70599307333233</v>
      </c>
      <c r="F8" s="9">
        <f t="shared" si="1"/>
        <v>-118.60029999999999</v>
      </c>
    </row>
    <row r="9" spans="1:6">
      <c r="A9" s="7">
        <v>1030224001</v>
      </c>
      <c r="B9" s="8" t="s">
        <v>274</v>
      </c>
      <c r="C9" s="9">
        <v>1.42</v>
      </c>
      <c r="D9" s="10">
        <v>9.1240000000000002E-2</v>
      </c>
      <c r="E9" s="9">
        <f t="shared" si="2"/>
        <v>6.4253521126760571</v>
      </c>
      <c r="F9" s="9">
        <f t="shared" si="1"/>
        <v>-1.3287599999999999</v>
      </c>
    </row>
    <row r="10" spans="1:6">
      <c r="A10" s="7">
        <v>1030225001</v>
      </c>
      <c r="B10" s="8" t="s">
        <v>267</v>
      </c>
      <c r="C10" s="9">
        <v>221.84</v>
      </c>
      <c r="D10" s="10">
        <v>18.853840000000002</v>
      </c>
      <c r="E10" s="9">
        <f t="shared" si="2"/>
        <v>8.4988460151460519</v>
      </c>
      <c r="F10" s="9">
        <f t="shared" si="1"/>
        <v>-202.98616000000001</v>
      </c>
    </row>
    <row r="11" spans="1:6">
      <c r="A11" s="7">
        <v>1030226001</v>
      </c>
      <c r="B11" s="8" t="s">
        <v>276</v>
      </c>
      <c r="C11" s="9">
        <v>0</v>
      </c>
      <c r="D11" s="10">
        <v>-2.8839700000000001</v>
      </c>
      <c r="E11" s="9" t="e">
        <f t="shared" si="2"/>
        <v>#DIV/0!</v>
      </c>
      <c r="F11" s="9">
        <f t="shared" si="1"/>
        <v>-2.8839700000000001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0</v>
      </c>
      <c r="E12" s="5">
        <f t="shared" si="0"/>
        <v>0</v>
      </c>
      <c r="F12" s="5">
        <f t="shared" si="1"/>
        <v>-40</v>
      </c>
    </row>
    <row r="13" spans="1:6" ht="15.75" customHeight="1">
      <c r="A13" s="7">
        <v>1050300000</v>
      </c>
      <c r="B13" s="11" t="s">
        <v>225</v>
      </c>
      <c r="C13" s="12">
        <v>40</v>
      </c>
      <c r="D13" s="10">
        <v>0</v>
      </c>
      <c r="E13" s="9">
        <f t="shared" si="0"/>
        <v>0</v>
      </c>
      <c r="F13" s="9">
        <f t="shared" si="1"/>
        <v>-40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551</v>
      </c>
      <c r="D14" s="5">
        <f>D15+D16</f>
        <v>12.87937</v>
      </c>
      <c r="E14" s="9">
        <f t="shared" si="0"/>
        <v>2.3374537205081669</v>
      </c>
      <c r="F14" s="9">
        <f t="shared" si="1"/>
        <v>-538.12063000000001</v>
      </c>
    </row>
    <row r="15" spans="1:6" s="6" customFormat="1" ht="15.75" customHeight="1">
      <c r="A15" s="7">
        <v>1060100000</v>
      </c>
      <c r="B15" s="11" t="s">
        <v>8</v>
      </c>
      <c r="C15" s="189">
        <v>91</v>
      </c>
      <c r="D15" s="10">
        <v>2.66893</v>
      </c>
      <c r="E15" s="9">
        <f>SUM(D15/C15*100)</f>
        <v>2.9328901098901099</v>
      </c>
      <c r="F15" s="9">
        <f>SUM(D15-C14)</f>
        <v>-548.33106999999995</v>
      </c>
    </row>
    <row r="16" spans="1:6" ht="15.75" customHeight="1">
      <c r="A16" s="7">
        <v>1060600000</v>
      </c>
      <c r="B16" s="11" t="s">
        <v>7</v>
      </c>
      <c r="C16" s="9">
        <v>460</v>
      </c>
      <c r="D16" s="10">
        <v>10.21044</v>
      </c>
      <c r="E16" s="9">
        <f t="shared" si="0"/>
        <v>2.2196608695652174</v>
      </c>
      <c r="F16" s="9">
        <f t="shared" si="1"/>
        <v>-449.78955999999999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0.7</v>
      </c>
      <c r="E17" s="5">
        <f t="shared" si="0"/>
        <v>13.999999999999998</v>
      </c>
      <c r="F17" s="5">
        <f t="shared" si="1"/>
        <v>-4.3</v>
      </c>
    </row>
    <row r="18" spans="1:6" ht="18.75" customHeight="1">
      <c r="A18" s="7">
        <v>1080400001</v>
      </c>
      <c r="B18" s="8" t="s">
        <v>223</v>
      </c>
      <c r="C18" s="9">
        <v>5</v>
      </c>
      <c r="D18" s="10">
        <v>0.7</v>
      </c>
      <c r="E18" s="9">
        <f t="shared" si="0"/>
        <v>13.999999999999998</v>
      </c>
      <c r="F18" s="9">
        <f t="shared" si="1"/>
        <v>-4.3</v>
      </c>
    </row>
    <row r="19" spans="1:6" ht="15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0.75" hidden="1" customHeight="1">
      <c r="A20" s="68">
        <v>1090000000</v>
      </c>
      <c r="B20" s="69" t="s">
        <v>226</v>
      </c>
      <c r="C20" s="5">
        <f>C21+C22+C23+C24</f>
        <v>0</v>
      </c>
      <c r="D20" s="5">
        <f>D22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6.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.75" customHeight="1">
      <c r="A25" s="3"/>
      <c r="B25" s="4" t="s">
        <v>12</v>
      </c>
      <c r="C25" s="5">
        <f>C26+C29+C31+C37+C34</f>
        <v>85.7</v>
      </c>
      <c r="D25" s="5">
        <f>D26+D29+D31+D37-D34</f>
        <v>0</v>
      </c>
      <c r="E25" s="5">
        <f t="shared" si="0"/>
        <v>0</v>
      </c>
      <c r="F25" s="5">
        <f t="shared" si="1"/>
        <v>-85.7</v>
      </c>
    </row>
    <row r="26" spans="1:6" s="6" customFormat="1" ht="15.75" customHeight="1">
      <c r="A26" s="68">
        <v>1110000000</v>
      </c>
      <c r="B26" s="69" t="s">
        <v>126</v>
      </c>
      <c r="C26" s="5">
        <f>C27+C28</f>
        <v>85.7</v>
      </c>
      <c r="D26" s="5">
        <f>D27+D28</f>
        <v>0</v>
      </c>
      <c r="E26" s="5">
        <f t="shared" si="0"/>
        <v>0</v>
      </c>
      <c r="F26" s="5">
        <f t="shared" si="1"/>
        <v>-85.7</v>
      </c>
    </row>
    <row r="27" spans="1:6" ht="15.75" customHeight="1">
      <c r="A27" s="16">
        <v>1110502510</v>
      </c>
      <c r="B27" s="17" t="s">
        <v>221</v>
      </c>
      <c r="C27" s="12">
        <v>85.7</v>
      </c>
      <c r="D27" s="10">
        <v>0</v>
      </c>
      <c r="E27" s="9">
        <f t="shared" si="0"/>
        <v>0</v>
      </c>
      <c r="F27" s="9">
        <f t="shared" si="1"/>
        <v>-85.7</v>
      </c>
    </row>
    <row r="28" spans="1:6" ht="17.25" customHeight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33.7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7.25" customHeight="1">
      <c r="A30" s="7">
        <v>1130206005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2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7.25" hidden="1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8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8" hidden="1" customHeight="1">
      <c r="A34" s="3">
        <v>1160000000</v>
      </c>
      <c r="B34" s="13" t="s">
        <v>240</v>
      </c>
      <c r="C34" s="14">
        <f>C35</f>
        <v>0</v>
      </c>
      <c r="D34" s="14">
        <f>D35+D36</f>
        <v>0</v>
      </c>
      <c r="E34" s="14" t="e">
        <f>E35</f>
        <v>#DIV/0!</v>
      </c>
      <c r="F34" s="14">
        <f>F35</f>
        <v>0</v>
      </c>
    </row>
    <row r="35" spans="1:7" ht="47.25" hidden="1">
      <c r="A35" s="7">
        <v>1163305010</v>
      </c>
      <c r="B35" s="8" t="s">
        <v>255</v>
      </c>
      <c r="C35" s="9">
        <v>0</v>
      </c>
      <c r="D35" s="10">
        <v>0</v>
      </c>
      <c r="E35" s="10" t="e">
        <f>E37</f>
        <v>#DIV/0!</v>
      </c>
      <c r="F35" s="10">
        <f>F37</f>
        <v>0</v>
      </c>
    </row>
    <row r="36" spans="1:7" ht="47.25" hidden="1">
      <c r="A36" s="7">
        <v>1169005010</v>
      </c>
      <c r="B36" s="8" t="s">
        <v>325</v>
      </c>
      <c r="C36" s="9">
        <v>0</v>
      </c>
      <c r="D36" s="10">
        <v>0</v>
      </c>
      <c r="E36" s="10" t="e">
        <f>E38</f>
        <v>#DIV/0!</v>
      </c>
      <c r="F36" s="10">
        <f>F38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9" t="e">
        <f t="shared" si="0"/>
        <v>#DIV/0!</v>
      </c>
      <c r="F37" s="5">
        <f t="shared" si="1"/>
        <v>0</v>
      </c>
    </row>
    <row r="38" spans="1:7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7.25" customHeight="1">
      <c r="A40" s="3">
        <v>1000000000</v>
      </c>
      <c r="B40" s="4" t="s">
        <v>16</v>
      </c>
      <c r="C40" s="126">
        <f>SUM(C4,C25)</f>
        <v>1139.78</v>
      </c>
      <c r="D40" s="126">
        <f>D4+D25</f>
        <v>52.102239999999995</v>
      </c>
      <c r="E40" s="5">
        <f t="shared" si="0"/>
        <v>4.5712541016687425</v>
      </c>
      <c r="F40" s="5">
        <f t="shared" si="1"/>
        <v>-1087.67776</v>
      </c>
    </row>
    <row r="41" spans="1:7" s="6" customFormat="1">
      <c r="A41" s="3">
        <v>2000000000</v>
      </c>
      <c r="B41" s="4" t="s">
        <v>17</v>
      </c>
      <c r="C41" s="5">
        <f>C42+C44+C45+C46+C47+C48+C43+C50</f>
        <v>4061.7310000000002</v>
      </c>
      <c r="D41" s="5">
        <f>D42+D44+D45+D46+D47+D48+D43+D50</f>
        <v>558.45519999999999</v>
      </c>
      <c r="E41" s="5">
        <f t="shared" si="0"/>
        <v>13.749192154773421</v>
      </c>
      <c r="F41" s="5">
        <f t="shared" si="1"/>
        <v>-3503.2758000000003</v>
      </c>
      <c r="G41" s="19"/>
    </row>
    <row r="42" spans="1:7" ht="16.5" customHeight="1">
      <c r="A42" s="16">
        <v>2021000000</v>
      </c>
      <c r="B42" s="17" t="s">
        <v>18</v>
      </c>
      <c r="C42" s="12">
        <v>3247.3</v>
      </c>
      <c r="D42" s="12">
        <v>541.22199999999998</v>
      </c>
      <c r="E42" s="9">
        <f t="shared" si="0"/>
        <v>16.666830905675482</v>
      </c>
      <c r="F42" s="9">
        <f t="shared" si="1"/>
        <v>-2706.0780000000004</v>
      </c>
    </row>
    <row r="43" spans="1:7" ht="17.25" customHeight="1">
      <c r="A43" s="16">
        <v>2021500200</v>
      </c>
      <c r="B43" s="17" t="s">
        <v>227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>
      <c r="A44" s="16">
        <v>2022000000</v>
      </c>
      <c r="B44" s="17" t="s">
        <v>19</v>
      </c>
      <c r="C44" s="12">
        <v>681.78800000000001</v>
      </c>
      <c r="D44" s="10">
        <v>0</v>
      </c>
      <c r="E44" s="9">
        <f>SUM(D44/C44*100)</f>
        <v>0</v>
      </c>
      <c r="F44" s="9">
        <f t="shared" si="1"/>
        <v>-681.78800000000001</v>
      </c>
    </row>
    <row r="45" spans="1:7" ht="17.25" customHeight="1">
      <c r="A45" s="16">
        <v>2023000000</v>
      </c>
      <c r="B45" s="17" t="s">
        <v>20</v>
      </c>
      <c r="C45" s="12">
        <v>107.643</v>
      </c>
      <c r="D45" s="184">
        <v>17.2332</v>
      </c>
      <c r="E45" s="9">
        <f t="shared" si="0"/>
        <v>16.009587246732256</v>
      </c>
      <c r="F45" s="9">
        <f t="shared" si="1"/>
        <v>-90.409800000000004</v>
      </c>
    </row>
    <row r="46" spans="1:7" ht="21.75" customHeight="1">
      <c r="A46" s="16">
        <v>2020400000</v>
      </c>
      <c r="B46" s="17" t="s">
        <v>21</v>
      </c>
      <c r="C46" s="12">
        <v>25</v>
      </c>
      <c r="D46" s="185">
        <v>0</v>
      </c>
      <c r="E46" s="9">
        <f t="shared" si="0"/>
        <v>0</v>
      </c>
      <c r="F46" s="9">
        <f t="shared" si="1"/>
        <v>-25</v>
      </c>
    </row>
    <row r="47" spans="1:7" ht="32.25" customHeight="1">
      <c r="A47" s="16">
        <v>2020900000</v>
      </c>
      <c r="B47" s="18" t="s">
        <v>22</v>
      </c>
      <c r="C47" s="12"/>
      <c r="D47" s="185"/>
      <c r="E47" s="9" t="e">
        <f t="shared" si="0"/>
        <v>#DIV/0!</v>
      </c>
      <c r="F47" s="9">
        <f t="shared" si="1"/>
        <v>0</v>
      </c>
    </row>
    <row r="48" spans="1:7" ht="29.25" hidden="1" customHeight="1">
      <c r="A48" s="7">
        <v>2190500005</v>
      </c>
      <c r="B48" s="11" t="s">
        <v>23</v>
      </c>
      <c r="C48" s="14"/>
      <c r="D48" s="14"/>
      <c r="E48" s="5"/>
      <c r="F48" s="5">
        <f>SUM(D48-C48)</f>
        <v>0</v>
      </c>
    </row>
    <row r="49" spans="1:8" s="6" customFormat="1" ht="0.75" hidden="1" customHeight="1">
      <c r="A49" s="3">
        <v>3000000000</v>
      </c>
      <c r="B49" s="13" t="s">
        <v>24</v>
      </c>
      <c r="C49" s="188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34.5" customHeight="1">
      <c r="A50" s="7">
        <v>2070500010</v>
      </c>
      <c r="B50" s="8" t="s">
        <v>334</v>
      </c>
      <c r="C50" s="12"/>
      <c r="D50" s="10">
        <v>0</v>
      </c>
      <c r="E50" s="9" t="e">
        <f t="shared" si="0"/>
        <v>#DIV/0!</v>
      </c>
      <c r="F50" s="9">
        <f t="shared" si="1"/>
        <v>0</v>
      </c>
    </row>
    <row r="51" spans="1:8" s="6" customFormat="1" ht="19.5" customHeight="1">
      <c r="A51" s="3"/>
      <c r="B51" s="4" t="s">
        <v>25</v>
      </c>
      <c r="C51" s="247">
        <f>C40+C41</f>
        <v>5201.5110000000004</v>
      </c>
      <c r="D51" s="248">
        <f>D40+D41</f>
        <v>610.55744000000004</v>
      </c>
      <c r="E51" s="93">
        <f t="shared" si="0"/>
        <v>11.738078416060256</v>
      </c>
      <c r="F51" s="93">
        <f t="shared" si="1"/>
        <v>-4590.9535599999999</v>
      </c>
      <c r="G51" s="197"/>
      <c r="H51" s="197"/>
    </row>
    <row r="52" spans="1:8" s="6" customFormat="1">
      <c r="A52" s="3"/>
      <c r="B52" s="21" t="s">
        <v>306</v>
      </c>
      <c r="C52" s="93">
        <f>C51-C98</f>
        <v>0</v>
      </c>
      <c r="D52" s="93">
        <f>D51-D98</f>
        <v>301.06951000000004</v>
      </c>
      <c r="E52" s="22"/>
      <c r="F52" s="22"/>
    </row>
    <row r="53" spans="1:8">
      <c r="A53" s="23"/>
      <c r="B53" s="24"/>
      <c r="C53" s="183"/>
      <c r="D53" s="183"/>
      <c r="E53" s="26"/>
      <c r="F53" s="27"/>
    </row>
    <row r="54" spans="1:8" ht="46.5" customHeight="1">
      <c r="A54" s="28" t="s">
        <v>0</v>
      </c>
      <c r="B54" s="28" t="s">
        <v>26</v>
      </c>
      <c r="C54" s="72" t="s">
        <v>407</v>
      </c>
      <c r="D54" s="73" t="s">
        <v>412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29.25" customHeight="1">
      <c r="A56" s="30" t="s">
        <v>27</v>
      </c>
      <c r="B56" s="31" t="s">
        <v>28</v>
      </c>
      <c r="C56" s="180">
        <f>C57+C58+C59+C60+C61+C63+C62</f>
        <v>1526.9859999999999</v>
      </c>
      <c r="D56" s="33">
        <f>D57+D58+D59+D60+D61+D63+D62</f>
        <v>133.77569</v>
      </c>
      <c r="E56" s="34">
        <f>SUM(D56/C56*100)</f>
        <v>8.760767289287525</v>
      </c>
      <c r="F56" s="34">
        <f>SUM(D56-C56)</f>
        <v>-1393.2103099999999</v>
      </c>
    </row>
    <row r="57" spans="1:8" s="6" customFormat="1" ht="31.5" hidden="1">
      <c r="A57" s="35" t="s">
        <v>29</v>
      </c>
      <c r="B57" s="36" t="s">
        <v>30</v>
      </c>
      <c r="C57" s="37"/>
      <c r="D57" s="135"/>
      <c r="E57" s="38"/>
      <c r="F57" s="38"/>
    </row>
    <row r="58" spans="1:8" ht="18.75" customHeight="1">
      <c r="A58" s="35" t="s">
        <v>31</v>
      </c>
      <c r="B58" s="39" t="s">
        <v>32</v>
      </c>
      <c r="C58" s="37">
        <v>1423.8</v>
      </c>
      <c r="D58" s="37">
        <v>133.77569</v>
      </c>
      <c r="E58" s="38">
        <f t="shared" ref="E58:E98" si="3">SUM(D58/C58*100)</f>
        <v>9.3956798707683671</v>
      </c>
      <c r="F58" s="38">
        <f t="shared" ref="F58:F98" si="4">SUM(D58-C58)</f>
        <v>-1290.02431</v>
      </c>
    </row>
    <row r="59" spans="1:8" ht="16.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31.5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hidden="1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8" ht="18" customHeight="1">
      <c r="A63" s="35" t="s">
        <v>41</v>
      </c>
      <c r="B63" s="39" t="s">
        <v>42</v>
      </c>
      <c r="C63" s="37">
        <v>3.1859999999999999</v>
      </c>
      <c r="D63" s="37">
        <v>0</v>
      </c>
      <c r="E63" s="38">
        <f t="shared" si="3"/>
        <v>0</v>
      </c>
      <c r="F63" s="38">
        <f t="shared" si="4"/>
        <v>-3.1859999999999999</v>
      </c>
    </row>
    <row r="64" spans="1:8" s="6" customFormat="1">
      <c r="A64" s="41" t="s">
        <v>43</v>
      </c>
      <c r="B64" s="42" t="s">
        <v>44</v>
      </c>
      <c r="C64" s="32">
        <f>C65</f>
        <v>103.383</v>
      </c>
      <c r="D64" s="32">
        <f>D65</f>
        <v>14.197789999999999</v>
      </c>
      <c r="E64" s="34">
        <f t="shared" si="3"/>
        <v>13.733195979996712</v>
      </c>
      <c r="F64" s="34">
        <f t="shared" si="4"/>
        <v>-89.185209999999998</v>
      </c>
    </row>
    <row r="65" spans="1:7">
      <c r="A65" s="43" t="s">
        <v>45</v>
      </c>
      <c r="B65" s="44" t="s">
        <v>46</v>
      </c>
      <c r="C65" s="37">
        <v>103.383</v>
      </c>
      <c r="D65" s="37">
        <v>14.197789999999999</v>
      </c>
      <c r="E65" s="38">
        <f t="shared" si="3"/>
        <v>13.733195979996712</v>
      </c>
      <c r="F65" s="38">
        <f t="shared" si="4"/>
        <v>-89.185209999999998</v>
      </c>
    </row>
    <row r="66" spans="1:7" s="6" customFormat="1" ht="18.75" customHeight="1">
      <c r="A66" s="30" t="s">
        <v>47</v>
      </c>
      <c r="B66" s="31" t="s">
        <v>48</v>
      </c>
      <c r="C66" s="32">
        <f>C69+C70+C71</f>
        <v>15</v>
      </c>
      <c r="D66" s="32">
        <f>SUM(D69+D70+D71)</f>
        <v>0</v>
      </c>
      <c r="E66" s="34">
        <f t="shared" si="3"/>
        <v>0</v>
      </c>
      <c r="F66" s="34">
        <f t="shared" si="4"/>
        <v>-15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6.5" customHeight="1">
      <c r="A69" s="46" t="s">
        <v>53</v>
      </c>
      <c r="B69" s="47" t="s">
        <v>54</v>
      </c>
      <c r="C69" s="97">
        <v>3</v>
      </c>
      <c r="D69" s="37">
        <v>0</v>
      </c>
      <c r="E69" s="38">
        <f t="shared" si="3"/>
        <v>0</v>
      </c>
      <c r="F69" s="38">
        <f t="shared" si="4"/>
        <v>-3</v>
      </c>
    </row>
    <row r="70" spans="1:7" ht="15.75" customHeight="1">
      <c r="A70" s="46" t="s">
        <v>214</v>
      </c>
      <c r="B70" s="47" t="s">
        <v>215</v>
      </c>
      <c r="C70" s="37">
        <v>10</v>
      </c>
      <c r="D70" s="37">
        <v>0</v>
      </c>
      <c r="E70" s="38">
        <f t="shared" si="3"/>
        <v>0</v>
      </c>
      <c r="F70" s="38">
        <f t="shared" si="4"/>
        <v>-10</v>
      </c>
    </row>
    <row r="71" spans="1:7" ht="15.75" customHeight="1">
      <c r="A71" s="46" t="s">
        <v>339</v>
      </c>
      <c r="B71" s="47" t="s">
        <v>394</v>
      </c>
      <c r="C71" s="37">
        <v>2</v>
      </c>
      <c r="D71" s="37">
        <v>0</v>
      </c>
      <c r="E71" s="38">
        <f>SUM(D71/C71*100)</f>
        <v>0</v>
      </c>
      <c r="F71" s="38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1187.828</v>
      </c>
      <c r="D72" s="48">
        <f>SUM(D73:D76)</f>
        <v>12.151</v>
      </c>
      <c r="E72" s="34">
        <f t="shared" si="3"/>
        <v>1.0229595530666056</v>
      </c>
      <c r="F72" s="34">
        <f t="shared" si="4"/>
        <v>-1175.6769999999999</v>
      </c>
    </row>
    <row r="73" spans="1:7" ht="15.75" customHeight="1">
      <c r="A73" s="35" t="s">
        <v>57</v>
      </c>
      <c r="B73" s="39" t="s">
        <v>58</v>
      </c>
      <c r="C73" s="49">
        <v>4.26</v>
      </c>
      <c r="D73" s="37">
        <v>0</v>
      </c>
      <c r="E73" s="38">
        <f t="shared" si="3"/>
        <v>0</v>
      </c>
      <c r="F73" s="38">
        <f t="shared" si="4"/>
        <v>-4.26</v>
      </c>
    </row>
    <row r="74" spans="1:7" s="6" customFormat="1" ht="19.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1123.568</v>
      </c>
      <c r="D75" s="37">
        <v>12.151</v>
      </c>
      <c r="E75" s="38">
        <f t="shared" si="3"/>
        <v>1.0814654742748102</v>
      </c>
      <c r="F75" s="38">
        <f t="shared" si="4"/>
        <v>-1111.4169999999999</v>
      </c>
    </row>
    <row r="76" spans="1:7" ht="16.5" customHeight="1">
      <c r="A76" s="35" t="s">
        <v>63</v>
      </c>
      <c r="B76" s="39" t="s">
        <v>64</v>
      </c>
      <c r="C76" s="49">
        <v>60</v>
      </c>
      <c r="D76" s="37">
        <v>0</v>
      </c>
      <c r="E76" s="38">
        <f t="shared" si="3"/>
        <v>0</v>
      </c>
      <c r="F76" s="38">
        <f t="shared" si="4"/>
        <v>-60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1311.414</v>
      </c>
      <c r="D77" s="32">
        <f>SUM(D78:D80)</f>
        <v>55.173450000000003</v>
      </c>
      <c r="E77" s="34">
        <f t="shared" si="3"/>
        <v>4.2071725633552788</v>
      </c>
      <c r="F77" s="34">
        <f t="shared" si="4"/>
        <v>-1256.24055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7.25" customHeight="1">
      <c r="A79" s="35" t="s">
        <v>69</v>
      </c>
      <c r="B79" s="51" t="s">
        <v>70</v>
      </c>
      <c r="C79" s="37">
        <v>742.18399999999997</v>
      </c>
      <c r="D79" s="37">
        <v>31.200579999999999</v>
      </c>
      <c r="E79" s="38">
        <f t="shared" si="3"/>
        <v>4.2038874457007962</v>
      </c>
      <c r="F79" s="38">
        <f t="shared" si="4"/>
        <v>-710.98342000000002</v>
      </c>
    </row>
    <row r="80" spans="1:7">
      <c r="A80" s="35" t="s">
        <v>71</v>
      </c>
      <c r="B80" s="39" t="s">
        <v>72</v>
      </c>
      <c r="C80" s="37">
        <v>569.23</v>
      </c>
      <c r="D80" s="37">
        <v>23.97287</v>
      </c>
      <c r="E80" s="38">
        <f t="shared" si="3"/>
        <v>4.2114558262916573</v>
      </c>
      <c r="F80" s="38">
        <f t="shared" si="4"/>
        <v>-545.25712999999996</v>
      </c>
    </row>
    <row r="81" spans="1:7" s="6" customFormat="1">
      <c r="A81" s="30" t="s">
        <v>83</v>
      </c>
      <c r="B81" s="31" t="s">
        <v>84</v>
      </c>
      <c r="C81" s="32">
        <f>C82</f>
        <v>1026.9000000000001</v>
      </c>
      <c r="D81" s="32">
        <f>SUM(D82)</f>
        <v>85.575000000000003</v>
      </c>
      <c r="E81" s="34">
        <f t="shared" si="3"/>
        <v>8.3333333333333321</v>
      </c>
      <c r="F81" s="34">
        <f t="shared" si="4"/>
        <v>-941.32500000000005</v>
      </c>
    </row>
    <row r="82" spans="1:7" ht="17.25" customHeight="1">
      <c r="A82" s="35" t="s">
        <v>85</v>
      </c>
      <c r="B82" s="39" t="s">
        <v>229</v>
      </c>
      <c r="C82" s="37">
        <v>1026.9000000000001</v>
      </c>
      <c r="D82" s="37">
        <v>85.575000000000003</v>
      </c>
      <c r="E82" s="38">
        <f t="shared" si="3"/>
        <v>8.3333333333333321</v>
      </c>
      <c r="F82" s="38">
        <f t="shared" si="4"/>
        <v>-941.32500000000005</v>
      </c>
    </row>
    <row r="83" spans="1:7" s="6" customFormat="1" ht="21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7" ht="18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7" ht="17.25" hidden="1" customHeight="1">
      <c r="A85" s="53">
        <v>1003</v>
      </c>
      <c r="B85" s="54" t="s">
        <v>88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7" ht="23.2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7" ht="17.2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7">
      <c r="A88" s="30" t="s">
        <v>92</v>
      </c>
      <c r="B88" s="31" t="s">
        <v>93</v>
      </c>
      <c r="C88" s="32">
        <f>C89+C90+C91+C92+C93</f>
        <v>30</v>
      </c>
      <c r="D88" s="32">
        <f>D89</f>
        <v>8.6150000000000002</v>
      </c>
      <c r="E88" s="38">
        <f t="shared" si="3"/>
        <v>28.716666666666669</v>
      </c>
      <c r="F88" s="22">
        <f>F89+F90+F91+F92+F93</f>
        <v>-21.384999999999998</v>
      </c>
    </row>
    <row r="89" spans="1:7" ht="19.5" customHeight="1">
      <c r="A89" s="35" t="s">
        <v>94</v>
      </c>
      <c r="B89" s="39" t="s">
        <v>95</v>
      </c>
      <c r="C89" s="37">
        <v>30</v>
      </c>
      <c r="D89" s="37">
        <v>8.6150000000000002</v>
      </c>
      <c r="E89" s="38">
        <f t="shared" si="3"/>
        <v>28.716666666666669</v>
      </c>
      <c r="F89" s="38">
        <f>SUM(D89-C89)</f>
        <v>-21.384999999999998</v>
      </c>
      <c r="G89" s="244"/>
    </row>
    <row r="90" spans="1:7" ht="15.7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7" ht="15.75" hidden="1" customHeight="1">
      <c r="A91" s="35" t="s">
        <v>98</v>
      </c>
      <c r="B91" s="39" t="s">
        <v>99</v>
      </c>
      <c r="C91" s="37"/>
      <c r="D91" s="37" t="s">
        <v>322</v>
      </c>
      <c r="E91" s="38" t="e">
        <f t="shared" si="3"/>
        <v>#VALUE!</v>
      </c>
      <c r="F91" s="38"/>
    </row>
    <row r="92" spans="1:7" ht="15.7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7" ht="15.7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7" s="6" customFormat="1" ht="15.75" hidden="1" customHeight="1">
      <c r="A94" s="52">
        <v>1400</v>
      </c>
      <c r="B94" s="56" t="s">
        <v>112</v>
      </c>
      <c r="C94" s="48">
        <f>C95+C96+C97</f>
        <v>0</v>
      </c>
      <c r="D94" s="48">
        <f>SUM(D95:D97)</f>
        <v>0</v>
      </c>
      <c r="E94" s="34" t="e">
        <f t="shared" si="3"/>
        <v>#DIV/0!</v>
      </c>
      <c r="F94" s="34">
        <f t="shared" si="4"/>
        <v>0</v>
      </c>
    </row>
    <row r="95" spans="1:7" ht="15.7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7" ht="15.7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t="15.75" hidden="1" customHeight="1">
      <c r="A97" s="53">
        <v>1403</v>
      </c>
      <c r="B97" s="54" t="s">
        <v>115</v>
      </c>
      <c r="C97" s="49">
        <v>0</v>
      </c>
      <c r="D97" s="37">
        <v>0</v>
      </c>
      <c r="E97" s="38" t="e">
        <f t="shared" si="3"/>
        <v>#DIV/0!</v>
      </c>
      <c r="F97" s="38">
        <f t="shared" si="4"/>
        <v>0</v>
      </c>
    </row>
    <row r="98" spans="1:8" s="6" customFormat="1" ht="15.75" customHeight="1">
      <c r="A98" s="52"/>
      <c r="B98" s="57" t="s">
        <v>116</v>
      </c>
      <c r="C98" s="273">
        <f>C56+C64+C66+C72+C77+C81+C83+C88+C94</f>
        <v>5201.5110000000004</v>
      </c>
      <c r="D98" s="477">
        <f>D56+D64+D66+D72+D77+D81+D83+D88+D94</f>
        <v>309.48793000000001</v>
      </c>
      <c r="E98" s="34">
        <f t="shared" si="3"/>
        <v>5.949962039876489</v>
      </c>
      <c r="F98" s="34">
        <f t="shared" si="4"/>
        <v>-4892.0230700000002</v>
      </c>
      <c r="G98" s="197"/>
      <c r="H98" s="197"/>
    </row>
    <row r="99" spans="1:8">
      <c r="C99" s="125"/>
      <c r="D99" s="101"/>
    </row>
    <row r="100" spans="1:8" s="65" customFormat="1" ht="16.5" customHeight="1">
      <c r="A100" s="63" t="s">
        <v>117</v>
      </c>
      <c r="B100" s="63"/>
      <c r="C100" s="182"/>
      <c r="D100" s="182"/>
      <c r="E100" s="245"/>
    </row>
    <row r="101" spans="1:8" s="65" customFormat="1" ht="20.25" customHeight="1">
      <c r="A101" s="66" t="s">
        <v>118</v>
      </c>
      <c r="B101" s="66"/>
      <c r="C101" s="65" t="s">
        <v>119</v>
      </c>
    </row>
    <row r="102" spans="1:8" ht="13.5" customHeight="1">
      <c r="C102" s="119"/>
    </row>
    <row r="104" spans="1:8" ht="5.25" customHeight="1"/>
    <row r="142" hidden="1"/>
  </sheetData>
  <customSheetViews>
    <customSheetView guid="{61528DAC-5C4C-48F4-ADE2-8A724B05A086}" scale="70" showPageBreaks="1" hiddenRows="1" view="pageBreakPreview" topLeftCell="A37">
      <selection activeCell="D98" sqref="D98"/>
      <pageMargins left="0.70866141732283472" right="0.70866141732283472" top="0.74803149606299213" bottom="0.74803149606299213" header="0.31496062992125984" footer="0.31496062992125984"/>
      <pageSetup paperSize="9" scale="59" orientation="portrait" r:id="rId1"/>
    </customSheetView>
    <customSheetView guid="{5BFCA170-DEAE-4D2C-98A0-1E68B427AC01}" showPageBreaks="1" hiddenRows="1" topLeftCell="A50">
      <selection activeCell="B100" sqref="B100"/>
      <pageMargins left="0.7" right="0.7" top="0.75" bottom="0.75" header="0.3" footer="0.3"/>
      <pageSetup paperSize="9" scale="52" orientation="portrait" r:id="rId2"/>
    </customSheetView>
    <customSheetView guid="{42584DC0-1D41-4C93-9B38-C388E7B8DAC4}" scale="70" showPageBreaks="1" hiddenRows="1" view="pageBreakPreview">
      <selection activeCell="G1" sqref="G1:G1048576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50">
      <selection activeCell="C97" sqref="C97:D97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16">
      <selection activeCell="G52" sqref="G52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22">
      <selection activeCell="C51" sqref="C51:D52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printArea="1" hiddenRows="1" view="pageBreakPreview" topLeftCell="A28">
      <selection activeCell="D81" sqref="D81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46">
      <selection activeCell="D89" sqref="D89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L142"/>
  <sheetViews>
    <sheetView view="pageBreakPreview" topLeftCell="A34" zoomScale="70" zoomScaleNormal="100" zoomScaleSheetLayoutView="70" workbookViewId="0">
      <selection activeCell="D87" sqref="D87"/>
    </sheetView>
  </sheetViews>
  <sheetFormatPr defaultRowHeight="15.75"/>
  <cols>
    <col min="1" max="1" width="14.7109375" style="58" customWidth="1"/>
    <col min="2" max="2" width="57.5703125" style="59" customWidth="1"/>
    <col min="3" max="3" width="15" style="62" customWidth="1"/>
    <col min="4" max="4" width="17.42578125" style="62" customWidth="1"/>
    <col min="5" max="5" width="10.85546875" style="62" customWidth="1"/>
    <col min="6" max="6" width="12.570312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5" t="s">
        <v>425</v>
      </c>
      <c r="B1" s="525"/>
      <c r="C1" s="525"/>
      <c r="D1" s="525"/>
      <c r="E1" s="525"/>
      <c r="F1" s="525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786.06999999999994</v>
      </c>
      <c r="D4" s="5">
        <f>D5+D12+D14+D17+D7</f>
        <v>57.70374000000001</v>
      </c>
      <c r="E4" s="5">
        <f>SUM(D4/C4*100)</f>
        <v>7.3407889882580459</v>
      </c>
      <c r="F4" s="5">
        <f>SUM(D4-C4)</f>
        <v>-728.3662599999999</v>
      </c>
    </row>
    <row r="5" spans="1:6" s="6" customFormat="1">
      <c r="A5" s="68">
        <v>1010000000</v>
      </c>
      <c r="B5" s="67" t="s">
        <v>5</v>
      </c>
      <c r="C5" s="5">
        <f>C6</f>
        <v>59.1</v>
      </c>
      <c r="D5" s="5">
        <f>D6</f>
        <v>5.2190399999999997</v>
      </c>
      <c r="E5" s="5">
        <f t="shared" ref="E5:E51" si="0">SUM(D5/C5*100)</f>
        <v>8.8308629441624369</v>
      </c>
      <c r="F5" s="5">
        <f t="shared" ref="F5:F51" si="1">SUM(D5-C5)</f>
        <v>-53.880960000000002</v>
      </c>
    </row>
    <row r="6" spans="1:6">
      <c r="A6" s="7">
        <v>1010200001</v>
      </c>
      <c r="B6" s="8" t="s">
        <v>224</v>
      </c>
      <c r="C6" s="9">
        <v>59.1</v>
      </c>
      <c r="D6" s="10">
        <v>5.2190399999999997</v>
      </c>
      <c r="E6" s="9">
        <f t="shared" ref="E6:E11" si="2">SUM(D6/C6*100)</f>
        <v>8.8308629441624369</v>
      </c>
      <c r="F6" s="9">
        <f t="shared" si="1"/>
        <v>-53.880960000000002</v>
      </c>
    </row>
    <row r="7" spans="1:6" ht="31.5">
      <c r="A7" s="3">
        <v>1030000000</v>
      </c>
      <c r="B7" s="13" t="s">
        <v>266</v>
      </c>
      <c r="C7" s="5">
        <f>C8+C10+C9</f>
        <v>365.96999999999997</v>
      </c>
      <c r="D7" s="5">
        <f>D8+D10+D9+D11</f>
        <v>31.121950000000005</v>
      </c>
      <c r="E7" s="5">
        <f t="shared" si="2"/>
        <v>8.5039620733939962</v>
      </c>
      <c r="F7" s="5">
        <f t="shared" si="1"/>
        <v>-334.84804999999994</v>
      </c>
    </row>
    <row r="8" spans="1:6">
      <c r="A8" s="7">
        <v>1030223001</v>
      </c>
      <c r="B8" s="8" t="s">
        <v>268</v>
      </c>
      <c r="C8" s="9">
        <v>136.51</v>
      </c>
      <c r="D8" s="10">
        <v>14.614660000000001</v>
      </c>
      <c r="E8" s="9">
        <f t="shared" si="2"/>
        <v>10.705926305765146</v>
      </c>
      <c r="F8" s="9">
        <f t="shared" si="1"/>
        <v>-121.89533999999999</v>
      </c>
    </row>
    <row r="9" spans="1:6">
      <c r="A9" s="7">
        <v>1030224001</v>
      </c>
      <c r="B9" s="8" t="s">
        <v>274</v>
      </c>
      <c r="C9" s="9">
        <v>1.46</v>
      </c>
      <c r="D9" s="10">
        <v>9.3780000000000002E-2</v>
      </c>
      <c r="E9" s="9">
        <f t="shared" si="2"/>
        <v>6.4232876712328775</v>
      </c>
      <c r="F9" s="9">
        <f t="shared" si="1"/>
        <v>-1.36622</v>
      </c>
    </row>
    <row r="10" spans="1:6">
      <c r="A10" s="7">
        <v>1030225001</v>
      </c>
      <c r="B10" s="8" t="s">
        <v>267</v>
      </c>
      <c r="C10" s="9">
        <v>228</v>
      </c>
      <c r="D10" s="10">
        <v>19.377559999999999</v>
      </c>
      <c r="E10" s="9">
        <f t="shared" si="2"/>
        <v>8.4989298245614027</v>
      </c>
      <c r="F10" s="9">
        <f t="shared" si="1"/>
        <v>-208.62244000000001</v>
      </c>
    </row>
    <row r="11" spans="1:6">
      <c r="A11" s="7">
        <v>1030226001</v>
      </c>
      <c r="B11" s="8" t="s">
        <v>276</v>
      </c>
      <c r="C11" s="9">
        <v>0</v>
      </c>
      <c r="D11" s="10">
        <v>-2.9640499999999999</v>
      </c>
      <c r="E11" s="9" t="e">
        <f t="shared" si="2"/>
        <v>#DIV/0!</v>
      </c>
      <c r="F11" s="9">
        <f t="shared" si="1"/>
        <v>-2.9640499999999999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348</v>
      </c>
      <c r="D14" s="5">
        <f>D15+D16</f>
        <v>21.162750000000003</v>
      </c>
      <c r="E14" s="5">
        <f t="shared" si="0"/>
        <v>6.0812500000000007</v>
      </c>
      <c r="F14" s="5">
        <f t="shared" si="1"/>
        <v>-326.83724999999998</v>
      </c>
    </row>
    <row r="15" spans="1:6" s="6" customFormat="1" ht="15.75" customHeight="1">
      <c r="A15" s="7">
        <v>1060100000</v>
      </c>
      <c r="B15" s="11" t="s">
        <v>8</v>
      </c>
      <c r="C15" s="9">
        <v>75</v>
      </c>
      <c r="D15" s="10">
        <v>3.8950399999999998</v>
      </c>
      <c r="E15" s="9">
        <f t="shared" si="0"/>
        <v>5.1933866666666662</v>
      </c>
      <c r="F15" s="9">
        <f>SUM(D15-C15)</f>
        <v>-71.104960000000005</v>
      </c>
    </row>
    <row r="16" spans="1:6" ht="15.75" customHeight="1">
      <c r="A16" s="7">
        <v>1060600000</v>
      </c>
      <c r="B16" s="11" t="s">
        <v>7</v>
      </c>
      <c r="C16" s="9">
        <v>273</v>
      </c>
      <c r="D16" s="10">
        <v>17.267710000000001</v>
      </c>
      <c r="E16" s="9">
        <f t="shared" si="0"/>
        <v>6.3251684981684981</v>
      </c>
      <c r="F16" s="9">
        <f t="shared" si="1"/>
        <v>-255.73229000000001</v>
      </c>
    </row>
    <row r="17" spans="1:6" s="6" customFormat="1">
      <c r="A17" s="3">
        <v>1080000000</v>
      </c>
      <c r="B17" s="4" t="s">
        <v>10</v>
      </c>
      <c r="C17" s="5">
        <f>C18</f>
        <v>3</v>
      </c>
      <c r="D17" s="5">
        <f>D18</f>
        <v>0.2</v>
      </c>
      <c r="E17" s="5">
        <f t="shared" si="0"/>
        <v>6.666666666666667</v>
      </c>
      <c r="F17" s="5">
        <f t="shared" si="1"/>
        <v>-2.8</v>
      </c>
    </row>
    <row r="18" spans="1:6" ht="16.5" customHeight="1">
      <c r="A18" s="7">
        <v>1080400001</v>
      </c>
      <c r="B18" s="8" t="s">
        <v>223</v>
      </c>
      <c r="C18" s="9">
        <v>3</v>
      </c>
      <c r="D18" s="10">
        <v>0.2</v>
      </c>
      <c r="E18" s="9">
        <f t="shared" si="0"/>
        <v>6.666666666666667</v>
      </c>
      <c r="F18" s="9">
        <f t="shared" si="1"/>
        <v>-2.8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6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2.25" hidden="1" customHeight="1">
      <c r="A21" s="7">
        <v>1090100000</v>
      </c>
      <c r="B21" s="8" t="s">
        <v>122</v>
      </c>
      <c r="C21" s="9">
        <v>0</v>
      </c>
      <c r="D21" s="10">
        <v>0</v>
      </c>
      <c r="E21" s="9" t="e">
        <f t="shared" si="0"/>
        <v>#DIV/0!</v>
      </c>
      <c r="F21" s="9">
        <f t="shared" si="1"/>
        <v>0</v>
      </c>
    </row>
    <row r="22" spans="1:6" s="15" customFormat="1" ht="30" hidden="1" customHeight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30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0.2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hidden="1" customHeight="1">
      <c r="A25" s="3"/>
      <c r="B25" s="4" t="s">
        <v>12</v>
      </c>
      <c r="C25" s="5">
        <f>C26+C29+C31+C37+C34</f>
        <v>166</v>
      </c>
      <c r="D25" s="5">
        <f>D26+D29+D31+D37+D34</f>
        <v>99.128</v>
      </c>
      <c r="E25" s="5">
        <f t="shared" si="0"/>
        <v>59.715662650602411</v>
      </c>
      <c r="F25" s="5">
        <f t="shared" si="1"/>
        <v>-66.872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166</v>
      </c>
      <c r="D26" s="5">
        <f>D27+D28</f>
        <v>99.128</v>
      </c>
      <c r="E26" s="5">
        <f t="shared" si="0"/>
        <v>59.715662650602411</v>
      </c>
      <c r="F26" s="5">
        <f t="shared" si="1"/>
        <v>-66.872</v>
      </c>
    </row>
    <row r="27" spans="1:6">
      <c r="A27" s="16">
        <v>1110502510</v>
      </c>
      <c r="B27" s="17" t="s">
        <v>221</v>
      </c>
      <c r="C27" s="12">
        <v>140</v>
      </c>
      <c r="D27" s="10">
        <v>94.7928</v>
      </c>
      <c r="E27" s="9">
        <f t="shared" si="0"/>
        <v>67.709142857142851</v>
      </c>
      <c r="F27" s="9">
        <f t="shared" si="1"/>
        <v>-45.2072</v>
      </c>
    </row>
    <row r="28" spans="1:6" ht="18.75" customHeight="1">
      <c r="A28" s="7">
        <v>1110503505</v>
      </c>
      <c r="B28" s="11" t="s">
        <v>220</v>
      </c>
      <c r="C28" s="12">
        <v>26</v>
      </c>
      <c r="D28" s="10">
        <v>4.3352000000000004</v>
      </c>
      <c r="E28" s="9">
        <f t="shared" si="0"/>
        <v>16.673846153846156</v>
      </c>
      <c r="F28" s="9">
        <f t="shared" si="1"/>
        <v>-21.6648</v>
      </c>
    </row>
    <row r="29" spans="1:6" s="15" customFormat="1" ht="37.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1130206005</v>
      </c>
      <c r="B30" s="8" t="s">
        <v>219</v>
      </c>
      <c r="C30" s="9"/>
      <c r="D30" s="10"/>
      <c r="E30" s="9" t="e">
        <f t="shared" si="0"/>
        <v>#DIV/0!</v>
      </c>
      <c r="F30" s="9">
        <f t="shared" si="1"/>
        <v>0</v>
      </c>
    </row>
    <row r="31" spans="1:6" ht="27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1160000000</v>
      </c>
      <c r="B34" s="13" t="s">
        <v>240</v>
      </c>
      <c r="C34" s="14">
        <f>C35+C36</f>
        <v>0</v>
      </c>
      <c r="D34" s="14">
        <f>D35+D36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255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47.25">
      <c r="A36" s="7">
        <v>1169005010</v>
      </c>
      <c r="B36" s="8" t="s">
        <v>326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 ht="21" customHeight="1">
      <c r="A37" s="3">
        <v>1170000000</v>
      </c>
      <c r="B37" s="13" t="s">
        <v>132</v>
      </c>
      <c r="C37" s="5">
        <f>C38+C39</f>
        <v>0</v>
      </c>
      <c r="D37" s="5">
        <f>D38+D39</f>
        <v>0</v>
      </c>
      <c r="E37" s="5" t="e">
        <f t="shared" si="0"/>
        <v>#DIV/0!</v>
      </c>
      <c r="F37" s="5">
        <f t="shared" si="1"/>
        <v>0</v>
      </c>
    </row>
    <row r="38" spans="1:7" ht="17.25" customHeight="1">
      <c r="A38" s="7">
        <v>1170105005</v>
      </c>
      <c r="B38" s="8" t="s">
        <v>15</v>
      </c>
      <c r="C38" s="9">
        <v>0</v>
      </c>
      <c r="D38" s="9">
        <v>0</v>
      </c>
      <c r="E38" s="9" t="e">
        <f t="shared" si="0"/>
        <v>#DIV/0!</v>
      </c>
      <c r="F38" s="9">
        <f t="shared" si="1"/>
        <v>0</v>
      </c>
    </row>
    <row r="39" spans="1:7" ht="18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>
      <c r="A40" s="3">
        <v>1000000000</v>
      </c>
      <c r="B40" s="4" t="s">
        <v>16</v>
      </c>
      <c r="C40" s="126">
        <f>SUM(C4,C25)</f>
        <v>952.06999999999994</v>
      </c>
      <c r="D40" s="126">
        <f>D4+D25</f>
        <v>156.83174000000002</v>
      </c>
      <c r="E40" s="5">
        <f t="shared" si="0"/>
        <v>16.472711040154614</v>
      </c>
      <c r="F40" s="5">
        <f t="shared" si="1"/>
        <v>-795.23825999999985</v>
      </c>
    </row>
    <row r="41" spans="1:7" s="6" customFormat="1">
      <c r="A41" s="3">
        <v>2000000000</v>
      </c>
      <c r="B41" s="4" t="s">
        <v>17</v>
      </c>
      <c r="C41" s="5">
        <f>C42+C43+C44+C45+C46+C47+C50</f>
        <v>3958.4679999999998</v>
      </c>
      <c r="D41" s="5">
        <f>D42+D43+D44+D45+D46+D47+D50</f>
        <v>559.43399999999997</v>
      </c>
      <c r="E41" s="5">
        <f t="shared" si="0"/>
        <v>14.13258866814131</v>
      </c>
      <c r="F41" s="5">
        <f t="shared" si="1"/>
        <v>-3399.0339999999997</v>
      </c>
      <c r="G41" s="19"/>
    </row>
    <row r="42" spans="1:7" ht="16.5" customHeight="1">
      <c r="A42" s="16">
        <v>2021000000</v>
      </c>
      <c r="B42" s="17" t="s">
        <v>18</v>
      </c>
      <c r="C42" s="12">
        <v>2122.1999999999998</v>
      </c>
      <c r="D42" s="12">
        <v>353.702</v>
      </c>
      <c r="E42" s="9">
        <f t="shared" si="0"/>
        <v>16.666760908491192</v>
      </c>
      <c r="F42" s="9">
        <f t="shared" si="1"/>
        <v>-1768.4979999999998</v>
      </c>
    </row>
    <row r="43" spans="1:7" ht="15.75" customHeight="1">
      <c r="A43" s="16">
        <v>2021500200</v>
      </c>
      <c r="B43" s="17" t="s">
        <v>227</v>
      </c>
      <c r="C43" s="12"/>
      <c r="D43" s="20">
        <v>0</v>
      </c>
      <c r="E43" s="9" t="e">
        <f t="shared" si="0"/>
        <v>#DIV/0!</v>
      </c>
      <c r="F43" s="9">
        <f t="shared" si="1"/>
        <v>0</v>
      </c>
    </row>
    <row r="44" spans="1:7" ht="18" customHeight="1">
      <c r="A44" s="16">
        <v>2022000000</v>
      </c>
      <c r="B44" s="17" t="s">
        <v>19</v>
      </c>
      <c r="C44" s="12">
        <v>1615.279</v>
      </c>
      <c r="D44" s="10">
        <v>0</v>
      </c>
      <c r="E44" s="9">
        <f t="shared" si="0"/>
        <v>0</v>
      </c>
      <c r="F44" s="9">
        <f t="shared" si="1"/>
        <v>-1615.279</v>
      </c>
    </row>
    <row r="45" spans="1:7" ht="15.75" customHeight="1">
      <c r="A45" s="16">
        <v>2023000000</v>
      </c>
      <c r="B45" s="17" t="s">
        <v>20</v>
      </c>
      <c r="C45" s="12">
        <v>107.643</v>
      </c>
      <c r="D45" s="184">
        <v>17.2332</v>
      </c>
      <c r="E45" s="9">
        <f t="shared" si="0"/>
        <v>16.009587246732256</v>
      </c>
      <c r="F45" s="9">
        <f t="shared" si="1"/>
        <v>-90.409800000000004</v>
      </c>
    </row>
    <row r="46" spans="1:7" ht="15" customHeight="1">
      <c r="A46" s="16">
        <v>2024000000</v>
      </c>
      <c r="B46" s="17" t="s">
        <v>21</v>
      </c>
      <c r="C46" s="12">
        <v>113.346</v>
      </c>
      <c r="D46" s="185"/>
      <c r="E46" s="9">
        <f t="shared" si="0"/>
        <v>0</v>
      </c>
      <c r="F46" s="9">
        <f t="shared" si="1"/>
        <v>-113.346</v>
      </c>
    </row>
    <row r="47" spans="1:7" ht="30.75" hidden="1" customHeight="1">
      <c r="A47" s="16">
        <v>2020900000</v>
      </c>
      <c r="B47" s="18" t="s">
        <v>22</v>
      </c>
      <c r="C47" s="12"/>
      <c r="D47" s="185"/>
      <c r="E47" s="9" t="e">
        <f t="shared" si="0"/>
        <v>#DIV/0!</v>
      </c>
      <c r="F47" s="9">
        <f t="shared" si="1"/>
        <v>0</v>
      </c>
    </row>
    <row r="48" spans="1:7" ht="1.5" hidden="1" customHeight="1">
      <c r="A48" s="16">
        <v>2080500010</v>
      </c>
      <c r="B48" s="18" t="s">
        <v>244</v>
      </c>
      <c r="C48" s="12"/>
      <c r="D48" s="185"/>
      <c r="E48" s="9"/>
      <c r="F48" s="9"/>
    </row>
    <row r="49" spans="1:8" s="6" customFormat="1" ht="21.75" hidden="1" customHeight="1">
      <c r="A49" s="3">
        <v>3000000000</v>
      </c>
      <c r="B49" s="13" t="s">
        <v>24</v>
      </c>
      <c r="C49" s="188">
        <v>0</v>
      </c>
      <c r="D49" s="14">
        <v>0</v>
      </c>
      <c r="E49" s="5" t="e">
        <f t="shared" si="0"/>
        <v>#DIV/0!</v>
      </c>
      <c r="F49" s="5">
        <f t="shared" si="1"/>
        <v>0</v>
      </c>
    </row>
    <row r="50" spans="1:8" s="6" customFormat="1" ht="17.25" customHeight="1">
      <c r="A50" s="16">
        <v>2027000000</v>
      </c>
      <c r="B50" s="8" t="s">
        <v>334</v>
      </c>
      <c r="C50" s="12"/>
      <c r="D50" s="10">
        <v>188.49879999999999</v>
      </c>
      <c r="E50" s="9" t="e">
        <f t="shared" si="0"/>
        <v>#DIV/0!</v>
      </c>
      <c r="F50" s="9">
        <f t="shared" si="1"/>
        <v>188.49879999999999</v>
      </c>
    </row>
    <row r="51" spans="1:8" s="6" customFormat="1" ht="17.25" customHeight="1">
      <c r="A51" s="7">
        <v>2070500010</v>
      </c>
      <c r="B51" s="4" t="s">
        <v>25</v>
      </c>
      <c r="C51" s="251">
        <f>C40+C41</f>
        <v>4910.5379999999996</v>
      </c>
      <c r="D51" s="252">
        <f>D40+D41</f>
        <v>716.26574000000005</v>
      </c>
      <c r="E51" s="93">
        <f t="shared" si="0"/>
        <v>14.586298690693363</v>
      </c>
      <c r="F51" s="93">
        <f t="shared" si="1"/>
        <v>-4194.2722599999997</v>
      </c>
      <c r="G51" s="94"/>
      <c r="H51" s="246"/>
    </row>
    <row r="52" spans="1:8" s="6" customFormat="1" ht="16.5" customHeight="1">
      <c r="A52" s="7"/>
      <c r="B52" s="21" t="s">
        <v>307</v>
      </c>
      <c r="C52" s="251">
        <f>C51-C98</f>
        <v>0</v>
      </c>
      <c r="D52" s="251">
        <f>D51-D98</f>
        <v>492.75830000000008</v>
      </c>
      <c r="E52" s="192"/>
      <c r="F52" s="192"/>
    </row>
    <row r="53" spans="1:8">
      <c r="A53" s="3"/>
      <c r="B53" s="24"/>
      <c r="C53" s="215"/>
      <c r="D53" s="215"/>
      <c r="E53" s="26"/>
      <c r="F53" s="27"/>
    </row>
    <row r="54" spans="1:8" ht="32.25" customHeight="1">
      <c r="A54" s="23"/>
      <c r="B54" s="28" t="s">
        <v>26</v>
      </c>
      <c r="C54" s="72" t="s">
        <v>407</v>
      </c>
      <c r="D54" s="73" t="s">
        <v>412</v>
      </c>
      <c r="E54" s="72" t="s">
        <v>2</v>
      </c>
      <c r="F54" s="74" t="s">
        <v>3</v>
      </c>
    </row>
    <row r="55" spans="1:8" ht="47.25" customHeight="1">
      <c r="A55" s="28" t="s">
        <v>0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>
      <c r="A56" s="29">
        <v>1</v>
      </c>
      <c r="B56" s="31" t="s">
        <v>28</v>
      </c>
      <c r="C56" s="462">
        <f>C57+C58+C59+C60+C61+C63+C62</f>
        <v>1276.432</v>
      </c>
      <c r="D56" s="33">
        <f>D57+D58+D59+D60+D61+D63+D62</f>
        <v>120.98365</v>
      </c>
      <c r="E56" s="34">
        <f>SUM(D56/C56*100)</f>
        <v>9.4782683292176948</v>
      </c>
      <c r="F56" s="34">
        <f>SUM(D56-C56)</f>
        <v>-1155.4483500000001</v>
      </c>
    </row>
    <row r="57" spans="1:8" s="6" customFormat="1" ht="15.75" hidden="1" customHeight="1">
      <c r="A57" s="30" t="s">
        <v>27</v>
      </c>
      <c r="B57" s="36" t="s">
        <v>30</v>
      </c>
      <c r="C57" s="193"/>
      <c r="D57" s="193"/>
      <c r="E57" s="38"/>
      <c r="F57" s="38"/>
    </row>
    <row r="58" spans="1:8" ht="17.25" customHeight="1">
      <c r="A58" s="35" t="s">
        <v>31</v>
      </c>
      <c r="B58" s="39" t="s">
        <v>32</v>
      </c>
      <c r="C58" s="193">
        <v>1203.9000000000001</v>
      </c>
      <c r="D58" s="193">
        <v>120.98365</v>
      </c>
      <c r="E58" s="38">
        <f t="shared" ref="E58:E98" si="3">SUM(D58/C58*100)</f>
        <v>10.049310573967936</v>
      </c>
      <c r="F58" s="38">
        <f t="shared" ref="F58:F98" si="4">SUM(D58-C58)</f>
        <v>-1082.9163500000002</v>
      </c>
    </row>
    <row r="59" spans="1:8" ht="17.25" hidden="1" customHeight="1">
      <c r="A59" s="35" t="s">
        <v>31</v>
      </c>
      <c r="B59" s="39" t="s">
        <v>34</v>
      </c>
      <c r="C59" s="193"/>
      <c r="D59" s="193"/>
      <c r="E59" s="38"/>
      <c r="F59" s="38">
        <f t="shared" si="4"/>
        <v>0</v>
      </c>
    </row>
    <row r="60" spans="1:8" ht="15.75" hidden="1" customHeight="1">
      <c r="A60" s="35" t="s">
        <v>33</v>
      </c>
      <c r="B60" s="39" t="s">
        <v>36</v>
      </c>
      <c r="C60" s="193"/>
      <c r="D60" s="193"/>
      <c r="E60" s="38" t="e">
        <f t="shared" si="3"/>
        <v>#DIV/0!</v>
      </c>
      <c r="F60" s="38">
        <f t="shared" si="4"/>
        <v>0</v>
      </c>
    </row>
    <row r="61" spans="1:8" ht="0.75" customHeight="1">
      <c r="A61" s="35" t="s">
        <v>37</v>
      </c>
      <c r="B61" s="39" t="s">
        <v>38</v>
      </c>
      <c r="C61" s="193"/>
      <c r="D61" s="193">
        <v>0</v>
      </c>
      <c r="E61" s="38" t="e">
        <f t="shared" si="3"/>
        <v>#DIV/0!</v>
      </c>
      <c r="F61" s="38">
        <f t="shared" si="4"/>
        <v>0</v>
      </c>
    </row>
    <row r="62" spans="1:8" ht="15.75" customHeight="1">
      <c r="A62" s="35" t="s">
        <v>39</v>
      </c>
      <c r="B62" s="39" t="s">
        <v>40</v>
      </c>
      <c r="C62" s="194">
        <v>50</v>
      </c>
      <c r="D62" s="194">
        <v>0</v>
      </c>
      <c r="E62" s="38">
        <f t="shared" si="3"/>
        <v>0</v>
      </c>
      <c r="F62" s="38">
        <f t="shared" si="4"/>
        <v>-50</v>
      </c>
    </row>
    <row r="63" spans="1:8" ht="19.5" customHeight="1">
      <c r="A63" s="35" t="s">
        <v>41</v>
      </c>
      <c r="B63" s="39" t="s">
        <v>42</v>
      </c>
      <c r="C63" s="193">
        <v>22.532</v>
      </c>
      <c r="D63" s="193">
        <v>0</v>
      </c>
      <c r="E63" s="38">
        <f t="shared" si="3"/>
        <v>0</v>
      </c>
      <c r="F63" s="38">
        <f t="shared" si="4"/>
        <v>-22.532</v>
      </c>
    </row>
    <row r="64" spans="1:8" s="6" customFormat="1">
      <c r="A64" s="30" t="s">
        <v>43</v>
      </c>
      <c r="B64" s="42" t="s">
        <v>44</v>
      </c>
      <c r="C64" s="33">
        <f>C65</f>
        <v>103.383</v>
      </c>
      <c r="D64" s="33">
        <f>D65</f>
        <v>10.33001</v>
      </c>
      <c r="E64" s="34">
        <f t="shared" si="3"/>
        <v>9.991981273516922</v>
      </c>
      <c r="F64" s="34">
        <f t="shared" si="4"/>
        <v>-93.052989999999994</v>
      </c>
    </row>
    <row r="65" spans="1:9">
      <c r="A65" s="438" t="s">
        <v>45</v>
      </c>
      <c r="B65" s="44" t="s">
        <v>46</v>
      </c>
      <c r="C65" s="193">
        <v>103.383</v>
      </c>
      <c r="D65" s="193">
        <v>10.33001</v>
      </c>
      <c r="E65" s="38">
        <f t="shared" si="3"/>
        <v>9.991981273516922</v>
      </c>
      <c r="F65" s="38">
        <f t="shared" si="4"/>
        <v>-93.052989999999994</v>
      </c>
    </row>
    <row r="66" spans="1:9" s="6" customFormat="1" ht="18" customHeight="1">
      <c r="A66" s="43" t="s">
        <v>47</v>
      </c>
      <c r="B66" s="31" t="s">
        <v>48</v>
      </c>
      <c r="C66" s="33">
        <f>C69+C70+C71</f>
        <v>15</v>
      </c>
      <c r="D66" s="33">
        <f>D69+D70+D71</f>
        <v>0</v>
      </c>
      <c r="E66" s="34">
        <f t="shared" si="3"/>
        <v>0</v>
      </c>
      <c r="F66" s="34">
        <f t="shared" si="4"/>
        <v>-15</v>
      </c>
    </row>
    <row r="67" spans="1:9" ht="1.5" hidden="1" customHeight="1">
      <c r="A67" s="30" t="s">
        <v>47</v>
      </c>
      <c r="B67" s="39" t="s">
        <v>50</v>
      </c>
      <c r="C67" s="193">
        <v>0</v>
      </c>
      <c r="D67" s="33">
        <v>0</v>
      </c>
      <c r="E67" s="34" t="e">
        <f t="shared" si="3"/>
        <v>#DIV/0!</v>
      </c>
      <c r="F67" s="34">
        <f t="shared" si="4"/>
        <v>0</v>
      </c>
    </row>
    <row r="68" spans="1:9" ht="20.25" hidden="1" customHeight="1">
      <c r="A68" s="35" t="s">
        <v>49</v>
      </c>
      <c r="B68" s="39" t="s">
        <v>52</v>
      </c>
      <c r="C68" s="193">
        <v>0</v>
      </c>
      <c r="D68" s="33">
        <v>0</v>
      </c>
      <c r="E68" s="34" t="e">
        <f t="shared" si="3"/>
        <v>#DIV/0!</v>
      </c>
      <c r="F68" s="34">
        <f t="shared" si="4"/>
        <v>0</v>
      </c>
    </row>
    <row r="69" spans="1:9" ht="17.25" customHeight="1">
      <c r="A69" s="45" t="s">
        <v>53</v>
      </c>
      <c r="B69" s="47" t="s">
        <v>54</v>
      </c>
      <c r="C69" s="195">
        <v>3</v>
      </c>
      <c r="D69" s="193">
        <v>0</v>
      </c>
      <c r="E69" s="34">
        <f t="shared" si="3"/>
        <v>0</v>
      </c>
      <c r="F69" s="34">
        <f t="shared" si="4"/>
        <v>-3</v>
      </c>
    </row>
    <row r="70" spans="1:9">
      <c r="A70" s="46" t="s">
        <v>214</v>
      </c>
      <c r="B70" s="47" t="s">
        <v>215</v>
      </c>
      <c r="C70" s="193">
        <v>10</v>
      </c>
      <c r="D70" s="193">
        <v>0</v>
      </c>
      <c r="E70" s="34">
        <f t="shared" si="3"/>
        <v>0</v>
      </c>
      <c r="F70" s="34">
        <f t="shared" si="4"/>
        <v>-10</v>
      </c>
    </row>
    <row r="71" spans="1:9">
      <c r="A71" s="46" t="s">
        <v>339</v>
      </c>
      <c r="B71" s="47" t="s">
        <v>394</v>
      </c>
      <c r="C71" s="193">
        <v>2</v>
      </c>
      <c r="D71" s="193">
        <v>0</v>
      </c>
      <c r="E71" s="34">
        <f>SUM(D71/C71*100)</f>
        <v>0</v>
      </c>
      <c r="F71" s="34">
        <f>SUM(D71-C71)</f>
        <v>-2</v>
      </c>
    </row>
    <row r="72" spans="1:9" s="6" customFormat="1" ht="17.25" customHeight="1">
      <c r="A72" s="439" t="s">
        <v>55</v>
      </c>
      <c r="B72" s="31" t="s">
        <v>56</v>
      </c>
      <c r="C72" s="33">
        <f>SUM(C73:C76)</f>
        <v>2318.855</v>
      </c>
      <c r="D72" s="33">
        <f>SUM(D73:D76)</f>
        <v>0</v>
      </c>
      <c r="E72" s="34">
        <f t="shared" si="3"/>
        <v>0</v>
      </c>
      <c r="F72" s="34">
        <f t="shared" si="4"/>
        <v>-2318.855</v>
      </c>
      <c r="I72" s="107"/>
    </row>
    <row r="73" spans="1:9" ht="15" customHeight="1">
      <c r="A73" s="35" t="s">
        <v>57</v>
      </c>
      <c r="B73" s="39" t="s">
        <v>58</v>
      </c>
      <c r="C73" s="193">
        <v>4.26</v>
      </c>
      <c r="D73" s="193">
        <v>0</v>
      </c>
      <c r="E73" s="38">
        <f t="shared" si="3"/>
        <v>0</v>
      </c>
      <c r="F73" s="38">
        <f t="shared" si="4"/>
        <v>-4.26</v>
      </c>
    </row>
    <row r="74" spans="1:9" s="6" customFormat="1" ht="19.5" hidden="1" customHeight="1">
      <c r="A74" s="35" t="s">
        <v>59</v>
      </c>
      <c r="B74" s="39" t="s">
        <v>60</v>
      </c>
      <c r="C74" s="193">
        <v>0</v>
      </c>
      <c r="D74" s="193">
        <v>0</v>
      </c>
      <c r="E74" s="38" t="e">
        <f t="shared" si="3"/>
        <v>#DIV/0!</v>
      </c>
      <c r="F74" s="38">
        <f t="shared" si="4"/>
        <v>0</v>
      </c>
      <c r="G74" s="50"/>
    </row>
    <row r="75" spans="1:9">
      <c r="A75" s="35" t="s">
        <v>61</v>
      </c>
      <c r="B75" s="39" t="s">
        <v>62</v>
      </c>
      <c r="C75" s="193">
        <v>2234.5949999999998</v>
      </c>
      <c r="D75" s="193">
        <v>0</v>
      </c>
      <c r="E75" s="38">
        <f t="shared" si="3"/>
        <v>0</v>
      </c>
      <c r="F75" s="38">
        <f t="shared" si="4"/>
        <v>-2234.5949999999998</v>
      </c>
    </row>
    <row r="76" spans="1:9">
      <c r="A76" s="35" t="s">
        <v>63</v>
      </c>
      <c r="B76" s="39" t="s">
        <v>64</v>
      </c>
      <c r="C76" s="193">
        <v>80</v>
      </c>
      <c r="D76" s="193">
        <v>0</v>
      </c>
      <c r="E76" s="38">
        <f t="shared" si="3"/>
        <v>0</v>
      </c>
      <c r="F76" s="38">
        <f t="shared" si="4"/>
        <v>-80</v>
      </c>
    </row>
    <row r="77" spans="1:9" s="6" customFormat="1" ht="14.25" customHeight="1">
      <c r="A77" s="30" t="s">
        <v>65</v>
      </c>
      <c r="B77" s="31" t="s">
        <v>66</v>
      </c>
      <c r="C77" s="33">
        <f>SUM(C78:C80)</f>
        <v>349.86799999999999</v>
      </c>
      <c r="D77" s="33">
        <f>SUM(D78:D80)</f>
        <v>15.186780000000001</v>
      </c>
      <c r="E77" s="34">
        <f t="shared" si="3"/>
        <v>4.3407170704379938</v>
      </c>
      <c r="F77" s="34">
        <f t="shared" si="4"/>
        <v>-334.68122</v>
      </c>
    </row>
    <row r="78" spans="1:9" ht="15.75" hidden="1" customHeight="1">
      <c r="A78" s="30" t="s">
        <v>65</v>
      </c>
      <c r="B78" s="51" t="s">
        <v>68</v>
      </c>
      <c r="C78" s="193"/>
      <c r="D78" s="193"/>
      <c r="E78" s="38" t="e">
        <f t="shared" si="3"/>
        <v>#DIV/0!</v>
      </c>
      <c r="F78" s="38">
        <f t="shared" si="4"/>
        <v>0</v>
      </c>
    </row>
    <row r="79" spans="1:9" ht="15" customHeight="1">
      <c r="A79" s="35" t="s">
        <v>69</v>
      </c>
      <c r="B79" s="51" t="s">
        <v>70</v>
      </c>
      <c r="C79" s="193">
        <v>89.867999999999995</v>
      </c>
      <c r="D79" s="193"/>
      <c r="E79" s="38">
        <f t="shared" si="3"/>
        <v>0</v>
      </c>
      <c r="F79" s="38">
        <f t="shared" si="4"/>
        <v>-89.867999999999995</v>
      </c>
    </row>
    <row r="80" spans="1:9">
      <c r="A80" s="35" t="s">
        <v>71</v>
      </c>
      <c r="B80" s="39" t="s">
        <v>72</v>
      </c>
      <c r="C80" s="193">
        <v>260</v>
      </c>
      <c r="D80" s="193">
        <v>15.186780000000001</v>
      </c>
      <c r="E80" s="38">
        <f t="shared" si="3"/>
        <v>5.8410692307692313</v>
      </c>
      <c r="F80" s="38">
        <f t="shared" si="4"/>
        <v>-244.81322</v>
      </c>
    </row>
    <row r="81" spans="1:12" s="6" customFormat="1">
      <c r="A81" s="30" t="s">
        <v>83</v>
      </c>
      <c r="B81" s="31" t="s">
        <v>84</v>
      </c>
      <c r="C81" s="33">
        <f>C82</f>
        <v>837</v>
      </c>
      <c r="D81" s="33">
        <f>SUM(D82)</f>
        <v>70</v>
      </c>
      <c r="E81" s="34">
        <f t="shared" si="3"/>
        <v>8.3632019115890071</v>
      </c>
      <c r="F81" s="34">
        <f t="shared" si="4"/>
        <v>-767</v>
      </c>
    </row>
    <row r="82" spans="1:12" ht="15.75" customHeight="1">
      <c r="A82" s="35" t="s">
        <v>85</v>
      </c>
      <c r="B82" s="39" t="s">
        <v>229</v>
      </c>
      <c r="C82" s="193">
        <v>837</v>
      </c>
      <c r="D82" s="193">
        <v>70</v>
      </c>
      <c r="E82" s="38">
        <f t="shared" si="3"/>
        <v>8.3632019115890071</v>
      </c>
      <c r="F82" s="38">
        <f t="shared" si="4"/>
        <v>-767</v>
      </c>
      <c r="L82" s="106"/>
    </row>
    <row r="83" spans="1:12" s="6" customFormat="1">
      <c r="A83" s="35" t="s">
        <v>208</v>
      </c>
      <c r="B83" s="31" t="s">
        <v>86</v>
      </c>
      <c r="C83" s="33">
        <f>SUM(C84:C87)</f>
        <v>0</v>
      </c>
      <c r="D83" s="33">
        <f>SUM(D84:D87)</f>
        <v>0</v>
      </c>
      <c r="E83" s="34" t="e">
        <f>SUM(D83/C83*100)</f>
        <v>#DIV/0!</v>
      </c>
      <c r="F83" s="34">
        <f t="shared" si="4"/>
        <v>0</v>
      </c>
    </row>
    <row r="84" spans="1:12" hidden="1">
      <c r="A84" s="52">
        <v>1000</v>
      </c>
      <c r="B84" s="54" t="s">
        <v>87</v>
      </c>
      <c r="C84" s="193"/>
      <c r="D84" s="193"/>
      <c r="E84" s="241" t="e">
        <f>SUM(D84/C84*100)</f>
        <v>#DIV/0!</v>
      </c>
      <c r="F84" s="241">
        <f>SUM(D84-C84)</f>
        <v>0</v>
      </c>
    </row>
    <row r="85" spans="1:12" hidden="1">
      <c r="A85" s="53">
        <v>1001</v>
      </c>
      <c r="B85" s="54" t="s">
        <v>88</v>
      </c>
      <c r="C85" s="193"/>
      <c r="D85" s="193"/>
      <c r="E85" s="241" t="e">
        <f>SUM(D85/C85*100)</f>
        <v>#DIV/0!</v>
      </c>
      <c r="F85" s="241">
        <f>SUM(D85-C85)</f>
        <v>0</v>
      </c>
    </row>
    <row r="86" spans="1:12" hidden="1">
      <c r="A86" s="53">
        <v>1003</v>
      </c>
      <c r="B86" s="54" t="s">
        <v>89</v>
      </c>
      <c r="C86" s="193"/>
      <c r="D86" s="196"/>
      <c r="E86" s="241" t="e">
        <f>SUM(D86/C86*100)</f>
        <v>#DIV/0!</v>
      </c>
      <c r="F86" s="241">
        <f>SUM(D86-C86)</f>
        <v>0</v>
      </c>
    </row>
    <row r="87" spans="1:12" ht="15" customHeight="1">
      <c r="A87" s="53">
        <v>1004</v>
      </c>
      <c r="B87" s="39" t="s">
        <v>91</v>
      </c>
      <c r="C87" s="193">
        <v>0</v>
      </c>
      <c r="D87" s="193">
        <v>0</v>
      </c>
      <c r="E87" s="241" t="e">
        <f>SUM(D87/C87*100)</f>
        <v>#DIV/0!</v>
      </c>
      <c r="F87" s="241">
        <f>SUM(D87-C87)</f>
        <v>0</v>
      </c>
    </row>
    <row r="88" spans="1:12" ht="19.5" customHeight="1">
      <c r="A88" s="30" t="s">
        <v>92</v>
      </c>
      <c r="B88" s="31" t="s">
        <v>93</v>
      </c>
      <c r="C88" s="33">
        <f>C89+C90+C91+C92+C93</f>
        <v>10</v>
      </c>
      <c r="D88" s="33">
        <f>D89+D90+D91+D92+D93</f>
        <v>7.0069999999999997</v>
      </c>
      <c r="E88" s="38">
        <f t="shared" si="3"/>
        <v>70.069999999999993</v>
      </c>
      <c r="F88" s="22">
        <f>F89+F90+F91+F92+F93</f>
        <v>-2.9930000000000003</v>
      </c>
    </row>
    <row r="89" spans="1:12" ht="15.75" customHeight="1">
      <c r="A89" s="35" t="s">
        <v>94</v>
      </c>
      <c r="B89" s="39" t="s">
        <v>95</v>
      </c>
      <c r="C89" s="193">
        <v>10</v>
      </c>
      <c r="D89" s="193">
        <v>7.0069999999999997</v>
      </c>
      <c r="E89" s="38">
        <f t="shared" si="3"/>
        <v>70.069999999999993</v>
      </c>
      <c r="F89" s="38">
        <f>SUM(D89-C89)</f>
        <v>-2.9930000000000003</v>
      </c>
    </row>
    <row r="90" spans="1:12" ht="0.75" hidden="1" customHeight="1">
      <c r="A90" s="35" t="s">
        <v>94</v>
      </c>
      <c r="B90" s="39" t="s">
        <v>97</v>
      </c>
      <c r="C90" s="193"/>
      <c r="D90" s="193">
        <v>0</v>
      </c>
      <c r="E90" s="38" t="e">
        <f t="shared" si="3"/>
        <v>#DIV/0!</v>
      </c>
      <c r="F90" s="38">
        <f>SUM(D90-C90)</f>
        <v>0</v>
      </c>
    </row>
    <row r="91" spans="1:12" ht="15.75" hidden="1" customHeight="1">
      <c r="A91" s="35" t="s">
        <v>96</v>
      </c>
      <c r="B91" s="39" t="s">
        <v>99</v>
      </c>
      <c r="C91" s="193"/>
      <c r="D91" s="193"/>
      <c r="E91" s="38" t="e">
        <f t="shared" si="3"/>
        <v>#DIV/0!</v>
      </c>
      <c r="F91" s="38"/>
    </row>
    <row r="92" spans="1:12" ht="3" hidden="1" customHeight="1">
      <c r="A92" s="35" t="s">
        <v>98</v>
      </c>
      <c r="B92" s="39" t="s">
        <v>101</v>
      </c>
      <c r="C92" s="193"/>
      <c r="D92" s="193"/>
      <c r="E92" s="38" t="e">
        <f t="shared" si="3"/>
        <v>#DIV/0!</v>
      </c>
      <c r="F92" s="38"/>
    </row>
    <row r="93" spans="1:12" ht="15" hidden="1" customHeight="1">
      <c r="A93" s="35" t="s">
        <v>100</v>
      </c>
      <c r="B93" s="39" t="s">
        <v>103</v>
      </c>
      <c r="C93" s="193"/>
      <c r="D93" s="193"/>
      <c r="E93" s="38" t="e">
        <f t="shared" si="3"/>
        <v>#DIV/0!</v>
      </c>
      <c r="F93" s="38"/>
    </row>
    <row r="94" spans="1:12" s="6" customFormat="1" ht="12" hidden="1" customHeight="1">
      <c r="A94" s="35" t="s">
        <v>102</v>
      </c>
      <c r="B94" s="56" t="s">
        <v>112</v>
      </c>
      <c r="C94" s="33">
        <f>C95+C96+C97</f>
        <v>0</v>
      </c>
      <c r="D94" s="33">
        <f>SUM(D95:D97)</f>
        <v>0</v>
      </c>
      <c r="E94" s="34" t="e">
        <f t="shared" si="3"/>
        <v>#DIV/0!</v>
      </c>
      <c r="F94" s="34">
        <f t="shared" si="4"/>
        <v>0</v>
      </c>
    </row>
    <row r="95" spans="1:12" ht="15.75" hidden="1" customHeight="1">
      <c r="A95" s="52">
        <v>1400</v>
      </c>
      <c r="B95" s="54" t="s">
        <v>113</v>
      </c>
      <c r="C95" s="193"/>
      <c r="D95" s="193"/>
      <c r="E95" s="38" t="e">
        <f t="shared" si="3"/>
        <v>#DIV/0!</v>
      </c>
      <c r="F95" s="38">
        <f t="shared" si="4"/>
        <v>0</v>
      </c>
    </row>
    <row r="96" spans="1:12" hidden="1">
      <c r="A96" s="53">
        <v>1401</v>
      </c>
      <c r="B96" s="54" t="s">
        <v>114</v>
      </c>
      <c r="C96" s="193"/>
      <c r="D96" s="193"/>
      <c r="E96" s="38" t="e">
        <f t="shared" si="3"/>
        <v>#DIV/0!</v>
      </c>
      <c r="F96" s="38">
        <f t="shared" si="4"/>
        <v>0</v>
      </c>
    </row>
    <row r="97" spans="1:8" ht="23.25" hidden="1" customHeight="1">
      <c r="A97" s="53">
        <v>1402</v>
      </c>
      <c r="B97" s="54" t="s">
        <v>115</v>
      </c>
      <c r="C97" s="193"/>
      <c r="D97" s="193"/>
      <c r="E97" s="38" t="e">
        <f t="shared" si="3"/>
        <v>#DIV/0!</v>
      </c>
      <c r="F97" s="38">
        <f t="shared" si="4"/>
        <v>0</v>
      </c>
    </row>
    <row r="98" spans="1:8" s="6" customFormat="1" ht="16.5" customHeight="1">
      <c r="A98" s="53"/>
      <c r="B98" s="57" t="s">
        <v>116</v>
      </c>
      <c r="C98" s="253">
        <f>C56+C64+C66+C72+C77+C81+C88+C83</f>
        <v>4910.5380000000005</v>
      </c>
      <c r="D98" s="253">
        <f>D56+D64+D66+D72+D77+D81+D88+D83</f>
        <v>223.50744</v>
      </c>
      <c r="E98" s="34">
        <f t="shared" si="3"/>
        <v>4.5515876264474482</v>
      </c>
      <c r="F98" s="34">
        <f t="shared" si="4"/>
        <v>-4687.0305600000002</v>
      </c>
      <c r="G98" s="149"/>
      <c r="H98" s="267"/>
    </row>
    <row r="99" spans="1:8" ht="20.25" customHeight="1">
      <c r="A99" s="52"/>
      <c r="C99" s="125"/>
      <c r="D99" s="101"/>
    </row>
    <row r="100" spans="1:8" s="65" customFormat="1" ht="13.5" customHeight="1">
      <c r="A100" s="58"/>
      <c r="B100" s="63"/>
      <c r="C100" s="115"/>
      <c r="D100" s="64"/>
      <c r="E100" s="64"/>
    </row>
    <row r="101" spans="1:8" s="65" customFormat="1" ht="12.75">
      <c r="A101" s="63" t="s">
        <v>117</v>
      </c>
      <c r="B101" s="66"/>
      <c r="C101" s="133" t="s">
        <v>119</v>
      </c>
      <c r="D101" s="133"/>
    </row>
    <row r="102" spans="1:8">
      <c r="A102" s="66" t="s">
        <v>118</v>
      </c>
      <c r="C102" s="119"/>
    </row>
    <row r="104" spans="1:8" ht="5.25" customHeight="1"/>
    <row r="142" hidden="1"/>
  </sheetData>
  <customSheetViews>
    <customSheetView guid="{61528DAC-5C4C-48F4-ADE2-8A724B05A086}" scale="70" showPageBreaks="1" hiddenRows="1" view="pageBreakPreview" topLeftCell="A34">
      <selection activeCell="D87" sqref="D87"/>
      <pageMargins left="0.70866141732283472" right="0.70866141732283472" top="0.74803149606299213" bottom="0.74803149606299213" header="0.31496062992125984" footer="0.31496062992125984"/>
      <pageSetup paperSize="9" scale="53" orientation="portrait" r:id="rId1"/>
    </customSheetView>
    <customSheetView guid="{5BFCA170-DEAE-4D2C-98A0-1E68B427AC01}" showPageBreaks="1" hiddenRows="1" topLeftCell="A37">
      <selection activeCell="B100" sqref="B100"/>
      <pageMargins left="0.7" right="0.7" top="0.75" bottom="0.75" header="0.3" footer="0.3"/>
      <pageSetup paperSize="9" scale="54" orientation="portrait" r:id="rId2"/>
    </customSheetView>
    <customSheetView guid="{42584DC0-1D41-4C93-9B38-C388E7B8DAC4}" scale="70" showPageBreaks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1718F1EE-9F48-4DBE-9531-3B70F9C4A5DD}" scale="70" showPageBreaks="1" hiddenRows="1" view="pageBreakPreview" topLeftCell="A16">
      <selection activeCell="D4" sqref="C4:D50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50">
      <selection activeCell="D86" sqref="D86"/>
      <pageMargins left="0.70866141732283472" right="0.70866141732283472" top="0.74803149606299213" bottom="0.74803149606299213" header="0.31496062992125984" footer="0.31496062992125984"/>
      <pageSetup paperSize="9" scale="58" orientation="portrait" r:id="rId6"/>
    </customSheetView>
    <customSheetView guid="{1A52382B-3765-4E8C-903F-6B8919B7242E}" scale="70" showPageBreaks="1" printArea="1" hiddenRows="1" view="pageBreakPreview" topLeftCell="A16">
      <selection activeCell="H99" sqref="H99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hiddenRows="1" view="pageBreakPreview">
      <selection activeCell="H98" sqref="H98"/>
      <pageMargins left="0.70866141732283472" right="0.70866141732283472" top="0.74803149606299213" bottom="0.74803149606299213" header="0.31496062992125984" footer="0.31496062992125984"/>
      <pageSetup paperSize="9" scale="53" orientation="portrait" r:id="rId8"/>
    </customSheetView>
    <customSheetView guid="{B31C8DB7-3E78-4144-A6B5-8DE36DE63F0E}" hiddenRows="1" topLeftCell="A50">
      <selection activeCell="C66" sqref="C66:D66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A1:H142"/>
  <sheetViews>
    <sheetView view="pageBreakPreview" topLeftCell="A37" zoomScale="70" zoomScaleNormal="100" zoomScaleSheetLayoutView="70" workbookViewId="0">
      <selection activeCell="C88" sqref="C88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7.42578125" style="62" customWidth="1"/>
    <col min="5" max="5" width="10.42578125" style="62" customWidth="1"/>
    <col min="6" max="6" width="9.42578125" style="62" customWidth="1"/>
    <col min="7" max="7" width="17.710937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426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43.5" customHeight="1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2867.9</v>
      </c>
      <c r="D4" s="5">
        <f>D5+D12+D14+D17+D7</f>
        <v>108.65589</v>
      </c>
      <c r="E4" s="5">
        <f>SUM(D4/C4*100)</f>
        <v>3.7886917256529165</v>
      </c>
      <c r="F4" s="5">
        <f>SUM(D4-C4)</f>
        <v>-2759.2441100000001</v>
      </c>
    </row>
    <row r="5" spans="1:6" s="6" customFormat="1">
      <c r="A5" s="68">
        <v>1010000000</v>
      </c>
      <c r="B5" s="67" t="s">
        <v>5</v>
      </c>
      <c r="C5" s="5">
        <f>C6</f>
        <v>126.9</v>
      </c>
      <c r="D5" s="5">
        <f>D6</f>
        <v>13.42066</v>
      </c>
      <c r="E5" s="5">
        <f t="shared" ref="E5:E50" si="0">SUM(D5/C5*100)</f>
        <v>10.575776201733648</v>
      </c>
      <c r="F5" s="5">
        <f t="shared" ref="F5:F50" si="1">SUM(D5-C5)</f>
        <v>-113.47934000000001</v>
      </c>
    </row>
    <row r="6" spans="1:6">
      <c r="A6" s="7">
        <v>1010200001</v>
      </c>
      <c r="B6" s="8" t="s">
        <v>224</v>
      </c>
      <c r="C6" s="9">
        <v>126.9</v>
      </c>
      <c r="D6" s="10">
        <v>13.42066</v>
      </c>
      <c r="E6" s="9">
        <f t="shared" ref="E6:E11" si="2">SUM(D6/C6*100)</f>
        <v>10.575776201733648</v>
      </c>
      <c r="F6" s="9">
        <f t="shared" si="1"/>
        <v>-113.47934000000001</v>
      </c>
    </row>
    <row r="7" spans="1:6" ht="31.5">
      <c r="A7" s="3">
        <v>1030000000</v>
      </c>
      <c r="B7" s="13" t="s">
        <v>266</v>
      </c>
      <c r="C7" s="5">
        <f>C8+C10+C9</f>
        <v>591</v>
      </c>
      <c r="D7" s="5">
        <f>D8+D10+D9+D11</f>
        <v>50.257739999999998</v>
      </c>
      <c r="E7" s="5">
        <f t="shared" si="2"/>
        <v>8.5038477157360397</v>
      </c>
      <c r="F7" s="5">
        <f t="shared" si="1"/>
        <v>-540.74225999999999</v>
      </c>
    </row>
    <row r="8" spans="1:6">
      <c r="A8" s="7">
        <v>1030223001</v>
      </c>
      <c r="B8" s="8" t="s">
        <v>268</v>
      </c>
      <c r="C8" s="9">
        <v>220.44</v>
      </c>
      <c r="D8" s="10">
        <v>23.600729999999999</v>
      </c>
      <c r="E8" s="9">
        <f t="shared" si="2"/>
        <v>10.706192161132281</v>
      </c>
      <c r="F8" s="9">
        <f t="shared" si="1"/>
        <v>-196.83927</v>
      </c>
    </row>
    <row r="9" spans="1:6">
      <c r="A9" s="7">
        <v>1030224001</v>
      </c>
      <c r="B9" s="8" t="s">
        <v>274</v>
      </c>
      <c r="C9" s="9">
        <v>2.36</v>
      </c>
      <c r="D9" s="10">
        <v>0.15145</v>
      </c>
      <c r="E9" s="9">
        <f t="shared" si="2"/>
        <v>6.4173728813559334</v>
      </c>
      <c r="F9" s="9">
        <f t="shared" si="1"/>
        <v>-2.2085499999999998</v>
      </c>
    </row>
    <row r="10" spans="1:6">
      <c r="A10" s="7">
        <v>1030225001</v>
      </c>
      <c r="B10" s="8" t="s">
        <v>267</v>
      </c>
      <c r="C10" s="9">
        <v>368.2</v>
      </c>
      <c r="D10" s="10">
        <v>31.29214</v>
      </c>
      <c r="E10" s="9">
        <f t="shared" si="2"/>
        <v>8.4986800651819667</v>
      </c>
      <c r="F10" s="9">
        <f t="shared" si="1"/>
        <v>-336.90785999999997</v>
      </c>
    </row>
    <row r="11" spans="1:6">
      <c r="A11" s="7">
        <v>1030226001</v>
      </c>
      <c r="B11" s="8" t="s">
        <v>276</v>
      </c>
      <c r="C11" s="9">
        <v>0</v>
      </c>
      <c r="D11" s="10">
        <v>-4.7865799999999998</v>
      </c>
      <c r="E11" s="9" t="e">
        <f t="shared" si="2"/>
        <v>#DIV/0!</v>
      </c>
      <c r="F11" s="9">
        <f t="shared" si="1"/>
        <v>-4.7865799999999998</v>
      </c>
    </row>
    <row r="12" spans="1:6" s="6" customFormat="1">
      <c r="A12" s="68">
        <v>1050000000</v>
      </c>
      <c r="B12" s="67" t="s">
        <v>6</v>
      </c>
      <c r="C12" s="5">
        <f>SUM(C13:C13)</f>
        <v>50</v>
      </c>
      <c r="D12" s="5">
        <f>SUM(D13:D13)</f>
        <v>2.1252</v>
      </c>
      <c r="E12" s="5">
        <f t="shared" si="0"/>
        <v>4.2504</v>
      </c>
      <c r="F12" s="5">
        <f t="shared" si="1"/>
        <v>-47.8748</v>
      </c>
    </row>
    <row r="13" spans="1:6" ht="15.75" customHeight="1">
      <c r="A13" s="7">
        <v>1050300000</v>
      </c>
      <c r="B13" s="11" t="s">
        <v>225</v>
      </c>
      <c r="C13" s="12">
        <v>50</v>
      </c>
      <c r="D13" s="10">
        <v>2.1252</v>
      </c>
      <c r="E13" s="9">
        <f t="shared" si="0"/>
        <v>4.2504</v>
      </c>
      <c r="F13" s="9">
        <f t="shared" si="1"/>
        <v>-47.8748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2090</v>
      </c>
      <c r="D14" s="5">
        <f>D15+D16</f>
        <v>42.752290000000002</v>
      </c>
      <c r="E14" s="5">
        <f t="shared" si="0"/>
        <v>2.0455641148325361</v>
      </c>
      <c r="F14" s="5">
        <f t="shared" si="1"/>
        <v>-2047.2477100000001</v>
      </c>
    </row>
    <row r="15" spans="1:6" s="6" customFormat="1" ht="15.75" customHeight="1">
      <c r="A15" s="7">
        <v>1060100000</v>
      </c>
      <c r="B15" s="11" t="s">
        <v>8</v>
      </c>
      <c r="C15" s="9">
        <v>240</v>
      </c>
      <c r="D15" s="10">
        <v>0.24503</v>
      </c>
      <c r="E15" s="9">
        <f t="shared" si="0"/>
        <v>0.10209583333333333</v>
      </c>
      <c r="F15" s="9">
        <f>SUM(D15-C15)</f>
        <v>-239.75496999999999</v>
      </c>
    </row>
    <row r="16" spans="1:6" ht="15.75" customHeight="1">
      <c r="A16" s="7">
        <v>1060600000</v>
      </c>
      <c r="B16" s="11" t="s">
        <v>7</v>
      </c>
      <c r="C16" s="9">
        <v>1850</v>
      </c>
      <c r="D16" s="10">
        <v>42.507260000000002</v>
      </c>
      <c r="E16" s="9">
        <f t="shared" si="0"/>
        <v>2.2976897297297296</v>
      </c>
      <c r="F16" s="9">
        <f t="shared" si="1"/>
        <v>-1807.4927399999999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0.1</v>
      </c>
      <c r="E17" s="5">
        <f t="shared" si="0"/>
        <v>1</v>
      </c>
      <c r="F17" s="5">
        <f t="shared" si="1"/>
        <v>-9.9</v>
      </c>
    </row>
    <row r="18" spans="1:6" ht="15" customHeight="1">
      <c r="A18" s="7">
        <v>1080400001</v>
      </c>
      <c r="B18" s="8" t="s">
        <v>223</v>
      </c>
      <c r="C18" s="9">
        <v>10</v>
      </c>
      <c r="D18" s="10">
        <v>0.1</v>
      </c>
      <c r="E18" s="9">
        <f t="shared" si="0"/>
        <v>1</v>
      </c>
      <c r="F18" s="9">
        <f t="shared" si="1"/>
        <v>-9.9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499.5</v>
      </c>
      <c r="D25" s="5">
        <f>D26+D29+D31+D34</f>
        <v>15.420730000000001</v>
      </c>
      <c r="E25" s="5">
        <f t="shared" si="0"/>
        <v>3.0872332332332335</v>
      </c>
      <c r="F25" s="5">
        <f t="shared" si="1"/>
        <v>-484.07927000000001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499.5</v>
      </c>
      <c r="D26" s="5">
        <f>D27+D28</f>
        <v>15.420730000000001</v>
      </c>
      <c r="E26" s="5">
        <f t="shared" si="0"/>
        <v>3.0872332332332335</v>
      </c>
      <c r="F26" s="5">
        <f t="shared" si="1"/>
        <v>-484.07927000000001</v>
      </c>
    </row>
    <row r="27" spans="1:6">
      <c r="A27" s="16">
        <v>1110502510</v>
      </c>
      <c r="B27" s="17" t="s">
        <v>221</v>
      </c>
      <c r="C27" s="12">
        <v>420</v>
      </c>
      <c r="D27" s="10">
        <v>8.6110000000000007</v>
      </c>
      <c r="E27" s="9">
        <f t="shared" si="0"/>
        <v>2.0502380952380954</v>
      </c>
      <c r="F27" s="9">
        <f t="shared" si="1"/>
        <v>-411.38900000000001</v>
      </c>
    </row>
    <row r="28" spans="1:6">
      <c r="A28" s="7">
        <v>1110503510</v>
      </c>
      <c r="B28" s="11" t="s">
        <v>220</v>
      </c>
      <c r="C28" s="12">
        <v>79.5</v>
      </c>
      <c r="D28" s="10">
        <v>6.8097300000000001</v>
      </c>
      <c r="E28" s="9">
        <f t="shared" si="0"/>
        <v>8.5656981132075476</v>
      </c>
      <c r="F28" s="9">
        <f t="shared" si="1"/>
        <v>-72.690269999999998</v>
      </c>
    </row>
    <row r="29" spans="1:6" s="15" customFormat="1" ht="19.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21" customHeight="1">
      <c r="A30" s="7">
        <v>1130206510</v>
      </c>
      <c r="B30" s="8" t="s">
        <v>14</v>
      </c>
      <c r="C30" s="9">
        <v>0</v>
      </c>
      <c r="D30" s="10"/>
      <c r="E30" s="9" t="e">
        <f t="shared" si="0"/>
        <v>#DIV/0!</v>
      </c>
      <c r="F30" s="9">
        <f t="shared" si="1"/>
        <v>0</v>
      </c>
    </row>
    <row r="31" spans="1:6" ht="25.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5.5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27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240</v>
      </c>
      <c r="C34" s="9">
        <f>C35</f>
        <v>0</v>
      </c>
      <c r="D34" s="14">
        <f>D35</f>
        <v>0</v>
      </c>
      <c r="E34" s="9" t="e">
        <f t="shared" si="0"/>
        <v>#DIV/0!</v>
      </c>
      <c r="F34" s="9">
        <f t="shared" si="1"/>
        <v>0</v>
      </c>
    </row>
    <row r="35" spans="1:7" ht="47.25">
      <c r="A35" s="7">
        <v>1163305010</v>
      </c>
      <c r="B35" s="8" t="s">
        <v>255</v>
      </c>
      <c r="C35" s="9"/>
      <c r="D35" s="10"/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9" t="e">
        <f t="shared" si="0"/>
        <v>#DIV/0!</v>
      </c>
      <c r="F36" s="5">
        <f t="shared" si="1"/>
        <v>0</v>
      </c>
    </row>
    <row r="37" spans="1:7" ht="18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5" hidden="1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7.25" customHeight="1">
      <c r="A39" s="3">
        <v>1000000000</v>
      </c>
      <c r="B39" s="4" t="s">
        <v>16</v>
      </c>
      <c r="C39" s="126">
        <f>SUM(C4,C25)</f>
        <v>3367.4</v>
      </c>
      <c r="D39" s="126">
        <f>SUM(D4,D25)</f>
        <v>124.07662000000001</v>
      </c>
      <c r="E39" s="5">
        <f t="shared" si="0"/>
        <v>3.6846415632238525</v>
      </c>
      <c r="F39" s="5">
        <f t="shared" si="1"/>
        <v>-3243.3233800000003</v>
      </c>
    </row>
    <row r="40" spans="1:7" s="6" customFormat="1">
      <c r="A40" s="3">
        <v>2000000000</v>
      </c>
      <c r="B40" s="4" t="s">
        <v>17</v>
      </c>
      <c r="C40" s="5">
        <f>C41+C43+C44+C45+C46+C47+C48+C42</f>
        <v>3756.694</v>
      </c>
      <c r="D40" s="5">
        <f>SUM(D41:D48)</f>
        <v>300.08519999999999</v>
      </c>
      <c r="E40" s="5">
        <f t="shared" si="0"/>
        <v>7.9880128645026724</v>
      </c>
      <c r="F40" s="5">
        <f t="shared" si="1"/>
        <v>-3456.6088</v>
      </c>
      <c r="G40" s="19"/>
    </row>
    <row r="41" spans="1:7" ht="15" customHeight="1">
      <c r="A41" s="16">
        <v>2021000000</v>
      </c>
      <c r="B41" s="17" t="s">
        <v>18</v>
      </c>
      <c r="C41" s="12">
        <v>1697.1</v>
      </c>
      <c r="D41" s="260">
        <v>282.85199999999998</v>
      </c>
      <c r="E41" s="9">
        <f t="shared" si="0"/>
        <v>16.666784514760476</v>
      </c>
      <c r="F41" s="9">
        <f t="shared" si="1"/>
        <v>-1414.248</v>
      </c>
    </row>
    <row r="42" spans="1:7" ht="15" customHeight="1">
      <c r="A42" s="16">
        <v>2021500200</v>
      </c>
      <c r="B42" s="17" t="s">
        <v>227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>
      <c r="A43" s="16">
        <v>2022000000</v>
      </c>
      <c r="B43" s="17" t="s">
        <v>19</v>
      </c>
      <c r="C43" s="12">
        <v>1951.951</v>
      </c>
      <c r="D43" s="10">
        <v>0</v>
      </c>
      <c r="E43" s="9">
        <f t="shared" si="0"/>
        <v>0</v>
      </c>
      <c r="F43" s="9">
        <f t="shared" si="1"/>
        <v>-1951.951</v>
      </c>
    </row>
    <row r="44" spans="1:7" ht="18.75" customHeight="1">
      <c r="A44" s="16">
        <v>2023000000</v>
      </c>
      <c r="B44" s="17" t="s">
        <v>20</v>
      </c>
      <c r="C44" s="12">
        <v>107.643</v>
      </c>
      <c r="D44" s="184">
        <v>17.2332</v>
      </c>
      <c r="E44" s="9">
        <f t="shared" si="0"/>
        <v>16.009587246732256</v>
      </c>
      <c r="F44" s="9">
        <f t="shared" si="1"/>
        <v>-90.409800000000004</v>
      </c>
    </row>
    <row r="45" spans="1:7" ht="17.25" customHeight="1">
      <c r="A45" s="16">
        <v>2024000000</v>
      </c>
      <c r="B45" s="17" t="s">
        <v>21</v>
      </c>
      <c r="C45" s="12"/>
      <c r="D45" s="185"/>
      <c r="E45" s="9" t="e">
        <f t="shared" si="0"/>
        <v>#DIV/0!</v>
      </c>
      <c r="F45" s="9">
        <f t="shared" si="1"/>
        <v>0</v>
      </c>
    </row>
    <row r="46" spans="1:7" ht="16.5" hidden="1" customHeight="1">
      <c r="A46" s="16">
        <v>2020900000</v>
      </c>
      <c r="B46" s="18" t="s">
        <v>22</v>
      </c>
      <c r="C46" s="12"/>
      <c r="D46" s="185"/>
      <c r="E46" s="9" t="e">
        <f t="shared" si="0"/>
        <v>#DIV/0!</v>
      </c>
      <c r="F46" s="9">
        <f t="shared" si="1"/>
        <v>0</v>
      </c>
    </row>
    <row r="47" spans="1:7" ht="24" customHeight="1">
      <c r="A47" s="7">
        <v>2190500005</v>
      </c>
      <c r="B47" s="11" t="s">
        <v>23</v>
      </c>
      <c r="C47" s="10">
        <v>0</v>
      </c>
      <c r="D47" s="262">
        <v>0</v>
      </c>
      <c r="E47" s="5" t="e">
        <f t="shared" si="0"/>
        <v>#DIV/0!</v>
      </c>
      <c r="F47" s="5">
        <f>SUM(D47-C47)</f>
        <v>0</v>
      </c>
    </row>
    <row r="48" spans="1:7" ht="18" customHeight="1">
      <c r="A48" s="7">
        <v>2070502010</v>
      </c>
      <c r="B48" s="11" t="s">
        <v>288</v>
      </c>
      <c r="C48" s="10"/>
      <c r="D48" s="10"/>
      <c r="E48" s="9" t="e">
        <f>SUM(D48/C48*100)</f>
        <v>#DIV/0!</v>
      </c>
      <c r="F48" s="9">
        <f>SUM(D48-C48)</f>
        <v>0</v>
      </c>
    </row>
    <row r="49" spans="1:8" s="6" customFormat="1" ht="16.5" customHeight="1">
      <c r="A49" s="242">
        <v>2190000010</v>
      </c>
      <c r="B49" s="243" t="s">
        <v>23</v>
      </c>
      <c r="C49" s="12">
        <v>0</v>
      </c>
      <c r="D49" s="10">
        <v>0</v>
      </c>
      <c r="E49" s="9" t="e">
        <f t="shared" si="0"/>
        <v>#DIV/0!</v>
      </c>
      <c r="F49" s="9">
        <f t="shared" si="1"/>
        <v>0</v>
      </c>
    </row>
    <row r="50" spans="1:8" s="6" customFormat="1" ht="19.5" customHeight="1">
      <c r="A50" s="3"/>
      <c r="B50" s="4" t="s">
        <v>25</v>
      </c>
      <c r="C50" s="247">
        <f>C39+C40</f>
        <v>7124.0940000000001</v>
      </c>
      <c r="D50" s="248">
        <f>D39+D40</f>
        <v>424.16181999999998</v>
      </c>
      <c r="E50" s="5">
        <f t="shared" si="0"/>
        <v>5.9539054369580189</v>
      </c>
      <c r="F50" s="5">
        <f t="shared" si="1"/>
        <v>-6699.9321799999998</v>
      </c>
      <c r="G50" s="94"/>
      <c r="H50" s="266"/>
    </row>
    <row r="51" spans="1:8" s="6" customFormat="1">
      <c r="A51" s="3"/>
      <c r="B51" s="21" t="s">
        <v>306</v>
      </c>
      <c r="C51" s="93">
        <f>C50-C97</f>
        <v>0</v>
      </c>
      <c r="D51" s="93">
        <f>D50-D97</f>
        <v>260.83039999999994</v>
      </c>
      <c r="E51" s="22"/>
      <c r="F51" s="22"/>
    </row>
    <row r="52" spans="1:8">
      <c r="A52" s="23"/>
      <c r="B52" s="24"/>
      <c r="C52" s="239"/>
      <c r="D52" s="239" t="s">
        <v>320</v>
      </c>
      <c r="E52" s="26"/>
      <c r="F52" s="92"/>
    </row>
    <row r="53" spans="1:8" ht="42.75" customHeight="1">
      <c r="A53" s="28" t="s">
        <v>0</v>
      </c>
      <c r="B53" s="28" t="s">
        <v>26</v>
      </c>
      <c r="C53" s="72" t="s">
        <v>407</v>
      </c>
      <c r="D53" s="73" t="s">
        <v>412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2.5" customHeight="1">
      <c r="A55" s="30" t="s">
        <v>27</v>
      </c>
      <c r="B55" s="31" t="s">
        <v>28</v>
      </c>
      <c r="C55" s="180">
        <f>C56+C57+C58+C59+C60+C62+C61</f>
        <v>1519.4</v>
      </c>
      <c r="D55" s="32">
        <f>D56+D57+D58+D59+D60+D62+D61</f>
        <v>122.10142</v>
      </c>
      <c r="E55" s="34">
        <f>SUM(D55/C55*100)</f>
        <v>8.0361603264446497</v>
      </c>
      <c r="F55" s="34">
        <f>SUM(D55-C55)</f>
        <v>-1397.2985800000001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4" t="e">
        <f>SUM(D56/C56*100)</f>
        <v>#DIV/0!</v>
      </c>
      <c r="F56" s="38"/>
    </row>
    <row r="57" spans="1:8" ht="14.25" customHeight="1">
      <c r="A57" s="35" t="s">
        <v>31</v>
      </c>
      <c r="B57" s="39" t="s">
        <v>32</v>
      </c>
      <c r="C57" s="37">
        <v>1476.4</v>
      </c>
      <c r="D57" s="37">
        <v>122.10142</v>
      </c>
      <c r="E57" s="34">
        <f>SUM(D57/C57*100)</f>
        <v>8.270212679490653</v>
      </c>
      <c r="F57" s="38">
        <f t="shared" ref="F57:F97" si="3">SUM(D57-C57)</f>
        <v>-1354.2985800000001</v>
      </c>
    </row>
    <row r="58" spans="1:8" ht="16.5" hidden="1" customHeight="1">
      <c r="A58" s="35" t="s">
        <v>33</v>
      </c>
      <c r="B58" s="39" t="s">
        <v>34</v>
      </c>
      <c r="C58" s="37"/>
      <c r="D58" s="37"/>
      <c r="E58" s="34" t="e">
        <f>SUM(D58/C58*100)</f>
        <v>#DIV/0!</v>
      </c>
      <c r="F58" s="38">
        <f t="shared" si="3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4" t="e">
        <f>SUM(D59/C59*100)</f>
        <v>#DIV/0!</v>
      </c>
      <c r="F59" s="38">
        <f t="shared" si="3"/>
        <v>0</v>
      </c>
    </row>
    <row r="60" spans="1:8" ht="15" hidden="1" customHeight="1">
      <c r="A60" s="35" t="s">
        <v>37</v>
      </c>
      <c r="B60" s="39" t="s">
        <v>38</v>
      </c>
      <c r="C60" s="37"/>
      <c r="D60" s="37">
        <v>0</v>
      </c>
      <c r="E60" s="38" t="e">
        <f t="shared" ref="E60:E97" si="4">SUM(D60/C60*100)</f>
        <v>#DIV/0!</v>
      </c>
      <c r="F60" s="38">
        <f t="shared" si="3"/>
        <v>0</v>
      </c>
    </row>
    <row r="61" spans="1:8">
      <c r="A61" s="35" t="s">
        <v>39</v>
      </c>
      <c r="B61" s="39" t="s">
        <v>40</v>
      </c>
      <c r="C61" s="40">
        <v>39.476999999999997</v>
      </c>
      <c r="D61" s="40">
        <v>0</v>
      </c>
      <c r="E61" s="38">
        <f t="shared" si="4"/>
        <v>0</v>
      </c>
      <c r="F61" s="38">
        <f t="shared" si="3"/>
        <v>-39.476999999999997</v>
      </c>
    </row>
    <row r="62" spans="1:8" ht="19.5" customHeight="1">
      <c r="A62" s="35" t="s">
        <v>41</v>
      </c>
      <c r="B62" s="39" t="s">
        <v>42</v>
      </c>
      <c r="C62" s="37">
        <v>3.5230000000000001</v>
      </c>
      <c r="D62" s="37">
        <v>0</v>
      </c>
      <c r="E62" s="38">
        <f t="shared" si="4"/>
        <v>0</v>
      </c>
      <c r="F62" s="38">
        <f t="shared" si="3"/>
        <v>-3.5230000000000001</v>
      </c>
    </row>
    <row r="63" spans="1:8" s="6" customFormat="1">
      <c r="A63" s="41" t="s">
        <v>43</v>
      </c>
      <c r="B63" s="42" t="s">
        <v>44</v>
      </c>
      <c r="C63" s="32">
        <f>C64</f>
        <v>103.383</v>
      </c>
      <c r="D63" s="32">
        <f>D64</f>
        <v>10.33</v>
      </c>
      <c r="E63" s="34">
        <f t="shared" si="4"/>
        <v>9.9919716007467372</v>
      </c>
      <c r="F63" s="34">
        <f t="shared" si="3"/>
        <v>-93.052999999999997</v>
      </c>
    </row>
    <row r="64" spans="1:8">
      <c r="A64" s="43" t="s">
        <v>45</v>
      </c>
      <c r="B64" s="44" t="s">
        <v>46</v>
      </c>
      <c r="C64" s="37">
        <v>103.383</v>
      </c>
      <c r="D64" s="37">
        <v>10.33</v>
      </c>
      <c r="E64" s="38">
        <f t="shared" si="4"/>
        <v>9.9919716007467372</v>
      </c>
      <c r="F64" s="38">
        <f t="shared" si="3"/>
        <v>-93.052999999999997</v>
      </c>
    </row>
    <row r="65" spans="1:7" s="6" customFormat="1" ht="21" customHeight="1">
      <c r="A65" s="30" t="s">
        <v>47</v>
      </c>
      <c r="B65" s="31" t="s">
        <v>48</v>
      </c>
      <c r="C65" s="32">
        <f>C68+C69+C70</f>
        <v>15</v>
      </c>
      <c r="D65" s="32">
        <f>SUM(D68+D69+D70)</f>
        <v>0.9</v>
      </c>
      <c r="E65" s="34">
        <f t="shared" si="4"/>
        <v>6.0000000000000009</v>
      </c>
      <c r="F65" s="34">
        <f t="shared" si="3"/>
        <v>-14.1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4"/>
        <v>#DIV/0!</v>
      </c>
      <c r="F66" s="34">
        <f t="shared" si="3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4"/>
        <v>#DIV/0!</v>
      </c>
      <c r="F67" s="34">
        <f t="shared" si="3"/>
        <v>0</v>
      </c>
    </row>
    <row r="68" spans="1:7" ht="15" customHeight="1">
      <c r="A68" s="46" t="s">
        <v>53</v>
      </c>
      <c r="B68" s="47" t="s">
        <v>54</v>
      </c>
      <c r="C68" s="37">
        <v>3</v>
      </c>
      <c r="D68" s="37">
        <v>0</v>
      </c>
      <c r="E68" s="34">
        <f t="shared" si="4"/>
        <v>0</v>
      </c>
      <c r="F68" s="34">
        <f t="shared" si="3"/>
        <v>-3</v>
      </c>
    </row>
    <row r="69" spans="1:7">
      <c r="A69" s="46" t="s">
        <v>214</v>
      </c>
      <c r="B69" s="47" t="s">
        <v>215</v>
      </c>
      <c r="C69" s="37">
        <v>10</v>
      </c>
      <c r="D69" s="37">
        <v>0.9</v>
      </c>
      <c r="E69" s="34">
        <f t="shared" si="4"/>
        <v>9</v>
      </c>
      <c r="F69" s="34">
        <f t="shared" si="3"/>
        <v>-9.1</v>
      </c>
    </row>
    <row r="70" spans="1:7">
      <c r="A70" s="46" t="s">
        <v>339</v>
      </c>
      <c r="B70" s="47" t="s">
        <v>394</v>
      </c>
      <c r="C70" s="37">
        <v>2</v>
      </c>
      <c r="D70" s="37">
        <v>0</v>
      </c>
      <c r="E70" s="34"/>
      <c r="F70" s="34"/>
    </row>
    <row r="71" spans="1:7" s="6" customFormat="1" ht="17.25" customHeight="1">
      <c r="A71" s="30" t="s">
        <v>55</v>
      </c>
      <c r="B71" s="31" t="s">
        <v>56</v>
      </c>
      <c r="C71" s="48">
        <f>SUM(C72:C75)</f>
        <v>3088.2110000000002</v>
      </c>
      <c r="D71" s="48">
        <f>SUM(D72:D75)</f>
        <v>0</v>
      </c>
      <c r="E71" s="34">
        <f t="shared" si="4"/>
        <v>0</v>
      </c>
      <c r="F71" s="34">
        <f t="shared" si="3"/>
        <v>-3088.2110000000002</v>
      </c>
    </row>
    <row r="72" spans="1:7">
      <c r="A72" s="35" t="s">
        <v>57</v>
      </c>
      <c r="B72" s="39" t="s">
        <v>58</v>
      </c>
      <c r="C72" s="49">
        <v>4.26</v>
      </c>
      <c r="D72" s="37">
        <v>0</v>
      </c>
      <c r="E72" s="38">
        <f t="shared" si="4"/>
        <v>0</v>
      </c>
      <c r="F72" s="38">
        <f t="shared" si="3"/>
        <v>-4.26</v>
      </c>
    </row>
    <row r="73" spans="1:7" s="6" customFormat="1">
      <c r="A73" s="35" t="s">
        <v>59</v>
      </c>
      <c r="B73" s="39" t="s">
        <v>60</v>
      </c>
      <c r="C73" s="49"/>
      <c r="D73" s="37"/>
      <c r="E73" s="38" t="e">
        <f t="shared" si="4"/>
        <v>#DIV/0!</v>
      </c>
      <c r="F73" s="38">
        <f t="shared" si="3"/>
        <v>0</v>
      </c>
      <c r="G73" s="50"/>
    </row>
    <row r="74" spans="1:7">
      <c r="A74" s="35" t="s">
        <v>61</v>
      </c>
      <c r="B74" s="39" t="s">
        <v>62</v>
      </c>
      <c r="C74" s="49">
        <v>2962.951</v>
      </c>
      <c r="D74" s="37"/>
      <c r="E74" s="38">
        <f t="shared" si="4"/>
        <v>0</v>
      </c>
      <c r="F74" s="38">
        <f t="shared" si="3"/>
        <v>-2962.951</v>
      </c>
    </row>
    <row r="75" spans="1:7">
      <c r="A75" s="35" t="s">
        <v>63</v>
      </c>
      <c r="B75" s="39" t="s">
        <v>64</v>
      </c>
      <c r="C75" s="49">
        <v>121</v>
      </c>
      <c r="D75" s="37"/>
      <c r="E75" s="38">
        <f t="shared" si="4"/>
        <v>0</v>
      </c>
      <c r="F75" s="38">
        <f t="shared" si="3"/>
        <v>-121</v>
      </c>
    </row>
    <row r="76" spans="1:7" s="6" customFormat="1" ht="16.5" customHeight="1">
      <c r="A76" s="30" t="s">
        <v>65</v>
      </c>
      <c r="B76" s="31" t="s">
        <v>66</v>
      </c>
      <c r="C76" s="32">
        <f>SUM(C77:C79)</f>
        <v>1112.5999999999999</v>
      </c>
      <c r="D76" s="32">
        <f>SUM(D77:D79)</f>
        <v>0</v>
      </c>
      <c r="E76" s="34">
        <f t="shared" si="4"/>
        <v>0</v>
      </c>
      <c r="F76" s="34">
        <f t="shared" si="3"/>
        <v>-1112.5999999999999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4"/>
        <v>#DIV/0!</v>
      </c>
      <c r="F77" s="38">
        <f t="shared" si="3"/>
        <v>0</v>
      </c>
    </row>
    <row r="78" spans="1:7" ht="15.75" customHeight="1">
      <c r="A78" s="35" t="s">
        <v>69</v>
      </c>
      <c r="B78" s="51" t="s">
        <v>70</v>
      </c>
      <c r="C78" s="37">
        <v>720</v>
      </c>
      <c r="D78" s="37">
        <v>0</v>
      </c>
      <c r="E78" s="38">
        <f t="shared" si="4"/>
        <v>0</v>
      </c>
      <c r="F78" s="38">
        <f t="shared" si="3"/>
        <v>-720</v>
      </c>
    </row>
    <row r="79" spans="1:7">
      <c r="A79" s="35" t="s">
        <v>71</v>
      </c>
      <c r="B79" s="39" t="s">
        <v>72</v>
      </c>
      <c r="C79" s="37">
        <v>392.6</v>
      </c>
      <c r="D79" s="37"/>
      <c r="E79" s="38">
        <f t="shared" si="4"/>
        <v>0</v>
      </c>
      <c r="F79" s="38">
        <f t="shared" si="3"/>
        <v>-392.6</v>
      </c>
    </row>
    <row r="80" spans="1:7" s="6" customFormat="1">
      <c r="A80" s="30" t="s">
        <v>83</v>
      </c>
      <c r="B80" s="31" t="s">
        <v>84</v>
      </c>
      <c r="C80" s="32">
        <f>C81</f>
        <v>1275.5</v>
      </c>
      <c r="D80" s="32">
        <f>SUM(D81)</f>
        <v>30</v>
      </c>
      <c r="E80" s="34">
        <f t="shared" si="4"/>
        <v>2.3520188161505291</v>
      </c>
      <c r="F80" s="34">
        <f t="shared" si="3"/>
        <v>-1245.5</v>
      </c>
    </row>
    <row r="81" spans="1:6" ht="15.75" customHeight="1">
      <c r="A81" s="35" t="s">
        <v>85</v>
      </c>
      <c r="B81" s="39" t="s">
        <v>229</v>
      </c>
      <c r="C81" s="37">
        <v>1275.5</v>
      </c>
      <c r="D81" s="37">
        <v>30</v>
      </c>
      <c r="E81" s="38">
        <f t="shared" si="4"/>
        <v>2.3520188161505291</v>
      </c>
      <c r="F81" s="38">
        <f t="shared" si="3"/>
        <v>-1245.5</v>
      </c>
    </row>
    <row r="82" spans="1:6" s="6" customFormat="1" ht="0.7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4"/>
        <v>#DIV/0!</v>
      </c>
      <c r="F82" s="34">
        <f t="shared" si="3"/>
        <v>0</v>
      </c>
    </row>
    <row r="83" spans="1:6" ht="0.75" hidden="1" customHeight="1">
      <c r="A83" s="53">
        <v>1001</v>
      </c>
      <c r="B83" s="54" t="s">
        <v>87</v>
      </c>
      <c r="C83" s="37"/>
      <c r="D83" s="37"/>
      <c r="E83" s="38" t="e">
        <f t="shared" si="4"/>
        <v>#DIV/0!</v>
      </c>
      <c r="F83" s="38">
        <f t="shared" si="3"/>
        <v>0</v>
      </c>
    </row>
    <row r="84" spans="1:6" hidden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4"/>
        <v>#DIV/0!</v>
      </c>
      <c r="F84" s="38">
        <f t="shared" si="3"/>
        <v>0</v>
      </c>
    </row>
    <row r="85" spans="1:6" hidden="1">
      <c r="A85" s="53">
        <v>1004</v>
      </c>
      <c r="B85" s="54" t="s">
        <v>89</v>
      </c>
      <c r="C85" s="37"/>
      <c r="D85" s="55"/>
      <c r="E85" s="38" t="e">
        <f t="shared" si="4"/>
        <v>#DIV/0!</v>
      </c>
      <c r="F85" s="38">
        <f t="shared" si="3"/>
        <v>0</v>
      </c>
    </row>
    <row r="86" spans="1:6" hidden="1">
      <c r="A86" s="35" t="s">
        <v>90</v>
      </c>
      <c r="B86" s="39" t="s">
        <v>91</v>
      </c>
      <c r="C86" s="37">
        <v>0</v>
      </c>
      <c r="D86" s="37">
        <v>0</v>
      </c>
      <c r="E86" s="38"/>
      <c r="F86" s="38">
        <f t="shared" si="3"/>
        <v>0</v>
      </c>
    </row>
    <row r="87" spans="1:6">
      <c r="A87" s="30" t="s">
        <v>92</v>
      </c>
      <c r="B87" s="31" t="s">
        <v>93</v>
      </c>
      <c r="C87" s="32">
        <f>C88+C89+C90+C91+C92</f>
        <v>10</v>
      </c>
      <c r="D87" s="32">
        <f>D88+D89+D90+D91+D92</f>
        <v>0</v>
      </c>
      <c r="E87" s="38">
        <f t="shared" si="4"/>
        <v>0</v>
      </c>
      <c r="F87" s="22">
        <f>F88+F89+F90+F91+F92</f>
        <v>-10</v>
      </c>
    </row>
    <row r="88" spans="1:6" ht="17.25" customHeight="1">
      <c r="A88" s="35" t="s">
        <v>94</v>
      </c>
      <c r="B88" s="39" t="s">
        <v>95</v>
      </c>
      <c r="C88" s="37">
        <v>10</v>
      </c>
      <c r="D88" s="37">
        <v>0</v>
      </c>
      <c r="E88" s="38">
        <f t="shared" si="4"/>
        <v>0</v>
      </c>
      <c r="F88" s="38">
        <f>SUM(D88-C88)</f>
        <v>-10</v>
      </c>
    </row>
    <row r="89" spans="1:6" ht="15.75" hidden="1" customHeight="1">
      <c r="A89" s="35" t="s">
        <v>96</v>
      </c>
      <c r="B89" s="39" t="s">
        <v>97</v>
      </c>
      <c r="C89" s="37"/>
      <c r="D89" s="37"/>
      <c r="E89" s="38" t="e">
        <f t="shared" si="4"/>
        <v>#DIV/0!</v>
      </c>
      <c r="F89" s="38">
        <f>SUM(D89-C89)</f>
        <v>0</v>
      </c>
    </row>
    <row r="90" spans="1:6" ht="15.75" hidden="1" customHeight="1">
      <c r="A90" s="35" t="s">
        <v>98</v>
      </c>
      <c r="B90" s="39" t="s">
        <v>99</v>
      </c>
      <c r="C90" s="37"/>
      <c r="D90" s="37"/>
      <c r="E90" s="38" t="e">
        <f t="shared" si="4"/>
        <v>#DIV/0!</v>
      </c>
      <c r="F90" s="38"/>
    </row>
    <row r="91" spans="1:6" ht="15.75" hidden="1" customHeight="1">
      <c r="A91" s="35" t="s">
        <v>100</v>
      </c>
      <c r="B91" s="39" t="s">
        <v>101</v>
      </c>
      <c r="C91" s="37"/>
      <c r="D91" s="37"/>
      <c r="E91" s="38" t="e">
        <f t="shared" si="4"/>
        <v>#DIV/0!</v>
      </c>
      <c r="F91" s="38"/>
    </row>
    <row r="92" spans="1:6" ht="15.75" hidden="1" customHeight="1">
      <c r="A92" s="35" t="s">
        <v>102</v>
      </c>
      <c r="B92" s="39" t="s">
        <v>103</v>
      </c>
      <c r="C92" s="37"/>
      <c r="D92" s="37"/>
      <c r="E92" s="38" t="e">
        <f t="shared" si="4"/>
        <v>#DIV/0!</v>
      </c>
      <c r="F92" s="38"/>
    </row>
    <row r="93" spans="1:6" s="6" customFormat="1" ht="15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4"/>
        <v>#DIV/0!</v>
      </c>
      <c r="F93" s="34">
        <f t="shared" si="3"/>
        <v>0</v>
      </c>
    </row>
    <row r="94" spans="1:6" ht="15.75" hidden="1" customHeight="1">
      <c r="A94" s="53">
        <v>1401</v>
      </c>
      <c r="B94" s="54" t="s">
        <v>113</v>
      </c>
      <c r="C94" s="49"/>
      <c r="D94" s="37"/>
      <c r="E94" s="38" t="e">
        <f t="shared" si="4"/>
        <v>#DIV/0!</v>
      </c>
      <c r="F94" s="38">
        <f t="shared" si="3"/>
        <v>0</v>
      </c>
    </row>
    <row r="95" spans="1:6" ht="15.75" hidden="1" customHeight="1">
      <c r="A95" s="53">
        <v>1402</v>
      </c>
      <c r="B95" s="54" t="s">
        <v>114</v>
      </c>
      <c r="C95" s="49"/>
      <c r="D95" s="37"/>
      <c r="E95" s="38" t="e">
        <f t="shared" si="4"/>
        <v>#DIV/0!</v>
      </c>
      <c r="F95" s="38">
        <f t="shared" si="3"/>
        <v>0</v>
      </c>
    </row>
    <row r="96" spans="1:6" ht="15.75" hidden="1" customHeight="1">
      <c r="A96" s="53">
        <v>1403</v>
      </c>
      <c r="B96" s="54" t="s">
        <v>115</v>
      </c>
      <c r="C96" s="49">
        <v>0</v>
      </c>
      <c r="D96" s="37">
        <v>0</v>
      </c>
      <c r="E96" s="38" t="e">
        <f t="shared" si="4"/>
        <v>#DIV/0!</v>
      </c>
      <c r="F96" s="38">
        <f t="shared" si="3"/>
        <v>0</v>
      </c>
    </row>
    <row r="97" spans="1:8" s="6" customFormat="1" ht="15.75" customHeight="1">
      <c r="A97" s="52"/>
      <c r="B97" s="57" t="s">
        <v>116</v>
      </c>
      <c r="C97" s="250">
        <f>C55+C63+C71+C76+C80+C82+C87+C65+C93</f>
        <v>7124.094000000001</v>
      </c>
      <c r="D97" s="250">
        <f>D55+D63+D71+D76+D80+D82+D87+D65+D93</f>
        <v>163.33142000000001</v>
      </c>
      <c r="E97" s="34">
        <f t="shared" si="4"/>
        <v>2.2926623371336761</v>
      </c>
      <c r="F97" s="34">
        <f t="shared" si="3"/>
        <v>-6960.7625800000005</v>
      </c>
      <c r="G97" s="197"/>
      <c r="H97" s="197"/>
    </row>
    <row r="98" spans="1:8">
      <c r="C98" s="125"/>
      <c r="D98" s="101"/>
    </row>
    <row r="99" spans="1:8" s="65" customFormat="1" ht="16.5" customHeight="1">
      <c r="A99" s="63" t="s">
        <v>117</v>
      </c>
      <c r="B99" s="63"/>
      <c r="C99" s="182"/>
      <c r="D99" s="182"/>
      <c r="E99" s="64"/>
    </row>
    <row r="100" spans="1:8" s="65" customFormat="1" ht="20.25" customHeight="1">
      <c r="A100" s="66" t="s">
        <v>118</v>
      </c>
      <c r="B100" s="66"/>
      <c r="C100" s="65" t="s">
        <v>119</v>
      </c>
    </row>
    <row r="101" spans="1:8" ht="13.5" customHeight="1">
      <c r="C101" s="119"/>
    </row>
    <row r="103" spans="1:8" ht="5.25" customHeight="1"/>
    <row r="142" hidden="1"/>
  </sheetData>
  <customSheetViews>
    <customSheetView guid="{61528DAC-5C4C-48F4-ADE2-8A724B05A086}" scale="70" showPageBreaks="1" printArea="1" hiddenRows="1" view="pageBreakPreview" topLeftCell="A37">
      <selection activeCell="C88" sqref="C88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5BFCA170-DEAE-4D2C-98A0-1E68B427AC01}" showPageBreaks="1" printArea="1" hiddenRows="1" topLeftCell="A25">
      <selection activeCell="D41" sqref="D41"/>
      <pageMargins left="0.7" right="0.7" top="0.75" bottom="0.75" header="0.3" footer="0.3"/>
      <pageSetup paperSize="9" scale="57" orientation="portrait" r:id="rId2"/>
    </customSheetView>
    <customSheetView guid="{42584DC0-1D41-4C93-9B38-C388E7B8DAC4}" scale="70" showPageBreaks="1" printArea="1" hiddenRows="1" view="pageBreakPreview">
      <selection sqref="A1:F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9">
      <selection activeCell="B93" sqref="B93"/>
      <pageMargins left="0.7" right="0.7" top="0.75" bottom="0.75" header="0.3" footer="0.3"/>
      <pageSetup paperSize="9" scale="43" orientation="portrait" r:id="rId4"/>
    </customSheetView>
    <customSheetView guid="{3DCB9AAA-F09C-4EA6-B992-F93E466D374A}" hiddenRows="1" topLeftCell="A37">
      <selection activeCell="B100" sqref="B100"/>
      <pageMargins left="0.7" right="0.7" top="0.75" bottom="0.75" header="0.3" footer="0.3"/>
      <pageSetup paperSize="9" scale="57" orientation="portrait" r:id="rId5"/>
    </customSheetView>
    <customSheetView guid="{A54C432C-6C68-4B53-A75C-446EB3A61B2B}" scale="70" showPageBreaks="1" printArea="1" hiddenRows="1" view="pageBreakPreview" topLeftCell="A15">
      <selection activeCell="D32" sqref="D32"/>
      <pageMargins left="0.70866141732283472" right="0.70866141732283472" top="0.74803149606299213" bottom="0.74803149606299213" header="0.31496062992125984" footer="0.31496062992125984"/>
      <pageSetup paperSize="9" scale="60" orientation="portrait" r:id="rId6"/>
    </customSheetView>
    <customSheetView guid="{1A52382B-3765-4E8C-903F-6B8919B7242E}" scale="70" showPageBreaks="1" printArea="1" hiddenRows="1" view="pageBreakPreview" topLeftCell="A25">
      <selection activeCell="C74" sqref="C74"/>
      <pageMargins left="0.7" right="0.7" top="0.75" bottom="0.75" header="0.3" footer="0.3"/>
      <pageSetup paperSize="9" scale="55" orientation="portrait" r:id="rId7"/>
    </customSheetView>
    <customSheetView guid="{B30CE22D-C12F-4E12-8BB9-3AAE0A6991CC}" scale="70" showPageBreaks="1" printArea="1" hiddenRows="1" view="pageBreakPreview" topLeftCell="A43">
      <selection activeCell="D97" sqref="D97"/>
      <pageMargins left="0.70866141732283472" right="0.70866141732283472" top="0.74803149606299213" bottom="0.74803149606299213" header="0.31496062992125984" footer="0.31496062992125984"/>
      <pageSetup paperSize="9" scale="56" orientation="portrait" r:id="rId8"/>
    </customSheetView>
    <customSheetView guid="{B31C8DB7-3E78-4144-A6B5-8DE36DE63F0E}" showPageBreaks="1" printArea="1" hiddenRows="1" topLeftCell="A25">
      <selection activeCell="B39" sqref="B39"/>
      <pageMargins left="0.7" right="0.7" top="0.75" bottom="0.75" header="0.3" footer="0.3"/>
      <pageSetup paperSize="9" scale="5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/>
  <dimension ref="A1:H141"/>
  <sheetViews>
    <sheetView view="pageBreakPreview" topLeftCell="A13" zoomScale="70" zoomScaleNormal="100" zoomScaleSheetLayoutView="70" workbookViewId="0">
      <selection activeCell="C89" sqref="C89"/>
    </sheetView>
  </sheetViews>
  <sheetFormatPr defaultRowHeight="15.75"/>
  <cols>
    <col min="1" max="1" width="14.7109375" style="58" customWidth="1"/>
    <col min="2" max="2" width="57.5703125" style="59" customWidth="1"/>
    <col min="3" max="3" width="17.42578125" style="62" customWidth="1"/>
    <col min="4" max="4" width="15.28515625" style="62" customWidth="1"/>
    <col min="5" max="5" width="13" style="62" customWidth="1"/>
    <col min="6" max="6" width="11.85546875" style="62" customWidth="1"/>
    <col min="7" max="7" width="15.5703125" style="1" bestFit="1" customWidth="1"/>
    <col min="8" max="8" width="11.42578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427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1141.69</v>
      </c>
      <c r="D4" s="5">
        <f>D5+D12+D14+D17+D7</f>
        <v>85.900499999999994</v>
      </c>
      <c r="E4" s="5">
        <f>SUM(D4/C4*100)</f>
        <v>7.5239776121363926</v>
      </c>
      <c r="F4" s="5">
        <f>SUM(D4-C4)</f>
        <v>-1055.7895000000001</v>
      </c>
    </row>
    <row r="5" spans="1:6" s="6" customFormat="1">
      <c r="A5" s="68">
        <v>1010000000</v>
      </c>
      <c r="B5" s="67" t="s">
        <v>5</v>
      </c>
      <c r="C5" s="5">
        <f>C6</f>
        <v>155.1</v>
      </c>
      <c r="D5" s="5">
        <f>D6</f>
        <v>28.414169999999999</v>
      </c>
      <c r="E5" s="5">
        <f t="shared" ref="E5:E51" si="0">SUM(D5/C5*100)</f>
        <v>18.319903288201161</v>
      </c>
      <c r="F5" s="5">
        <f t="shared" ref="F5:F51" si="1">SUM(D5-C5)</f>
        <v>-126.68583</v>
      </c>
    </row>
    <row r="6" spans="1:6">
      <c r="A6" s="7">
        <v>1010200001</v>
      </c>
      <c r="B6" s="8" t="s">
        <v>224</v>
      </c>
      <c r="C6" s="9">
        <v>155.1</v>
      </c>
      <c r="D6" s="10">
        <v>28.414169999999999</v>
      </c>
      <c r="E6" s="9">
        <f t="shared" ref="E6:E11" si="2">SUM(D6/C6*100)</f>
        <v>18.319903288201161</v>
      </c>
      <c r="F6" s="9">
        <f t="shared" si="1"/>
        <v>-126.68583</v>
      </c>
    </row>
    <row r="7" spans="1:6" ht="31.5">
      <c r="A7" s="3">
        <v>1030000000</v>
      </c>
      <c r="B7" s="13" t="s">
        <v>266</v>
      </c>
      <c r="C7" s="5">
        <f>C8+C10+C9</f>
        <v>536.59</v>
      </c>
      <c r="D7" s="231">
        <f>D8+D10+D9+D11</f>
        <v>45.631469999999993</v>
      </c>
      <c r="E7" s="5">
        <f t="shared" si="2"/>
        <v>8.5039732384129394</v>
      </c>
      <c r="F7" s="5">
        <f t="shared" si="1"/>
        <v>-490.95853000000005</v>
      </c>
    </row>
    <row r="8" spans="1:6">
      <c r="A8" s="7">
        <v>1030223001</v>
      </c>
      <c r="B8" s="8" t="s">
        <v>268</v>
      </c>
      <c r="C8" s="9">
        <v>200.15</v>
      </c>
      <c r="D8" s="10">
        <v>21.428319999999999</v>
      </c>
      <c r="E8" s="9">
        <f t="shared" si="2"/>
        <v>10.706130402198351</v>
      </c>
      <c r="F8" s="9">
        <f t="shared" si="1"/>
        <v>-178.72167999999999</v>
      </c>
    </row>
    <row r="9" spans="1:6">
      <c r="A9" s="7">
        <v>1030224001</v>
      </c>
      <c r="B9" s="8" t="s">
        <v>274</v>
      </c>
      <c r="C9" s="9">
        <v>2.15</v>
      </c>
      <c r="D9" s="10">
        <v>0.13750999999999999</v>
      </c>
      <c r="E9" s="9">
        <f t="shared" si="2"/>
        <v>6.3958139534883713</v>
      </c>
      <c r="F9" s="9">
        <f t="shared" si="1"/>
        <v>-2.0124900000000001</v>
      </c>
    </row>
    <row r="10" spans="1:6">
      <c r="A10" s="7">
        <v>1030225001</v>
      </c>
      <c r="B10" s="8" t="s">
        <v>267</v>
      </c>
      <c r="C10" s="9">
        <v>334.29</v>
      </c>
      <c r="D10" s="10">
        <v>28.411660000000001</v>
      </c>
      <c r="E10" s="9">
        <f t="shared" si="2"/>
        <v>8.4991055670226459</v>
      </c>
      <c r="F10" s="9">
        <f t="shared" si="1"/>
        <v>-305.87834000000004</v>
      </c>
    </row>
    <row r="11" spans="1:6">
      <c r="A11" s="7">
        <v>1030226001</v>
      </c>
      <c r="B11" s="8" t="s">
        <v>276</v>
      </c>
      <c r="C11" s="9">
        <v>0</v>
      </c>
      <c r="D11" s="10">
        <v>-4.3460200000000002</v>
      </c>
      <c r="E11" s="9" t="e">
        <f t="shared" si="2"/>
        <v>#DIV/0!</v>
      </c>
      <c r="F11" s="9">
        <f t="shared" si="1"/>
        <v>-4.3460200000000002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430</v>
      </c>
      <c r="D14" s="5">
        <f>D15+D16</f>
        <v>11.404859999999999</v>
      </c>
      <c r="E14" s="5">
        <f t="shared" si="0"/>
        <v>2.652293023255814</v>
      </c>
      <c r="F14" s="5">
        <f t="shared" si="1"/>
        <v>-418.59514000000001</v>
      </c>
    </row>
    <row r="15" spans="1:6" s="6" customFormat="1" ht="15.75" customHeight="1">
      <c r="A15" s="7">
        <v>1060100000</v>
      </c>
      <c r="B15" s="11" t="s">
        <v>8</v>
      </c>
      <c r="C15" s="9">
        <v>117</v>
      </c>
      <c r="D15" s="10">
        <v>1.7209300000000001</v>
      </c>
      <c r="E15" s="9">
        <f t="shared" si="0"/>
        <v>1.470880341880342</v>
      </c>
      <c r="F15" s="9">
        <f>SUM(D15-C15)</f>
        <v>-115.27907</v>
      </c>
    </row>
    <row r="16" spans="1:6" ht="15.75" customHeight="1">
      <c r="A16" s="7">
        <v>1060600000</v>
      </c>
      <c r="B16" s="11" t="s">
        <v>7</v>
      </c>
      <c r="C16" s="9">
        <v>313</v>
      </c>
      <c r="D16" s="10">
        <v>9.6839300000000001</v>
      </c>
      <c r="E16" s="9">
        <f t="shared" si="0"/>
        <v>3.0939073482428117</v>
      </c>
      <c r="F16" s="9">
        <f t="shared" si="1"/>
        <v>-303.31607000000002</v>
      </c>
    </row>
    <row r="17" spans="1:6" s="6" customFormat="1">
      <c r="A17" s="3">
        <v>1080000000</v>
      </c>
      <c r="B17" s="4" t="s">
        <v>10</v>
      </c>
      <c r="C17" s="5">
        <f>C18</f>
        <v>10</v>
      </c>
      <c r="D17" s="5">
        <f>D18</f>
        <v>0.45</v>
      </c>
      <c r="E17" s="5">
        <f t="shared" si="0"/>
        <v>4.5</v>
      </c>
      <c r="F17" s="5">
        <f t="shared" si="1"/>
        <v>-9.5500000000000007</v>
      </c>
    </row>
    <row r="18" spans="1:6" ht="17.25" customHeight="1">
      <c r="A18" s="7">
        <v>1080400001</v>
      </c>
      <c r="B18" s="8" t="s">
        <v>257</v>
      </c>
      <c r="C18" s="9">
        <v>10</v>
      </c>
      <c r="D18" s="10">
        <v>0.45</v>
      </c>
      <c r="E18" s="9">
        <f t="shared" si="0"/>
        <v>4.5</v>
      </c>
      <c r="F18" s="9">
        <f t="shared" si="1"/>
        <v>-9.5500000000000007</v>
      </c>
    </row>
    <row r="19" spans="1:6" ht="49.5" hidden="1" customHeight="1">
      <c r="A19" s="7">
        <v>1080714001</v>
      </c>
      <c r="B19" s="8" t="s">
        <v>222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1.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23.2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21.7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24.7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25.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55</v>
      </c>
      <c r="D25" s="5">
        <f>D26+D29+D31+D34</f>
        <v>20.104390000000002</v>
      </c>
      <c r="E25" s="5">
        <f t="shared" si="0"/>
        <v>36.553436363636365</v>
      </c>
      <c r="F25" s="5">
        <f t="shared" si="1"/>
        <v>-34.895609999999998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55</v>
      </c>
      <c r="D26" s="5">
        <f>D27+D28</f>
        <v>9</v>
      </c>
      <c r="E26" s="5">
        <f t="shared" si="0"/>
        <v>16.363636363636363</v>
      </c>
      <c r="F26" s="5">
        <f t="shared" si="1"/>
        <v>-46</v>
      </c>
    </row>
    <row r="27" spans="1:6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220</v>
      </c>
      <c r="C28" s="12">
        <v>55</v>
      </c>
      <c r="D28" s="10">
        <v>9</v>
      </c>
      <c r="E28" s="9">
        <f t="shared" si="0"/>
        <v>16.363636363636363</v>
      </c>
      <c r="F28" s="9">
        <f t="shared" si="1"/>
        <v>-46</v>
      </c>
    </row>
    <row r="29" spans="1:6" s="15" customFormat="1" ht="27.75" customHeight="1">
      <c r="A29" s="68">
        <v>1130000000</v>
      </c>
      <c r="B29" s="69" t="s">
        <v>128</v>
      </c>
      <c r="C29" s="5">
        <f>C30</f>
        <v>0</v>
      </c>
      <c r="D29" s="5">
        <f>D30</f>
        <v>11.10439</v>
      </c>
      <c r="E29" s="5" t="e">
        <f t="shared" si="0"/>
        <v>#DIV/0!</v>
      </c>
      <c r="F29" s="5">
        <f t="shared" si="1"/>
        <v>11.10439</v>
      </c>
    </row>
    <row r="30" spans="1:6" ht="15.75" customHeight="1">
      <c r="A30" s="7">
        <v>1130206005</v>
      </c>
      <c r="B30" s="8" t="s">
        <v>14</v>
      </c>
      <c r="C30" s="9">
        <v>0</v>
      </c>
      <c r="D30" s="10">
        <v>11.10439</v>
      </c>
      <c r="E30" s="9" t="e">
        <f t="shared" si="0"/>
        <v>#DIV/0!</v>
      </c>
      <c r="F30" s="9">
        <f t="shared" si="1"/>
        <v>11.10439</v>
      </c>
    </row>
    <row r="31" spans="1:6" ht="14.25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4.2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" customHeight="1">
      <c r="A34" s="3">
        <v>1170000000</v>
      </c>
      <c r="B34" s="13" t="s">
        <v>132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7" ht="19.5" customHeight="1">
      <c r="A35" s="7">
        <v>1170105010</v>
      </c>
      <c r="B35" s="8" t="s">
        <v>15</v>
      </c>
      <c r="C35" s="9">
        <v>0</v>
      </c>
      <c r="D35" s="9"/>
      <c r="E35" s="9" t="e">
        <f t="shared" si="0"/>
        <v>#DIV/0!</v>
      </c>
      <c r="F35" s="9">
        <f t="shared" si="1"/>
        <v>0</v>
      </c>
    </row>
    <row r="36" spans="1:7" ht="0.75" hidden="1" customHeight="1">
      <c r="A36" s="7">
        <v>1170505005</v>
      </c>
      <c r="B36" s="11" t="s">
        <v>216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s="6" customFormat="1" ht="15" customHeight="1">
      <c r="A37" s="3">
        <v>1000000000</v>
      </c>
      <c r="B37" s="4" t="s">
        <v>16</v>
      </c>
      <c r="C37" s="126">
        <f>SUM(C4,C25)</f>
        <v>1196.69</v>
      </c>
      <c r="D37" s="126">
        <f>D4+D25</f>
        <v>106.00488999999999</v>
      </c>
      <c r="E37" s="5">
        <f t="shared" si="0"/>
        <v>8.8581746316924175</v>
      </c>
      <c r="F37" s="5">
        <f t="shared" si="1"/>
        <v>-1090.6851100000001</v>
      </c>
    </row>
    <row r="38" spans="1:7" s="6" customFormat="1">
      <c r="A38" s="3">
        <v>2000000000</v>
      </c>
      <c r="B38" s="4" t="s">
        <v>17</v>
      </c>
      <c r="C38" s="231">
        <f>C39+C40+C41+C42+C49+C50</f>
        <v>9852.9710000000014</v>
      </c>
      <c r="D38" s="5">
        <f>D39+D40+D41+D42+D49+D50</f>
        <v>1217.7338</v>
      </c>
      <c r="E38" s="5">
        <f t="shared" si="0"/>
        <v>12.359051904242889</v>
      </c>
      <c r="F38" s="5">
        <f t="shared" si="1"/>
        <v>-8635.2372000000014</v>
      </c>
      <c r="G38" s="19"/>
    </row>
    <row r="39" spans="1:7" ht="16.5" customHeight="1">
      <c r="A39" s="16">
        <v>2021000000</v>
      </c>
      <c r="B39" s="17" t="s">
        <v>18</v>
      </c>
      <c r="C39" s="12">
        <v>5087.2</v>
      </c>
      <c r="D39" s="20">
        <v>847.87199999999996</v>
      </c>
      <c r="E39" s="9">
        <v>0</v>
      </c>
      <c r="F39" s="9">
        <f t="shared" si="1"/>
        <v>-4239.3279999999995</v>
      </c>
    </row>
    <row r="40" spans="1:7" ht="17.25" customHeight="1">
      <c r="A40" s="16">
        <v>2021500200</v>
      </c>
      <c r="B40" s="17" t="s">
        <v>227</v>
      </c>
      <c r="C40" s="12">
        <v>0</v>
      </c>
      <c r="D40" s="20">
        <v>0</v>
      </c>
      <c r="E40" s="9" t="e">
        <f t="shared" si="0"/>
        <v>#DIV/0!</v>
      </c>
      <c r="F40" s="9">
        <f t="shared" si="1"/>
        <v>0</v>
      </c>
    </row>
    <row r="41" spans="1:7">
      <c r="A41" s="16">
        <v>2022000000</v>
      </c>
      <c r="B41" s="17" t="s">
        <v>19</v>
      </c>
      <c r="C41" s="12">
        <v>2121.471</v>
      </c>
      <c r="D41" s="10">
        <v>110.295</v>
      </c>
      <c r="E41" s="9">
        <f t="shared" si="0"/>
        <v>5.1989869293523219</v>
      </c>
      <c r="F41" s="9">
        <f t="shared" si="1"/>
        <v>-2011.1759999999999</v>
      </c>
    </row>
    <row r="42" spans="1:7" ht="17.25" customHeight="1">
      <c r="A42" s="16">
        <v>2023000000</v>
      </c>
      <c r="B42" s="17" t="s">
        <v>20</v>
      </c>
      <c r="C42" s="12">
        <v>2569.3000000000002</v>
      </c>
      <c r="D42" s="184">
        <v>34.466799999999999</v>
      </c>
      <c r="E42" s="9">
        <f t="shared" si="0"/>
        <v>1.3414860078620634</v>
      </c>
      <c r="F42" s="9">
        <f t="shared" si="1"/>
        <v>-2534.8332</v>
      </c>
    </row>
    <row r="43" spans="1:7" ht="18" hidden="1" customHeight="1">
      <c r="A43" s="16">
        <v>2020400000</v>
      </c>
      <c r="B43" s="17" t="s">
        <v>21</v>
      </c>
      <c r="C43" s="12"/>
      <c r="D43" s="185"/>
      <c r="E43" s="9" t="e">
        <f t="shared" si="0"/>
        <v>#DIV/0!</v>
      </c>
      <c r="F43" s="9">
        <f t="shared" si="1"/>
        <v>0</v>
      </c>
    </row>
    <row r="44" spans="1:7" ht="14.25" hidden="1" customHeight="1">
      <c r="A44" s="16">
        <v>2020900000</v>
      </c>
      <c r="B44" s="18" t="s">
        <v>22</v>
      </c>
      <c r="C44" s="12"/>
      <c r="D44" s="185"/>
      <c r="E44" s="9" t="e">
        <f t="shared" si="0"/>
        <v>#DIV/0!</v>
      </c>
      <c r="F44" s="9">
        <f t="shared" si="1"/>
        <v>0</v>
      </c>
    </row>
    <row r="45" spans="1:7" ht="16.5" hidden="1" customHeight="1">
      <c r="A45" s="123">
        <v>2180000000</v>
      </c>
      <c r="B45" s="124" t="s">
        <v>287</v>
      </c>
      <c r="C45" s="188">
        <f>C46</f>
        <v>0</v>
      </c>
      <c r="D45" s="240">
        <f>D46</f>
        <v>0</v>
      </c>
      <c r="E45" s="9" t="e">
        <f t="shared" si="0"/>
        <v>#DIV/0!</v>
      </c>
      <c r="F45" s="9">
        <f t="shared" si="1"/>
        <v>0</v>
      </c>
    </row>
    <row r="46" spans="1:7" ht="18" hidden="1" customHeight="1">
      <c r="A46" s="16">
        <v>2180501010</v>
      </c>
      <c r="B46" s="18" t="s">
        <v>286</v>
      </c>
      <c r="C46" s="12">
        <v>0</v>
      </c>
      <c r="D46" s="185">
        <v>0</v>
      </c>
      <c r="E46" s="9" t="e">
        <f t="shared" si="0"/>
        <v>#DIV/0!</v>
      </c>
      <c r="F46" s="9">
        <f t="shared" si="1"/>
        <v>0</v>
      </c>
    </row>
    <row r="47" spans="1:7" ht="19.5" hidden="1" customHeight="1">
      <c r="A47" s="7">
        <v>2190500005</v>
      </c>
      <c r="B47" s="11" t="s">
        <v>23</v>
      </c>
      <c r="C47" s="14"/>
      <c r="D47" s="14"/>
      <c r="E47" s="9" t="e">
        <f t="shared" si="0"/>
        <v>#DIV/0!</v>
      </c>
      <c r="F47" s="9">
        <f t="shared" si="1"/>
        <v>0</v>
      </c>
    </row>
    <row r="48" spans="1:7" s="6" customFormat="1" ht="35.25" hidden="1" customHeight="1">
      <c r="A48" s="3">
        <v>3000000000</v>
      </c>
      <c r="B48" s="13" t="s">
        <v>24</v>
      </c>
      <c r="C48" s="121">
        <v>0</v>
      </c>
      <c r="D48" s="14">
        <v>0</v>
      </c>
      <c r="E48" s="9" t="e">
        <f t="shared" si="0"/>
        <v>#DIV/0!</v>
      </c>
      <c r="F48" s="9">
        <f t="shared" si="1"/>
        <v>0</v>
      </c>
    </row>
    <row r="49" spans="1:8" s="6" customFormat="1" ht="19.5" customHeight="1">
      <c r="A49" s="7">
        <v>2020400000</v>
      </c>
      <c r="B49" s="8" t="s">
        <v>21</v>
      </c>
      <c r="C49" s="12">
        <v>75</v>
      </c>
      <c r="D49" s="10"/>
      <c r="E49" s="9">
        <f t="shared" si="0"/>
        <v>0</v>
      </c>
      <c r="F49" s="9">
        <f t="shared" si="1"/>
        <v>-75</v>
      </c>
    </row>
    <row r="50" spans="1:8" s="6" customFormat="1" ht="15" customHeight="1">
      <c r="A50" s="7">
        <v>2070500010</v>
      </c>
      <c r="B50" s="11" t="s">
        <v>288</v>
      </c>
      <c r="C50" s="12">
        <v>0</v>
      </c>
      <c r="D50" s="10">
        <v>225.1</v>
      </c>
      <c r="E50" s="9">
        <v>0</v>
      </c>
      <c r="F50" s="9">
        <f>SUM(D50-C50)</f>
        <v>225.1</v>
      </c>
    </row>
    <row r="51" spans="1:8" s="6" customFormat="1" ht="18" customHeight="1">
      <c r="A51" s="3"/>
      <c r="B51" s="4" t="s">
        <v>25</v>
      </c>
      <c r="C51" s="247">
        <f>C37+C38</f>
        <v>11049.661000000002</v>
      </c>
      <c r="D51" s="247">
        <f>D37+D38</f>
        <v>1323.7386899999999</v>
      </c>
      <c r="E51" s="5">
        <f t="shared" si="0"/>
        <v>11.979903184360133</v>
      </c>
      <c r="F51" s="5">
        <f t="shared" si="1"/>
        <v>-9725.9223100000017</v>
      </c>
      <c r="G51" s="94"/>
      <c r="H51" s="197"/>
    </row>
    <row r="52" spans="1:8" s="6" customFormat="1">
      <c r="A52" s="3"/>
      <c r="B52" s="21" t="s">
        <v>306</v>
      </c>
      <c r="C52" s="93">
        <f>C51-C98</f>
        <v>0</v>
      </c>
      <c r="D52" s="93">
        <f>D51-D98</f>
        <v>694.10953999999992</v>
      </c>
      <c r="E52" s="22"/>
      <c r="F52" s="22"/>
    </row>
    <row r="53" spans="1:8">
      <c r="A53" s="23"/>
      <c r="B53" s="24"/>
      <c r="C53" s="114"/>
      <c r="D53" s="25"/>
      <c r="E53" s="26"/>
      <c r="F53" s="27"/>
    </row>
    <row r="54" spans="1:8" ht="63">
      <c r="A54" s="28" t="s">
        <v>0</v>
      </c>
      <c r="B54" s="28" t="s">
        <v>26</v>
      </c>
      <c r="C54" s="72" t="s">
        <v>407</v>
      </c>
      <c r="D54" s="73" t="s">
        <v>412</v>
      </c>
      <c r="E54" s="72" t="s">
        <v>2</v>
      </c>
      <c r="F54" s="74" t="s">
        <v>3</v>
      </c>
    </row>
    <row r="55" spans="1:8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8" s="6" customFormat="1" ht="15" customHeight="1">
      <c r="A56" s="30" t="s">
        <v>27</v>
      </c>
      <c r="B56" s="31" t="s">
        <v>28</v>
      </c>
      <c r="C56" s="32">
        <f>C57+C58+C59+C60+C61+C63+C62</f>
        <v>1566.1990000000001</v>
      </c>
      <c r="D56" s="33">
        <f>D57+D58+D59+D60+D61+D63+D62</f>
        <v>147.70011</v>
      </c>
      <c r="E56" s="34">
        <f>SUM(D56/C56*100)</f>
        <v>9.4304816948548673</v>
      </c>
      <c r="F56" s="34">
        <f>SUM(D56-C56)</f>
        <v>-1418.4988900000001</v>
      </c>
    </row>
    <row r="57" spans="1:8" s="6" customFormat="1" ht="16.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8" ht="14.25" customHeight="1">
      <c r="A58" s="35" t="s">
        <v>31</v>
      </c>
      <c r="B58" s="39" t="s">
        <v>32</v>
      </c>
      <c r="C58" s="37">
        <v>1462.068</v>
      </c>
      <c r="D58" s="37">
        <v>147.70011</v>
      </c>
      <c r="E58" s="38">
        <f t="shared" ref="E58:E98" si="3">SUM(D58/C58*100)</f>
        <v>10.102136836316779</v>
      </c>
      <c r="F58" s="38">
        <f t="shared" ref="F58:F98" si="4">SUM(D58-C58)</f>
        <v>-1314.36789</v>
      </c>
    </row>
    <row r="59" spans="1:8" ht="15.75" hidden="1" customHeight="1">
      <c r="A59" s="35" t="s">
        <v>33</v>
      </c>
      <c r="B59" s="39" t="s">
        <v>34</v>
      </c>
      <c r="C59" s="37"/>
      <c r="D59" s="37"/>
      <c r="E59" s="38"/>
      <c r="F59" s="38">
        <f t="shared" si="4"/>
        <v>0</v>
      </c>
    </row>
    <row r="60" spans="1:8" ht="18" hidden="1" customHeight="1">
      <c r="A60" s="35" t="s">
        <v>35</v>
      </c>
      <c r="B60" s="39" t="s">
        <v>36</v>
      </c>
      <c r="C60" s="37"/>
      <c r="D60" s="37"/>
      <c r="E60" s="38" t="e">
        <f t="shared" si="3"/>
        <v>#DIV/0!</v>
      </c>
      <c r="F60" s="38">
        <f t="shared" si="4"/>
        <v>0</v>
      </c>
    </row>
    <row r="61" spans="1:8" ht="17.25" hidden="1" customHeight="1">
      <c r="A61" s="35" t="s">
        <v>37</v>
      </c>
      <c r="B61" s="39" t="s">
        <v>38</v>
      </c>
      <c r="C61" s="37"/>
      <c r="D61" s="37">
        <v>0</v>
      </c>
      <c r="E61" s="38" t="e">
        <f t="shared" si="3"/>
        <v>#DIV/0!</v>
      </c>
      <c r="F61" s="38">
        <f t="shared" si="4"/>
        <v>0</v>
      </c>
    </row>
    <row r="62" spans="1:8" ht="16.5" customHeight="1">
      <c r="A62" s="35" t="s">
        <v>39</v>
      </c>
      <c r="B62" s="39" t="s">
        <v>40</v>
      </c>
      <c r="C62" s="40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8" ht="18" customHeight="1">
      <c r="A63" s="35" t="s">
        <v>41</v>
      </c>
      <c r="B63" s="39" t="s">
        <v>42</v>
      </c>
      <c r="C63" s="37">
        <v>4.1310000000000002</v>
      </c>
      <c r="D63" s="37">
        <v>0</v>
      </c>
      <c r="E63" s="38">
        <f t="shared" si="3"/>
        <v>0</v>
      </c>
      <c r="F63" s="38">
        <f t="shared" si="4"/>
        <v>-4.1310000000000002</v>
      </c>
    </row>
    <row r="64" spans="1:8" s="6" customFormat="1" ht="15" customHeight="1">
      <c r="A64" s="41" t="s">
        <v>43</v>
      </c>
      <c r="B64" s="42" t="s">
        <v>44</v>
      </c>
      <c r="C64" s="32">
        <f>C65</f>
        <v>206.767</v>
      </c>
      <c r="D64" s="32">
        <f>D65</f>
        <v>20.657</v>
      </c>
      <c r="E64" s="34">
        <f t="shared" si="3"/>
        <v>9.990472367447417</v>
      </c>
      <c r="F64" s="34">
        <f t="shared" si="4"/>
        <v>-186.10999999999999</v>
      </c>
    </row>
    <row r="65" spans="1:7">
      <c r="A65" s="43" t="s">
        <v>45</v>
      </c>
      <c r="B65" s="44" t="s">
        <v>46</v>
      </c>
      <c r="C65" s="37">
        <v>206.767</v>
      </c>
      <c r="D65" s="37">
        <v>20.657</v>
      </c>
      <c r="E65" s="38">
        <f t="shared" si="3"/>
        <v>9.990472367447417</v>
      </c>
      <c r="F65" s="38">
        <f t="shared" si="4"/>
        <v>-186.10999999999999</v>
      </c>
    </row>
    <row r="66" spans="1:7" s="6" customFormat="1" ht="16.5" customHeight="1">
      <c r="A66" s="30" t="s">
        <v>47</v>
      </c>
      <c r="B66" s="31" t="s">
        <v>48</v>
      </c>
      <c r="C66" s="32">
        <f>C69+C70+C71</f>
        <v>15</v>
      </c>
      <c r="D66" s="32">
        <f>SUM(D69+D70+D71)</f>
        <v>1.5</v>
      </c>
      <c r="E66" s="34">
        <f t="shared" si="3"/>
        <v>10</v>
      </c>
      <c r="F66" s="34">
        <f t="shared" si="4"/>
        <v>-13.5</v>
      </c>
    </row>
    <row r="67" spans="1:7" hidden="1">
      <c r="A67" s="35" t="s">
        <v>49</v>
      </c>
      <c r="B67" s="39" t="s">
        <v>50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idden="1">
      <c r="A68" s="45" t="s">
        <v>51</v>
      </c>
      <c r="B68" s="39" t="s">
        <v>52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t="15.75" customHeight="1">
      <c r="A69" s="46" t="s">
        <v>53</v>
      </c>
      <c r="B69" s="47" t="s">
        <v>54</v>
      </c>
      <c r="C69" s="96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5.75" customHeight="1">
      <c r="A70" s="46" t="s">
        <v>214</v>
      </c>
      <c r="B70" s="47" t="s">
        <v>215</v>
      </c>
      <c r="C70" s="37">
        <v>10</v>
      </c>
      <c r="D70" s="37">
        <v>1.5</v>
      </c>
      <c r="E70" s="34">
        <f t="shared" si="3"/>
        <v>15</v>
      </c>
      <c r="F70" s="34">
        <f t="shared" si="4"/>
        <v>-8.5</v>
      </c>
    </row>
    <row r="71" spans="1:7" ht="15.75" customHeight="1">
      <c r="A71" s="46" t="s">
        <v>339</v>
      </c>
      <c r="B71" s="47" t="s">
        <v>342</v>
      </c>
      <c r="C71" s="37">
        <v>2</v>
      </c>
      <c r="D71" s="37">
        <v>0</v>
      </c>
      <c r="E71" s="34"/>
      <c r="F71" s="34"/>
    </row>
    <row r="72" spans="1:7" s="6" customFormat="1" ht="15" customHeight="1">
      <c r="A72" s="30" t="s">
        <v>55</v>
      </c>
      <c r="B72" s="31" t="s">
        <v>56</v>
      </c>
      <c r="C72" s="48">
        <f>SUM(C73:C76)</f>
        <v>2103.7240000000002</v>
      </c>
      <c r="D72" s="48">
        <f>SUM(D73:D76)</f>
        <v>122.55034999999999</v>
      </c>
      <c r="E72" s="34">
        <f t="shared" si="3"/>
        <v>5.8254005753606455</v>
      </c>
      <c r="F72" s="34">
        <f t="shared" si="4"/>
        <v>-1981.1736500000002</v>
      </c>
    </row>
    <row r="73" spans="1:7" ht="17.25" customHeight="1">
      <c r="A73" s="35" t="s">
        <v>57</v>
      </c>
      <c r="B73" s="39" t="s">
        <v>58</v>
      </c>
      <c r="C73" s="49">
        <v>4.26</v>
      </c>
      <c r="D73" s="37">
        <v>0</v>
      </c>
      <c r="E73" s="38">
        <f t="shared" si="3"/>
        <v>0</v>
      </c>
      <c r="F73" s="38">
        <f t="shared" si="4"/>
        <v>-4.26</v>
      </c>
    </row>
    <row r="74" spans="1:7" s="6" customFormat="1" ht="19.5" customHeight="1">
      <c r="A74" s="35" t="s">
        <v>59</v>
      </c>
      <c r="B74" s="39" t="s">
        <v>60</v>
      </c>
      <c r="C74" s="49"/>
      <c r="D74" s="37">
        <v>0</v>
      </c>
      <c r="E74" s="38" t="e">
        <f t="shared" si="3"/>
        <v>#DIV/0!</v>
      </c>
      <c r="F74" s="38">
        <f t="shared" si="4"/>
        <v>0</v>
      </c>
      <c r="G74" s="50"/>
    </row>
    <row r="75" spans="1:7">
      <c r="A75" s="35" t="s">
        <v>61</v>
      </c>
      <c r="B75" s="39" t="s">
        <v>62</v>
      </c>
      <c r="C75" s="49">
        <v>1999.4639999999999</v>
      </c>
      <c r="D75" s="37">
        <v>122.55034999999999</v>
      </c>
      <c r="E75" s="38">
        <f t="shared" si="3"/>
        <v>6.1291601149107962</v>
      </c>
      <c r="F75" s="38">
        <f t="shared" si="4"/>
        <v>-1876.91365</v>
      </c>
    </row>
    <row r="76" spans="1:7">
      <c r="A76" s="35" t="s">
        <v>63</v>
      </c>
      <c r="B76" s="39" t="s">
        <v>64</v>
      </c>
      <c r="C76" s="49">
        <v>100</v>
      </c>
      <c r="D76" s="37">
        <v>0</v>
      </c>
      <c r="E76" s="38">
        <f t="shared" si="3"/>
        <v>0</v>
      </c>
      <c r="F76" s="38">
        <f t="shared" si="4"/>
        <v>-100</v>
      </c>
    </row>
    <row r="77" spans="1:7" s="6" customFormat="1" ht="14.25" customHeight="1">
      <c r="A77" s="30" t="s">
        <v>65</v>
      </c>
      <c r="B77" s="31" t="s">
        <v>66</v>
      </c>
      <c r="C77" s="32">
        <f>SUM(C78:C80)</f>
        <v>4640.3710000000001</v>
      </c>
      <c r="D77" s="32">
        <f>SUM(D78:D80)</f>
        <v>105.48344</v>
      </c>
      <c r="E77" s="34">
        <f t="shared" si="3"/>
        <v>2.2731682445218282</v>
      </c>
      <c r="F77" s="34">
        <f t="shared" si="4"/>
        <v>-4534.8875600000001</v>
      </c>
    </row>
    <row r="78" spans="1:7" ht="14.25" customHeight="1">
      <c r="A78" s="35" t="s">
        <v>67</v>
      </c>
      <c r="B78" s="51" t="s">
        <v>68</v>
      </c>
      <c r="C78" s="37">
        <v>2358.2730000000001</v>
      </c>
      <c r="D78" s="37"/>
      <c r="E78" s="38">
        <f t="shared" si="3"/>
        <v>0</v>
      </c>
      <c r="F78" s="38">
        <f t="shared" si="4"/>
        <v>-2358.2730000000001</v>
      </c>
    </row>
    <row r="79" spans="1:7" ht="14.25" customHeight="1">
      <c r="A79" s="35" t="s">
        <v>69</v>
      </c>
      <c r="B79" s="51" t="s">
        <v>70</v>
      </c>
      <c r="C79" s="37">
        <v>750</v>
      </c>
      <c r="D79" s="37">
        <v>85.53389</v>
      </c>
      <c r="E79" s="38">
        <f t="shared" si="3"/>
        <v>11.404518666666666</v>
      </c>
      <c r="F79" s="38">
        <f t="shared" si="4"/>
        <v>-664.46610999999996</v>
      </c>
    </row>
    <row r="80" spans="1:7">
      <c r="A80" s="35" t="s">
        <v>71</v>
      </c>
      <c r="B80" s="39" t="s">
        <v>72</v>
      </c>
      <c r="C80" s="37">
        <v>1532.098</v>
      </c>
      <c r="D80" s="37">
        <v>19.949549999999999</v>
      </c>
      <c r="E80" s="38">
        <f t="shared" si="3"/>
        <v>1.3021066537519139</v>
      </c>
      <c r="F80" s="38">
        <f t="shared" si="4"/>
        <v>-1512.1484499999999</v>
      </c>
    </row>
    <row r="81" spans="1:6" s="6" customFormat="1">
      <c r="A81" s="30" t="s">
        <v>83</v>
      </c>
      <c r="B81" s="31" t="s">
        <v>84</v>
      </c>
      <c r="C81" s="32">
        <f>C82</f>
        <v>2467.6</v>
      </c>
      <c r="D81" s="32">
        <f>SUM(D82)</f>
        <v>231.73824999999999</v>
      </c>
      <c r="E81" s="34">
        <f t="shared" si="3"/>
        <v>9.3912404765764297</v>
      </c>
      <c r="F81" s="34">
        <f t="shared" si="4"/>
        <v>-2235.86175</v>
      </c>
    </row>
    <row r="82" spans="1:6" ht="15" customHeight="1">
      <c r="A82" s="35" t="s">
        <v>85</v>
      </c>
      <c r="B82" s="39" t="s">
        <v>229</v>
      </c>
      <c r="C82" s="37">
        <v>2467.6</v>
      </c>
      <c r="D82" s="37">
        <v>231.73824999999999</v>
      </c>
      <c r="E82" s="38">
        <f t="shared" si="3"/>
        <v>9.3912404765764297</v>
      </c>
      <c r="F82" s="38">
        <f t="shared" si="4"/>
        <v>-2235.86175</v>
      </c>
    </row>
    <row r="83" spans="1:6" s="6" customFormat="1" ht="15.75" hidden="1" customHeight="1">
      <c r="A83" s="52">
        <v>1000</v>
      </c>
      <c r="B83" s="31" t="s">
        <v>86</v>
      </c>
      <c r="C83" s="32">
        <f>SUM(C84:C87)</f>
        <v>0</v>
      </c>
      <c r="D83" s="32">
        <f>SUM(D84:D87)</f>
        <v>0</v>
      </c>
      <c r="E83" s="34" t="e">
        <f t="shared" si="3"/>
        <v>#DIV/0!</v>
      </c>
      <c r="F83" s="34">
        <f t="shared" si="4"/>
        <v>0</v>
      </c>
    </row>
    <row r="84" spans="1:6" ht="15.75" hidden="1" customHeight="1">
      <c r="A84" s="53">
        <v>1001</v>
      </c>
      <c r="B84" s="54" t="s">
        <v>87</v>
      </c>
      <c r="C84" s="37"/>
      <c r="D84" s="37"/>
      <c r="E84" s="38" t="e">
        <f t="shared" si="3"/>
        <v>#DIV/0!</v>
      </c>
      <c r="F84" s="38">
        <f t="shared" si="4"/>
        <v>0</v>
      </c>
    </row>
    <row r="85" spans="1:6" ht="15.75" hidden="1" customHeight="1">
      <c r="A85" s="53">
        <v>1003</v>
      </c>
      <c r="B85" s="54" t="s">
        <v>88</v>
      </c>
      <c r="C85" s="96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1004</v>
      </c>
      <c r="B86" s="54" t="s">
        <v>89</v>
      </c>
      <c r="C86" s="37"/>
      <c r="D86" s="55"/>
      <c r="E86" s="38" t="e">
        <f t="shared" si="3"/>
        <v>#DIV/0!</v>
      </c>
      <c r="F86" s="38">
        <f t="shared" si="4"/>
        <v>0</v>
      </c>
    </row>
    <row r="87" spans="1:6" ht="15.75" hidden="1" customHeight="1">
      <c r="A87" s="35" t="s">
        <v>90</v>
      </c>
      <c r="B87" s="39" t="s">
        <v>91</v>
      </c>
      <c r="C87" s="37">
        <v>0</v>
      </c>
      <c r="D87" s="37">
        <v>0</v>
      </c>
      <c r="E87" s="38"/>
      <c r="F87" s="38">
        <f t="shared" si="4"/>
        <v>0</v>
      </c>
    </row>
    <row r="88" spans="1:6" ht="15.75" customHeight="1">
      <c r="A88" s="30" t="s">
        <v>92</v>
      </c>
      <c r="B88" s="31" t="s">
        <v>93</v>
      </c>
      <c r="C88" s="32">
        <f>C89</f>
        <v>50</v>
      </c>
      <c r="D88" s="32">
        <f>D89+D90+D91+D92+D93</f>
        <v>0</v>
      </c>
      <c r="E88" s="38"/>
      <c r="F88" s="22">
        <f>F89+F90+F91+F92+F93</f>
        <v>-50</v>
      </c>
    </row>
    <row r="89" spans="1:6" ht="16.5" customHeight="1">
      <c r="A89" s="35" t="s">
        <v>94</v>
      </c>
      <c r="B89" s="39" t="s">
        <v>95</v>
      </c>
      <c r="C89" s="37">
        <v>50</v>
      </c>
      <c r="D89" s="37">
        <v>0</v>
      </c>
      <c r="E89" s="38"/>
      <c r="F89" s="38">
        <f>SUM(D89-C89)</f>
        <v>-50</v>
      </c>
    </row>
    <row r="90" spans="1:6" ht="1.5" hidden="1" customHeight="1">
      <c r="A90" s="35" t="s">
        <v>96</v>
      </c>
      <c r="B90" s="39" t="s">
        <v>97</v>
      </c>
      <c r="C90" s="37"/>
      <c r="D90" s="37"/>
      <c r="E90" s="38" t="e">
        <f t="shared" si="3"/>
        <v>#DIV/0!</v>
      </c>
      <c r="F90" s="38">
        <f>SUM(D90-C90)</f>
        <v>0</v>
      </c>
    </row>
    <row r="91" spans="1:6" ht="21.75" hidden="1" customHeight="1">
      <c r="A91" s="35" t="s">
        <v>98</v>
      </c>
      <c r="B91" s="39" t="s">
        <v>99</v>
      </c>
      <c r="C91" s="37"/>
      <c r="D91" s="37"/>
      <c r="E91" s="38" t="e">
        <f t="shared" si="3"/>
        <v>#DIV/0!</v>
      </c>
      <c r="F91" s="38"/>
    </row>
    <row r="92" spans="1:6" ht="15" hidden="1" customHeight="1">
      <c r="A92" s="35" t="s">
        <v>100</v>
      </c>
      <c r="B92" s="39" t="s">
        <v>101</v>
      </c>
      <c r="C92" s="37"/>
      <c r="D92" s="37"/>
      <c r="E92" s="38" t="e">
        <f t="shared" si="3"/>
        <v>#DIV/0!</v>
      </c>
      <c r="F92" s="38"/>
    </row>
    <row r="93" spans="1:6" ht="14.25" hidden="1" customHeight="1">
      <c r="A93" s="35" t="s">
        <v>102</v>
      </c>
      <c r="B93" s="39" t="s">
        <v>103</v>
      </c>
      <c r="C93" s="37"/>
      <c r="D93" s="37"/>
      <c r="E93" s="38" t="e">
        <f t="shared" si="3"/>
        <v>#DIV/0!</v>
      </c>
      <c r="F93" s="38"/>
    </row>
    <row r="94" spans="1:6" s="6" customFormat="1" ht="19.5" hidden="1" customHeight="1">
      <c r="A94" s="52">
        <v>1400</v>
      </c>
      <c r="B94" s="56" t="s">
        <v>112</v>
      </c>
      <c r="C94" s="48">
        <f>C95+C96+C97</f>
        <v>0</v>
      </c>
      <c r="D94" s="175">
        <f>SUM(D95:D97)</f>
        <v>0</v>
      </c>
      <c r="E94" s="34" t="e">
        <f t="shared" si="3"/>
        <v>#DIV/0!</v>
      </c>
      <c r="F94" s="34">
        <f t="shared" si="4"/>
        <v>0</v>
      </c>
    </row>
    <row r="95" spans="1:6" ht="15" hidden="1" customHeight="1">
      <c r="A95" s="53">
        <v>1401</v>
      </c>
      <c r="B95" s="54" t="s">
        <v>113</v>
      </c>
      <c r="C95" s="49"/>
      <c r="D95" s="37"/>
      <c r="E95" s="38" t="e">
        <f t="shared" si="3"/>
        <v>#DIV/0!</v>
      </c>
      <c r="F95" s="38">
        <f t="shared" si="4"/>
        <v>0</v>
      </c>
    </row>
    <row r="96" spans="1:6" ht="16.5" hidden="1" customHeight="1">
      <c r="A96" s="53">
        <v>1402</v>
      </c>
      <c r="B96" s="54" t="s">
        <v>114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6" ht="20.2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6" s="6" customFormat="1" ht="21" customHeight="1">
      <c r="A98" s="52"/>
      <c r="B98" s="57" t="s">
        <v>116</v>
      </c>
      <c r="C98" s="250">
        <f>C56+C64+C66+C72+C77+C81+C88+C83</f>
        <v>11049.661000000002</v>
      </c>
      <c r="D98" s="250">
        <f>D56+D64+D66+D72+D77+D81+D88+D83</f>
        <v>629.62914999999998</v>
      </c>
      <c r="E98" s="34">
        <f t="shared" si="3"/>
        <v>5.6981761702915579</v>
      </c>
      <c r="F98" s="34">
        <f t="shared" si="4"/>
        <v>-10420.031850000001</v>
      </c>
    </row>
    <row r="99" spans="1:6">
      <c r="D99" s="179"/>
    </row>
    <row r="100" spans="1:6" s="65" customFormat="1" ht="18" customHeight="1">
      <c r="A100" s="63" t="s">
        <v>117</v>
      </c>
      <c r="B100" s="63"/>
      <c r="C100" s="130"/>
      <c r="D100" s="64"/>
      <c r="E100" s="64"/>
    </row>
    <row r="101" spans="1:6" s="65" customFormat="1" ht="12.75">
      <c r="A101" s="66" t="s">
        <v>118</v>
      </c>
      <c r="B101" s="66"/>
      <c r="C101" s="65" t="s">
        <v>119</v>
      </c>
    </row>
    <row r="102" spans="1:6">
      <c r="C102" s="119"/>
    </row>
    <row r="141" hidden="1"/>
  </sheetData>
  <customSheetViews>
    <customSheetView guid="{61528DAC-5C4C-48F4-ADE2-8A724B05A086}" scale="70" showPageBreaks="1" hiddenRows="1" view="pageBreakPreview" topLeftCell="A13">
      <selection activeCell="C89" sqref="C89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32">
      <selection activeCell="J56" sqref="J56"/>
      <pageMargins left="0.7" right="0.7" top="0.75" bottom="0.75" header="0.3" footer="0.3"/>
      <pageSetup paperSize="9" scale="52" orientation="portrait" r:id="rId2"/>
    </customSheetView>
    <customSheetView guid="{42584DC0-1D41-4C93-9B38-C388E7B8DAC4}" scale="70" showPageBreaks="1" hiddenRows="1" view="pageBreakPreview" topLeftCell="A56">
      <selection activeCell="D55" sqref="D55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37">
      <selection activeCell="D52" sqref="D52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38">
      <selection activeCell="J56" sqref="J56"/>
      <pageMargins left="0.7" right="0.7" top="0.75" bottom="0.75" header="0.3" footer="0.3"/>
      <pageSetup paperSize="9" scale="52" orientation="portrait" r:id="rId5"/>
    </customSheetView>
    <customSheetView guid="{A54C432C-6C68-4B53-A75C-446EB3A61B2B}" scale="70" showPageBreaks="1" hiddenRows="1" view="pageBreakPreview" topLeftCell="A51">
      <selection activeCell="D88" sqref="D88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35">
      <selection activeCell="D89" sqref="D89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printArea="1" hiddenRows="1" view="pageBreakPreview" topLeftCell="A28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53">
      <selection activeCell="D82" sqref="D82"/>
      <pageMargins left="0.7" right="0.7" top="0.75" bottom="0.75" header="0.3" footer="0.3"/>
      <pageSetup paperSize="9" scale="52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H143"/>
  <sheetViews>
    <sheetView view="pageBreakPreview" topLeftCell="A34" zoomScale="70" zoomScaleNormal="100" zoomScaleSheetLayoutView="70" workbookViewId="0">
      <selection activeCell="D99" sqref="D99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6.42578125" style="62" customWidth="1"/>
    <col min="5" max="5" width="12.5703125" style="62" customWidth="1"/>
    <col min="6" max="6" width="12" style="62" customWidth="1"/>
    <col min="7" max="7" width="15.42578125" style="1" bestFit="1" customWidth="1"/>
    <col min="8" max="8" width="12.85546875" style="1" bestFit="1" customWidth="1"/>
    <col min="9" max="9" width="12.42578125" style="1" customWidth="1"/>
    <col min="10" max="10" width="9.140625" style="1" customWidth="1"/>
    <col min="11" max="16384" width="9.140625" style="1"/>
  </cols>
  <sheetData>
    <row r="1" spans="1:6">
      <c r="A1" s="524" t="s">
        <v>428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54.75" customHeight="1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2577.0500000000002</v>
      </c>
      <c r="D4" s="5">
        <f>D5+D12+D14+D17+D7</f>
        <v>147.00495000000001</v>
      </c>
      <c r="E4" s="5">
        <f>SUM(D4/C4*100)</f>
        <v>5.7043887390621055</v>
      </c>
      <c r="F4" s="5">
        <f>SUM(D4-C4)</f>
        <v>-2430.0450500000002</v>
      </c>
    </row>
    <row r="5" spans="1:6" s="6" customFormat="1">
      <c r="A5" s="68">
        <v>1010000000</v>
      </c>
      <c r="B5" s="67" t="s">
        <v>5</v>
      </c>
      <c r="C5" s="5">
        <f>C6</f>
        <v>211.2</v>
      </c>
      <c r="D5" s="5">
        <f>D6</f>
        <v>29.348780000000001</v>
      </c>
      <c r="E5" s="5">
        <f t="shared" ref="E5:E52" si="0">SUM(D5/C5*100)</f>
        <v>13.896202651515152</v>
      </c>
      <c r="F5" s="5">
        <f t="shared" ref="F5:F52" si="1">SUM(D5-C5)</f>
        <v>-181.85121999999998</v>
      </c>
    </row>
    <row r="6" spans="1:6">
      <c r="A6" s="7">
        <v>1010200001</v>
      </c>
      <c r="B6" s="8" t="s">
        <v>224</v>
      </c>
      <c r="C6" s="9">
        <v>211.2</v>
      </c>
      <c r="D6" s="10">
        <v>29.348780000000001</v>
      </c>
      <c r="E6" s="9">
        <f t="shared" ref="E6:E11" si="2">SUM(D6/C6*100)</f>
        <v>13.896202651515152</v>
      </c>
      <c r="F6" s="9">
        <f t="shared" si="1"/>
        <v>-181.85121999999998</v>
      </c>
    </row>
    <row r="7" spans="1:6" ht="31.5">
      <c r="A7" s="3">
        <v>1030000000</v>
      </c>
      <c r="B7" s="13" t="s">
        <v>266</v>
      </c>
      <c r="C7" s="5">
        <f>C8+C10+C9</f>
        <v>830.85</v>
      </c>
      <c r="D7" s="5">
        <f>D8+D10+D9+D11</f>
        <v>70.65522</v>
      </c>
      <c r="E7" s="5">
        <f t="shared" si="2"/>
        <v>8.5039682253114286</v>
      </c>
      <c r="F7" s="5">
        <f t="shared" si="1"/>
        <v>-760.19478000000004</v>
      </c>
    </row>
    <row r="8" spans="1:6">
      <c r="A8" s="7">
        <v>1030223001</v>
      </c>
      <c r="B8" s="8" t="s">
        <v>268</v>
      </c>
      <c r="C8" s="9">
        <v>309.91000000000003</v>
      </c>
      <c r="D8" s="10">
        <v>33.179279999999999</v>
      </c>
      <c r="E8" s="9">
        <f t="shared" si="2"/>
        <v>10.706101771482041</v>
      </c>
      <c r="F8" s="9">
        <f t="shared" si="1"/>
        <v>-276.73072000000002</v>
      </c>
    </row>
    <row r="9" spans="1:6">
      <c r="A9" s="7">
        <v>1030224001</v>
      </c>
      <c r="B9" s="8" t="s">
        <v>274</v>
      </c>
      <c r="C9" s="9">
        <v>3.32</v>
      </c>
      <c r="D9" s="10">
        <v>0.21293999999999999</v>
      </c>
      <c r="E9" s="9">
        <f t="shared" si="2"/>
        <v>6.4138554216867467</v>
      </c>
      <c r="F9" s="9">
        <f t="shared" si="1"/>
        <v>-3.1070599999999997</v>
      </c>
    </row>
    <row r="10" spans="1:6">
      <c r="A10" s="7">
        <v>1030225001</v>
      </c>
      <c r="B10" s="8" t="s">
        <v>267</v>
      </c>
      <c r="C10" s="9">
        <v>517.62</v>
      </c>
      <c r="D10" s="10">
        <v>43.992280000000001</v>
      </c>
      <c r="E10" s="9">
        <f t="shared" si="2"/>
        <v>8.4989528998106714</v>
      </c>
      <c r="F10" s="9">
        <f>SUM(D10-C10)</f>
        <v>-473.62772000000001</v>
      </c>
    </row>
    <row r="11" spans="1:6">
      <c r="A11" s="7">
        <v>1030226001</v>
      </c>
      <c r="B11" s="8" t="s">
        <v>276</v>
      </c>
      <c r="C11" s="9">
        <v>0</v>
      </c>
      <c r="D11" s="10">
        <v>-6.7292800000000002</v>
      </c>
      <c r="E11" s="9" t="e">
        <f t="shared" si="2"/>
        <v>#DIV/0!</v>
      </c>
      <c r="F11" s="9">
        <f>SUM(D11-C11)</f>
        <v>-6.7292800000000002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0</v>
      </c>
      <c r="E12" s="5">
        <f t="shared" si="0"/>
        <v>0</v>
      </c>
      <c r="F12" s="5">
        <f t="shared" si="1"/>
        <v>-20</v>
      </c>
    </row>
    <row r="13" spans="1:6" ht="15.75" customHeight="1">
      <c r="A13" s="7">
        <v>1050300000</v>
      </c>
      <c r="B13" s="11" t="s">
        <v>225</v>
      </c>
      <c r="C13" s="12">
        <v>20</v>
      </c>
      <c r="D13" s="10"/>
      <c r="E13" s="9">
        <f t="shared" si="0"/>
        <v>0</v>
      </c>
      <c r="F13" s="9">
        <f t="shared" si="1"/>
        <v>-20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1500</v>
      </c>
      <c r="D14" s="5">
        <f>D15+D16</f>
        <v>46.200950000000006</v>
      </c>
      <c r="E14" s="5">
        <f t="shared" si="0"/>
        <v>3.0800633333333338</v>
      </c>
      <c r="F14" s="5">
        <f t="shared" si="1"/>
        <v>-1453.7990500000001</v>
      </c>
    </row>
    <row r="15" spans="1:6" s="6" customFormat="1" ht="15.75" customHeight="1">
      <c r="A15" s="7">
        <v>1060100000</v>
      </c>
      <c r="B15" s="11" t="s">
        <v>8</v>
      </c>
      <c r="C15" s="9">
        <v>300</v>
      </c>
      <c r="D15" s="10">
        <v>11.506970000000001</v>
      </c>
      <c r="E15" s="9">
        <f t="shared" si="0"/>
        <v>3.8356566666666669</v>
      </c>
      <c r="F15" s="9">
        <f>SUM(D15-C15)</f>
        <v>-288.49302999999998</v>
      </c>
    </row>
    <row r="16" spans="1:6" ht="15.75" customHeight="1">
      <c r="A16" s="7">
        <v>1060600000</v>
      </c>
      <c r="B16" s="11" t="s">
        <v>7</v>
      </c>
      <c r="C16" s="9">
        <v>1200</v>
      </c>
      <c r="D16" s="10">
        <v>34.693980000000003</v>
      </c>
      <c r="E16" s="9">
        <f t="shared" si="0"/>
        <v>2.8911650000000004</v>
      </c>
      <c r="F16" s="9">
        <f t="shared" si="1"/>
        <v>-1165.30602</v>
      </c>
    </row>
    <row r="17" spans="1:6" s="6" customFormat="1">
      <c r="A17" s="3">
        <v>1080000000</v>
      </c>
      <c r="B17" s="4" t="s">
        <v>10</v>
      </c>
      <c r="C17" s="5">
        <f>C18</f>
        <v>15</v>
      </c>
      <c r="D17" s="5">
        <f>D18</f>
        <v>0.8</v>
      </c>
      <c r="E17" s="5">
        <f t="shared" si="0"/>
        <v>5.3333333333333339</v>
      </c>
      <c r="F17" s="5">
        <f t="shared" si="1"/>
        <v>-14.2</v>
      </c>
    </row>
    <row r="18" spans="1:6" ht="18" customHeight="1">
      <c r="A18" s="7">
        <v>1080400001</v>
      </c>
      <c r="B18" s="8" t="s">
        <v>223</v>
      </c>
      <c r="C18" s="9">
        <v>15</v>
      </c>
      <c r="D18" s="10">
        <v>0.8</v>
      </c>
      <c r="E18" s="9">
        <f t="shared" si="0"/>
        <v>5.3333333333333339</v>
      </c>
      <c r="F18" s="9">
        <f t="shared" si="1"/>
        <v>-14.2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C26+C30+C32+C37+C35</f>
        <v>20.7</v>
      </c>
      <c r="D25" s="5">
        <f>D30+D37+D26+D35</f>
        <v>0.65500000000000003</v>
      </c>
      <c r="E25" s="5">
        <f t="shared" si="0"/>
        <v>3.1642512077294689</v>
      </c>
      <c r="F25" s="5">
        <f t="shared" si="1"/>
        <v>-20.044999999999998</v>
      </c>
    </row>
    <row r="26" spans="1:6" s="6" customFormat="1" ht="33.75" customHeight="1">
      <c r="A26" s="68">
        <v>1110000000</v>
      </c>
      <c r="B26" s="69" t="s">
        <v>126</v>
      </c>
      <c r="C26" s="5">
        <f>C27+C28</f>
        <v>20.7</v>
      </c>
      <c r="D26" s="5">
        <f>D27+D28</f>
        <v>0.91700000000000004</v>
      </c>
      <c r="E26" s="5">
        <f t="shared" si="0"/>
        <v>4.4299516908212562</v>
      </c>
      <c r="F26" s="5">
        <f t="shared" si="1"/>
        <v>-19.782999999999998</v>
      </c>
    </row>
    <row r="27" spans="1:6" ht="15" customHeight="1">
      <c r="A27" s="16">
        <v>1110502510</v>
      </c>
      <c r="B27" s="17" t="s">
        <v>221</v>
      </c>
      <c r="C27" s="12">
        <v>20.7</v>
      </c>
      <c r="D27" s="10">
        <v>0.91700000000000004</v>
      </c>
      <c r="E27" s="9">
        <f t="shared" si="0"/>
        <v>4.4299516908212562</v>
      </c>
      <c r="F27" s="9">
        <f t="shared" si="1"/>
        <v>-19.782999999999998</v>
      </c>
    </row>
    <row r="28" spans="1:6" ht="15.75" hidden="1" customHeight="1">
      <c r="A28" s="7">
        <v>1110503510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ht="15.75" hidden="1" customHeight="1">
      <c r="A29" s="7">
        <v>1110532510</v>
      </c>
      <c r="B29" s="11" t="s">
        <v>341</v>
      </c>
      <c r="C29" s="12">
        <v>0</v>
      </c>
      <c r="D29" s="179">
        <v>0</v>
      </c>
      <c r="E29" s="9" t="e">
        <f>SUM(D28/C29*100)</f>
        <v>#DIV/0!</v>
      </c>
      <c r="F29" s="9">
        <f>SUM(D28-C29)</f>
        <v>0</v>
      </c>
    </row>
    <row r="30" spans="1:6" s="15" customFormat="1" ht="29.25">
      <c r="A30" s="68">
        <v>1130000000</v>
      </c>
      <c r="B30" s="69" t="s">
        <v>128</v>
      </c>
      <c r="C30" s="5">
        <f>C31</f>
        <v>0</v>
      </c>
      <c r="D30" s="5">
        <f>D31</f>
        <v>0</v>
      </c>
      <c r="E30" s="5" t="e">
        <f t="shared" si="0"/>
        <v>#DIV/0!</v>
      </c>
      <c r="F30" s="5">
        <f t="shared" si="1"/>
        <v>0</v>
      </c>
    </row>
    <row r="31" spans="1:6" ht="17.25" customHeight="1">
      <c r="A31" s="7">
        <v>1130206005</v>
      </c>
      <c r="B31" s="8" t="s">
        <v>219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34.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34.5" hidden="1" customHeight="1">
      <c r="A33" s="16">
        <v>1140200000</v>
      </c>
      <c r="B33" s="18" t="s">
        <v>217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32.25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>
      <c r="A35" s="3">
        <v>1160000000</v>
      </c>
      <c r="B35" s="13" t="s">
        <v>240</v>
      </c>
      <c r="C35" s="5">
        <f>C36</f>
        <v>0</v>
      </c>
      <c r="D35" s="14">
        <f>D36</f>
        <v>0</v>
      </c>
      <c r="E35" s="5" t="e">
        <f>SUM(D35/C35*100)</f>
        <v>#DIV/0!</v>
      </c>
      <c r="F35" s="5">
        <f>SUM(D35-C35)</f>
        <v>0</v>
      </c>
    </row>
    <row r="36" spans="1:7" ht="47.25">
      <c r="A36" s="7">
        <v>1163305010</v>
      </c>
      <c r="B36" s="8" t="s">
        <v>255</v>
      </c>
      <c r="C36" s="9">
        <v>0</v>
      </c>
      <c r="D36" s="10">
        <v>0</v>
      </c>
      <c r="E36" s="9" t="e">
        <f>SUM(D36/C36*100)</f>
        <v>#DIV/0!</v>
      </c>
      <c r="F36" s="9">
        <f>SUM(D36-C36)</f>
        <v>0</v>
      </c>
    </row>
    <row r="37" spans="1:7">
      <c r="A37" s="3">
        <v>1170000000</v>
      </c>
      <c r="B37" s="13" t="s">
        <v>132</v>
      </c>
      <c r="C37" s="5">
        <f>C38+C39</f>
        <v>0</v>
      </c>
      <c r="D37" s="5">
        <f>D38+D39</f>
        <v>-0.26200000000000001</v>
      </c>
      <c r="E37" s="5" t="e">
        <f t="shared" si="0"/>
        <v>#DIV/0!</v>
      </c>
      <c r="F37" s="5">
        <f t="shared" si="1"/>
        <v>-0.26200000000000001</v>
      </c>
    </row>
    <row r="38" spans="1:7">
      <c r="A38" s="7">
        <v>1170105010</v>
      </c>
      <c r="B38" s="8" t="s">
        <v>15</v>
      </c>
      <c r="C38" s="9">
        <v>0</v>
      </c>
      <c r="D38" s="9">
        <v>-0.26200000000000001</v>
      </c>
      <c r="E38" s="9" t="e">
        <f t="shared" si="0"/>
        <v>#DIV/0!</v>
      </c>
      <c r="F38" s="9">
        <f t="shared" si="1"/>
        <v>-0.26200000000000001</v>
      </c>
    </row>
    <row r="39" spans="1:7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18" customHeight="1">
      <c r="A40" s="3">
        <v>1000000000</v>
      </c>
      <c r="B40" s="4" t="s">
        <v>16</v>
      </c>
      <c r="C40" s="126">
        <f>SUM(C4,C25)</f>
        <v>2597.75</v>
      </c>
      <c r="D40" s="126">
        <f>D4+D25</f>
        <v>147.65995000000001</v>
      </c>
      <c r="E40" s="5">
        <f t="shared" si="0"/>
        <v>5.684147820229045</v>
      </c>
      <c r="F40" s="5">
        <f t="shared" si="1"/>
        <v>-2450.0900499999998</v>
      </c>
    </row>
    <row r="41" spans="1:7" s="6" customFormat="1">
      <c r="A41" s="3">
        <v>2000000000</v>
      </c>
      <c r="B41" s="4" t="s">
        <v>17</v>
      </c>
      <c r="C41" s="5">
        <f>C42+C44+C45+C47+C48+C49+C43+C51</f>
        <v>7615.4350000000004</v>
      </c>
      <c r="D41" s="5">
        <f>D42+D44+D45+D47+D48+D49+D43+D51</f>
        <v>763.77080000000001</v>
      </c>
      <c r="E41" s="5">
        <f t="shared" si="0"/>
        <v>10.029247180233302</v>
      </c>
      <c r="F41" s="5">
        <f t="shared" si="1"/>
        <v>-6851.6642000000002</v>
      </c>
      <c r="G41" s="19"/>
    </row>
    <row r="42" spans="1:7" ht="17.25" customHeight="1">
      <c r="A42" s="16">
        <v>2021000000</v>
      </c>
      <c r="B42" s="17" t="s">
        <v>18</v>
      </c>
      <c r="C42" s="12">
        <v>3577.8</v>
      </c>
      <c r="D42" s="260">
        <v>596.30399999999997</v>
      </c>
      <c r="E42" s="9">
        <f t="shared" si="0"/>
        <v>16.666778467214488</v>
      </c>
      <c r="F42" s="9">
        <f t="shared" si="1"/>
        <v>-2981.4960000000001</v>
      </c>
    </row>
    <row r="43" spans="1:7" ht="17.25" customHeight="1">
      <c r="A43" s="16">
        <v>2021500200</v>
      </c>
      <c r="B43" s="17" t="s">
        <v>227</v>
      </c>
      <c r="C43" s="261">
        <v>225</v>
      </c>
      <c r="D43" s="20">
        <v>0</v>
      </c>
      <c r="E43" s="9">
        <f t="shared" si="0"/>
        <v>0</v>
      </c>
      <c r="F43" s="9">
        <f t="shared" si="1"/>
        <v>-225</v>
      </c>
    </row>
    <row r="44" spans="1:7">
      <c r="A44" s="16">
        <v>2022000000</v>
      </c>
      <c r="B44" s="17" t="s">
        <v>19</v>
      </c>
      <c r="C44" s="12">
        <v>3026.6080000000002</v>
      </c>
      <c r="D44" s="10">
        <v>0</v>
      </c>
      <c r="E44" s="9">
        <f t="shared" si="0"/>
        <v>0</v>
      </c>
      <c r="F44" s="9">
        <f t="shared" si="1"/>
        <v>-3026.6080000000002</v>
      </c>
    </row>
    <row r="45" spans="1:7" ht="15.75" customHeight="1">
      <c r="A45" s="16">
        <v>2023000000</v>
      </c>
      <c r="B45" s="17" t="s">
        <v>20</v>
      </c>
      <c r="C45" s="12">
        <v>211.02699999999999</v>
      </c>
      <c r="D45" s="184">
        <v>34.466799999999999</v>
      </c>
      <c r="E45" s="9">
        <f t="shared" si="0"/>
        <v>16.332886313125808</v>
      </c>
      <c r="F45" s="9">
        <f t="shared" si="1"/>
        <v>-176.56019999999998</v>
      </c>
    </row>
    <row r="46" spans="1:7" ht="15" hidden="1" customHeight="1">
      <c r="A46" s="16">
        <v>2070503010</v>
      </c>
      <c r="B46" s="17" t="s">
        <v>256</v>
      </c>
      <c r="C46" s="12">
        <v>0</v>
      </c>
      <c r="D46" s="184">
        <v>0</v>
      </c>
      <c r="E46" s="9" t="e">
        <f t="shared" si="0"/>
        <v>#DIV/0!</v>
      </c>
      <c r="F46" s="9">
        <f t="shared" si="1"/>
        <v>0</v>
      </c>
    </row>
    <row r="47" spans="1:7" ht="23.25" customHeight="1">
      <c r="A47" s="16">
        <v>2020400000</v>
      </c>
      <c r="B47" s="17" t="s">
        <v>21</v>
      </c>
      <c r="C47" s="12">
        <v>575</v>
      </c>
      <c r="D47" s="185"/>
      <c r="E47" s="9">
        <f t="shared" si="0"/>
        <v>0</v>
      </c>
      <c r="F47" s="9">
        <f t="shared" si="1"/>
        <v>-575</v>
      </c>
    </row>
    <row r="48" spans="1:7" ht="27.75" hidden="1" customHeight="1">
      <c r="A48" s="16">
        <v>2020900000</v>
      </c>
      <c r="B48" s="18" t="s">
        <v>22</v>
      </c>
      <c r="C48" s="12"/>
      <c r="D48" s="185"/>
      <c r="E48" s="9" t="e">
        <f t="shared" si="0"/>
        <v>#DIV/0!</v>
      </c>
      <c r="F48" s="9">
        <f t="shared" si="1"/>
        <v>0</v>
      </c>
    </row>
    <row r="49" spans="1:8" ht="21.75" hidden="1" customHeight="1">
      <c r="A49" s="7">
        <v>2190500005</v>
      </c>
      <c r="B49" s="11" t="s">
        <v>23</v>
      </c>
      <c r="C49" s="14"/>
      <c r="D49" s="14"/>
      <c r="E49" s="5"/>
      <c r="F49" s="5">
        <f>SUM(D49-C49)</f>
        <v>0</v>
      </c>
    </row>
    <row r="50" spans="1:8" s="6" customFormat="1" ht="20.25" hidden="1" customHeight="1">
      <c r="A50" s="3">
        <v>3000000000</v>
      </c>
      <c r="B50" s="13" t="s">
        <v>24</v>
      </c>
      <c r="C50" s="121">
        <v>0</v>
      </c>
      <c r="D50" s="120">
        <v>0</v>
      </c>
      <c r="E50" s="5" t="e">
        <f t="shared" si="0"/>
        <v>#DIV/0!</v>
      </c>
      <c r="F50" s="5">
        <f t="shared" si="1"/>
        <v>0</v>
      </c>
    </row>
    <row r="51" spans="1:8" s="6" customFormat="1">
      <c r="A51" s="7">
        <v>2070502010</v>
      </c>
      <c r="B51" s="8" t="s">
        <v>288</v>
      </c>
      <c r="C51" s="216">
        <v>0</v>
      </c>
      <c r="D51" s="217">
        <v>133</v>
      </c>
      <c r="E51" s="9" t="e">
        <f t="shared" si="0"/>
        <v>#DIV/0!</v>
      </c>
      <c r="F51" s="9">
        <f t="shared" si="1"/>
        <v>133</v>
      </c>
    </row>
    <row r="52" spans="1:8" s="6" customFormat="1">
      <c r="A52" s="3"/>
      <c r="B52" s="4" t="s">
        <v>25</v>
      </c>
      <c r="C52" s="247">
        <f>SUM(C40,C41,C50)</f>
        <v>10213.185000000001</v>
      </c>
      <c r="D52" s="248">
        <f>D40+D41</f>
        <v>911.43074999999999</v>
      </c>
      <c r="E52" s="5">
        <f t="shared" si="0"/>
        <v>8.924059928416062</v>
      </c>
      <c r="F52" s="5">
        <f t="shared" si="1"/>
        <v>-9301.7542500000018</v>
      </c>
      <c r="G52" s="94"/>
      <c r="H52" s="197"/>
    </row>
    <row r="53" spans="1:8" s="6" customFormat="1">
      <c r="A53" s="3"/>
      <c r="B53" s="21" t="s">
        <v>306</v>
      </c>
      <c r="C53" s="272">
        <f>C52-C99</f>
        <v>-257.85027999999875</v>
      </c>
      <c r="D53" s="272">
        <f>D52-D99</f>
        <v>369.65837999999997</v>
      </c>
      <c r="E53" s="22"/>
      <c r="F53" s="22"/>
    </row>
    <row r="54" spans="1:8" ht="9" customHeight="1">
      <c r="A54" s="23"/>
      <c r="B54" s="24"/>
      <c r="C54" s="181"/>
      <c r="D54" s="25"/>
      <c r="E54" s="26"/>
      <c r="F54" s="27"/>
    </row>
    <row r="55" spans="1:8" ht="55.5" customHeight="1">
      <c r="A55" s="28" t="s">
        <v>0</v>
      </c>
      <c r="B55" s="28" t="s">
        <v>26</v>
      </c>
      <c r="C55" s="72" t="s">
        <v>407</v>
      </c>
      <c r="D55" s="73" t="s">
        <v>412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6.5" customHeight="1">
      <c r="A57" s="30" t="s">
        <v>27</v>
      </c>
      <c r="B57" s="31" t="s">
        <v>28</v>
      </c>
      <c r="C57" s="32">
        <f>C58+C59+C60+C61+C62+C64+C63</f>
        <v>1707.0012300000001</v>
      </c>
      <c r="D57" s="33">
        <f>D58+D59+D60+D61+D62+D64+D63</f>
        <v>242.33611000000002</v>
      </c>
      <c r="E57" s="34">
        <f>SUM(D57/C57*100)</f>
        <v>14.196598440646701</v>
      </c>
      <c r="F57" s="34">
        <f>SUM(D57-C57)</f>
        <v>-1464.6651200000001</v>
      </c>
    </row>
    <row r="58" spans="1:8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8" ht="18.75" customHeight="1">
      <c r="A59" s="35" t="s">
        <v>31</v>
      </c>
      <c r="B59" s="39" t="s">
        <v>32</v>
      </c>
      <c r="C59" s="37">
        <v>1601.2</v>
      </c>
      <c r="D59" s="37">
        <v>150.61188000000001</v>
      </c>
      <c r="E59" s="38">
        <f t="shared" ref="E59:E99" si="3">SUM(D59/C59*100)</f>
        <v>9.4061878591056711</v>
      </c>
      <c r="F59" s="38">
        <f t="shared" ref="F59:F99" si="4">SUM(D59-C59)</f>
        <v>-1450.5881200000001</v>
      </c>
    </row>
    <row r="60" spans="1:8" ht="16.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8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8" ht="1.5" customHeight="1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8" ht="15.75" customHeight="1">
      <c r="A63" s="35" t="s">
        <v>39</v>
      </c>
      <c r="B63" s="39" t="s">
        <v>40</v>
      </c>
      <c r="C63" s="40">
        <v>10</v>
      </c>
      <c r="D63" s="40">
        <v>0</v>
      </c>
      <c r="E63" s="38">
        <f t="shared" si="3"/>
        <v>0</v>
      </c>
      <c r="F63" s="38">
        <f t="shared" si="4"/>
        <v>-10</v>
      </c>
    </row>
    <row r="64" spans="1:8" ht="15" customHeight="1">
      <c r="A64" s="35" t="s">
        <v>41</v>
      </c>
      <c r="B64" s="39" t="s">
        <v>42</v>
      </c>
      <c r="C64" s="37">
        <v>95.801230000000004</v>
      </c>
      <c r="D64" s="37">
        <v>91.724230000000006</v>
      </c>
      <c r="E64" s="38">
        <f t="shared" si="3"/>
        <v>95.744313512467428</v>
      </c>
      <c r="F64" s="38">
        <f t="shared" si="4"/>
        <v>-4.0769999999999982</v>
      </c>
    </row>
    <row r="65" spans="1:7" s="6" customFormat="1">
      <c r="A65" s="41" t="s">
        <v>43</v>
      </c>
      <c r="B65" s="42" t="s">
        <v>44</v>
      </c>
      <c r="C65" s="32">
        <f>C66</f>
        <v>206.767</v>
      </c>
      <c r="D65" s="32">
        <f>D66</f>
        <v>21.655180000000001</v>
      </c>
      <c r="E65" s="34">
        <f t="shared" si="3"/>
        <v>10.473228319799583</v>
      </c>
      <c r="F65" s="34">
        <f t="shared" si="4"/>
        <v>-185.11181999999999</v>
      </c>
    </row>
    <row r="66" spans="1:7">
      <c r="A66" s="43" t="s">
        <v>45</v>
      </c>
      <c r="B66" s="44" t="s">
        <v>46</v>
      </c>
      <c r="C66" s="37">
        <v>206.767</v>
      </c>
      <c r="D66" s="37">
        <v>21.655180000000001</v>
      </c>
      <c r="E66" s="38">
        <f t="shared" si="3"/>
        <v>10.473228319799583</v>
      </c>
      <c r="F66" s="38">
        <f t="shared" si="4"/>
        <v>-185.11181999999999</v>
      </c>
    </row>
    <row r="67" spans="1:7" s="6" customFormat="1" ht="16.5" customHeight="1">
      <c r="A67" s="30" t="s">
        <v>47</v>
      </c>
      <c r="B67" s="31" t="s">
        <v>48</v>
      </c>
      <c r="C67" s="32">
        <f>C71+C70+C72</f>
        <v>115</v>
      </c>
      <c r="D67" s="32">
        <f>D71+D70+D72</f>
        <v>0</v>
      </c>
      <c r="E67" s="34">
        <f t="shared" si="3"/>
        <v>0</v>
      </c>
      <c r="F67" s="34">
        <f t="shared" si="4"/>
        <v>-115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6">
        <v>3</v>
      </c>
      <c r="D70" s="37">
        <v>0</v>
      </c>
      <c r="E70" s="34">
        <f t="shared" si="3"/>
        <v>0</v>
      </c>
      <c r="F70" s="34">
        <f t="shared" si="4"/>
        <v>-3</v>
      </c>
    </row>
    <row r="71" spans="1:7" ht="15.75" customHeight="1">
      <c r="A71" s="46" t="s">
        <v>214</v>
      </c>
      <c r="B71" s="47" t="s">
        <v>215</v>
      </c>
      <c r="C71" s="37">
        <v>110</v>
      </c>
      <c r="D71" s="37"/>
      <c r="E71" s="34">
        <f t="shared" si="3"/>
        <v>0</v>
      </c>
      <c r="F71" s="34">
        <f t="shared" si="4"/>
        <v>-110</v>
      </c>
    </row>
    <row r="72" spans="1:7" ht="15.75" customHeight="1">
      <c r="A72" s="46" t="s">
        <v>339</v>
      </c>
      <c r="B72" s="47" t="s">
        <v>342</v>
      </c>
      <c r="C72" s="37">
        <v>2</v>
      </c>
      <c r="D72" s="37">
        <v>0</v>
      </c>
      <c r="E72" s="34">
        <f>SUM(D72/C72*100)</f>
        <v>0</v>
      </c>
      <c r="F72" s="34">
        <f>SUM(D72-C72)</f>
        <v>-2</v>
      </c>
    </row>
    <row r="73" spans="1:7" s="6" customFormat="1" ht="24" customHeight="1">
      <c r="A73" s="30" t="s">
        <v>55</v>
      </c>
      <c r="B73" s="31" t="s">
        <v>56</v>
      </c>
      <c r="C73" s="48">
        <f>C74+C75+C76+C77</f>
        <v>3886.7700500000001</v>
      </c>
      <c r="D73" s="48">
        <f>SUM(D74:D77)</f>
        <v>0</v>
      </c>
      <c r="E73" s="34">
        <f t="shared" si="3"/>
        <v>0</v>
      </c>
      <c r="F73" s="34">
        <f t="shared" si="4"/>
        <v>-3886.7700500000001</v>
      </c>
    </row>
    <row r="74" spans="1:7" ht="16.5" customHeight="1">
      <c r="A74" s="35" t="s">
        <v>57</v>
      </c>
      <c r="B74" s="39" t="s">
        <v>58</v>
      </c>
      <c r="C74" s="49">
        <v>4.26</v>
      </c>
      <c r="D74" s="37">
        <v>0</v>
      </c>
      <c r="E74" s="38">
        <f t="shared" si="3"/>
        <v>0</v>
      </c>
      <c r="F74" s="38">
        <f t="shared" si="4"/>
        <v>-4.26</v>
      </c>
    </row>
    <row r="75" spans="1:7" s="6" customFormat="1" ht="17.25" customHeight="1">
      <c r="A75" s="35" t="s">
        <v>59</v>
      </c>
      <c r="B75" s="39" t="s">
        <v>60</v>
      </c>
      <c r="C75" s="49"/>
      <c r="D75" s="37"/>
      <c r="E75" s="38" t="e">
        <f t="shared" si="3"/>
        <v>#DIV/0!</v>
      </c>
      <c r="F75" s="38">
        <f t="shared" si="4"/>
        <v>0</v>
      </c>
      <c r="G75" s="50"/>
    </row>
    <row r="76" spans="1:7" ht="18" customHeight="1">
      <c r="A76" s="35" t="s">
        <v>61</v>
      </c>
      <c r="B76" s="39" t="s">
        <v>62</v>
      </c>
      <c r="C76" s="49">
        <v>3544.0342799999999</v>
      </c>
      <c r="D76" s="37">
        <v>0</v>
      </c>
      <c r="E76" s="38">
        <f t="shared" si="3"/>
        <v>0</v>
      </c>
      <c r="F76" s="38">
        <f t="shared" si="4"/>
        <v>-3544.0342799999999</v>
      </c>
    </row>
    <row r="77" spans="1:7">
      <c r="A77" s="35" t="s">
        <v>63</v>
      </c>
      <c r="B77" s="39" t="s">
        <v>64</v>
      </c>
      <c r="C77" s="49">
        <v>338.47577000000001</v>
      </c>
      <c r="D77" s="37">
        <v>0</v>
      </c>
      <c r="E77" s="38">
        <f t="shared" si="3"/>
        <v>0</v>
      </c>
      <c r="F77" s="38">
        <f t="shared" si="4"/>
        <v>-338.47577000000001</v>
      </c>
    </row>
    <row r="78" spans="1:7" s="6" customFormat="1" ht="15.75" customHeight="1">
      <c r="A78" s="30" t="s">
        <v>65</v>
      </c>
      <c r="B78" s="31" t="s">
        <v>66</v>
      </c>
      <c r="C78" s="32">
        <f>SUM(C79:C81)</f>
        <v>2592.674</v>
      </c>
      <c r="D78" s="32">
        <f>SUM(D79:D81)</f>
        <v>118.68908</v>
      </c>
      <c r="E78" s="34">
        <f t="shared" si="3"/>
        <v>4.5778636265106991</v>
      </c>
      <c r="F78" s="34">
        <f t="shared" si="4"/>
        <v>-2473.9849199999999</v>
      </c>
    </row>
    <row r="79" spans="1:7" hidden="1">
      <c r="A79" s="35" t="s">
        <v>67</v>
      </c>
      <c r="B79" s="51" t="s">
        <v>68</v>
      </c>
      <c r="C79" s="37">
        <v>0</v>
      </c>
      <c r="D79" s="37">
        <v>0</v>
      </c>
      <c r="E79" s="38" t="e">
        <f t="shared" si="3"/>
        <v>#DIV/0!</v>
      </c>
      <c r="F79" s="38">
        <f t="shared" si="4"/>
        <v>0</v>
      </c>
    </row>
    <row r="80" spans="1:7" ht="14.25" customHeight="1">
      <c r="A80" s="35" t="s">
        <v>69</v>
      </c>
      <c r="B80" s="51" t="s">
        <v>70</v>
      </c>
      <c r="C80" s="37">
        <v>10</v>
      </c>
      <c r="D80" s="37">
        <v>0</v>
      </c>
      <c r="E80" s="38">
        <f t="shared" si="3"/>
        <v>0</v>
      </c>
      <c r="F80" s="38">
        <f t="shared" si="4"/>
        <v>-10</v>
      </c>
    </row>
    <row r="81" spans="1:6">
      <c r="A81" s="35" t="s">
        <v>71</v>
      </c>
      <c r="B81" s="39" t="s">
        <v>72</v>
      </c>
      <c r="C81" s="37">
        <v>2582.674</v>
      </c>
      <c r="D81" s="37">
        <v>118.68908</v>
      </c>
      <c r="E81" s="38">
        <f>SUM(D81/C81*100)</f>
        <v>4.595588912886412</v>
      </c>
      <c r="F81" s="38">
        <f t="shared" si="4"/>
        <v>-2463.9849199999999</v>
      </c>
    </row>
    <row r="82" spans="1:6" s="6" customFormat="1">
      <c r="A82" s="30" t="s">
        <v>83</v>
      </c>
      <c r="B82" s="31" t="s">
        <v>84</v>
      </c>
      <c r="C82" s="32">
        <f>C83</f>
        <v>1950.8230000000001</v>
      </c>
      <c r="D82" s="32">
        <f>SUM(D83)</f>
        <v>149.19200000000001</v>
      </c>
      <c r="E82" s="34">
        <f t="shared" si="3"/>
        <v>7.6476440968760366</v>
      </c>
      <c r="F82" s="34">
        <f t="shared" si="4"/>
        <v>-1801.6310000000001</v>
      </c>
    </row>
    <row r="83" spans="1:6" ht="18.75" customHeight="1">
      <c r="A83" s="35" t="s">
        <v>85</v>
      </c>
      <c r="B83" s="39" t="s">
        <v>229</v>
      </c>
      <c r="C83" s="37">
        <v>1950.8230000000001</v>
      </c>
      <c r="D83" s="37">
        <v>149.19200000000001</v>
      </c>
      <c r="E83" s="38">
        <f t="shared" si="3"/>
        <v>7.6476440968760366</v>
      </c>
      <c r="F83" s="38">
        <f t="shared" si="4"/>
        <v>-1801.6310000000001</v>
      </c>
    </row>
    <row r="84" spans="1:6" s="6" customFormat="1" ht="0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4.2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.5" hidden="1" customHeight="1">
      <c r="A87" s="53">
        <v>1004</v>
      </c>
      <c r="B87" s="54" t="s">
        <v>89</v>
      </c>
      <c r="C87" s="37"/>
      <c r="D87" s="55"/>
      <c r="E87" s="38" t="e">
        <f t="shared" si="3"/>
        <v>#DIV/0!</v>
      </c>
      <c r="F87" s="38">
        <f t="shared" si="4"/>
        <v>0</v>
      </c>
    </row>
    <row r="88" spans="1:6" ht="10.5" hidden="1" customHeight="1">
      <c r="A88" s="35" t="s">
        <v>90</v>
      </c>
      <c r="B88" s="39" t="s">
        <v>91</v>
      </c>
      <c r="C88" s="37"/>
      <c r="D88" s="37"/>
      <c r="E88" s="38"/>
      <c r="F88" s="38">
        <f t="shared" si="4"/>
        <v>0</v>
      </c>
    </row>
    <row r="89" spans="1:6">
      <c r="A89" s="30" t="s">
        <v>92</v>
      </c>
      <c r="B89" s="31" t="s">
        <v>93</v>
      </c>
      <c r="C89" s="32">
        <f>C90+C91+C92+C93+C94</f>
        <v>12</v>
      </c>
      <c r="D89" s="32">
        <f>D90+D91+D92+D93+D94</f>
        <v>9.9</v>
      </c>
      <c r="E89" s="38">
        <f t="shared" si="3"/>
        <v>82.5</v>
      </c>
      <c r="F89" s="22">
        <f>F90+F91+F92+F93+F94</f>
        <v>-2.0999999999999996</v>
      </c>
    </row>
    <row r="90" spans="1:6" ht="17.25" customHeight="1">
      <c r="A90" s="35" t="s">
        <v>94</v>
      </c>
      <c r="B90" s="39" t="s">
        <v>95</v>
      </c>
      <c r="C90" s="37">
        <v>12</v>
      </c>
      <c r="D90" s="37">
        <v>9.9</v>
      </c>
      <c r="E90" s="38">
        <f t="shared" si="3"/>
        <v>82.5</v>
      </c>
      <c r="F90" s="38">
        <f>SUM(D90-C90)</f>
        <v>-2.0999999999999996</v>
      </c>
    </row>
    <row r="91" spans="1:6" ht="15.7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.7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.7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.7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5.75" hidden="1" customHeight="1">
      <c r="A95" s="52">
        <v>1400</v>
      </c>
      <c r="B95" s="56" t="s">
        <v>112</v>
      </c>
      <c r="C95" s="48">
        <f>C96+C97+C98</f>
        <v>0</v>
      </c>
      <c r="D95" s="48">
        <f>SUM(D96:D98)</f>
        <v>0</v>
      </c>
      <c r="E95" s="34" t="e">
        <f t="shared" si="3"/>
        <v>#DIV/0!</v>
      </c>
      <c r="F95" s="34">
        <f t="shared" si="4"/>
        <v>0</v>
      </c>
    </row>
    <row r="96" spans="1:6" hidden="1">
      <c r="A96" s="53">
        <v>1401</v>
      </c>
      <c r="B96" s="54" t="s">
        <v>113</v>
      </c>
      <c r="C96" s="49"/>
      <c r="D96" s="37"/>
      <c r="E96" s="38" t="e">
        <f t="shared" si="3"/>
        <v>#DIV/0!</v>
      </c>
      <c r="F96" s="38">
        <f t="shared" si="4"/>
        <v>0</v>
      </c>
    </row>
    <row r="97" spans="1:8" hidden="1">
      <c r="A97" s="53">
        <v>1402</v>
      </c>
      <c r="B97" s="54" t="s">
        <v>114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8" ht="16.5" hidden="1" customHeight="1">
      <c r="A98" s="53">
        <v>1403</v>
      </c>
      <c r="B98" s="54" t="s">
        <v>115</v>
      </c>
      <c r="C98" s="49">
        <v>0</v>
      </c>
      <c r="D98" s="37">
        <v>0</v>
      </c>
      <c r="E98" s="38" t="e">
        <f t="shared" si="3"/>
        <v>#DIV/0!</v>
      </c>
      <c r="F98" s="38">
        <f t="shared" si="4"/>
        <v>0</v>
      </c>
    </row>
    <row r="99" spans="1:8" s="6" customFormat="1" ht="20.25" customHeight="1">
      <c r="A99" s="52"/>
      <c r="B99" s="57" t="s">
        <v>116</v>
      </c>
      <c r="C99" s="253">
        <f>C57+C65+C67+C73+C78+C82+C84+C89+C95</f>
        <v>10471.03528</v>
      </c>
      <c r="D99" s="253">
        <f>D57+D65+D67+D73+D78+D82+D84+D89+D95</f>
        <v>541.77237000000002</v>
      </c>
      <c r="E99" s="34">
        <f t="shared" si="3"/>
        <v>5.1740095942070017</v>
      </c>
      <c r="F99" s="34">
        <f t="shared" si="4"/>
        <v>-9929.2629099999995</v>
      </c>
      <c r="G99" s="197"/>
      <c r="H99" s="149"/>
    </row>
    <row r="100" spans="1:8" ht="13.5" customHeight="1">
      <c r="C100" s="116"/>
      <c r="D100" s="61"/>
    </row>
    <row r="101" spans="1:8" s="65" customFormat="1" ht="12.75">
      <c r="A101" s="63" t="s">
        <v>117</v>
      </c>
      <c r="B101" s="63"/>
      <c r="C101" s="133"/>
      <c r="D101" s="133"/>
    </row>
    <row r="102" spans="1:8" s="65" customFormat="1" ht="12.75">
      <c r="A102" s="66" t="s">
        <v>118</v>
      </c>
      <c r="B102" s="66"/>
      <c r="C102" s="118" t="s">
        <v>119</v>
      </c>
    </row>
    <row r="104" spans="1:8" ht="5.25" customHeight="1"/>
    <row r="143" hidden="1"/>
  </sheetData>
  <customSheetViews>
    <customSheetView guid="{61528DAC-5C4C-48F4-ADE2-8A724B05A086}" scale="70" showPageBreaks="1" printArea="1" hiddenRows="1" view="pageBreakPreview" topLeftCell="A34">
      <selection activeCell="D99" sqref="D99"/>
      <pageMargins left="0.70866141732283472" right="0.70866141732283472" top="0.74803149606299213" bottom="0.74803149606299213" header="0.31496062992125984" footer="0.31496062992125984"/>
      <pageSetup paperSize="9" scale="57" orientation="portrait" r:id="rId1"/>
    </customSheetView>
    <customSheetView guid="{5BFCA170-DEAE-4D2C-98A0-1E68B427AC01}" showPageBreaks="1" printArea="1" hiddenRows="1" topLeftCell="A30">
      <selection activeCell="D51" sqref="D51"/>
      <pageMargins left="0.7" right="0.7" top="0.75" bottom="0.75" header="0.3" footer="0.3"/>
      <pageSetup paperSize="9" scale="54" orientation="portrait" r:id="rId2"/>
    </customSheetView>
    <customSheetView guid="{42584DC0-1D41-4C93-9B38-C388E7B8DAC4}" scale="70" showPageBreaks="1" printArea="1" hiddenRows="1" view="pageBreakPreview">
      <selection activeCell="G7" sqref="G7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13">
      <selection activeCell="C52" sqref="C52:D52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51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printArea="1" hiddenRows="1" view="pageBreakPreview" topLeftCell="A15">
      <selection activeCell="D28" sqref="D28"/>
      <pageMargins left="0.70866141732283472" right="0.70866141732283472" top="0.74803149606299213" bottom="0.74803149606299213" header="0.31496062992125984" footer="0.31496062992125984"/>
      <pageSetup paperSize="9" scale="59" orientation="portrait" r:id="rId6"/>
    </customSheetView>
    <customSheetView guid="{1A52382B-3765-4E8C-903F-6B8919B7242E}" showPageBreaks="1" printArea="1" hiddenRows="1" topLeftCell="A47">
      <selection activeCell="C57" sqref="C57:D99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printArea="1" hiddenRows="1" view="pageBreakPreview" topLeftCell="A40">
      <selection activeCell="C99" sqref="C99:D99"/>
      <pageMargins left="0.70866141732283472" right="0.70866141732283472" top="0.74803149606299213" bottom="0.74803149606299213" header="0.31496062992125984" footer="0.31496062992125984"/>
      <pageSetup paperSize="9" scale="51" orientation="portrait" r:id="rId8"/>
    </customSheetView>
    <customSheetView guid="{B31C8DB7-3E78-4144-A6B5-8DE36DE63F0E}" showPageBreaks="1" printArea="1" hiddenRows="1" topLeftCell="A29">
      <selection activeCell="D81" sqref="D81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topLeftCell="A35" zoomScale="70" zoomScaleNormal="100" zoomScaleSheetLayoutView="70" workbookViewId="0">
      <selection activeCell="C91" sqref="C91"/>
    </sheetView>
  </sheetViews>
  <sheetFormatPr defaultRowHeight="15.75"/>
  <cols>
    <col min="1" max="1" width="14.7109375" style="58" customWidth="1"/>
    <col min="2" max="2" width="58.85546875" style="59" customWidth="1"/>
    <col min="3" max="3" width="19.42578125" style="62" customWidth="1"/>
    <col min="4" max="4" width="17" style="62" customWidth="1"/>
    <col min="5" max="5" width="10.85546875" style="62" customWidth="1"/>
    <col min="6" max="6" width="13.7109375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 ht="19.5" customHeight="1">
      <c r="A1" s="524" t="s">
        <v>429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47.25" customHeight="1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 ht="17.25" customHeight="1">
      <c r="A4" s="3"/>
      <c r="B4" s="4" t="s">
        <v>4</v>
      </c>
      <c r="C4" s="5">
        <f>C5+C12+C14+C17+C7</f>
        <v>1909.85</v>
      </c>
      <c r="D4" s="5">
        <f>D5+D12+D14+D17+D7</f>
        <v>94.670909999999992</v>
      </c>
      <c r="E4" s="5">
        <f>SUM(D4/C4*100)</f>
        <v>4.9569814383328534</v>
      </c>
      <c r="F4" s="5">
        <f>SUM(D4-C4)</f>
        <v>-1815.1790899999999</v>
      </c>
    </row>
    <row r="5" spans="1:6" s="6" customFormat="1">
      <c r="A5" s="3">
        <v>1010000000</v>
      </c>
      <c r="B5" s="4" t="s">
        <v>5</v>
      </c>
      <c r="C5" s="5">
        <f>C6</f>
        <v>117.6</v>
      </c>
      <c r="D5" s="5">
        <f>D6</f>
        <v>13.047359999999999</v>
      </c>
      <c r="E5" s="5">
        <f t="shared" ref="E5:E48" si="0">SUM(D5/C5*100)</f>
        <v>11.09469387755102</v>
      </c>
      <c r="F5" s="5">
        <f t="shared" ref="F5:F48" si="1">SUM(D5-C5)</f>
        <v>-104.55264</v>
      </c>
    </row>
    <row r="6" spans="1:6">
      <c r="A6" s="7">
        <v>1010200001</v>
      </c>
      <c r="B6" s="8" t="s">
        <v>224</v>
      </c>
      <c r="C6" s="9">
        <v>117.6</v>
      </c>
      <c r="D6" s="10">
        <v>13.047359999999999</v>
      </c>
      <c r="E6" s="9">
        <f t="shared" ref="E6:E11" si="2">SUM(D6/C6*100)</f>
        <v>11.09469387755102</v>
      </c>
      <c r="F6" s="9">
        <f t="shared" si="1"/>
        <v>-104.55264</v>
      </c>
    </row>
    <row r="7" spans="1:6" ht="31.5">
      <c r="A7" s="3">
        <v>1030000000</v>
      </c>
      <c r="B7" s="13" t="s">
        <v>266</v>
      </c>
      <c r="C7" s="5">
        <f>C8+C10+C9</f>
        <v>477.25</v>
      </c>
      <c r="D7" s="5">
        <f>D8+D10+D9+D11</f>
        <v>40.584710000000001</v>
      </c>
      <c r="E7" s="5">
        <f t="shared" si="2"/>
        <v>8.5038679937139872</v>
      </c>
      <c r="F7" s="5">
        <f t="shared" si="1"/>
        <v>-436.66529000000003</v>
      </c>
    </row>
    <row r="8" spans="1:6">
      <c r="A8" s="7">
        <v>1030223001</v>
      </c>
      <c r="B8" s="8" t="s">
        <v>268</v>
      </c>
      <c r="C8" s="9">
        <v>178.01</v>
      </c>
      <c r="D8" s="10">
        <v>19.058350000000001</v>
      </c>
      <c r="E8" s="9">
        <f t="shared" si="2"/>
        <v>10.706336722656031</v>
      </c>
      <c r="F8" s="9">
        <f t="shared" si="1"/>
        <v>-158.95165</v>
      </c>
    </row>
    <row r="9" spans="1:6">
      <c r="A9" s="7">
        <v>1030224001</v>
      </c>
      <c r="B9" s="8" t="s">
        <v>274</v>
      </c>
      <c r="C9" s="9">
        <v>1.91</v>
      </c>
      <c r="D9" s="10">
        <v>0.12232</v>
      </c>
      <c r="E9" s="9">
        <f t="shared" si="2"/>
        <v>6.4041884816753925</v>
      </c>
      <c r="F9" s="9">
        <f t="shared" si="1"/>
        <v>-1.7876799999999999</v>
      </c>
    </row>
    <row r="10" spans="1:6">
      <c r="A10" s="7">
        <v>1030225001</v>
      </c>
      <c r="B10" s="8" t="s">
        <v>267</v>
      </c>
      <c r="C10" s="9">
        <v>297.33</v>
      </c>
      <c r="D10" s="10">
        <v>25.269380000000002</v>
      </c>
      <c r="E10" s="9">
        <f t="shared" si="2"/>
        <v>8.498765681229612</v>
      </c>
      <c r="F10" s="9">
        <f t="shared" si="1"/>
        <v>-272.06061999999997</v>
      </c>
    </row>
    <row r="11" spans="1:6">
      <c r="A11" s="7">
        <v>1030226001</v>
      </c>
      <c r="B11" s="8" t="s">
        <v>276</v>
      </c>
      <c r="C11" s="9">
        <v>0</v>
      </c>
      <c r="D11" s="10">
        <v>-3.8653400000000002</v>
      </c>
      <c r="E11" s="9" t="e">
        <f t="shared" si="2"/>
        <v>#DIV/0!</v>
      </c>
      <c r="F11" s="9">
        <f t="shared" si="1"/>
        <v>-3.8653400000000002</v>
      </c>
    </row>
    <row r="12" spans="1:6" s="6" customFormat="1">
      <c r="A12" s="3">
        <v>1050000000</v>
      </c>
      <c r="B12" s="4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3">
        <v>1060000000</v>
      </c>
      <c r="B14" s="4" t="s">
        <v>133</v>
      </c>
      <c r="C14" s="5">
        <f>C15+C16</f>
        <v>1300</v>
      </c>
      <c r="D14" s="5">
        <f>D15+D16</f>
        <v>40.03884</v>
      </c>
      <c r="E14" s="5">
        <f t="shared" si="0"/>
        <v>3.0799107692307692</v>
      </c>
      <c r="F14" s="5">
        <f t="shared" si="1"/>
        <v>-1259.9611600000001</v>
      </c>
    </row>
    <row r="15" spans="1:6" s="6" customFormat="1" ht="15.75" customHeight="1">
      <c r="A15" s="7">
        <v>1060100000</v>
      </c>
      <c r="B15" s="11" t="s">
        <v>8</v>
      </c>
      <c r="C15" s="9">
        <v>380</v>
      </c>
      <c r="D15" s="10">
        <v>2.5030800000000002</v>
      </c>
      <c r="E15" s="9">
        <f t="shared" si="0"/>
        <v>0.65870526315789479</v>
      </c>
      <c r="F15" s="9">
        <f>SUM(D15-C15)</f>
        <v>-377.49691999999999</v>
      </c>
    </row>
    <row r="16" spans="1:6" ht="15.75" customHeight="1">
      <c r="A16" s="7">
        <v>1060600000</v>
      </c>
      <c r="B16" s="11" t="s">
        <v>7</v>
      </c>
      <c r="C16" s="9">
        <v>920</v>
      </c>
      <c r="D16" s="10">
        <v>37.535760000000003</v>
      </c>
      <c r="E16" s="9">
        <f t="shared" si="0"/>
        <v>4.0799739130434789</v>
      </c>
      <c r="F16" s="9">
        <f t="shared" si="1"/>
        <v>-882.46424000000002</v>
      </c>
    </row>
    <row r="17" spans="1:6" s="6" customFormat="1">
      <c r="A17" s="3">
        <v>1080000000</v>
      </c>
      <c r="B17" s="4" t="s">
        <v>10</v>
      </c>
      <c r="C17" s="5">
        <f>C18</f>
        <v>5</v>
      </c>
      <c r="D17" s="5">
        <f>D18</f>
        <v>1</v>
      </c>
      <c r="E17" s="5">
        <f t="shared" si="0"/>
        <v>20</v>
      </c>
      <c r="F17" s="5">
        <f t="shared" si="1"/>
        <v>-4</v>
      </c>
    </row>
    <row r="18" spans="1:6">
      <c r="A18" s="7">
        <v>1080400001</v>
      </c>
      <c r="B18" s="8" t="s">
        <v>223</v>
      </c>
      <c r="C18" s="9">
        <v>5</v>
      </c>
      <c r="D18" s="10">
        <v>1</v>
      </c>
      <c r="E18" s="9">
        <f t="shared" si="0"/>
        <v>20</v>
      </c>
      <c r="F18" s="9">
        <f t="shared" si="1"/>
        <v>-4</v>
      </c>
    </row>
    <row r="19" spans="1:6" ht="47.2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31.5" hidden="1">
      <c r="A20" s="3">
        <v>1090000000</v>
      </c>
      <c r="B20" s="13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228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C26+C29+C31+C34</f>
        <v>400</v>
      </c>
      <c r="D25" s="5">
        <f>D26+D29+D31+D34</f>
        <v>32.621000000000002</v>
      </c>
      <c r="E25" s="5">
        <f t="shared" si="0"/>
        <v>8.1552500000000006</v>
      </c>
      <c r="F25" s="5">
        <f t="shared" si="1"/>
        <v>-367.37900000000002</v>
      </c>
    </row>
    <row r="26" spans="1:6" s="6" customFormat="1" ht="32.25" customHeight="1">
      <c r="A26" s="3">
        <v>1110000000</v>
      </c>
      <c r="B26" s="13" t="s">
        <v>126</v>
      </c>
      <c r="C26" s="5">
        <f>C27+C28</f>
        <v>400</v>
      </c>
      <c r="D26" s="5">
        <f>D27</f>
        <v>32.621000000000002</v>
      </c>
      <c r="E26" s="5">
        <f t="shared" si="0"/>
        <v>8.1552500000000006</v>
      </c>
      <c r="F26" s="5">
        <f t="shared" si="1"/>
        <v>-367.37900000000002</v>
      </c>
    </row>
    <row r="27" spans="1:6" ht="15" customHeight="1">
      <c r="A27" s="16">
        <v>1110502510</v>
      </c>
      <c r="B27" s="17" t="s">
        <v>221</v>
      </c>
      <c r="C27" s="12">
        <v>400</v>
      </c>
      <c r="D27" s="10">
        <v>32.621000000000002</v>
      </c>
      <c r="E27" s="5">
        <f t="shared" si="0"/>
        <v>8.1552500000000006</v>
      </c>
      <c r="F27" s="9">
        <f t="shared" si="1"/>
        <v>-367.37900000000002</v>
      </c>
    </row>
    <row r="28" spans="1:6" ht="19.5" hidden="1" customHeight="1">
      <c r="A28" s="7">
        <v>1110503505</v>
      </c>
      <c r="B28" s="11" t="s">
        <v>220</v>
      </c>
      <c r="C28" s="12">
        <v>0</v>
      </c>
      <c r="D28" s="10"/>
      <c r="E28" s="9" t="e">
        <f t="shared" si="0"/>
        <v>#DIV/0!</v>
      </c>
      <c r="F28" s="9">
        <f t="shared" si="1"/>
        <v>0</v>
      </c>
    </row>
    <row r="29" spans="1:6" s="15" customFormat="1" ht="31.5">
      <c r="A29" s="3">
        <v>1130000000</v>
      </c>
      <c r="B29" s="13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>
      <c r="A30" s="7">
        <v>1130305005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33" customHeight="1">
      <c r="A31" s="108">
        <v>1140000000</v>
      </c>
      <c r="B31" s="109" t="s">
        <v>129</v>
      </c>
      <c r="C31" s="5">
        <f>C33+C32</f>
        <v>0</v>
      </c>
      <c r="D31" s="5">
        <f>D33+D32</f>
        <v>0</v>
      </c>
      <c r="E31" s="5" t="e">
        <f t="shared" si="0"/>
        <v>#DIV/0!</v>
      </c>
      <c r="F31" s="5">
        <f t="shared" si="1"/>
        <v>0</v>
      </c>
    </row>
    <row r="32" spans="1:6" ht="14.25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8" ht="17.25" customHeight="1">
      <c r="A33" s="7">
        <v>1140600000</v>
      </c>
      <c r="B33" s="8" t="s">
        <v>218</v>
      </c>
      <c r="C33" s="9"/>
      <c r="D33" s="10">
        <v>0</v>
      </c>
      <c r="E33" s="9" t="e">
        <f t="shared" si="0"/>
        <v>#DIV/0!</v>
      </c>
      <c r="F33" s="9">
        <f t="shared" si="1"/>
        <v>0</v>
      </c>
    </row>
    <row r="34" spans="1:8" ht="18.75" customHeight="1">
      <c r="A34" s="3">
        <v>1160000000</v>
      </c>
      <c r="B34" s="13" t="s">
        <v>240</v>
      </c>
      <c r="C34" s="5">
        <f>C35+C36</f>
        <v>0</v>
      </c>
      <c r="D34" s="5">
        <f>D35+D36</f>
        <v>0</v>
      </c>
      <c r="E34" s="5" t="e">
        <f t="shared" si="0"/>
        <v>#DIV/0!</v>
      </c>
      <c r="F34" s="5">
        <f t="shared" si="1"/>
        <v>0</v>
      </c>
    </row>
    <row r="35" spans="1:8" ht="18.75" customHeight="1">
      <c r="A35" s="7">
        <v>1163305010</v>
      </c>
      <c r="B35" s="8" t="s">
        <v>255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8" ht="0.75" customHeight="1">
      <c r="A36" s="7"/>
      <c r="B36" s="11"/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8" s="6" customFormat="1" ht="15" customHeight="1">
      <c r="A37" s="3">
        <v>1000000000</v>
      </c>
      <c r="B37" s="4" t="s">
        <v>16</v>
      </c>
      <c r="C37" s="126">
        <f>SUM(C4,C25)</f>
        <v>2309.85</v>
      </c>
      <c r="D37" s="126">
        <f>D4+D25</f>
        <v>127.29191</v>
      </c>
      <c r="E37" s="5">
        <f t="shared" si="0"/>
        <v>5.5108301404853126</v>
      </c>
      <c r="F37" s="5">
        <f t="shared" si="1"/>
        <v>-2182.55809</v>
      </c>
    </row>
    <row r="38" spans="1:8" s="6" customFormat="1">
      <c r="A38" s="3">
        <v>2000000000</v>
      </c>
      <c r="B38" s="4" t="s">
        <v>17</v>
      </c>
      <c r="C38" s="5">
        <f>C39+C41+C42+C44+C45+C46+C40</f>
        <v>2478.6129999999998</v>
      </c>
      <c r="D38" s="5">
        <f>D39+D41+D42+D44+D45+D46+D40</f>
        <v>293.66899999999998</v>
      </c>
      <c r="E38" s="5">
        <f t="shared" si="0"/>
        <v>11.848118282281259</v>
      </c>
      <c r="F38" s="5">
        <f t="shared" si="1"/>
        <v>-2184.944</v>
      </c>
      <c r="G38" s="19"/>
    </row>
    <row r="39" spans="1:8">
      <c r="A39" s="16">
        <v>2021000000</v>
      </c>
      <c r="B39" s="17" t="s">
        <v>18</v>
      </c>
      <c r="C39" s="12">
        <v>1658.6</v>
      </c>
      <c r="D39" s="260">
        <v>276.43599999999998</v>
      </c>
      <c r="E39" s="9">
        <f t="shared" si="0"/>
        <v>16.66682744483299</v>
      </c>
      <c r="F39" s="9">
        <f t="shared" si="1"/>
        <v>-1382.164</v>
      </c>
    </row>
    <row r="40" spans="1:8" ht="15.75" customHeight="1">
      <c r="A40" s="16">
        <v>2021500200</v>
      </c>
      <c r="B40" s="17" t="s">
        <v>227</v>
      </c>
      <c r="C40" s="12"/>
      <c r="D40" s="20">
        <v>0</v>
      </c>
      <c r="E40" s="9" t="e">
        <f t="shared" si="0"/>
        <v>#DIV/0!</v>
      </c>
      <c r="F40" s="9">
        <f t="shared" si="1"/>
        <v>0</v>
      </c>
    </row>
    <row r="41" spans="1:8">
      <c r="A41" s="16">
        <v>2022000000</v>
      </c>
      <c r="B41" s="17" t="s">
        <v>19</v>
      </c>
      <c r="C41" s="12">
        <v>637.37</v>
      </c>
      <c r="D41" s="10">
        <v>0</v>
      </c>
      <c r="E41" s="9">
        <f t="shared" si="0"/>
        <v>0</v>
      </c>
      <c r="F41" s="9">
        <f t="shared" si="1"/>
        <v>-637.37</v>
      </c>
    </row>
    <row r="42" spans="1:8" ht="13.5" customHeight="1">
      <c r="A42" s="16">
        <v>2023000000</v>
      </c>
      <c r="B42" s="17" t="s">
        <v>20</v>
      </c>
      <c r="C42" s="12">
        <v>107.643</v>
      </c>
      <c r="D42" s="184">
        <v>17.233000000000001</v>
      </c>
      <c r="E42" s="9">
        <f t="shared" si="0"/>
        <v>16.009401447376977</v>
      </c>
      <c r="F42" s="9">
        <f t="shared" si="1"/>
        <v>-90.41</v>
      </c>
    </row>
    <row r="43" spans="1:8" hidden="1">
      <c r="A43" s="16">
        <v>2070503010</v>
      </c>
      <c r="B43" s="17" t="s">
        <v>256</v>
      </c>
      <c r="C43" s="12">
        <v>0</v>
      </c>
      <c r="D43" s="184">
        <v>0</v>
      </c>
      <c r="E43" s="9" t="e">
        <f t="shared" si="0"/>
        <v>#DIV/0!</v>
      </c>
      <c r="F43" s="9">
        <f t="shared" si="1"/>
        <v>0</v>
      </c>
    </row>
    <row r="44" spans="1:8" ht="27.75" customHeight="1">
      <c r="A44" s="16">
        <v>2020400000</v>
      </c>
      <c r="B44" s="17" t="s">
        <v>21</v>
      </c>
      <c r="C44" s="12">
        <v>75</v>
      </c>
      <c r="D44" s="185">
        <v>0</v>
      </c>
      <c r="E44" s="9">
        <f t="shared" si="0"/>
        <v>0</v>
      </c>
      <c r="F44" s="9">
        <f t="shared" si="1"/>
        <v>-75</v>
      </c>
    </row>
    <row r="45" spans="1:8" ht="18" customHeight="1">
      <c r="A45" s="16">
        <v>2070000000</v>
      </c>
      <c r="B45" s="18" t="s">
        <v>283</v>
      </c>
      <c r="C45" s="12">
        <v>0</v>
      </c>
      <c r="D45" s="185">
        <v>0</v>
      </c>
      <c r="E45" s="9" t="e">
        <f>SUM(D45/C45*100)</f>
        <v>#DIV/0!</v>
      </c>
      <c r="F45" s="9">
        <f t="shared" si="1"/>
        <v>0</v>
      </c>
      <c r="G45" s="244"/>
      <c r="H45" s="244"/>
    </row>
    <row r="46" spans="1:8" ht="15.75" hidden="1" customHeight="1">
      <c r="A46" s="7">
        <v>2190500005</v>
      </c>
      <c r="B46" s="11" t="s">
        <v>23</v>
      </c>
      <c r="C46" s="14"/>
      <c r="D46" s="14"/>
      <c r="E46" s="5"/>
      <c r="F46" s="5">
        <f>SUM(D46-C46)</f>
        <v>0</v>
      </c>
    </row>
    <row r="47" spans="1:8" s="6" customFormat="1" ht="31.5" hidden="1">
      <c r="A47" s="3">
        <v>3000000000</v>
      </c>
      <c r="B47" s="13" t="s">
        <v>24</v>
      </c>
      <c r="C47" s="188">
        <v>0</v>
      </c>
      <c r="D47" s="14">
        <v>0</v>
      </c>
      <c r="E47" s="5" t="e">
        <f t="shared" si="0"/>
        <v>#DIV/0!</v>
      </c>
      <c r="F47" s="5">
        <f t="shared" si="1"/>
        <v>0</v>
      </c>
    </row>
    <row r="48" spans="1:8" s="6" customFormat="1" ht="15" customHeight="1">
      <c r="A48" s="3"/>
      <c r="B48" s="4" t="s">
        <v>25</v>
      </c>
      <c r="C48" s="440">
        <f>SUM(C37,C38,C47)</f>
        <v>4788.4629999999997</v>
      </c>
      <c r="D48" s="441">
        <f>D37+D38</f>
        <v>420.96091000000001</v>
      </c>
      <c r="E48" s="5">
        <f t="shared" si="0"/>
        <v>8.7911488508943272</v>
      </c>
      <c r="F48" s="5">
        <f t="shared" si="1"/>
        <v>-4367.50209</v>
      </c>
      <c r="G48" s="197"/>
      <c r="H48" s="197"/>
    </row>
    <row r="49" spans="1:6" s="6" customFormat="1">
      <c r="A49" s="3"/>
      <c r="B49" s="21" t="s">
        <v>306</v>
      </c>
      <c r="C49" s="247">
        <f>C48-C95</f>
        <v>0</v>
      </c>
      <c r="D49" s="247">
        <f>D48-D95</f>
        <v>165.93402000000003</v>
      </c>
      <c r="E49" s="22"/>
      <c r="F49" s="22"/>
    </row>
    <row r="50" spans="1:6" ht="8.25" customHeight="1">
      <c r="A50" s="23"/>
      <c r="B50" s="24"/>
      <c r="C50" s="215"/>
      <c r="D50" s="215"/>
      <c r="E50" s="26"/>
      <c r="F50" s="27"/>
    </row>
    <row r="51" spans="1:6" ht="50.25" customHeight="1">
      <c r="A51" s="28" t="s">
        <v>0</v>
      </c>
      <c r="B51" s="28" t="s">
        <v>26</v>
      </c>
      <c r="C51" s="72" t="s">
        <v>407</v>
      </c>
      <c r="D51" s="73" t="s">
        <v>412</v>
      </c>
      <c r="E51" s="72" t="s">
        <v>2</v>
      </c>
      <c r="F51" s="74" t="s">
        <v>3</v>
      </c>
    </row>
    <row r="52" spans="1:6" ht="18" customHeight="1">
      <c r="A52" s="29">
        <v>1</v>
      </c>
      <c r="B52" s="28">
        <v>2</v>
      </c>
      <c r="C52" s="87">
        <v>3</v>
      </c>
      <c r="D52" s="87">
        <v>4</v>
      </c>
      <c r="E52" s="87">
        <v>5</v>
      </c>
      <c r="F52" s="87">
        <v>6</v>
      </c>
    </row>
    <row r="53" spans="1:6" s="6" customFormat="1">
      <c r="A53" s="30" t="s">
        <v>27</v>
      </c>
      <c r="B53" s="31" t="s">
        <v>28</v>
      </c>
      <c r="C53" s="32">
        <f>C54+C55+C56+C57+C58+C60+C59</f>
        <v>1418.4770000000001</v>
      </c>
      <c r="D53" s="32">
        <f>D54+D55+D56+D57+D58+D60+D59</f>
        <v>131.99280999999999</v>
      </c>
      <c r="E53" s="34">
        <f>SUM(D53/C53*100)</f>
        <v>9.3052485165427417</v>
      </c>
      <c r="F53" s="34">
        <f>SUM(D53-C53)</f>
        <v>-1286.4841900000001</v>
      </c>
    </row>
    <row r="54" spans="1:6" s="6" customFormat="1" ht="31.5" hidden="1">
      <c r="A54" s="35" t="s">
        <v>29</v>
      </c>
      <c r="B54" s="36" t="s">
        <v>30</v>
      </c>
      <c r="C54" s="37"/>
      <c r="D54" s="37"/>
      <c r="E54" s="38"/>
      <c r="F54" s="38"/>
    </row>
    <row r="55" spans="1:6" ht="17.25" customHeight="1">
      <c r="A55" s="35" t="s">
        <v>31</v>
      </c>
      <c r="B55" s="39" t="s">
        <v>32</v>
      </c>
      <c r="C55" s="37">
        <v>1365.5</v>
      </c>
      <c r="D55" s="37">
        <v>131.99280999999999</v>
      </c>
      <c r="E55" s="38">
        <f t="shared" ref="E55:E95" si="3">SUM(D55/C55*100)</f>
        <v>9.6662621750274624</v>
      </c>
      <c r="F55" s="38">
        <f t="shared" ref="F55:F95" si="4">SUM(D55-C55)</f>
        <v>-1233.50719</v>
      </c>
    </row>
    <row r="56" spans="1:6" ht="16.5" hidden="1" customHeight="1">
      <c r="A56" s="35" t="s">
        <v>33</v>
      </c>
      <c r="B56" s="39" t="s">
        <v>34</v>
      </c>
      <c r="C56" s="37"/>
      <c r="D56" s="37"/>
      <c r="E56" s="38"/>
      <c r="F56" s="38">
        <f t="shared" si="4"/>
        <v>0</v>
      </c>
    </row>
    <row r="57" spans="1:6" ht="31.5" hidden="1" customHeight="1">
      <c r="A57" s="35" t="s">
        <v>35</v>
      </c>
      <c r="B57" s="39" t="s">
        <v>36</v>
      </c>
      <c r="C57" s="37"/>
      <c r="D57" s="37"/>
      <c r="E57" s="38" t="e">
        <f t="shared" si="3"/>
        <v>#DIV/0!</v>
      </c>
      <c r="F57" s="38">
        <f t="shared" si="4"/>
        <v>0</v>
      </c>
    </row>
    <row r="58" spans="1:6" ht="18.75" hidden="1" customHeight="1">
      <c r="A58" s="35" t="s">
        <v>37</v>
      </c>
      <c r="B58" s="39" t="s">
        <v>38</v>
      </c>
      <c r="C58" s="37"/>
      <c r="D58" s="37">
        <v>0</v>
      </c>
      <c r="E58" s="38" t="e">
        <f t="shared" si="3"/>
        <v>#DIV/0!</v>
      </c>
      <c r="F58" s="38">
        <f t="shared" si="4"/>
        <v>0</v>
      </c>
    </row>
    <row r="59" spans="1:6" ht="13.5" customHeight="1">
      <c r="A59" s="35" t="s">
        <v>39</v>
      </c>
      <c r="B59" s="39" t="s">
        <v>40</v>
      </c>
      <c r="C59" s="40">
        <v>50</v>
      </c>
      <c r="D59" s="40">
        <v>0</v>
      </c>
      <c r="E59" s="38">
        <f t="shared" si="3"/>
        <v>0</v>
      </c>
      <c r="F59" s="38">
        <f t="shared" si="4"/>
        <v>-50</v>
      </c>
    </row>
    <row r="60" spans="1:6" ht="15.75" customHeight="1">
      <c r="A60" s="35" t="s">
        <v>41</v>
      </c>
      <c r="B60" s="39" t="s">
        <v>42</v>
      </c>
      <c r="C60" s="37">
        <v>2.9769999999999999</v>
      </c>
      <c r="D60" s="37">
        <v>0</v>
      </c>
      <c r="E60" s="38">
        <f t="shared" si="3"/>
        <v>0</v>
      </c>
      <c r="F60" s="38">
        <f t="shared" si="4"/>
        <v>-2.9769999999999999</v>
      </c>
    </row>
    <row r="61" spans="1:6" s="6" customFormat="1">
      <c r="A61" s="41" t="s">
        <v>43</v>
      </c>
      <c r="B61" s="42" t="s">
        <v>44</v>
      </c>
      <c r="C61" s="32">
        <f>C62</f>
        <v>103.383</v>
      </c>
      <c r="D61" s="32">
        <f>D62</f>
        <v>0</v>
      </c>
      <c r="E61" s="34">
        <f t="shared" si="3"/>
        <v>0</v>
      </c>
      <c r="F61" s="34">
        <f t="shared" si="4"/>
        <v>-103.383</v>
      </c>
    </row>
    <row r="62" spans="1:6">
      <c r="A62" s="43" t="s">
        <v>45</v>
      </c>
      <c r="B62" s="44" t="s">
        <v>46</v>
      </c>
      <c r="C62" s="37">
        <v>103.383</v>
      </c>
      <c r="D62" s="37"/>
      <c r="E62" s="38">
        <f t="shared" si="3"/>
        <v>0</v>
      </c>
      <c r="F62" s="38">
        <f t="shared" si="4"/>
        <v>-103.383</v>
      </c>
    </row>
    <row r="63" spans="1:6" s="6" customFormat="1" ht="16.5" customHeight="1">
      <c r="A63" s="30" t="s">
        <v>47</v>
      </c>
      <c r="B63" s="31" t="s">
        <v>48</v>
      </c>
      <c r="C63" s="32">
        <f>C67+C66+C68</f>
        <v>25</v>
      </c>
      <c r="D63" s="32">
        <f>D67+D66+D68</f>
        <v>1.5</v>
      </c>
      <c r="E63" s="34">
        <f t="shared" si="3"/>
        <v>6</v>
      </c>
      <c r="F63" s="34">
        <f t="shared" si="4"/>
        <v>-23.5</v>
      </c>
    </row>
    <row r="64" spans="1:6" hidden="1">
      <c r="A64" s="35" t="s">
        <v>49</v>
      </c>
      <c r="B64" s="39" t="s">
        <v>50</v>
      </c>
      <c r="C64" s="37"/>
      <c r="D64" s="37"/>
      <c r="E64" s="34" t="e">
        <f t="shared" si="3"/>
        <v>#DIV/0!</v>
      </c>
      <c r="F64" s="34">
        <f t="shared" si="4"/>
        <v>0</v>
      </c>
    </row>
    <row r="65" spans="1:7" ht="19.5" hidden="1" customHeight="1">
      <c r="A65" s="45" t="s">
        <v>51</v>
      </c>
      <c r="B65" s="39" t="s">
        <v>52</v>
      </c>
      <c r="C65" s="37"/>
      <c r="D65" s="37"/>
      <c r="E65" s="34" t="e">
        <f t="shared" si="3"/>
        <v>#DIV/0!</v>
      </c>
      <c r="F65" s="34">
        <f t="shared" si="4"/>
        <v>0</v>
      </c>
    </row>
    <row r="66" spans="1:7" ht="18" customHeight="1">
      <c r="A66" s="46" t="s">
        <v>53</v>
      </c>
      <c r="B66" s="47" t="s">
        <v>54</v>
      </c>
      <c r="C66" s="96">
        <v>13</v>
      </c>
      <c r="D66" s="37">
        <v>0</v>
      </c>
      <c r="E66" s="34">
        <f t="shared" si="3"/>
        <v>0</v>
      </c>
      <c r="F66" s="34">
        <f t="shared" si="4"/>
        <v>-13</v>
      </c>
    </row>
    <row r="67" spans="1:7" ht="15.75" customHeight="1">
      <c r="A67" s="46" t="s">
        <v>214</v>
      </c>
      <c r="B67" s="47" t="s">
        <v>215</v>
      </c>
      <c r="C67" s="37">
        <v>10</v>
      </c>
      <c r="D67" s="37">
        <v>1.5</v>
      </c>
      <c r="E67" s="34">
        <f t="shared" si="3"/>
        <v>15</v>
      </c>
      <c r="F67" s="34">
        <f t="shared" si="4"/>
        <v>-8.5</v>
      </c>
    </row>
    <row r="68" spans="1:7" ht="15.75" customHeight="1">
      <c r="A68" s="46" t="s">
        <v>339</v>
      </c>
      <c r="B68" s="47" t="s">
        <v>340</v>
      </c>
      <c r="C68" s="37">
        <v>2</v>
      </c>
      <c r="D68" s="37">
        <v>0</v>
      </c>
      <c r="E68" s="34"/>
      <c r="F68" s="34"/>
    </row>
    <row r="69" spans="1:7" s="6" customFormat="1">
      <c r="A69" s="30" t="s">
        <v>55</v>
      </c>
      <c r="B69" s="31" t="s">
        <v>56</v>
      </c>
      <c r="C69" s="48">
        <f>SUM(C70:C73)</f>
        <v>1268.8799999999999</v>
      </c>
      <c r="D69" s="48">
        <f>SUM(D70:D73)</f>
        <v>20.45908</v>
      </c>
      <c r="E69" s="34">
        <f t="shared" si="3"/>
        <v>1.6123731164491524</v>
      </c>
      <c r="F69" s="34">
        <f t="shared" si="4"/>
        <v>-1248.4209199999998</v>
      </c>
    </row>
    <row r="70" spans="1:7" ht="15" customHeight="1">
      <c r="A70" s="35" t="s">
        <v>57</v>
      </c>
      <c r="B70" s="39" t="s">
        <v>58</v>
      </c>
      <c r="C70" s="49">
        <v>4.26</v>
      </c>
      <c r="D70" s="37">
        <v>0</v>
      </c>
      <c r="E70" s="38">
        <f t="shared" si="3"/>
        <v>0</v>
      </c>
      <c r="F70" s="38">
        <f t="shared" si="4"/>
        <v>-4.26</v>
      </c>
    </row>
    <row r="71" spans="1:7" s="6" customFormat="1" ht="18" customHeight="1">
      <c r="A71" s="35" t="s">
        <v>59</v>
      </c>
      <c r="B71" s="39" t="s">
        <v>60</v>
      </c>
      <c r="C71" s="49"/>
      <c r="D71" s="37">
        <v>0</v>
      </c>
      <c r="E71" s="38" t="e">
        <f t="shared" si="3"/>
        <v>#DIV/0!</v>
      </c>
      <c r="F71" s="38">
        <f t="shared" si="4"/>
        <v>0</v>
      </c>
      <c r="G71" s="50"/>
    </row>
    <row r="72" spans="1:7">
      <c r="A72" s="35" t="s">
        <v>61</v>
      </c>
      <c r="B72" s="39" t="s">
        <v>62</v>
      </c>
      <c r="C72" s="49">
        <v>1114.6199999999999</v>
      </c>
      <c r="D72" s="37">
        <v>20.45908</v>
      </c>
      <c r="E72" s="38">
        <f t="shared" si="3"/>
        <v>1.835520625863523</v>
      </c>
      <c r="F72" s="38">
        <f t="shared" si="4"/>
        <v>-1094.1609199999998</v>
      </c>
    </row>
    <row r="73" spans="1:7">
      <c r="A73" s="35" t="s">
        <v>63</v>
      </c>
      <c r="B73" s="39" t="s">
        <v>64</v>
      </c>
      <c r="C73" s="49">
        <v>150</v>
      </c>
      <c r="D73" s="37">
        <v>0</v>
      </c>
      <c r="E73" s="38">
        <f t="shared" si="3"/>
        <v>0</v>
      </c>
      <c r="F73" s="38">
        <f t="shared" si="4"/>
        <v>-150</v>
      </c>
    </row>
    <row r="74" spans="1:7" s="6" customFormat="1" ht="16.5" customHeight="1">
      <c r="A74" s="30" t="s">
        <v>65</v>
      </c>
      <c r="B74" s="31" t="s">
        <v>66</v>
      </c>
      <c r="C74" s="32">
        <f>SUM(C75:C77)</f>
        <v>890.423</v>
      </c>
      <c r="D74" s="32">
        <f>SUM(D76:D77)</f>
        <v>0</v>
      </c>
      <c r="E74" s="34">
        <f t="shared" si="3"/>
        <v>0</v>
      </c>
      <c r="F74" s="34">
        <f t="shared" si="4"/>
        <v>-890.423</v>
      </c>
    </row>
    <row r="75" spans="1:7" hidden="1">
      <c r="A75" s="35" t="s">
        <v>67</v>
      </c>
      <c r="B75" s="51" t="s">
        <v>68</v>
      </c>
      <c r="C75" s="37">
        <v>0</v>
      </c>
      <c r="D75" s="37">
        <v>0</v>
      </c>
      <c r="E75" s="38" t="e">
        <f t="shared" si="3"/>
        <v>#DIV/0!</v>
      </c>
      <c r="F75" s="38">
        <f t="shared" si="4"/>
        <v>0</v>
      </c>
    </row>
    <row r="76" spans="1:7" ht="17.25" customHeight="1">
      <c r="A76" s="35" t="s">
        <v>69</v>
      </c>
      <c r="B76" s="51" t="s">
        <v>70</v>
      </c>
      <c r="C76" s="37">
        <v>200</v>
      </c>
      <c r="D76" s="37">
        <v>0</v>
      </c>
      <c r="E76" s="38">
        <f t="shared" si="3"/>
        <v>0</v>
      </c>
      <c r="F76" s="38">
        <f t="shared" si="4"/>
        <v>-200</v>
      </c>
    </row>
    <row r="77" spans="1:7">
      <c r="A77" s="35" t="s">
        <v>71</v>
      </c>
      <c r="B77" s="39" t="s">
        <v>72</v>
      </c>
      <c r="C77" s="37">
        <v>690.423</v>
      </c>
      <c r="D77" s="37">
        <v>0</v>
      </c>
      <c r="E77" s="38">
        <f>SUM(D77/C77*100)</f>
        <v>0</v>
      </c>
      <c r="F77" s="38">
        <f t="shared" si="4"/>
        <v>-690.423</v>
      </c>
    </row>
    <row r="78" spans="1:7" s="6" customFormat="1">
      <c r="A78" s="30" t="s">
        <v>83</v>
      </c>
      <c r="B78" s="31" t="s">
        <v>84</v>
      </c>
      <c r="C78" s="32">
        <f>C79</f>
        <v>1052.3</v>
      </c>
      <c r="D78" s="32">
        <f>SUM(D79)</f>
        <v>87.625</v>
      </c>
      <c r="E78" s="34">
        <f t="shared" si="3"/>
        <v>8.3269980043713776</v>
      </c>
      <c r="F78" s="34">
        <f t="shared" si="4"/>
        <v>-964.67499999999995</v>
      </c>
    </row>
    <row r="79" spans="1:7" ht="20.25" customHeight="1">
      <c r="A79" s="35" t="s">
        <v>85</v>
      </c>
      <c r="B79" s="39" t="s">
        <v>229</v>
      </c>
      <c r="C79" s="37">
        <v>1052.3</v>
      </c>
      <c r="D79" s="37">
        <v>87.625</v>
      </c>
      <c r="E79" s="38">
        <f t="shared" si="3"/>
        <v>8.3269980043713776</v>
      </c>
      <c r="F79" s="38">
        <f t="shared" si="4"/>
        <v>-964.67499999999995</v>
      </c>
    </row>
    <row r="80" spans="1:7" s="6" customFormat="1" ht="0.75" customHeight="1">
      <c r="A80" s="52">
        <v>1000</v>
      </c>
      <c r="B80" s="31" t="s">
        <v>86</v>
      </c>
      <c r="C80" s="32">
        <f>SUM(C81:C84)</f>
        <v>0</v>
      </c>
      <c r="D80" s="32">
        <f>SUM(D81:D84)</f>
        <v>0</v>
      </c>
      <c r="E80" s="34" t="e">
        <f t="shared" si="3"/>
        <v>#DIV/0!</v>
      </c>
      <c r="F80" s="34">
        <f t="shared" si="4"/>
        <v>0</v>
      </c>
    </row>
    <row r="81" spans="1:6" ht="1.5" customHeight="1">
      <c r="A81" s="53">
        <v>1001</v>
      </c>
      <c r="B81" s="54" t="s">
        <v>87</v>
      </c>
      <c r="C81" s="37"/>
      <c r="D81" s="37"/>
      <c r="E81" s="38" t="e">
        <f t="shared" si="3"/>
        <v>#DIV/0!</v>
      </c>
      <c r="F81" s="38">
        <f t="shared" si="4"/>
        <v>0</v>
      </c>
    </row>
    <row r="82" spans="1:6" ht="27" hidden="1" customHeight="1">
      <c r="A82" s="53">
        <v>1003</v>
      </c>
      <c r="B82" s="54" t="s">
        <v>88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ht="27.75" hidden="1" customHeight="1">
      <c r="A83" s="53">
        <v>1004</v>
      </c>
      <c r="B83" s="54" t="s">
        <v>89</v>
      </c>
      <c r="C83" s="37"/>
      <c r="D83" s="55"/>
      <c r="E83" s="38" t="e">
        <f t="shared" si="3"/>
        <v>#DIV/0!</v>
      </c>
      <c r="F83" s="38">
        <f t="shared" si="4"/>
        <v>0</v>
      </c>
    </row>
    <row r="84" spans="1:6" ht="23.25" hidden="1" customHeight="1">
      <c r="A84" s="35" t="s">
        <v>90</v>
      </c>
      <c r="B84" s="39" t="s">
        <v>91</v>
      </c>
      <c r="C84" s="37">
        <v>0</v>
      </c>
      <c r="D84" s="37">
        <v>0</v>
      </c>
      <c r="E84" s="38"/>
      <c r="F84" s="38">
        <f t="shared" si="4"/>
        <v>0</v>
      </c>
    </row>
    <row r="85" spans="1:6" ht="17.25" customHeight="1">
      <c r="A85" s="30" t="s">
        <v>92</v>
      </c>
      <c r="B85" s="31" t="s">
        <v>93</v>
      </c>
      <c r="C85" s="32">
        <f>C86+C87+C88+C89+C90</f>
        <v>30</v>
      </c>
      <c r="D85" s="32">
        <f>D86+D87+D88+D89+D90</f>
        <v>13.45</v>
      </c>
      <c r="E85" s="38">
        <f t="shared" si="3"/>
        <v>44.833333333333329</v>
      </c>
      <c r="F85" s="22">
        <f>F86+F87+F88+F89+F90</f>
        <v>-16.55</v>
      </c>
    </row>
    <row r="86" spans="1:6" ht="15" customHeight="1">
      <c r="A86" s="35" t="s">
        <v>94</v>
      </c>
      <c r="B86" s="39" t="s">
        <v>95</v>
      </c>
      <c r="C86" s="234">
        <v>30</v>
      </c>
      <c r="D86" s="234">
        <v>13.45</v>
      </c>
      <c r="E86" s="38">
        <f t="shared" si="3"/>
        <v>44.833333333333329</v>
      </c>
      <c r="F86" s="38">
        <f>SUM(D86-C86)</f>
        <v>-16.55</v>
      </c>
    </row>
    <row r="87" spans="1:6" ht="15.75" hidden="1" customHeight="1">
      <c r="A87" s="35" t="s">
        <v>96</v>
      </c>
      <c r="B87" s="39" t="s">
        <v>97</v>
      </c>
      <c r="C87" s="234"/>
      <c r="D87" s="234"/>
      <c r="E87" s="38" t="e">
        <f t="shared" si="3"/>
        <v>#DIV/0!</v>
      </c>
      <c r="F87" s="38">
        <f>SUM(D87-C87)</f>
        <v>0</v>
      </c>
    </row>
    <row r="88" spans="1:6" ht="15.75" hidden="1" customHeight="1">
      <c r="A88" s="35" t="s">
        <v>98</v>
      </c>
      <c r="B88" s="39" t="s">
        <v>99</v>
      </c>
      <c r="C88" s="234"/>
      <c r="D88" s="234"/>
      <c r="E88" s="38" t="e">
        <f t="shared" si="3"/>
        <v>#DIV/0!</v>
      </c>
      <c r="F88" s="38"/>
    </row>
    <row r="89" spans="1:6" ht="15.75" hidden="1" customHeight="1">
      <c r="A89" s="35" t="s">
        <v>100</v>
      </c>
      <c r="B89" s="39" t="s">
        <v>101</v>
      </c>
      <c r="C89" s="234"/>
      <c r="D89" s="234"/>
      <c r="E89" s="38" t="e">
        <f t="shared" si="3"/>
        <v>#DIV/0!</v>
      </c>
      <c r="F89" s="38"/>
    </row>
    <row r="90" spans="1:6" ht="15.75" hidden="1" customHeight="1">
      <c r="A90" s="35" t="s">
        <v>102</v>
      </c>
      <c r="B90" s="39" t="s">
        <v>103</v>
      </c>
      <c r="C90" s="234"/>
      <c r="D90" s="234"/>
      <c r="E90" s="38" t="e">
        <f t="shared" si="3"/>
        <v>#DIV/0!</v>
      </c>
      <c r="F90" s="38"/>
    </row>
    <row r="91" spans="1:6" s="6" customFormat="1" ht="16.5" customHeight="1">
      <c r="A91" s="52">
        <v>1400</v>
      </c>
      <c r="B91" s="56" t="s">
        <v>112</v>
      </c>
      <c r="C91" s="235">
        <f>C92+C93+C94</f>
        <v>0</v>
      </c>
      <c r="D91" s="235">
        <f>SUM(D92:D94)</f>
        <v>0</v>
      </c>
      <c r="E91" s="34" t="e">
        <f t="shared" si="3"/>
        <v>#DIV/0!</v>
      </c>
      <c r="F91" s="34">
        <f t="shared" si="4"/>
        <v>0</v>
      </c>
    </row>
    <row r="92" spans="1:6" ht="23.25" hidden="1" customHeight="1">
      <c r="A92" s="53">
        <v>1401</v>
      </c>
      <c r="B92" s="54" t="s">
        <v>113</v>
      </c>
      <c r="C92" s="236"/>
      <c r="D92" s="234"/>
      <c r="E92" s="38" t="e">
        <f t="shared" si="3"/>
        <v>#DIV/0!</v>
      </c>
      <c r="F92" s="38">
        <f t="shared" si="4"/>
        <v>0</v>
      </c>
    </row>
    <row r="93" spans="1:6" ht="19.5" hidden="1" customHeight="1">
      <c r="A93" s="53">
        <v>1402</v>
      </c>
      <c r="B93" s="54" t="s">
        <v>114</v>
      </c>
      <c r="C93" s="236"/>
      <c r="D93" s="234"/>
      <c r="E93" s="38" t="e">
        <f t="shared" si="3"/>
        <v>#DIV/0!</v>
      </c>
      <c r="F93" s="38">
        <f t="shared" si="4"/>
        <v>0</v>
      </c>
    </row>
    <row r="94" spans="1:6" ht="17.25" hidden="1" customHeight="1">
      <c r="A94" s="53">
        <v>1403</v>
      </c>
      <c r="B94" s="54" t="s">
        <v>115</v>
      </c>
      <c r="C94" s="237">
        <v>0</v>
      </c>
      <c r="D94" s="238">
        <v>0</v>
      </c>
      <c r="E94" s="38" t="e">
        <f t="shared" si="3"/>
        <v>#DIV/0!</v>
      </c>
      <c r="F94" s="38">
        <f t="shared" si="4"/>
        <v>0</v>
      </c>
    </row>
    <row r="95" spans="1:6" s="6" customFormat="1" ht="15.75" customHeight="1">
      <c r="A95" s="52"/>
      <c r="B95" s="57" t="s">
        <v>116</v>
      </c>
      <c r="C95" s="441">
        <f>C53+C61+C63+C69+C74+C78+C85</f>
        <v>4788.4629999999997</v>
      </c>
      <c r="D95" s="441">
        <f>D53+D61+D63+D69+D74+D78+D85</f>
        <v>255.02688999999998</v>
      </c>
      <c r="E95" s="34">
        <f t="shared" si="3"/>
        <v>5.3258611374881664</v>
      </c>
      <c r="F95" s="34">
        <f t="shared" si="4"/>
        <v>-4533.4361099999996</v>
      </c>
    </row>
    <row r="96" spans="1:6" ht="16.5" customHeight="1">
      <c r="C96" s="125"/>
      <c r="D96" s="101"/>
    </row>
    <row r="97" spans="1:4" s="112" customFormat="1" ht="20.25" customHeight="1">
      <c r="A97" s="110" t="s">
        <v>117</v>
      </c>
      <c r="B97" s="110"/>
      <c r="C97" s="128"/>
      <c r="D97" s="111"/>
    </row>
    <row r="98" spans="1:4" s="112" customFormat="1" ht="13.5" customHeight="1">
      <c r="A98" s="113" t="s">
        <v>118</v>
      </c>
      <c r="B98" s="113"/>
      <c r="C98" s="117" t="s">
        <v>119</v>
      </c>
    </row>
    <row r="100" spans="1:4" ht="5.25" customHeight="1"/>
  </sheetData>
  <customSheetViews>
    <customSheetView guid="{61528DAC-5C4C-48F4-ADE2-8A724B05A086}" scale="70" showPageBreaks="1" hiddenRows="1" view="pageBreakPreview" topLeftCell="A35">
      <selection activeCell="C91" sqref="C91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cale="70" showPageBreaks="1" hiddenRows="1" view="pageBreakPreview" topLeftCell="A28">
      <selection activeCell="I74" sqref="I73:I74"/>
      <pageMargins left="0.7" right="0.7" top="0.75" bottom="0.75" header="0.3" footer="0.3"/>
      <pageSetup paperSize="9" scale="56" orientation="portrait" r:id="rId2"/>
    </customSheetView>
    <customSheetView guid="{42584DC0-1D41-4C93-9B38-C388E7B8DAC4}" scale="70" showPageBreaks="1" hiddenRows="1" view="pageBreakPreview">
      <selection activeCell="A2" sqref="A2:F2"/>
      <pageMargins left="0.7" right="0.7" top="0.75" bottom="0.75" header="0.3" footer="0.3"/>
      <pageSetup paperSize="9" scale="64" orientation="portrait" r:id="rId3"/>
    </customSheetView>
    <customSheetView guid="{1718F1EE-9F48-4DBE-9531-3B70F9C4A5DD}" scale="70" showPageBreaks="1" hiddenRows="1" view="pageBreakPreview" topLeftCell="A6">
      <selection activeCell="C27" sqref="C27"/>
      <pageMargins left="0.7" right="0.7" top="0.75" bottom="0.75" header="0.3" footer="0.3"/>
      <pageSetup paperSize="9" scale="64" orientation="portrait" r:id="rId4"/>
    </customSheetView>
    <customSheetView guid="{3DCB9AAA-F09C-4EA6-B992-F93E466D374A}" hiddenRows="1" topLeftCell="A6">
      <selection activeCell="D28" sqref="D28"/>
      <pageMargins left="0.7" right="0.7" top="0.75" bottom="0.75" header="0.3" footer="0.3"/>
      <pageSetup paperSize="9" scale="62" orientation="portrait" r:id="rId5"/>
    </customSheetView>
    <customSheetView guid="{A54C432C-6C68-4B53-A75C-446EB3A61B2B}" scale="70" showPageBreaks="1" hiddenRows="1" view="pageBreakPreview" topLeftCell="A51">
      <selection activeCell="D84" sqref="D84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31">
      <selection activeCell="H48" sqref="G48:H48"/>
      <pageMargins left="0.7" right="0.7" top="0.75" bottom="0.75" header="0.3" footer="0.3"/>
      <pageSetup paperSize="9" scale="62" orientation="portrait" r:id="rId7"/>
    </customSheetView>
    <customSheetView guid="{B30CE22D-C12F-4E12-8BB9-3AAE0A6991CC}" scale="70" showPageBreaks="1" hiddenRows="1" view="pageBreakPreview">
      <selection activeCell="C6" sqref="C6"/>
      <pageMargins left="0.70866141732283472" right="0.70866141732283472" top="0.74803149606299213" bottom="0.74803149606299213" header="0.31496062992125984" footer="0.31496062992125984"/>
      <pageSetup paperSize="9" scale="52" orientation="portrait" r:id="rId8"/>
    </customSheetView>
    <customSheetView guid="{B31C8DB7-3E78-4144-A6B5-8DE36DE63F0E}" hiddenRows="1" topLeftCell="A18">
      <selection activeCell="C34" sqref="C34"/>
      <pageMargins left="0.7" right="0.7" top="0.75" bottom="0.75" header="0.3" footer="0.3"/>
      <pageSetup paperSize="9" scale="62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N33"/>
  <sheetViews>
    <sheetView view="pageBreakPreview" zoomScale="70" zoomScaleNormal="100" zoomScaleSheetLayoutView="70" workbookViewId="0">
      <selection activeCell="B6" sqref="B6"/>
    </sheetView>
  </sheetViews>
  <sheetFormatPr defaultRowHeight="15"/>
  <cols>
    <col min="1" max="1" width="6.140625" style="151" customWidth="1"/>
    <col min="2" max="2" width="26.42578125" style="151" customWidth="1"/>
    <col min="3" max="3" width="17" style="151" customWidth="1"/>
    <col min="4" max="4" width="16.5703125" style="152" customWidth="1"/>
    <col min="5" max="5" width="11.42578125" style="151" customWidth="1"/>
    <col min="6" max="6" width="15.42578125" style="151" customWidth="1"/>
    <col min="7" max="7" width="13.42578125" style="151" customWidth="1"/>
    <col min="8" max="8" width="11" style="151" customWidth="1"/>
    <col min="9" max="9" width="15.5703125" style="151" customWidth="1"/>
    <col min="10" max="10" width="17" style="151" customWidth="1"/>
    <col min="11" max="11" width="13" style="151" bestFit="1" customWidth="1"/>
    <col min="12" max="12" width="15.140625" style="151" customWidth="1"/>
    <col min="13" max="13" width="12" style="151" customWidth="1"/>
    <col min="14" max="14" width="13" style="151" bestFit="1" customWidth="1"/>
    <col min="15" max="15" width="14.140625" style="151" customWidth="1"/>
    <col min="16" max="16" width="15.7109375" style="151" customWidth="1"/>
    <col min="17" max="17" width="10.140625" style="151" customWidth="1"/>
    <col min="18" max="18" width="16.7109375" style="151" bestFit="1" customWidth="1"/>
    <col min="19" max="19" width="17.28515625" style="151" bestFit="1" customWidth="1"/>
    <col min="20" max="20" width="10" style="151" customWidth="1"/>
    <col min="21" max="21" width="13.5703125" style="151" customWidth="1"/>
    <col min="22" max="22" width="14.7109375" style="151" customWidth="1"/>
    <col min="23" max="23" width="12.28515625" style="151" customWidth="1"/>
    <col min="24" max="24" width="15.140625" style="151" customWidth="1"/>
    <col min="25" max="25" width="13.42578125" style="151" customWidth="1"/>
    <col min="26" max="26" width="12.5703125" style="151" customWidth="1"/>
    <col min="27" max="28" width="14.85546875" style="151" customWidth="1"/>
    <col min="29" max="29" width="10.7109375" style="151" customWidth="1"/>
    <col min="30" max="30" width="17" style="151" customWidth="1"/>
    <col min="31" max="31" width="15.7109375" style="151" customWidth="1"/>
    <col min="32" max="32" width="10" style="151" customWidth="1"/>
    <col min="33" max="33" width="13.85546875" style="151" customWidth="1"/>
    <col min="34" max="34" width="12.28515625" style="151" customWidth="1"/>
    <col min="35" max="35" width="11.85546875" style="151" customWidth="1"/>
    <col min="36" max="36" width="11" style="151" customWidth="1"/>
    <col min="37" max="37" width="14.5703125" style="151" customWidth="1"/>
    <col min="38" max="38" width="13.7109375" style="151" customWidth="1"/>
    <col min="39" max="39" width="15.42578125" style="151" customWidth="1"/>
    <col min="40" max="40" width="16" style="151" customWidth="1"/>
    <col min="41" max="41" width="16.28515625" style="151" customWidth="1"/>
    <col min="42" max="42" width="14.28515625" style="151" customWidth="1"/>
    <col min="43" max="43" width="13.140625" style="151" customWidth="1"/>
    <col min="44" max="44" width="11" style="151" customWidth="1"/>
    <col min="45" max="45" width="14.42578125" style="151" customWidth="1"/>
    <col min="46" max="46" width="14.7109375" style="151" customWidth="1"/>
    <col min="47" max="47" width="12.42578125" style="151" customWidth="1"/>
    <col min="48" max="48" width="9.42578125" style="151" hidden="1" customWidth="1"/>
    <col min="49" max="49" width="9.7109375" style="151" hidden="1" customWidth="1"/>
    <col min="50" max="50" width="11.85546875" style="151" hidden="1" customWidth="1"/>
    <col min="51" max="51" width="13.85546875" style="151" customWidth="1"/>
    <col min="52" max="52" width="12.85546875" style="151" customWidth="1"/>
    <col min="53" max="53" width="11.7109375" style="151" customWidth="1"/>
    <col min="54" max="56" width="9.85546875" style="151" hidden="1" customWidth="1"/>
    <col min="57" max="57" width="11.7109375" style="151" customWidth="1"/>
    <col min="58" max="58" width="11.28515625" style="151" customWidth="1"/>
    <col min="59" max="59" width="16" style="151" customWidth="1"/>
    <col min="60" max="61" width="9.7109375" style="151" hidden="1" customWidth="1"/>
    <col min="62" max="62" width="17.7109375" style="151" hidden="1" customWidth="1"/>
    <col min="63" max="63" width="0.42578125" style="151" customWidth="1"/>
    <col min="64" max="64" width="20.5703125" style="151" hidden="1" customWidth="1"/>
    <col min="65" max="65" width="10.140625" style="151" hidden="1" customWidth="1"/>
    <col min="66" max="66" width="12.7109375" style="151" customWidth="1"/>
    <col min="67" max="67" width="11.5703125" style="151" customWidth="1"/>
    <col min="68" max="68" width="18.5703125" style="151" customWidth="1"/>
    <col min="69" max="69" width="15.28515625" style="151" customWidth="1"/>
    <col min="70" max="70" width="15" style="151" customWidth="1"/>
    <col min="71" max="71" width="12.42578125" style="151" customWidth="1"/>
    <col min="72" max="73" width="9.7109375" style="151" hidden="1" customWidth="1"/>
    <col min="74" max="74" width="9.5703125" style="151" hidden="1" customWidth="1"/>
    <col min="75" max="75" width="9.42578125" style="151" hidden="1" customWidth="1"/>
    <col min="76" max="76" width="9.7109375" style="151" hidden="1" customWidth="1"/>
    <col min="77" max="77" width="10.140625" style="151" hidden="1" customWidth="1"/>
    <col min="78" max="78" width="20" style="151" customWidth="1"/>
    <col min="79" max="79" width="15.28515625" style="151" customWidth="1"/>
    <col min="80" max="80" width="10" style="151" customWidth="1"/>
    <col min="81" max="81" width="16.42578125" style="151" customWidth="1"/>
    <col min="82" max="82" width="15.7109375" style="151" customWidth="1"/>
    <col min="83" max="83" width="12.140625" style="151" customWidth="1"/>
    <col min="84" max="84" width="20.42578125" style="151" customWidth="1"/>
    <col min="85" max="85" width="21.42578125" style="151" customWidth="1"/>
    <col min="86" max="86" width="18.42578125" style="151" customWidth="1"/>
    <col min="87" max="87" width="17.42578125" style="151" customWidth="1"/>
    <col min="88" max="88" width="16.5703125" style="151" customWidth="1"/>
    <col min="89" max="89" width="10" style="151" customWidth="1"/>
    <col min="90" max="90" width="19.85546875" style="151" customWidth="1"/>
    <col min="91" max="91" width="18" style="151" customWidth="1"/>
    <col min="92" max="92" width="13.28515625" style="151" customWidth="1"/>
    <col min="93" max="93" width="19.85546875" style="151" customWidth="1"/>
    <col min="94" max="94" width="22.28515625" style="151" customWidth="1"/>
    <col min="95" max="95" width="14.85546875" style="151" customWidth="1"/>
    <col min="96" max="96" width="16.7109375" style="151" customWidth="1"/>
    <col min="97" max="97" width="16.85546875" style="151" customWidth="1"/>
    <col min="98" max="98" width="14.42578125" style="151" bestFit="1" customWidth="1"/>
    <col min="99" max="99" width="9.85546875" style="151" bestFit="1" customWidth="1"/>
    <col min="100" max="100" width="14.42578125" style="151" customWidth="1"/>
    <col min="101" max="101" width="14.28515625" style="151" customWidth="1"/>
    <col min="102" max="103" width="9.85546875" style="151" hidden="1" customWidth="1"/>
    <col min="104" max="104" width="14.42578125" style="151" hidden="1" customWidth="1"/>
    <col min="105" max="106" width="9.85546875" style="151" hidden="1" customWidth="1"/>
    <col min="107" max="107" width="14.42578125" style="151" hidden="1" customWidth="1"/>
    <col min="108" max="109" width="9.85546875" style="151" hidden="1" customWidth="1"/>
    <col min="110" max="110" width="14.42578125" style="151" hidden="1" customWidth="1"/>
    <col min="111" max="111" width="17.5703125" style="151" customWidth="1"/>
    <col min="112" max="112" width="20.28515625" style="151" customWidth="1"/>
    <col min="113" max="113" width="13" style="151" bestFit="1" customWidth="1"/>
    <col min="114" max="114" width="18" style="151" bestFit="1" customWidth="1"/>
    <col min="115" max="115" width="20.5703125" style="151" customWidth="1"/>
    <col min="116" max="116" width="13.28515625" style="151" customWidth="1"/>
    <col min="117" max="117" width="16.7109375" style="151" customWidth="1"/>
    <col min="118" max="118" width="16.85546875" style="151" customWidth="1"/>
    <col min="119" max="119" width="12.28515625" style="151" customWidth="1"/>
    <col min="120" max="120" width="15.28515625" style="151" customWidth="1"/>
    <col min="121" max="121" width="14.28515625" style="151" customWidth="1"/>
    <col min="122" max="122" width="13.85546875" style="151" customWidth="1"/>
    <col min="123" max="123" width="18.85546875" style="151" customWidth="1"/>
    <col min="124" max="124" width="13.7109375" style="151" customWidth="1"/>
    <col min="125" max="125" width="10.140625" style="151" customWidth="1"/>
    <col min="126" max="126" width="16" style="151" customWidth="1"/>
    <col min="127" max="127" width="14.28515625" style="151" customWidth="1"/>
    <col min="128" max="128" width="10.140625" style="151" customWidth="1"/>
    <col min="129" max="129" width="15.140625" style="151" customWidth="1"/>
    <col min="130" max="130" width="18.5703125" style="151" customWidth="1"/>
    <col min="131" max="131" width="10.140625" style="151" customWidth="1"/>
    <col min="132" max="132" width="15.28515625" style="151" customWidth="1"/>
    <col min="133" max="133" width="12.42578125" style="151" customWidth="1"/>
    <col min="134" max="134" width="10.140625" style="151" customWidth="1"/>
    <col min="135" max="135" width="18" style="151" customWidth="1"/>
    <col min="136" max="136" width="14.85546875" style="151" customWidth="1"/>
    <col min="137" max="137" width="10.5703125" style="151" customWidth="1"/>
    <col min="138" max="138" width="14.42578125" style="151" customWidth="1"/>
    <col min="139" max="139" width="13.5703125" style="151" customWidth="1"/>
    <col min="140" max="140" width="8.7109375" style="151" customWidth="1"/>
    <col min="141" max="141" width="15.5703125" style="151" customWidth="1"/>
    <col min="142" max="142" width="11.7109375" style="151" customWidth="1"/>
    <col min="143" max="144" width="10.140625" style="151" customWidth="1"/>
    <col min="145" max="145" width="10.85546875" style="151" customWidth="1"/>
    <col min="146" max="146" width="11.42578125" style="151" customWidth="1"/>
    <col min="147" max="147" width="12" style="151" customWidth="1"/>
    <col min="148" max="149" width="10" style="151" customWidth="1"/>
    <col min="150" max="150" width="9.85546875" style="151" customWidth="1"/>
    <col min="151" max="151" width="11.42578125" style="151" customWidth="1"/>
    <col min="152" max="152" width="11.28515625" style="151" customWidth="1"/>
    <col min="153" max="153" width="12.140625" style="151" customWidth="1"/>
    <col min="154" max="154" width="13.85546875" style="151" customWidth="1"/>
    <col min="155" max="155" width="12.7109375" style="151" customWidth="1"/>
    <col min="156" max="156" width="14.85546875" style="151" customWidth="1"/>
    <col min="157" max="16384" width="9.140625" style="151"/>
  </cols>
  <sheetData>
    <row r="1" spans="1:159" ht="18" customHeight="1">
      <c r="X1" s="504" t="s">
        <v>134</v>
      </c>
      <c r="Y1" s="504"/>
      <c r="Z1" s="504"/>
      <c r="AA1" s="154"/>
      <c r="AB1" s="154"/>
      <c r="AC1" s="154"/>
      <c r="AD1" s="499"/>
      <c r="AE1" s="499"/>
      <c r="AF1" s="499"/>
      <c r="AG1" s="155"/>
      <c r="AH1" s="155"/>
      <c r="AI1" s="155"/>
      <c r="AJ1" s="155"/>
      <c r="AK1" s="155"/>
      <c r="AL1" s="155"/>
    </row>
    <row r="2" spans="1:159" ht="19.5" customHeight="1">
      <c r="X2" s="155" t="s">
        <v>135</v>
      </c>
      <c r="Y2" s="155"/>
      <c r="Z2" s="155"/>
      <c r="AA2" s="153"/>
      <c r="AB2" s="153"/>
      <c r="AC2" s="153"/>
      <c r="AD2" s="499"/>
      <c r="AE2" s="499"/>
      <c r="AF2" s="499"/>
      <c r="AG2" s="155"/>
      <c r="AH2" s="155"/>
      <c r="AI2" s="155"/>
      <c r="AJ2" s="155"/>
      <c r="AK2" s="155"/>
      <c r="AL2" s="155"/>
    </row>
    <row r="3" spans="1:159" ht="30.75" customHeight="1">
      <c r="A3" s="156"/>
      <c r="B3" s="354"/>
      <c r="C3" s="354"/>
      <c r="D3" s="355"/>
      <c r="E3" s="354"/>
      <c r="F3" s="354"/>
      <c r="G3" s="354"/>
      <c r="H3" s="354"/>
      <c r="I3" s="354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509" t="s">
        <v>136</v>
      </c>
      <c r="Y3" s="509"/>
      <c r="Z3" s="509"/>
      <c r="AA3" s="156"/>
      <c r="AB3" s="156"/>
      <c r="AC3" s="156"/>
      <c r="AD3" s="503"/>
      <c r="AE3" s="503"/>
      <c r="AF3" s="503"/>
      <c r="AG3" s="157"/>
      <c r="AH3" s="157"/>
      <c r="AI3" s="157"/>
      <c r="AJ3" s="157"/>
      <c r="AK3" s="157"/>
      <c r="AL3" s="157"/>
      <c r="AM3" s="156"/>
      <c r="AN3" s="156"/>
      <c r="AO3" s="156"/>
      <c r="AP3" s="156"/>
      <c r="AQ3" s="156"/>
      <c r="AR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</row>
    <row r="4" spans="1:159" ht="24" customHeight="1">
      <c r="B4" s="507" t="s">
        <v>137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158"/>
      <c r="AB4" s="158"/>
      <c r="AC4" s="158"/>
      <c r="AD4" s="158"/>
      <c r="AE4" s="158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</row>
    <row r="5" spans="1:159" ht="20.25" customHeight="1">
      <c r="B5" s="505" t="s">
        <v>435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159"/>
      <c r="AB5" s="159"/>
      <c r="AC5" s="159"/>
      <c r="AD5" s="159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</row>
    <row r="6" spans="1:159" ht="15" customHeight="1">
      <c r="A6" s="156"/>
      <c r="B6" s="357"/>
      <c r="C6" s="358"/>
      <c r="D6" s="359"/>
      <c r="E6" s="357"/>
      <c r="F6" s="357"/>
      <c r="G6" s="360"/>
      <c r="H6" s="360"/>
      <c r="I6" s="506"/>
      <c r="J6" s="506"/>
      <c r="K6" s="506"/>
      <c r="L6" s="506"/>
      <c r="M6" s="506"/>
      <c r="N6" s="506"/>
      <c r="O6" s="506"/>
      <c r="P6" s="506"/>
      <c r="Q6" s="506"/>
      <c r="R6" s="506"/>
      <c r="S6" s="506"/>
      <c r="T6" s="506"/>
      <c r="U6" s="506"/>
      <c r="V6" s="506"/>
      <c r="W6" s="506"/>
      <c r="X6" s="506"/>
      <c r="Y6" s="357"/>
      <c r="Z6" s="360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W6" s="156"/>
      <c r="EX6" s="156"/>
      <c r="EY6" s="156"/>
    </row>
    <row r="7" spans="1:159" s="160" customFormat="1" ht="15" customHeight="1">
      <c r="A7" s="498" t="s">
        <v>138</v>
      </c>
      <c r="B7" s="498" t="s">
        <v>139</v>
      </c>
      <c r="C7" s="489" t="s">
        <v>140</v>
      </c>
      <c r="D7" s="490"/>
      <c r="E7" s="491"/>
      <c r="F7" s="281" t="s">
        <v>141</v>
      </c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3"/>
      <c r="DD7" s="282"/>
      <c r="DE7" s="282"/>
      <c r="DF7" s="283"/>
      <c r="DG7" s="489" t="s">
        <v>142</v>
      </c>
      <c r="DH7" s="490"/>
      <c r="DI7" s="491"/>
      <c r="DJ7" s="489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0"/>
      <c r="DZ7" s="490"/>
      <c r="EA7" s="490"/>
      <c r="EB7" s="490"/>
      <c r="EC7" s="490"/>
      <c r="ED7" s="490"/>
      <c r="EE7" s="490"/>
      <c r="EF7" s="490"/>
      <c r="EG7" s="490"/>
      <c r="EH7" s="490"/>
      <c r="EI7" s="490"/>
      <c r="EJ7" s="490"/>
      <c r="EK7" s="490"/>
      <c r="EL7" s="490"/>
      <c r="EM7" s="490"/>
      <c r="EN7" s="490"/>
      <c r="EO7" s="490"/>
      <c r="EP7" s="490"/>
      <c r="EQ7" s="490"/>
      <c r="ER7" s="490"/>
      <c r="ES7" s="490"/>
      <c r="ET7" s="490"/>
      <c r="EU7" s="490"/>
      <c r="EV7" s="491"/>
      <c r="EW7" s="489" t="s">
        <v>143</v>
      </c>
      <c r="EX7" s="490"/>
      <c r="EY7" s="491"/>
    </row>
    <row r="8" spans="1:159" s="160" customFormat="1" ht="15" customHeight="1">
      <c r="A8" s="498"/>
      <c r="B8" s="498"/>
      <c r="C8" s="492"/>
      <c r="D8" s="493"/>
      <c r="E8" s="494"/>
      <c r="F8" s="492" t="s">
        <v>144</v>
      </c>
      <c r="G8" s="493"/>
      <c r="H8" s="494"/>
      <c r="I8" s="500" t="s">
        <v>145</v>
      </c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2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5"/>
      <c r="BT8" s="286"/>
      <c r="BU8" s="286"/>
      <c r="BV8" s="286"/>
      <c r="BW8" s="287"/>
      <c r="BX8" s="287"/>
      <c r="BY8" s="287"/>
      <c r="BZ8" s="498" t="s">
        <v>146</v>
      </c>
      <c r="CA8" s="498"/>
      <c r="CB8" s="498"/>
      <c r="CC8" s="495" t="s">
        <v>145</v>
      </c>
      <c r="CD8" s="496"/>
      <c r="CE8" s="496"/>
      <c r="CF8" s="496"/>
      <c r="CG8" s="496"/>
      <c r="CH8" s="496"/>
      <c r="CI8" s="496"/>
      <c r="CJ8" s="496"/>
      <c r="CK8" s="496"/>
      <c r="CL8" s="496"/>
      <c r="CM8" s="496"/>
      <c r="CN8" s="496"/>
      <c r="CO8" s="288"/>
      <c r="CP8" s="288"/>
      <c r="CQ8" s="288"/>
      <c r="CR8" s="288"/>
      <c r="CS8" s="288"/>
      <c r="CT8" s="288"/>
      <c r="CU8" s="289"/>
      <c r="CV8" s="289"/>
      <c r="CW8" s="290"/>
      <c r="CX8" s="492" t="s">
        <v>147</v>
      </c>
      <c r="CY8" s="493"/>
      <c r="CZ8" s="494"/>
      <c r="DA8" s="486"/>
      <c r="DB8" s="487"/>
      <c r="DC8" s="488"/>
      <c r="DD8" s="486"/>
      <c r="DE8" s="487"/>
      <c r="DF8" s="488"/>
      <c r="DG8" s="492"/>
      <c r="DH8" s="493"/>
      <c r="DI8" s="494"/>
      <c r="DJ8" s="492" t="s">
        <v>145</v>
      </c>
      <c r="DK8" s="493"/>
      <c r="DL8" s="493"/>
      <c r="DM8" s="493"/>
      <c r="DN8" s="493"/>
      <c r="DO8" s="493"/>
      <c r="DP8" s="493"/>
      <c r="DQ8" s="493"/>
      <c r="DR8" s="493"/>
      <c r="DS8" s="493"/>
      <c r="DT8" s="493"/>
      <c r="DU8" s="493"/>
      <c r="DV8" s="493"/>
      <c r="DW8" s="493"/>
      <c r="DX8" s="493"/>
      <c r="DY8" s="493"/>
      <c r="DZ8" s="493"/>
      <c r="EA8" s="493"/>
      <c r="EB8" s="493"/>
      <c r="EC8" s="493"/>
      <c r="ED8" s="493"/>
      <c r="EE8" s="493"/>
      <c r="EF8" s="493"/>
      <c r="EG8" s="493"/>
      <c r="EH8" s="493"/>
      <c r="EI8" s="493"/>
      <c r="EJ8" s="493"/>
      <c r="EK8" s="493"/>
      <c r="EL8" s="493"/>
      <c r="EM8" s="493"/>
      <c r="EN8" s="493"/>
      <c r="EO8" s="493"/>
      <c r="EP8" s="493"/>
      <c r="EQ8" s="493"/>
      <c r="ER8" s="493"/>
      <c r="ES8" s="493"/>
      <c r="ET8" s="493"/>
      <c r="EU8" s="493"/>
      <c r="EV8" s="494"/>
      <c r="EW8" s="492"/>
      <c r="EX8" s="493"/>
      <c r="EY8" s="494"/>
    </row>
    <row r="9" spans="1:159" s="160" customFormat="1" ht="15" customHeight="1">
      <c r="A9" s="498"/>
      <c r="B9" s="498"/>
      <c r="C9" s="492"/>
      <c r="D9" s="493"/>
      <c r="E9" s="494"/>
      <c r="F9" s="492"/>
      <c r="G9" s="493"/>
      <c r="H9" s="494"/>
      <c r="I9" s="489" t="s">
        <v>148</v>
      </c>
      <c r="J9" s="490"/>
      <c r="K9" s="491"/>
      <c r="L9" s="489" t="s">
        <v>278</v>
      </c>
      <c r="M9" s="490"/>
      <c r="N9" s="491"/>
      <c r="O9" s="489" t="s">
        <v>281</v>
      </c>
      <c r="P9" s="490"/>
      <c r="Q9" s="491"/>
      <c r="R9" s="489" t="s">
        <v>279</v>
      </c>
      <c r="S9" s="490"/>
      <c r="T9" s="491"/>
      <c r="U9" s="489" t="s">
        <v>280</v>
      </c>
      <c r="V9" s="490"/>
      <c r="W9" s="491"/>
      <c r="X9" s="489" t="s">
        <v>149</v>
      </c>
      <c r="Y9" s="490"/>
      <c r="Z9" s="491"/>
      <c r="AA9" s="489" t="s">
        <v>150</v>
      </c>
      <c r="AB9" s="490"/>
      <c r="AC9" s="491"/>
      <c r="AD9" s="489" t="s">
        <v>151</v>
      </c>
      <c r="AE9" s="490"/>
      <c r="AF9" s="491"/>
      <c r="AG9" s="498" t="s">
        <v>152</v>
      </c>
      <c r="AH9" s="498"/>
      <c r="AI9" s="498"/>
      <c r="AJ9" s="489" t="s">
        <v>243</v>
      </c>
      <c r="AK9" s="490"/>
      <c r="AL9" s="491"/>
      <c r="AM9" s="489" t="s">
        <v>153</v>
      </c>
      <c r="AN9" s="490"/>
      <c r="AO9" s="491"/>
      <c r="AP9" s="489" t="s">
        <v>327</v>
      </c>
      <c r="AQ9" s="490"/>
      <c r="AR9" s="491"/>
      <c r="AS9" s="489" t="s">
        <v>154</v>
      </c>
      <c r="AT9" s="490"/>
      <c r="AU9" s="491"/>
      <c r="AV9" s="489" t="s">
        <v>155</v>
      </c>
      <c r="AW9" s="490"/>
      <c r="AX9" s="491"/>
      <c r="AY9" s="489" t="s">
        <v>245</v>
      </c>
      <c r="AZ9" s="490"/>
      <c r="BA9" s="491"/>
      <c r="BB9" s="489" t="s">
        <v>337</v>
      </c>
      <c r="BC9" s="490"/>
      <c r="BD9" s="491"/>
      <c r="BE9" s="489" t="s">
        <v>401</v>
      </c>
      <c r="BF9" s="490"/>
      <c r="BG9" s="491"/>
      <c r="BH9" s="489" t="s">
        <v>156</v>
      </c>
      <c r="BI9" s="490"/>
      <c r="BJ9" s="491"/>
      <c r="BK9" s="489" t="s">
        <v>271</v>
      </c>
      <c r="BL9" s="490"/>
      <c r="BM9" s="491"/>
      <c r="BN9" s="489" t="s">
        <v>241</v>
      </c>
      <c r="BO9" s="490"/>
      <c r="BP9" s="491"/>
      <c r="BQ9" s="489" t="s">
        <v>157</v>
      </c>
      <c r="BR9" s="490"/>
      <c r="BS9" s="491"/>
      <c r="BT9" s="489" t="s">
        <v>158</v>
      </c>
      <c r="BU9" s="490"/>
      <c r="BV9" s="491"/>
      <c r="BW9" s="492" t="s">
        <v>159</v>
      </c>
      <c r="BX9" s="493"/>
      <c r="BY9" s="493"/>
      <c r="BZ9" s="498"/>
      <c r="CA9" s="498"/>
      <c r="CB9" s="498"/>
      <c r="CC9" s="489" t="s">
        <v>328</v>
      </c>
      <c r="CD9" s="490"/>
      <c r="CE9" s="491"/>
      <c r="CF9" s="489" t="s">
        <v>329</v>
      </c>
      <c r="CG9" s="490"/>
      <c r="CH9" s="491"/>
      <c r="CI9" s="489" t="s">
        <v>160</v>
      </c>
      <c r="CJ9" s="490"/>
      <c r="CK9" s="491"/>
      <c r="CL9" s="489" t="s">
        <v>161</v>
      </c>
      <c r="CM9" s="490"/>
      <c r="CN9" s="491"/>
      <c r="CO9" s="489" t="s">
        <v>21</v>
      </c>
      <c r="CP9" s="490"/>
      <c r="CQ9" s="491"/>
      <c r="CR9" s="489" t="s">
        <v>288</v>
      </c>
      <c r="CS9" s="490"/>
      <c r="CT9" s="491"/>
      <c r="CU9" s="489" t="s">
        <v>330</v>
      </c>
      <c r="CV9" s="490"/>
      <c r="CW9" s="491"/>
      <c r="CX9" s="492"/>
      <c r="CY9" s="493"/>
      <c r="CZ9" s="494"/>
      <c r="DA9" s="489" t="s">
        <v>256</v>
      </c>
      <c r="DB9" s="490"/>
      <c r="DC9" s="491"/>
      <c r="DD9" s="498" t="s">
        <v>162</v>
      </c>
      <c r="DE9" s="498"/>
      <c r="DF9" s="498"/>
      <c r="DG9" s="492"/>
      <c r="DH9" s="493"/>
      <c r="DI9" s="494"/>
      <c r="DJ9" s="518" t="s">
        <v>163</v>
      </c>
      <c r="DK9" s="519"/>
      <c r="DL9" s="520"/>
      <c r="DM9" s="512" t="s">
        <v>141</v>
      </c>
      <c r="DN9" s="513"/>
      <c r="DO9" s="513"/>
      <c r="DP9" s="513"/>
      <c r="DQ9" s="513"/>
      <c r="DR9" s="513"/>
      <c r="DS9" s="513"/>
      <c r="DT9" s="513"/>
      <c r="DU9" s="513"/>
      <c r="DV9" s="513"/>
      <c r="DW9" s="513"/>
      <c r="DX9" s="514"/>
      <c r="DY9" s="518" t="s">
        <v>164</v>
      </c>
      <c r="DZ9" s="519"/>
      <c r="EA9" s="520"/>
      <c r="EB9" s="518" t="s">
        <v>165</v>
      </c>
      <c r="EC9" s="519"/>
      <c r="ED9" s="520"/>
      <c r="EE9" s="518" t="s">
        <v>166</v>
      </c>
      <c r="EF9" s="519"/>
      <c r="EG9" s="520"/>
      <c r="EH9" s="518" t="s">
        <v>167</v>
      </c>
      <c r="EI9" s="519"/>
      <c r="EJ9" s="520"/>
      <c r="EK9" s="489" t="s">
        <v>282</v>
      </c>
      <c r="EL9" s="490"/>
      <c r="EM9" s="491"/>
      <c r="EN9" s="489" t="s">
        <v>168</v>
      </c>
      <c r="EO9" s="490"/>
      <c r="EP9" s="491"/>
      <c r="EQ9" s="489" t="s">
        <v>314</v>
      </c>
      <c r="ER9" s="490"/>
      <c r="ES9" s="491"/>
      <c r="ET9" s="498" t="s">
        <v>284</v>
      </c>
      <c r="EU9" s="498"/>
      <c r="EV9" s="498"/>
      <c r="EW9" s="492"/>
      <c r="EX9" s="493"/>
      <c r="EY9" s="494"/>
    </row>
    <row r="10" spans="1:159" s="160" customFormat="1" ht="62.25" customHeight="1">
      <c r="A10" s="498"/>
      <c r="B10" s="498"/>
      <c r="C10" s="492"/>
      <c r="D10" s="493"/>
      <c r="E10" s="494"/>
      <c r="F10" s="492"/>
      <c r="G10" s="493"/>
      <c r="H10" s="494"/>
      <c r="I10" s="492"/>
      <c r="J10" s="493"/>
      <c r="K10" s="494"/>
      <c r="L10" s="492"/>
      <c r="M10" s="493"/>
      <c r="N10" s="494"/>
      <c r="O10" s="492"/>
      <c r="P10" s="493"/>
      <c r="Q10" s="494"/>
      <c r="R10" s="492"/>
      <c r="S10" s="493"/>
      <c r="T10" s="494"/>
      <c r="U10" s="492"/>
      <c r="V10" s="493"/>
      <c r="W10" s="494"/>
      <c r="X10" s="492"/>
      <c r="Y10" s="493"/>
      <c r="Z10" s="494"/>
      <c r="AA10" s="492"/>
      <c r="AB10" s="493"/>
      <c r="AC10" s="494"/>
      <c r="AD10" s="492"/>
      <c r="AE10" s="493"/>
      <c r="AF10" s="494"/>
      <c r="AG10" s="498"/>
      <c r="AH10" s="498"/>
      <c r="AI10" s="498"/>
      <c r="AJ10" s="492"/>
      <c r="AK10" s="493"/>
      <c r="AL10" s="494"/>
      <c r="AM10" s="492"/>
      <c r="AN10" s="493"/>
      <c r="AO10" s="494"/>
      <c r="AP10" s="492"/>
      <c r="AQ10" s="493"/>
      <c r="AR10" s="494"/>
      <c r="AS10" s="492"/>
      <c r="AT10" s="493"/>
      <c r="AU10" s="494"/>
      <c r="AV10" s="492"/>
      <c r="AW10" s="493"/>
      <c r="AX10" s="494"/>
      <c r="AY10" s="492"/>
      <c r="AZ10" s="493"/>
      <c r="BA10" s="494"/>
      <c r="BB10" s="492"/>
      <c r="BC10" s="493"/>
      <c r="BD10" s="494"/>
      <c r="BE10" s="492"/>
      <c r="BF10" s="493"/>
      <c r="BG10" s="494"/>
      <c r="BH10" s="492"/>
      <c r="BI10" s="493"/>
      <c r="BJ10" s="494"/>
      <c r="BK10" s="492"/>
      <c r="BL10" s="493"/>
      <c r="BM10" s="494"/>
      <c r="BN10" s="492"/>
      <c r="BO10" s="493"/>
      <c r="BP10" s="494"/>
      <c r="BQ10" s="492"/>
      <c r="BR10" s="493"/>
      <c r="BS10" s="494"/>
      <c r="BT10" s="492"/>
      <c r="BU10" s="493"/>
      <c r="BV10" s="494"/>
      <c r="BW10" s="492"/>
      <c r="BX10" s="493"/>
      <c r="BY10" s="493"/>
      <c r="BZ10" s="498"/>
      <c r="CA10" s="498"/>
      <c r="CB10" s="498"/>
      <c r="CC10" s="492"/>
      <c r="CD10" s="493"/>
      <c r="CE10" s="494"/>
      <c r="CF10" s="492"/>
      <c r="CG10" s="493"/>
      <c r="CH10" s="494"/>
      <c r="CI10" s="492"/>
      <c r="CJ10" s="493"/>
      <c r="CK10" s="494"/>
      <c r="CL10" s="492"/>
      <c r="CM10" s="493"/>
      <c r="CN10" s="494"/>
      <c r="CO10" s="492"/>
      <c r="CP10" s="493"/>
      <c r="CQ10" s="494"/>
      <c r="CR10" s="492"/>
      <c r="CS10" s="493"/>
      <c r="CT10" s="494"/>
      <c r="CU10" s="492"/>
      <c r="CV10" s="493"/>
      <c r="CW10" s="494"/>
      <c r="CX10" s="492"/>
      <c r="CY10" s="493"/>
      <c r="CZ10" s="494"/>
      <c r="DA10" s="492"/>
      <c r="DB10" s="493"/>
      <c r="DC10" s="494"/>
      <c r="DD10" s="498"/>
      <c r="DE10" s="498"/>
      <c r="DF10" s="498"/>
      <c r="DG10" s="492"/>
      <c r="DH10" s="493"/>
      <c r="DI10" s="494"/>
      <c r="DJ10" s="521"/>
      <c r="DK10" s="522"/>
      <c r="DL10" s="523"/>
      <c r="DM10" s="291"/>
      <c r="DN10" s="292"/>
      <c r="DO10" s="292"/>
      <c r="DP10" s="293"/>
      <c r="DQ10" s="293"/>
      <c r="DR10" s="293"/>
      <c r="DS10" s="292"/>
      <c r="DT10" s="292"/>
      <c r="DU10" s="292"/>
      <c r="DV10" s="292"/>
      <c r="DW10" s="292"/>
      <c r="DX10" s="294"/>
      <c r="DY10" s="521"/>
      <c r="DZ10" s="522"/>
      <c r="EA10" s="523"/>
      <c r="EB10" s="521"/>
      <c r="EC10" s="522"/>
      <c r="ED10" s="523"/>
      <c r="EE10" s="521"/>
      <c r="EF10" s="522"/>
      <c r="EG10" s="523"/>
      <c r="EH10" s="521"/>
      <c r="EI10" s="522"/>
      <c r="EJ10" s="523"/>
      <c r="EK10" s="492"/>
      <c r="EL10" s="493"/>
      <c r="EM10" s="494"/>
      <c r="EN10" s="492"/>
      <c r="EO10" s="493"/>
      <c r="EP10" s="494"/>
      <c r="EQ10" s="492"/>
      <c r="ER10" s="493"/>
      <c r="ES10" s="494"/>
      <c r="ET10" s="498"/>
      <c r="EU10" s="498"/>
      <c r="EV10" s="498"/>
      <c r="EW10" s="492"/>
      <c r="EX10" s="493"/>
      <c r="EY10" s="494"/>
    </row>
    <row r="11" spans="1:159" s="160" customFormat="1" ht="109.5" customHeight="1">
      <c r="A11" s="498"/>
      <c r="B11" s="498"/>
      <c r="C11" s="495"/>
      <c r="D11" s="496"/>
      <c r="E11" s="508"/>
      <c r="F11" s="495"/>
      <c r="G11" s="496"/>
      <c r="H11" s="497"/>
      <c r="I11" s="495"/>
      <c r="J11" s="496"/>
      <c r="K11" s="497"/>
      <c r="L11" s="495"/>
      <c r="M11" s="496"/>
      <c r="N11" s="497"/>
      <c r="O11" s="495"/>
      <c r="P11" s="496"/>
      <c r="Q11" s="497"/>
      <c r="R11" s="495"/>
      <c r="S11" s="496"/>
      <c r="T11" s="497"/>
      <c r="U11" s="495"/>
      <c r="V11" s="496"/>
      <c r="W11" s="497"/>
      <c r="X11" s="495"/>
      <c r="Y11" s="496"/>
      <c r="Z11" s="497"/>
      <c r="AA11" s="495"/>
      <c r="AB11" s="496"/>
      <c r="AC11" s="497"/>
      <c r="AD11" s="495"/>
      <c r="AE11" s="496"/>
      <c r="AF11" s="497"/>
      <c r="AG11" s="498"/>
      <c r="AH11" s="498"/>
      <c r="AI11" s="498"/>
      <c r="AJ11" s="495"/>
      <c r="AK11" s="496"/>
      <c r="AL11" s="497"/>
      <c r="AM11" s="495"/>
      <c r="AN11" s="496"/>
      <c r="AO11" s="497"/>
      <c r="AP11" s="495"/>
      <c r="AQ11" s="496"/>
      <c r="AR11" s="497"/>
      <c r="AS11" s="495"/>
      <c r="AT11" s="496"/>
      <c r="AU11" s="497"/>
      <c r="AV11" s="495"/>
      <c r="AW11" s="496"/>
      <c r="AX11" s="497"/>
      <c r="AY11" s="495"/>
      <c r="AZ11" s="496"/>
      <c r="BA11" s="497"/>
      <c r="BB11" s="495"/>
      <c r="BC11" s="496"/>
      <c r="BD11" s="497"/>
      <c r="BE11" s="495"/>
      <c r="BF11" s="496"/>
      <c r="BG11" s="497"/>
      <c r="BH11" s="495"/>
      <c r="BI11" s="496"/>
      <c r="BJ11" s="497"/>
      <c r="BK11" s="495"/>
      <c r="BL11" s="496"/>
      <c r="BM11" s="497"/>
      <c r="BN11" s="495"/>
      <c r="BO11" s="496"/>
      <c r="BP11" s="497"/>
      <c r="BQ11" s="495"/>
      <c r="BR11" s="496"/>
      <c r="BS11" s="497"/>
      <c r="BT11" s="495"/>
      <c r="BU11" s="496"/>
      <c r="BV11" s="497"/>
      <c r="BW11" s="495"/>
      <c r="BX11" s="496"/>
      <c r="BY11" s="496"/>
      <c r="BZ11" s="498"/>
      <c r="CA11" s="498"/>
      <c r="CB11" s="498"/>
      <c r="CC11" s="495"/>
      <c r="CD11" s="496"/>
      <c r="CE11" s="497"/>
      <c r="CF11" s="495"/>
      <c r="CG11" s="496"/>
      <c r="CH11" s="497"/>
      <c r="CI11" s="495"/>
      <c r="CJ11" s="496"/>
      <c r="CK11" s="497"/>
      <c r="CL11" s="495"/>
      <c r="CM11" s="496"/>
      <c r="CN11" s="497"/>
      <c r="CO11" s="495"/>
      <c r="CP11" s="496"/>
      <c r="CQ11" s="497"/>
      <c r="CR11" s="495"/>
      <c r="CS11" s="496"/>
      <c r="CT11" s="497"/>
      <c r="CU11" s="495"/>
      <c r="CV11" s="496"/>
      <c r="CW11" s="497"/>
      <c r="CX11" s="495"/>
      <c r="CY11" s="496"/>
      <c r="CZ11" s="497"/>
      <c r="DA11" s="495"/>
      <c r="DB11" s="496"/>
      <c r="DC11" s="497"/>
      <c r="DD11" s="498"/>
      <c r="DE11" s="498"/>
      <c r="DF11" s="498"/>
      <c r="DG11" s="495"/>
      <c r="DH11" s="496"/>
      <c r="DI11" s="497"/>
      <c r="DJ11" s="515"/>
      <c r="DK11" s="516"/>
      <c r="DL11" s="517"/>
      <c r="DM11" s="515" t="s">
        <v>169</v>
      </c>
      <c r="DN11" s="516"/>
      <c r="DO11" s="517"/>
      <c r="DP11" s="512" t="s">
        <v>170</v>
      </c>
      <c r="DQ11" s="513"/>
      <c r="DR11" s="514"/>
      <c r="DS11" s="515" t="s">
        <v>171</v>
      </c>
      <c r="DT11" s="516"/>
      <c r="DU11" s="517"/>
      <c r="DV11" s="515" t="s">
        <v>238</v>
      </c>
      <c r="DW11" s="516"/>
      <c r="DX11" s="517"/>
      <c r="DY11" s="515"/>
      <c r="DZ11" s="516"/>
      <c r="EA11" s="517"/>
      <c r="EB11" s="515"/>
      <c r="EC11" s="516"/>
      <c r="ED11" s="517"/>
      <c r="EE11" s="515"/>
      <c r="EF11" s="516"/>
      <c r="EG11" s="517"/>
      <c r="EH11" s="515"/>
      <c r="EI11" s="516"/>
      <c r="EJ11" s="517"/>
      <c r="EK11" s="495"/>
      <c r="EL11" s="496"/>
      <c r="EM11" s="497"/>
      <c r="EN11" s="495"/>
      <c r="EO11" s="496"/>
      <c r="EP11" s="497"/>
      <c r="EQ11" s="495"/>
      <c r="ER11" s="496"/>
      <c r="ES11" s="497"/>
      <c r="ET11" s="498"/>
      <c r="EU11" s="498"/>
      <c r="EV11" s="498"/>
      <c r="EW11" s="495"/>
      <c r="EX11" s="496"/>
      <c r="EY11" s="497"/>
      <c r="FA11" s="161"/>
      <c r="FB11" s="161"/>
      <c r="FC11" s="161"/>
    </row>
    <row r="12" spans="1:159" s="160" customFormat="1" ht="42.75" customHeight="1">
      <c r="A12" s="498"/>
      <c r="B12" s="498"/>
      <c r="C12" s="295" t="s">
        <v>172</v>
      </c>
      <c r="D12" s="296" t="s">
        <v>173</v>
      </c>
      <c r="E12" s="295" t="s">
        <v>174</v>
      </c>
      <c r="F12" s="295" t="s">
        <v>172</v>
      </c>
      <c r="G12" s="295" t="s">
        <v>173</v>
      </c>
      <c r="H12" s="295" t="s">
        <v>174</v>
      </c>
      <c r="I12" s="295" t="s">
        <v>172</v>
      </c>
      <c r="J12" s="295" t="s">
        <v>173</v>
      </c>
      <c r="K12" s="295" t="s">
        <v>174</v>
      </c>
      <c r="L12" s="295" t="s">
        <v>172</v>
      </c>
      <c r="M12" s="295" t="s">
        <v>173</v>
      </c>
      <c r="N12" s="295" t="s">
        <v>174</v>
      </c>
      <c r="O12" s="295" t="s">
        <v>172</v>
      </c>
      <c r="P12" s="295" t="s">
        <v>173</v>
      </c>
      <c r="Q12" s="295" t="s">
        <v>174</v>
      </c>
      <c r="R12" s="295" t="s">
        <v>172</v>
      </c>
      <c r="S12" s="295" t="s">
        <v>173</v>
      </c>
      <c r="T12" s="295" t="s">
        <v>174</v>
      </c>
      <c r="U12" s="295" t="s">
        <v>172</v>
      </c>
      <c r="V12" s="295" t="s">
        <v>173</v>
      </c>
      <c r="W12" s="295" t="s">
        <v>174</v>
      </c>
      <c r="X12" s="295" t="s">
        <v>172</v>
      </c>
      <c r="Y12" s="295" t="s">
        <v>173</v>
      </c>
      <c r="Z12" s="295" t="s">
        <v>174</v>
      </c>
      <c r="AA12" s="295" t="s">
        <v>172</v>
      </c>
      <c r="AB12" s="295" t="s">
        <v>173</v>
      </c>
      <c r="AC12" s="295" t="s">
        <v>174</v>
      </c>
      <c r="AD12" s="295" t="s">
        <v>172</v>
      </c>
      <c r="AE12" s="295" t="s">
        <v>173</v>
      </c>
      <c r="AF12" s="295" t="s">
        <v>174</v>
      </c>
      <c r="AG12" s="295" t="s">
        <v>172</v>
      </c>
      <c r="AH12" s="295" t="s">
        <v>173</v>
      </c>
      <c r="AI12" s="295" t="s">
        <v>174</v>
      </c>
      <c r="AJ12" s="295" t="s">
        <v>172</v>
      </c>
      <c r="AK12" s="295" t="s">
        <v>173</v>
      </c>
      <c r="AL12" s="295" t="s">
        <v>174</v>
      </c>
      <c r="AM12" s="295" t="s">
        <v>172</v>
      </c>
      <c r="AN12" s="295" t="s">
        <v>173</v>
      </c>
      <c r="AO12" s="295" t="s">
        <v>174</v>
      </c>
      <c r="AP12" s="295" t="s">
        <v>172</v>
      </c>
      <c r="AQ12" s="295" t="s">
        <v>173</v>
      </c>
      <c r="AR12" s="295" t="s">
        <v>174</v>
      </c>
      <c r="AS12" s="295" t="s">
        <v>172</v>
      </c>
      <c r="AT12" s="295" t="s">
        <v>173</v>
      </c>
      <c r="AU12" s="295" t="s">
        <v>174</v>
      </c>
      <c r="AV12" s="295" t="s">
        <v>172</v>
      </c>
      <c r="AW12" s="295" t="s">
        <v>173</v>
      </c>
      <c r="AX12" s="295" t="s">
        <v>174</v>
      </c>
      <c r="AY12" s="295" t="s">
        <v>172</v>
      </c>
      <c r="AZ12" s="295" t="s">
        <v>173</v>
      </c>
      <c r="BA12" s="295" t="s">
        <v>174</v>
      </c>
      <c r="BB12" s="295"/>
      <c r="BC12" s="295"/>
      <c r="BD12" s="295"/>
      <c r="BE12" s="295" t="s">
        <v>175</v>
      </c>
      <c r="BF12" s="295" t="s">
        <v>173</v>
      </c>
      <c r="BG12" s="295" t="s">
        <v>174</v>
      </c>
      <c r="BH12" s="295" t="s">
        <v>172</v>
      </c>
      <c r="BI12" s="295" t="s">
        <v>173</v>
      </c>
      <c r="BJ12" s="295" t="s">
        <v>174</v>
      </c>
      <c r="BK12" s="295" t="s">
        <v>172</v>
      </c>
      <c r="BL12" s="295" t="s">
        <v>173</v>
      </c>
      <c r="BM12" s="295" t="s">
        <v>174</v>
      </c>
      <c r="BN12" s="295" t="s">
        <v>175</v>
      </c>
      <c r="BO12" s="295" t="s">
        <v>173</v>
      </c>
      <c r="BP12" s="295" t="s">
        <v>174</v>
      </c>
      <c r="BQ12" s="295" t="s">
        <v>175</v>
      </c>
      <c r="BR12" s="295" t="s">
        <v>173</v>
      </c>
      <c r="BS12" s="295" t="s">
        <v>174</v>
      </c>
      <c r="BT12" s="295" t="s">
        <v>175</v>
      </c>
      <c r="BU12" s="295" t="s">
        <v>173</v>
      </c>
      <c r="BV12" s="295" t="s">
        <v>174</v>
      </c>
      <c r="BW12" s="295" t="s">
        <v>175</v>
      </c>
      <c r="BX12" s="295" t="s">
        <v>173</v>
      </c>
      <c r="BY12" s="295" t="s">
        <v>174</v>
      </c>
      <c r="BZ12" s="295" t="s">
        <v>172</v>
      </c>
      <c r="CA12" s="295" t="s">
        <v>173</v>
      </c>
      <c r="CB12" s="295" t="s">
        <v>174</v>
      </c>
      <c r="CC12" s="295" t="s">
        <v>172</v>
      </c>
      <c r="CD12" s="295" t="s">
        <v>173</v>
      </c>
      <c r="CE12" s="295" t="s">
        <v>174</v>
      </c>
      <c r="CF12" s="295" t="s">
        <v>172</v>
      </c>
      <c r="CG12" s="295" t="s">
        <v>173</v>
      </c>
      <c r="CH12" s="295" t="s">
        <v>174</v>
      </c>
      <c r="CI12" s="295" t="s">
        <v>172</v>
      </c>
      <c r="CJ12" s="295" t="s">
        <v>173</v>
      </c>
      <c r="CK12" s="295" t="s">
        <v>174</v>
      </c>
      <c r="CL12" s="295" t="s">
        <v>172</v>
      </c>
      <c r="CM12" s="295" t="s">
        <v>173</v>
      </c>
      <c r="CN12" s="295" t="s">
        <v>174</v>
      </c>
      <c r="CO12" s="295" t="s">
        <v>172</v>
      </c>
      <c r="CP12" s="295" t="s">
        <v>173</v>
      </c>
      <c r="CQ12" s="295" t="s">
        <v>174</v>
      </c>
      <c r="CR12" s="295" t="s">
        <v>172</v>
      </c>
      <c r="CS12" s="295" t="s">
        <v>173</v>
      </c>
      <c r="CT12" s="295" t="s">
        <v>174</v>
      </c>
      <c r="CU12" s="295" t="s">
        <v>172</v>
      </c>
      <c r="CV12" s="295" t="s">
        <v>173</v>
      </c>
      <c r="CW12" s="295" t="s">
        <v>174</v>
      </c>
      <c r="CX12" s="295" t="s">
        <v>172</v>
      </c>
      <c r="CY12" s="295" t="s">
        <v>173</v>
      </c>
      <c r="CZ12" s="295" t="s">
        <v>174</v>
      </c>
      <c r="DA12" s="295" t="s">
        <v>172</v>
      </c>
      <c r="DB12" s="295" t="s">
        <v>173</v>
      </c>
      <c r="DC12" s="295" t="s">
        <v>174</v>
      </c>
      <c r="DD12" s="295" t="s">
        <v>172</v>
      </c>
      <c r="DE12" s="295" t="s">
        <v>173</v>
      </c>
      <c r="DF12" s="295" t="s">
        <v>174</v>
      </c>
      <c r="DG12" s="295" t="s">
        <v>172</v>
      </c>
      <c r="DH12" s="295" t="s">
        <v>173</v>
      </c>
      <c r="DI12" s="295" t="s">
        <v>174</v>
      </c>
      <c r="DJ12" s="295" t="s">
        <v>172</v>
      </c>
      <c r="DK12" s="295" t="s">
        <v>173</v>
      </c>
      <c r="DL12" s="295" t="s">
        <v>174</v>
      </c>
      <c r="DM12" s="295" t="s">
        <v>172</v>
      </c>
      <c r="DN12" s="295" t="s">
        <v>173</v>
      </c>
      <c r="DO12" s="295" t="s">
        <v>174</v>
      </c>
      <c r="DP12" s="295" t="s">
        <v>172</v>
      </c>
      <c r="DQ12" s="295" t="s">
        <v>173</v>
      </c>
      <c r="DR12" s="295" t="s">
        <v>174</v>
      </c>
      <c r="DS12" s="295" t="s">
        <v>172</v>
      </c>
      <c r="DT12" s="295" t="s">
        <v>173</v>
      </c>
      <c r="DU12" s="295" t="s">
        <v>174</v>
      </c>
      <c r="DV12" s="295" t="s">
        <v>172</v>
      </c>
      <c r="DW12" s="295" t="s">
        <v>173</v>
      </c>
      <c r="DX12" s="295" t="s">
        <v>174</v>
      </c>
      <c r="DY12" s="295" t="s">
        <v>172</v>
      </c>
      <c r="DZ12" s="295" t="s">
        <v>173</v>
      </c>
      <c r="EA12" s="295" t="s">
        <v>174</v>
      </c>
      <c r="EB12" s="295" t="s">
        <v>172</v>
      </c>
      <c r="EC12" s="295" t="s">
        <v>173</v>
      </c>
      <c r="ED12" s="295" t="s">
        <v>174</v>
      </c>
      <c r="EE12" s="295" t="s">
        <v>172</v>
      </c>
      <c r="EF12" s="295" t="s">
        <v>173</v>
      </c>
      <c r="EG12" s="295" t="s">
        <v>174</v>
      </c>
      <c r="EH12" s="295" t="s">
        <v>172</v>
      </c>
      <c r="EI12" s="295" t="s">
        <v>173</v>
      </c>
      <c r="EJ12" s="295" t="s">
        <v>174</v>
      </c>
      <c r="EK12" s="295" t="s">
        <v>172</v>
      </c>
      <c r="EL12" s="295" t="s">
        <v>173</v>
      </c>
      <c r="EM12" s="295" t="s">
        <v>174</v>
      </c>
      <c r="EN12" s="295" t="s">
        <v>172</v>
      </c>
      <c r="EO12" s="295" t="s">
        <v>173</v>
      </c>
      <c r="EP12" s="295" t="s">
        <v>174</v>
      </c>
      <c r="EQ12" s="295" t="s">
        <v>172</v>
      </c>
      <c r="ER12" s="295" t="s">
        <v>173</v>
      </c>
      <c r="ES12" s="295" t="s">
        <v>174</v>
      </c>
      <c r="ET12" s="295" t="s">
        <v>172</v>
      </c>
      <c r="EU12" s="295" t="s">
        <v>173</v>
      </c>
      <c r="EV12" s="295" t="s">
        <v>174</v>
      </c>
      <c r="EW12" s="295" t="s">
        <v>172</v>
      </c>
      <c r="EX12" s="295" t="s">
        <v>173</v>
      </c>
      <c r="EY12" s="295" t="s">
        <v>174</v>
      </c>
      <c r="FA12" s="161"/>
      <c r="FB12" s="161"/>
      <c r="FC12" s="161"/>
    </row>
    <row r="13" spans="1:159" s="160" customFormat="1" ht="24" customHeight="1">
      <c r="A13" s="297">
        <v>1</v>
      </c>
      <c r="B13" s="295">
        <v>2</v>
      </c>
      <c r="C13" s="297">
        <v>3</v>
      </c>
      <c r="D13" s="296">
        <v>4</v>
      </c>
      <c r="E13" s="297">
        <v>5</v>
      </c>
      <c r="F13" s="295">
        <v>6</v>
      </c>
      <c r="G13" s="297">
        <v>7</v>
      </c>
      <c r="H13" s="295">
        <v>8</v>
      </c>
      <c r="I13" s="297">
        <v>9</v>
      </c>
      <c r="J13" s="295">
        <v>10</v>
      </c>
      <c r="K13" s="297">
        <v>11</v>
      </c>
      <c r="L13" s="297">
        <v>12</v>
      </c>
      <c r="M13" s="297">
        <v>13</v>
      </c>
      <c r="N13" s="297">
        <v>14</v>
      </c>
      <c r="O13" s="297">
        <v>15</v>
      </c>
      <c r="P13" s="297">
        <v>16</v>
      </c>
      <c r="Q13" s="297">
        <v>17</v>
      </c>
      <c r="R13" s="297">
        <v>18</v>
      </c>
      <c r="S13" s="297">
        <v>19</v>
      </c>
      <c r="T13" s="297">
        <v>20</v>
      </c>
      <c r="U13" s="297">
        <v>21</v>
      </c>
      <c r="V13" s="297">
        <v>22</v>
      </c>
      <c r="W13" s="297">
        <v>23</v>
      </c>
      <c r="X13" s="295">
        <v>24</v>
      </c>
      <c r="Y13" s="297">
        <v>25</v>
      </c>
      <c r="Z13" s="295">
        <v>26</v>
      </c>
      <c r="AA13" s="297">
        <v>27</v>
      </c>
      <c r="AB13" s="295">
        <v>28</v>
      </c>
      <c r="AC13" s="297">
        <v>29</v>
      </c>
      <c r="AD13" s="295">
        <v>30</v>
      </c>
      <c r="AE13" s="297">
        <v>31</v>
      </c>
      <c r="AF13" s="295">
        <v>32</v>
      </c>
      <c r="AG13" s="297">
        <v>33</v>
      </c>
      <c r="AH13" s="295">
        <v>34</v>
      </c>
      <c r="AI13" s="297">
        <v>35</v>
      </c>
      <c r="AJ13" s="297">
        <v>36</v>
      </c>
      <c r="AK13" s="297">
        <v>37</v>
      </c>
      <c r="AL13" s="297">
        <v>38</v>
      </c>
      <c r="AM13" s="295">
        <v>39</v>
      </c>
      <c r="AN13" s="297">
        <v>40</v>
      </c>
      <c r="AO13" s="295">
        <v>41</v>
      </c>
      <c r="AP13" s="297">
        <v>42</v>
      </c>
      <c r="AQ13" s="295">
        <v>43</v>
      </c>
      <c r="AR13" s="297">
        <v>44</v>
      </c>
      <c r="AS13" s="297">
        <v>45</v>
      </c>
      <c r="AT13" s="295">
        <v>46</v>
      </c>
      <c r="AU13" s="297">
        <v>47</v>
      </c>
      <c r="AV13" s="297">
        <v>48</v>
      </c>
      <c r="AW13" s="295">
        <v>49</v>
      </c>
      <c r="AX13" s="297">
        <v>50</v>
      </c>
      <c r="AY13" s="297">
        <v>48</v>
      </c>
      <c r="AZ13" s="295">
        <v>49</v>
      </c>
      <c r="BA13" s="297">
        <v>50</v>
      </c>
      <c r="BB13" s="297">
        <v>51</v>
      </c>
      <c r="BC13" s="297">
        <v>52</v>
      </c>
      <c r="BD13" s="297">
        <v>56</v>
      </c>
      <c r="BE13" s="295">
        <v>51</v>
      </c>
      <c r="BF13" s="297">
        <v>52</v>
      </c>
      <c r="BG13" s="295">
        <v>53</v>
      </c>
      <c r="BH13" s="297">
        <v>60</v>
      </c>
      <c r="BI13" s="298">
        <v>61</v>
      </c>
      <c r="BJ13" s="299">
        <v>62</v>
      </c>
      <c r="BK13" s="297">
        <v>63</v>
      </c>
      <c r="BL13" s="297">
        <v>64</v>
      </c>
      <c r="BM13" s="297">
        <v>65</v>
      </c>
      <c r="BN13" s="297">
        <v>66</v>
      </c>
      <c r="BO13" s="297">
        <v>67</v>
      </c>
      <c r="BP13" s="297">
        <v>68</v>
      </c>
      <c r="BQ13" s="295">
        <v>54</v>
      </c>
      <c r="BR13" s="297">
        <v>55</v>
      </c>
      <c r="BS13" s="295">
        <v>56</v>
      </c>
      <c r="BT13" s="297">
        <v>72</v>
      </c>
      <c r="BU13" s="295">
        <v>73</v>
      </c>
      <c r="BV13" s="297">
        <v>74</v>
      </c>
      <c r="BW13" s="295">
        <v>75</v>
      </c>
      <c r="BX13" s="297">
        <v>76</v>
      </c>
      <c r="BY13" s="295">
        <v>77</v>
      </c>
      <c r="BZ13" s="297">
        <v>57</v>
      </c>
      <c r="CA13" s="295">
        <v>58</v>
      </c>
      <c r="CB13" s="297">
        <v>59</v>
      </c>
      <c r="CC13" s="295">
        <v>60</v>
      </c>
      <c r="CD13" s="297">
        <v>61</v>
      </c>
      <c r="CE13" s="295">
        <v>62</v>
      </c>
      <c r="CF13" s="297">
        <v>63</v>
      </c>
      <c r="CG13" s="295">
        <v>64</v>
      </c>
      <c r="CH13" s="297">
        <v>65</v>
      </c>
      <c r="CI13" s="295">
        <v>66</v>
      </c>
      <c r="CJ13" s="297">
        <v>67</v>
      </c>
      <c r="CK13" s="295">
        <v>68</v>
      </c>
      <c r="CL13" s="297">
        <v>69</v>
      </c>
      <c r="CM13" s="295">
        <v>70</v>
      </c>
      <c r="CN13" s="297">
        <v>71</v>
      </c>
      <c r="CO13" s="297">
        <v>72</v>
      </c>
      <c r="CP13" s="297">
        <v>73</v>
      </c>
      <c r="CQ13" s="297">
        <v>74</v>
      </c>
      <c r="CR13" s="297">
        <v>75</v>
      </c>
      <c r="CS13" s="297">
        <v>76</v>
      </c>
      <c r="CT13" s="297">
        <v>77</v>
      </c>
      <c r="CU13" s="297">
        <v>78</v>
      </c>
      <c r="CV13" s="297">
        <v>79</v>
      </c>
      <c r="CW13" s="297">
        <v>80</v>
      </c>
      <c r="CX13" s="295">
        <v>96</v>
      </c>
      <c r="CY13" s="297">
        <v>97</v>
      </c>
      <c r="CZ13" s="295">
        <v>98</v>
      </c>
      <c r="DA13" s="295">
        <v>99</v>
      </c>
      <c r="DB13" s="295">
        <v>100</v>
      </c>
      <c r="DC13" s="295">
        <v>101</v>
      </c>
      <c r="DD13" s="295">
        <v>102</v>
      </c>
      <c r="DE13" s="295">
        <v>103</v>
      </c>
      <c r="DF13" s="295">
        <v>104</v>
      </c>
      <c r="DG13" s="297">
        <v>81</v>
      </c>
      <c r="DH13" s="295">
        <v>82</v>
      </c>
      <c r="DI13" s="297">
        <v>83</v>
      </c>
      <c r="DJ13" s="295">
        <v>84</v>
      </c>
      <c r="DK13" s="297">
        <v>85</v>
      </c>
      <c r="DL13" s="295">
        <v>86</v>
      </c>
      <c r="DM13" s="297">
        <v>87</v>
      </c>
      <c r="DN13" s="295">
        <v>88</v>
      </c>
      <c r="DO13" s="297">
        <v>89</v>
      </c>
      <c r="DP13" s="295">
        <v>90</v>
      </c>
      <c r="DQ13" s="297">
        <v>91</v>
      </c>
      <c r="DR13" s="295">
        <v>92</v>
      </c>
      <c r="DS13" s="297">
        <v>93</v>
      </c>
      <c r="DT13" s="295">
        <v>94</v>
      </c>
      <c r="DU13" s="297">
        <v>95</v>
      </c>
      <c r="DV13" s="295">
        <v>96</v>
      </c>
      <c r="DW13" s="295">
        <v>97</v>
      </c>
      <c r="DX13" s="295">
        <v>98</v>
      </c>
      <c r="DY13" s="297">
        <v>99</v>
      </c>
      <c r="DZ13" s="295">
        <v>100</v>
      </c>
      <c r="EA13" s="297">
        <v>101</v>
      </c>
      <c r="EB13" s="295">
        <v>102</v>
      </c>
      <c r="EC13" s="297">
        <v>103</v>
      </c>
      <c r="ED13" s="295">
        <v>104</v>
      </c>
      <c r="EE13" s="297">
        <v>105</v>
      </c>
      <c r="EF13" s="295">
        <v>106</v>
      </c>
      <c r="EG13" s="297">
        <v>107</v>
      </c>
      <c r="EH13" s="295">
        <v>108</v>
      </c>
      <c r="EI13" s="297">
        <v>109</v>
      </c>
      <c r="EJ13" s="295">
        <v>110</v>
      </c>
      <c r="EK13" s="297">
        <v>111</v>
      </c>
      <c r="EL13" s="295">
        <v>112</v>
      </c>
      <c r="EM13" s="297">
        <v>113</v>
      </c>
      <c r="EN13" s="295">
        <v>114</v>
      </c>
      <c r="EO13" s="297">
        <v>115</v>
      </c>
      <c r="EP13" s="295">
        <v>116</v>
      </c>
      <c r="EQ13" s="297">
        <v>117</v>
      </c>
      <c r="ER13" s="295">
        <v>118</v>
      </c>
      <c r="ES13" s="297">
        <v>119</v>
      </c>
      <c r="ET13" s="295">
        <v>120</v>
      </c>
      <c r="EU13" s="297">
        <v>121</v>
      </c>
      <c r="EV13" s="295">
        <v>122</v>
      </c>
      <c r="EW13" s="297">
        <v>123</v>
      </c>
      <c r="EX13" s="295">
        <v>124</v>
      </c>
      <c r="EY13" s="297">
        <v>125</v>
      </c>
    </row>
    <row r="14" spans="1:159" s="160" customFormat="1" ht="25.5" customHeight="1">
      <c r="A14" s="345">
        <v>1</v>
      </c>
      <c r="B14" s="346" t="s">
        <v>289</v>
      </c>
      <c r="C14" s="300">
        <f>F14+BZ14</f>
        <v>3015.0029999999997</v>
      </c>
      <c r="D14" s="301">
        <f t="shared" ref="D14:D29" si="0">G14+CA14+CY14</f>
        <v>372.03203999999999</v>
      </c>
      <c r="E14" s="302">
        <f t="shared" ref="E14:E29" si="1">D14/C14*100</f>
        <v>12.339358866309587</v>
      </c>
      <c r="F14" s="303">
        <f t="shared" ref="F14" si="2">I14+X14+AA14+AD14+AG14+AM14+AS14+BE14+BQ14+BN14+AJ14+AY14+L14+R14+O14+U14+AP14</f>
        <v>639.72</v>
      </c>
      <c r="G14" s="303">
        <f t="shared" ref="G14:G29" si="3">J14+Y14+AB14+AE14+AH14+AN14+AT14+BF14+AK14+BR14+BO14+AZ14+M14+S14+P14+V14+AQ14</f>
        <v>37.879039999999996</v>
      </c>
      <c r="H14" s="302">
        <f>G14/F14*100</f>
        <v>5.9211905208528721</v>
      </c>
      <c r="I14" s="304">
        <f>Але!C6</f>
        <v>62.67</v>
      </c>
      <c r="J14" s="453">
        <f>Але!D6</f>
        <v>11.886939999999999</v>
      </c>
      <c r="K14" s="302">
        <f>J14/I14*100</f>
        <v>18.96751236636349</v>
      </c>
      <c r="L14" s="302">
        <f>Але!C8</f>
        <v>93.16</v>
      </c>
      <c r="M14" s="302">
        <f>Але!D8</f>
        <v>9.9735099999999992</v>
      </c>
      <c r="N14" s="302">
        <f>M14/L14*100</f>
        <v>10.705785744954916</v>
      </c>
      <c r="O14" s="302">
        <f>Але!C9</f>
        <v>1</v>
      </c>
      <c r="P14" s="302">
        <f>Але!D9</f>
        <v>6.4009999999999997E-2</v>
      </c>
      <c r="Q14" s="302">
        <f>P14/O14*100</f>
        <v>6.4009999999999998</v>
      </c>
      <c r="R14" s="302">
        <f>Але!C10</f>
        <v>155.59</v>
      </c>
      <c r="S14" s="302">
        <f>Але!D10</f>
        <v>13.223839999999999</v>
      </c>
      <c r="T14" s="302">
        <f>S14/R14*100</f>
        <v>8.499158043576065</v>
      </c>
      <c r="U14" s="302">
        <f>Але!C11</f>
        <v>0</v>
      </c>
      <c r="V14" s="306">
        <f>Але!D11</f>
        <v>-2.0227400000000002</v>
      </c>
      <c r="W14" s="302" t="e">
        <f>V14/U14*100</f>
        <v>#DIV/0!</v>
      </c>
      <c r="X14" s="307">
        <f>Але!C13</f>
        <v>25</v>
      </c>
      <c r="Y14" s="452">
        <f>Але!D13</f>
        <v>0</v>
      </c>
      <c r="Z14" s="302">
        <f>Y14/X14*100</f>
        <v>0</v>
      </c>
      <c r="AA14" s="307">
        <f>Але!C15</f>
        <v>50</v>
      </c>
      <c r="AB14" s="308">
        <f>Але!D15</f>
        <v>0.42164000000000001</v>
      </c>
      <c r="AC14" s="302">
        <f>AB14/AA14*100</f>
        <v>0.84328000000000003</v>
      </c>
      <c r="AD14" s="307">
        <f>Але!C16</f>
        <v>195</v>
      </c>
      <c r="AE14" s="307">
        <f>Але!D16</f>
        <v>4.3318399999999997</v>
      </c>
      <c r="AF14" s="302">
        <f t="shared" ref="AF14:AF29" si="4">AE14/AD14*100</f>
        <v>2.2214564102564101</v>
      </c>
      <c r="AG14" s="302">
        <f>Але!C18</f>
        <v>3</v>
      </c>
      <c r="AH14" s="302">
        <f>Але!D18</f>
        <v>0</v>
      </c>
      <c r="AI14" s="302">
        <f>AH14/AG14*100</f>
        <v>0</v>
      </c>
      <c r="AJ14" s="302"/>
      <c r="AK14" s="302"/>
      <c r="AL14" s="309" t="e">
        <f t="shared" ref="AL14:AL23" si="5">AK14/AJ14*100</f>
        <v>#DIV/0!</v>
      </c>
      <c r="AM14" s="307">
        <v>0</v>
      </c>
      <c r="AN14" s="307">
        <v>0</v>
      </c>
      <c r="AO14" s="309" t="e">
        <f t="shared" ref="AO14:AO29" si="6">AN14/AM14*100</f>
        <v>#DIV/0!</v>
      </c>
      <c r="AP14" s="307">
        <f>Але!C27</f>
        <v>54.3</v>
      </c>
      <c r="AQ14" s="310">
        <f>Але!D27</f>
        <v>0</v>
      </c>
      <c r="AR14" s="302">
        <f>AQ14/AP14*100</f>
        <v>0</v>
      </c>
      <c r="AS14" s="311">
        <f>Але!C28</f>
        <v>0</v>
      </c>
      <c r="AT14" s="310">
        <f>Але!D28</f>
        <v>0</v>
      </c>
      <c r="AU14" s="302" t="e">
        <f>AT14/AS14*100</f>
        <v>#DIV/0!</v>
      </c>
      <c r="AV14" s="307"/>
      <c r="AW14" s="307"/>
      <c r="AX14" s="302" t="e">
        <f>AW14/AV14*100</f>
        <v>#DIV/0!</v>
      </c>
      <c r="AY14" s="302">
        <f>Але!C29</f>
        <v>0</v>
      </c>
      <c r="AZ14" s="312">
        <f>Але!D29</f>
        <v>0</v>
      </c>
      <c r="BA14" s="302" t="e">
        <f>AZ14/AY14*100</f>
        <v>#DIV/0!</v>
      </c>
      <c r="BB14" s="302">
        <f>Але!C30</f>
        <v>0</v>
      </c>
      <c r="BC14" s="302">
        <f>Але!D30</f>
        <v>0</v>
      </c>
      <c r="BD14" s="302" t="e">
        <f>BC14/BB14*100</f>
        <v>#DIV/0!</v>
      </c>
      <c r="BE14" s="302">
        <f>Але!C32</f>
        <v>0</v>
      </c>
      <c r="BF14" s="302">
        <f>Але!D31</f>
        <v>0</v>
      </c>
      <c r="BG14" s="302" t="e">
        <f>BF14/BE14*100</f>
        <v>#DIV/0!</v>
      </c>
      <c r="BH14" s="302"/>
      <c r="BI14" s="302"/>
      <c r="BJ14" s="302" t="e">
        <f>BI14/BH14*100</f>
        <v>#DIV/0!</v>
      </c>
      <c r="BK14" s="302"/>
      <c r="BL14" s="302"/>
      <c r="BM14" s="302"/>
      <c r="BN14" s="302"/>
      <c r="BO14" s="313"/>
      <c r="BP14" s="302" t="e">
        <f>BO14/BN14*100</f>
        <v>#DIV/0!</v>
      </c>
      <c r="BQ14" s="302">
        <f>Але!C34</f>
        <v>0</v>
      </c>
      <c r="BR14" s="302">
        <f>Але!D35</f>
        <v>0</v>
      </c>
      <c r="BS14" s="302" t="e">
        <f>BR14/BQ14*100</f>
        <v>#DIV/0!</v>
      </c>
      <c r="BT14" s="302"/>
      <c r="BU14" s="302"/>
      <c r="BV14" s="314" t="e">
        <f>BT14/BU14*100</f>
        <v>#DIV/0!</v>
      </c>
      <c r="BW14" s="314"/>
      <c r="BX14" s="314"/>
      <c r="BY14" s="314" t="e">
        <f>BW14/BX14*100</f>
        <v>#DIV/0!</v>
      </c>
      <c r="BZ14" s="307">
        <f>CC14+CF14+CI14+CL14+CR14+CO14</f>
        <v>2375.2829999999999</v>
      </c>
      <c r="CA14" s="307">
        <f>CD14+CG14+CJ14+CM14+CS14+CP14+CV14</f>
        <v>334.15300000000002</v>
      </c>
      <c r="CB14" s="302">
        <f>CA14/BZ14*100</f>
        <v>14.067923695829087</v>
      </c>
      <c r="CC14" s="309">
        <f>Але!C39</f>
        <v>1901.5</v>
      </c>
      <c r="CD14" s="309">
        <f>Але!D39</f>
        <v>316.92</v>
      </c>
      <c r="CE14" s="302">
        <f>CD14/CC14*100</f>
        <v>16.666841966868262</v>
      </c>
      <c r="CF14" s="302">
        <f>Але!C40</f>
        <v>0</v>
      </c>
      <c r="CG14" s="464">
        <f>Але!D40</f>
        <v>0</v>
      </c>
      <c r="CH14" s="302" t="e">
        <f>CG14/CF14*100</f>
        <v>#DIV/0!</v>
      </c>
      <c r="CI14" s="302">
        <f>Але!C41</f>
        <v>366.14</v>
      </c>
      <c r="CJ14" s="302">
        <f>Але!D41</f>
        <v>0</v>
      </c>
      <c r="CK14" s="302">
        <f t="shared" ref="CK14:CK29" si="7">CJ14/CI14*100</f>
        <v>0</v>
      </c>
      <c r="CL14" s="302">
        <f>Але!C42</f>
        <v>107.643</v>
      </c>
      <c r="CM14" s="302">
        <f>Але!D42</f>
        <v>17.233000000000001</v>
      </c>
      <c r="CN14" s="302">
        <f t="shared" ref="CN14:CN31" si="8">CM14/CL14*100</f>
        <v>16.009401447376977</v>
      </c>
      <c r="CO14" s="302">
        <f>Але!C44</f>
        <v>0</v>
      </c>
      <c r="CP14" s="302">
        <f>Але!D44</f>
        <v>0</v>
      </c>
      <c r="CQ14" s="302" t="e">
        <f>CP14/CO14*100</f>
        <v>#DIV/0!</v>
      </c>
      <c r="CR14" s="306">
        <f>Але!C43</f>
        <v>0</v>
      </c>
      <c r="CS14" s="302">
        <f>Але!D43</f>
        <v>0</v>
      </c>
      <c r="CT14" s="302" t="e">
        <f t="shared" ref="CT14:CT31" si="9">CS14/CR14*100</f>
        <v>#DIV/0!</v>
      </c>
      <c r="CU14" s="302"/>
      <c r="CV14" s="302">
        <f>Але!D45</f>
        <v>0</v>
      </c>
      <c r="CW14" s="302" t="e">
        <f>CV13:CV14/CU14*100</f>
        <v>#DIV/0!</v>
      </c>
      <c r="CX14" s="307"/>
      <c r="CY14" s="307"/>
      <c r="CZ14" s="302" t="e">
        <f>CY14/CX14*100</f>
        <v>#DIV/0!</v>
      </c>
      <c r="DA14" s="302"/>
      <c r="DB14" s="302"/>
      <c r="DC14" s="302"/>
      <c r="DD14" s="302"/>
      <c r="DE14" s="302"/>
      <c r="DF14" s="302"/>
      <c r="DG14" s="311">
        <f>DJ14+DY14+EB14+EE14+EH14+EK14+EN14+EQ14+ET14</f>
        <v>3015.0030000000002</v>
      </c>
      <c r="DH14" s="311">
        <f>DK14+DZ14+EC14+EF14+EI14+EL14+EO14+ER14+EU14</f>
        <v>198.6705</v>
      </c>
      <c r="DI14" s="302">
        <f>DH14/DG14*100</f>
        <v>6.5893964284612654</v>
      </c>
      <c r="DJ14" s="307">
        <f>DM14+DP14+DS14+DV14</f>
        <v>1206.6660000000002</v>
      </c>
      <c r="DK14" s="307">
        <f>DN14+DQ14+DT14+DW14</f>
        <v>119.96868000000001</v>
      </c>
      <c r="DL14" s="302">
        <f>DK14/DJ14*100</f>
        <v>9.9421612940117647</v>
      </c>
      <c r="DM14" s="302">
        <f>Але!C54</f>
        <v>1154.4000000000001</v>
      </c>
      <c r="DN14" s="302">
        <f>Але!D54</f>
        <v>119.96868000000001</v>
      </c>
      <c r="DO14" s="302">
        <f>DN14/DM14*100</f>
        <v>10.392297297297297</v>
      </c>
      <c r="DP14" s="302">
        <f>Але!C57</f>
        <v>0</v>
      </c>
      <c r="DQ14" s="302">
        <f>Але!D57</f>
        <v>0</v>
      </c>
      <c r="DR14" s="302" t="e">
        <f>DQ14/DP14*100</f>
        <v>#DIV/0!</v>
      </c>
      <c r="DS14" s="302">
        <f>Але!C58</f>
        <v>50</v>
      </c>
      <c r="DT14" s="302">
        <f>Але!D58</f>
        <v>0</v>
      </c>
      <c r="DU14" s="302">
        <f>DT14/DS14*100</f>
        <v>0</v>
      </c>
      <c r="DV14" s="302">
        <f>Але!C59</f>
        <v>2.266</v>
      </c>
      <c r="DW14" s="302">
        <f>Але!D59</f>
        <v>0</v>
      </c>
      <c r="DX14" s="302">
        <f>DW14/DV14*100</f>
        <v>0</v>
      </c>
      <c r="DY14" s="302">
        <f>Але!C61</f>
        <v>103.383</v>
      </c>
      <c r="DZ14" s="302">
        <f>Але!D61</f>
        <v>10.327590000000001</v>
      </c>
      <c r="EA14" s="302">
        <f>DZ14/DY14*100</f>
        <v>9.989640463132238</v>
      </c>
      <c r="EB14" s="302">
        <f>Але!C62</f>
        <v>15</v>
      </c>
      <c r="EC14" s="302">
        <f>Але!D62</f>
        <v>0</v>
      </c>
      <c r="ED14" s="302">
        <f>EC14/EB14*100</f>
        <v>0</v>
      </c>
      <c r="EE14" s="307">
        <f>Але!C68</f>
        <v>692.15</v>
      </c>
      <c r="EF14" s="307">
        <f>Але!D68</f>
        <v>0</v>
      </c>
      <c r="EG14" s="302">
        <f>EF14/EE14*100</f>
        <v>0</v>
      </c>
      <c r="EH14" s="307">
        <f>Але!C73</f>
        <v>633.6</v>
      </c>
      <c r="EI14" s="307">
        <f>Але!D73</f>
        <v>20.374230000000001</v>
      </c>
      <c r="EJ14" s="302">
        <f>EI14/EH14*100</f>
        <v>3.2156297348484846</v>
      </c>
      <c r="EK14" s="307">
        <f>Але!C77</f>
        <v>334.20400000000001</v>
      </c>
      <c r="EL14" s="315">
        <f>Але!D77</f>
        <v>48</v>
      </c>
      <c r="EM14" s="302">
        <f t="shared" ref="EM14:EM29" si="10">EL14/EK14*100</f>
        <v>14.362485188687149</v>
      </c>
      <c r="EN14" s="302">
        <f>Але!C79</f>
        <v>0</v>
      </c>
      <c r="EO14" s="302">
        <f>Але!D79</f>
        <v>0</v>
      </c>
      <c r="EP14" s="302" t="e">
        <f t="shared" ref="EP14:EP29" si="11">EO14/EN14*100</f>
        <v>#DIV/0!</v>
      </c>
      <c r="EQ14" s="303">
        <f>Але!C84</f>
        <v>30</v>
      </c>
      <c r="ER14" s="303">
        <f>Але!D84</f>
        <v>0</v>
      </c>
      <c r="ES14" s="302">
        <f>ER14/EQ14*100</f>
        <v>0</v>
      </c>
      <c r="ET14" s="302">
        <f>Але!C90</f>
        <v>0</v>
      </c>
      <c r="EU14" s="302">
        <f>Але!D90</f>
        <v>0</v>
      </c>
      <c r="EV14" s="302" t="e">
        <f>EU14/ET14*100</f>
        <v>#DIV/0!</v>
      </c>
      <c r="EW14" s="316">
        <f t="shared" ref="EW14:EW29" si="12">SUM(C14-DG14)</f>
        <v>-4.5474735088646412E-13</v>
      </c>
      <c r="EX14" s="316">
        <f t="shared" ref="EX14:EX29" si="13">SUM(D14-DH14)</f>
        <v>173.36153999999999</v>
      </c>
      <c r="EY14" s="302">
        <f>EX14/EW14*100%</f>
        <v>-381226058078308.25</v>
      </c>
      <c r="EZ14" s="162"/>
      <c r="FA14" s="163"/>
      <c r="FC14" s="163"/>
    </row>
    <row r="15" spans="1:159" s="164" customFormat="1" ht="22.5" customHeight="1">
      <c r="A15" s="345">
        <v>2</v>
      </c>
      <c r="B15" s="347" t="s">
        <v>290</v>
      </c>
      <c r="C15" s="300">
        <f t="shared" ref="C15:C29" si="14">F15+BZ15</f>
        <v>13307.498029999999</v>
      </c>
      <c r="D15" s="301">
        <f>G15+CA15+CY15</f>
        <v>1293.1644900000001</v>
      </c>
      <c r="E15" s="309">
        <f t="shared" si="1"/>
        <v>9.7175628888670982</v>
      </c>
      <c r="F15" s="303">
        <f t="shared" ref="F15:F29" si="15">I15+X15+AA15+AD15+AG15+AM15+AS15+BE15+BQ15+BN15+AJ15+AY15+L15+R15+O15+U15+AP15</f>
        <v>3475.32</v>
      </c>
      <c r="G15" s="303">
        <f>J15+Y15+AB15+AE15+AH15+AN15+AT15+BF15+AK15+BR15+BO15+AZ15+M15+S15+P15+V15+AQ15</f>
        <v>252.62369000000001</v>
      </c>
      <c r="H15" s="309">
        <f t="shared" ref="H15:H29" si="16">G15/F15*100</f>
        <v>7.2690770921814387</v>
      </c>
      <c r="I15" s="317">
        <f>Сун!C6</f>
        <v>350.22</v>
      </c>
      <c r="J15" s="454">
        <f>Сун!D6</f>
        <v>50.678400000000003</v>
      </c>
      <c r="K15" s="309">
        <f t="shared" ref="K15:K29" si="17">J15/I15*100</f>
        <v>14.470447147507281</v>
      </c>
      <c r="L15" s="309">
        <f>Сун!C8</f>
        <v>267.48</v>
      </c>
      <c r="M15" s="309">
        <f>Сун!D8</f>
        <v>28.636890000000001</v>
      </c>
      <c r="N15" s="302">
        <f t="shared" ref="N15:N29" si="18">M15/L15*100</f>
        <v>10.706179901301031</v>
      </c>
      <c r="O15" s="302">
        <f>Сун!C9</f>
        <v>2.87</v>
      </c>
      <c r="P15" s="302">
        <f>Сун!D9</f>
        <v>0.18376000000000001</v>
      </c>
      <c r="Q15" s="302">
        <f t="shared" ref="Q15:Q29" si="19">P15/O15*100</f>
        <v>6.4027874564459939</v>
      </c>
      <c r="R15" s="302">
        <f>Сун!C10</f>
        <v>446.75</v>
      </c>
      <c r="S15" s="302">
        <f>Сун!D10</f>
        <v>37.969520000000003</v>
      </c>
      <c r="T15" s="302">
        <f t="shared" ref="T15:T29" si="20">S15/R15*100</f>
        <v>8.499053161723559</v>
      </c>
      <c r="U15" s="302">
        <f>Сун!C11</f>
        <v>0</v>
      </c>
      <c r="V15" s="306">
        <f>Сун!D11</f>
        <v>-5.8079799999999997</v>
      </c>
      <c r="W15" s="302" t="e">
        <f t="shared" ref="W15:W29" si="21">V15/U15*100</f>
        <v>#DIV/0!</v>
      </c>
      <c r="X15" s="317">
        <f>Сун!C13</f>
        <v>40</v>
      </c>
      <c r="Y15" s="317">
        <f>Сун!D13</f>
        <v>13.313700000000001</v>
      </c>
      <c r="Z15" s="309">
        <f t="shared" ref="Z15:Z29" si="22">Y15/X15*100</f>
        <v>33.284250000000007</v>
      </c>
      <c r="AA15" s="317">
        <f>Сун!C15</f>
        <v>943</v>
      </c>
      <c r="AB15" s="308">
        <f>Сун!D15</f>
        <v>38.078270000000003</v>
      </c>
      <c r="AC15" s="309">
        <f t="shared" ref="AC15:AC29" si="23">AB15/AA15*100</f>
        <v>4.0379925768822913</v>
      </c>
      <c r="AD15" s="317">
        <f>Сун!C16</f>
        <v>1200</v>
      </c>
      <c r="AE15" s="317">
        <f>Сун!D16</f>
        <v>83.210279999999997</v>
      </c>
      <c r="AF15" s="309">
        <f t="shared" si="4"/>
        <v>6.9341900000000001</v>
      </c>
      <c r="AG15" s="309">
        <f>Сун!C18</f>
        <v>10</v>
      </c>
      <c r="AH15" s="309">
        <f>Сун!D18</f>
        <v>0.6</v>
      </c>
      <c r="AI15" s="309">
        <f t="shared" ref="AI15:AI31" si="24">AH15/AG15*100</f>
        <v>6</v>
      </c>
      <c r="AJ15" s="309"/>
      <c r="AK15" s="309"/>
      <c r="AL15" s="309" t="e">
        <f t="shared" si="5"/>
        <v>#DIV/0!</v>
      </c>
      <c r="AM15" s="317">
        <f>Сун!C27</f>
        <v>0</v>
      </c>
      <c r="AN15" s="317">
        <f>Сун!D27</f>
        <v>0</v>
      </c>
      <c r="AO15" s="309" t="e">
        <f t="shared" si="6"/>
        <v>#DIV/0!</v>
      </c>
      <c r="AP15" s="317">
        <f>Сун!C28</f>
        <v>165</v>
      </c>
      <c r="AQ15" s="318">
        <f>Сун!D28</f>
        <v>0</v>
      </c>
      <c r="AR15" s="309">
        <f t="shared" ref="AR15:AR29" si="25">AQ15/AP15*100</f>
        <v>0</v>
      </c>
      <c r="AS15" s="311">
        <f>Сун!C29</f>
        <v>50</v>
      </c>
      <c r="AT15" s="318">
        <f>Сун!D29</f>
        <v>8.3339999999999996</v>
      </c>
      <c r="AU15" s="309">
        <f t="shared" ref="AU15:AU29" si="26">AT15/AS15*100</f>
        <v>16.667999999999999</v>
      </c>
      <c r="AV15" s="317"/>
      <c r="AW15" s="317"/>
      <c r="AX15" s="309" t="e">
        <f t="shared" ref="AX15:AX29" si="27">AW15/AV15*100</f>
        <v>#DIV/0!</v>
      </c>
      <c r="AY15" s="309">
        <f>Сун!C31</f>
        <v>0</v>
      </c>
      <c r="AZ15" s="312">
        <f>Сун!D31</f>
        <v>0</v>
      </c>
      <c r="BA15" s="309" t="e">
        <f t="shared" ref="BA15:BA31" si="28">AZ15/AY15*100</f>
        <v>#DIV/0!</v>
      </c>
      <c r="BB15" s="309"/>
      <c r="BC15" s="309"/>
      <c r="BD15" s="309"/>
      <c r="BE15" s="309">
        <f>Сун!C32</f>
        <v>0</v>
      </c>
      <c r="BF15" s="309">
        <f>Сун!D32</f>
        <v>0</v>
      </c>
      <c r="BG15" s="309" t="e">
        <f t="shared" ref="BG15:BG31" si="29">BF15/BE15*100</f>
        <v>#DIV/0!</v>
      </c>
      <c r="BH15" s="309"/>
      <c r="BI15" s="309"/>
      <c r="BJ15" s="309" t="e">
        <f t="shared" ref="BJ15:BJ29" si="30">BI15/BH15*100</f>
        <v>#DIV/0!</v>
      </c>
      <c r="BK15" s="309">
        <f>Сун!C35</f>
        <v>0</v>
      </c>
      <c r="BL15" s="309">
        <f>Сун!D35</f>
        <v>0</v>
      </c>
      <c r="BM15" s="309"/>
      <c r="BN15" s="309">
        <f>Сун!C35</f>
        <v>0</v>
      </c>
      <c r="BO15" s="309">
        <f>Сун!D35</f>
        <v>0</v>
      </c>
      <c r="BP15" s="302" t="e">
        <f t="shared" ref="BP15:BP29" si="31">BO15/BN15*100</f>
        <v>#DIV/0!</v>
      </c>
      <c r="BQ15" s="309">
        <f>Сун!C37</f>
        <v>0</v>
      </c>
      <c r="BR15" s="309">
        <f>Сун!D37</f>
        <v>-2.57315</v>
      </c>
      <c r="BS15" s="309" t="e">
        <f t="shared" ref="BS15:BS29" si="32">BR15/BQ15*100</f>
        <v>#DIV/0!</v>
      </c>
      <c r="BT15" s="309"/>
      <c r="BU15" s="309"/>
      <c r="BV15" s="319" t="e">
        <f t="shared" ref="BV15:BV29" si="33">BT15/BU15*100</f>
        <v>#DIV/0!</v>
      </c>
      <c r="BW15" s="319"/>
      <c r="BX15" s="319"/>
      <c r="BY15" s="319" t="e">
        <f t="shared" ref="BY15:BY29" si="34">BW15/BX15*100</f>
        <v>#DIV/0!</v>
      </c>
      <c r="BZ15" s="307">
        <f t="shared" ref="BZ15:BZ29" si="35">CC15+CF15+CI15+CL15+CR15+CO15</f>
        <v>9832.1780299999991</v>
      </c>
      <c r="CA15" s="307">
        <f t="shared" ref="CA15:CA29" si="36">CD15+CG15+CJ15+CM15+CS15+CP15+CV15</f>
        <v>1040.5408</v>
      </c>
      <c r="CB15" s="309">
        <f>CA15/BZ15*100</f>
        <v>10.583014229655889</v>
      </c>
      <c r="CC15" s="309">
        <f>Сун!C42</f>
        <v>6036.4</v>
      </c>
      <c r="CD15" s="309">
        <f>Сун!D42</f>
        <v>1006.074</v>
      </c>
      <c r="CE15" s="309">
        <f t="shared" ref="CE15:CE29" si="37">CD15/CC15*100</f>
        <v>16.666788151878603</v>
      </c>
      <c r="CF15" s="309">
        <f>Сун!C43</f>
        <v>0</v>
      </c>
      <c r="CG15" s="465">
        <f>Сун!D43</f>
        <v>0</v>
      </c>
      <c r="CH15" s="309" t="e">
        <f t="shared" ref="CH15:CH29" si="38">CG15/CF15*100</f>
        <v>#DIV/0!</v>
      </c>
      <c r="CI15" s="320">
        <f>Сун!C44</f>
        <v>3555.4910300000001</v>
      </c>
      <c r="CJ15" s="309">
        <f>Сун!D44</f>
        <v>0</v>
      </c>
      <c r="CK15" s="309">
        <f t="shared" si="7"/>
        <v>0</v>
      </c>
      <c r="CL15" s="309">
        <f>Сун!C46</f>
        <v>215.28700000000001</v>
      </c>
      <c r="CM15" s="309">
        <f>Сун!D46</f>
        <v>34.466799999999999</v>
      </c>
      <c r="CN15" s="309">
        <f t="shared" si="8"/>
        <v>16.009698681295202</v>
      </c>
      <c r="CO15" s="309">
        <f>Сун!C47</f>
        <v>25</v>
      </c>
      <c r="CP15" s="309">
        <f>Сун!D47</f>
        <v>0</v>
      </c>
      <c r="CQ15" s="302">
        <f t="shared" ref="CQ15:CQ29" si="39">CP15/CO15*100</f>
        <v>0</v>
      </c>
      <c r="CR15" s="321">
        <f>Сун!C48</f>
        <v>0</v>
      </c>
      <c r="CS15" s="309">
        <f>Сун!D48</f>
        <v>0</v>
      </c>
      <c r="CT15" s="309" t="e">
        <f t="shared" si="9"/>
        <v>#DIV/0!</v>
      </c>
      <c r="CU15" s="309"/>
      <c r="CV15" s="309"/>
      <c r="CW15" s="309"/>
      <c r="CX15" s="317"/>
      <c r="CY15" s="317"/>
      <c r="CZ15" s="309" t="e">
        <f t="shared" ref="CZ15:CZ29" si="40">CY15/CX15*100</f>
        <v>#DIV/0!</v>
      </c>
      <c r="DA15" s="309"/>
      <c r="DB15" s="309"/>
      <c r="DC15" s="309"/>
      <c r="DD15" s="309"/>
      <c r="DE15" s="309"/>
      <c r="DF15" s="309"/>
      <c r="DG15" s="311">
        <f>DJ15+DY15+EB15+EE15+EH15+EK15+EN15+EQ15+ET15</f>
        <v>13307.498029999999</v>
      </c>
      <c r="DH15" s="311">
        <f t="shared" ref="DG15:DH29" si="41">DK15+DZ15+EC15+EF15+EI15+EL15+EO15+ER15+EU15</f>
        <v>894.83907000000011</v>
      </c>
      <c r="DI15" s="309">
        <f t="shared" ref="DI15:DI29" si="42">DH15/DG15*100</f>
        <v>6.7243223931553739</v>
      </c>
      <c r="DJ15" s="317">
        <f>DM15+DP15+DS15+DV15</f>
        <v>2045.3389999999999</v>
      </c>
      <c r="DK15" s="317">
        <f t="shared" ref="DJ15:DK29" si="43">DN15+DQ15+DT15+DW15</f>
        <v>264.97775000000001</v>
      </c>
      <c r="DL15" s="309">
        <f t="shared" ref="DL15:DL29" si="44">DK15/DJ15*100</f>
        <v>12.955199602608664</v>
      </c>
      <c r="DM15" s="309">
        <f>Сун!C59</f>
        <v>1939.6</v>
      </c>
      <c r="DN15" s="309">
        <f>Сун!D59</f>
        <v>264.97775000000001</v>
      </c>
      <c r="DO15" s="309">
        <f t="shared" ref="DO15:DO29" si="45">DN15/DM15*100</f>
        <v>13.661463703856466</v>
      </c>
      <c r="DP15" s="309">
        <f>Сун!C62</f>
        <v>0</v>
      </c>
      <c r="DQ15" s="309">
        <f>Сун!D62</f>
        <v>0</v>
      </c>
      <c r="DR15" s="309" t="e">
        <f t="shared" ref="DR15:DR29" si="46">DQ15/DP15*100</f>
        <v>#DIV/0!</v>
      </c>
      <c r="DS15" s="309">
        <f>Сун!C63</f>
        <v>100</v>
      </c>
      <c r="DT15" s="309">
        <f>Сун!D63</f>
        <v>0</v>
      </c>
      <c r="DU15" s="309">
        <f t="shared" ref="DU15:DU29" si="47">DT15/DS15*100</f>
        <v>0</v>
      </c>
      <c r="DV15" s="309">
        <f>Сун!C64</f>
        <v>5.7389999999999999</v>
      </c>
      <c r="DW15" s="309">
        <f>Сун!D64</f>
        <v>0</v>
      </c>
      <c r="DX15" s="309">
        <f t="shared" ref="DX15:DX29" si="48">DW15/DV15*100</f>
        <v>0</v>
      </c>
      <c r="DY15" s="309">
        <f>Сун!C66</f>
        <v>206.767</v>
      </c>
      <c r="DZ15" s="309">
        <f>Сун!D66</f>
        <v>21.655180000000001</v>
      </c>
      <c r="EA15" s="309">
        <f t="shared" ref="EA15:EA31" si="49">DZ15/DY15*100</f>
        <v>10.473228319799583</v>
      </c>
      <c r="EB15" s="309">
        <f>Сун!C67</f>
        <v>315</v>
      </c>
      <c r="EC15" s="309">
        <f>Сун!D67</f>
        <v>0</v>
      </c>
      <c r="ED15" s="309">
        <f t="shared" ref="ED15:ED31" si="50">EC15/EB15*100</f>
        <v>0</v>
      </c>
      <c r="EE15" s="317">
        <f>Сун!C73</f>
        <v>2118.9299999999998</v>
      </c>
      <c r="EF15" s="317">
        <f>Сун!D73</f>
        <v>23.059000000000001</v>
      </c>
      <c r="EG15" s="309">
        <f t="shared" ref="EG15:EG29" si="51">EF15/EE15*100</f>
        <v>1.0882379314087773</v>
      </c>
      <c r="EH15" s="317">
        <f>Сун!C78</f>
        <v>5123.2620299999999</v>
      </c>
      <c r="EI15" s="317">
        <f>Сун!D78</f>
        <v>116.1546</v>
      </c>
      <c r="EJ15" s="309">
        <f t="shared" ref="EJ15:EJ29" si="52">EI15/EH15*100</f>
        <v>2.2672000635501366</v>
      </c>
      <c r="EK15" s="317">
        <f>Сун!C83</f>
        <v>3448.2</v>
      </c>
      <c r="EL15" s="322">
        <f>Сун!D83</f>
        <v>466.94054</v>
      </c>
      <c r="EM15" s="309">
        <f t="shared" si="10"/>
        <v>13.541573574618642</v>
      </c>
      <c r="EN15" s="309">
        <f>Сун!C86</f>
        <v>0</v>
      </c>
      <c r="EO15" s="309">
        <f>Сун!D86</f>
        <v>0</v>
      </c>
      <c r="EP15" s="309" t="e">
        <f t="shared" si="11"/>
        <v>#DIV/0!</v>
      </c>
      <c r="EQ15" s="323">
        <f>Сун!C91</f>
        <v>50</v>
      </c>
      <c r="ER15" s="323">
        <f>Сун!D91</f>
        <v>2.052</v>
      </c>
      <c r="ES15" s="309">
        <f t="shared" ref="ES15:ES29" si="53">ER15/EQ15*100</f>
        <v>4.1040000000000001</v>
      </c>
      <c r="ET15" s="309">
        <f>Сун!C97</f>
        <v>0</v>
      </c>
      <c r="EU15" s="309">
        <f>Сун!D97</f>
        <v>0</v>
      </c>
      <c r="EV15" s="302" t="e">
        <f>EU15/ET15*100</f>
        <v>#DIV/0!</v>
      </c>
      <c r="EW15" s="316">
        <f t="shared" si="12"/>
        <v>0</v>
      </c>
      <c r="EX15" s="316">
        <f t="shared" si="13"/>
        <v>398.32542000000001</v>
      </c>
      <c r="EY15" s="302" t="e">
        <f>EX15/EW15*100%</f>
        <v>#DIV/0!</v>
      </c>
      <c r="EZ15" s="162"/>
      <c r="FA15" s="163"/>
      <c r="FC15" s="163"/>
    </row>
    <row r="16" spans="1:159" s="160" customFormat="1" ht="25.5" customHeight="1">
      <c r="A16" s="345">
        <v>3</v>
      </c>
      <c r="B16" s="347" t="s">
        <v>291</v>
      </c>
      <c r="C16" s="324">
        <f t="shared" si="14"/>
        <v>8120.79</v>
      </c>
      <c r="D16" s="301">
        <f t="shared" si="0"/>
        <v>776.79807000000005</v>
      </c>
      <c r="E16" s="309">
        <f t="shared" si="1"/>
        <v>9.5655480562851647</v>
      </c>
      <c r="F16" s="303">
        <f t="shared" si="15"/>
        <v>2230.79</v>
      </c>
      <c r="G16" s="303">
        <f t="shared" si="3"/>
        <v>241.94327000000004</v>
      </c>
      <c r="H16" s="309">
        <f t="shared" si="16"/>
        <v>10.845631816531364</v>
      </c>
      <c r="I16" s="325">
        <f>Иль!C6</f>
        <v>70.650000000000006</v>
      </c>
      <c r="J16" s="453">
        <f>Иль!D6</f>
        <v>11.66977</v>
      </c>
      <c r="K16" s="309">
        <f t="shared" si="17"/>
        <v>16.517721160651096</v>
      </c>
      <c r="L16" s="309">
        <f>Иль!C8</f>
        <v>252.72</v>
      </c>
      <c r="M16" s="309">
        <f>Иль!D8</f>
        <v>27.056909999999998</v>
      </c>
      <c r="N16" s="302">
        <f t="shared" si="18"/>
        <v>10.70627967711301</v>
      </c>
      <c r="O16" s="302">
        <f>Иль!C9</f>
        <v>2.71</v>
      </c>
      <c r="P16" s="302">
        <f>Иль!D9</f>
        <v>0.17366000000000001</v>
      </c>
      <c r="Q16" s="302">
        <f t="shared" si="19"/>
        <v>6.4081180811808123</v>
      </c>
      <c r="R16" s="302">
        <f>Иль!C10</f>
        <v>422.11</v>
      </c>
      <c r="S16" s="302">
        <f>Иль!D10</f>
        <v>35.874639999999999</v>
      </c>
      <c r="T16" s="302">
        <f t="shared" si="20"/>
        <v>8.4988841771102308</v>
      </c>
      <c r="U16" s="302">
        <f>Иль!C11</f>
        <v>0</v>
      </c>
      <c r="V16" s="306">
        <f>Иль!D11</f>
        <v>-5.4875400000000001</v>
      </c>
      <c r="W16" s="302" t="e">
        <f t="shared" si="21"/>
        <v>#DIV/0!</v>
      </c>
      <c r="X16" s="317">
        <f>Иль!C13</f>
        <v>10</v>
      </c>
      <c r="Y16" s="317">
        <f>Иль!D13</f>
        <v>0</v>
      </c>
      <c r="Z16" s="309">
        <f t="shared" si="22"/>
        <v>0</v>
      </c>
      <c r="AA16" s="317">
        <f>Иль!C15</f>
        <v>334</v>
      </c>
      <c r="AB16" s="308">
        <f>Иль!D15</f>
        <v>74.593180000000004</v>
      </c>
      <c r="AC16" s="309">
        <f t="shared" si="23"/>
        <v>22.333287425149699</v>
      </c>
      <c r="AD16" s="317">
        <f>Иль!C16</f>
        <v>750</v>
      </c>
      <c r="AE16" s="317">
        <f>Иль!D16</f>
        <v>28.11225</v>
      </c>
      <c r="AF16" s="309">
        <f t="shared" si="4"/>
        <v>3.7483000000000004</v>
      </c>
      <c r="AG16" s="309">
        <f>Иль!C18</f>
        <v>4</v>
      </c>
      <c r="AH16" s="309">
        <f>Иль!D18</f>
        <v>0</v>
      </c>
      <c r="AI16" s="309">
        <f t="shared" si="24"/>
        <v>0</v>
      </c>
      <c r="AJ16" s="309"/>
      <c r="AK16" s="309"/>
      <c r="AL16" s="309" t="e">
        <f t="shared" si="5"/>
        <v>#DIV/0!</v>
      </c>
      <c r="AM16" s="317">
        <f>Иль!C27</f>
        <v>0</v>
      </c>
      <c r="AN16" s="317">
        <f>Иль!D27</f>
        <v>0</v>
      </c>
      <c r="AO16" s="309" t="e">
        <f t="shared" si="6"/>
        <v>#DIV/0!</v>
      </c>
      <c r="AP16" s="317">
        <f>Иль!C28</f>
        <v>354</v>
      </c>
      <c r="AQ16" s="318">
        <f>Иль!D28</f>
        <v>48.247</v>
      </c>
      <c r="AR16" s="309">
        <f t="shared" si="25"/>
        <v>13.629096045197739</v>
      </c>
      <c r="AS16" s="311">
        <f>Иль!C29</f>
        <v>30.6</v>
      </c>
      <c r="AT16" s="318">
        <f>Иль!D29</f>
        <v>0</v>
      </c>
      <c r="AU16" s="309">
        <f t="shared" si="26"/>
        <v>0</v>
      </c>
      <c r="AV16" s="317"/>
      <c r="AW16" s="317"/>
      <c r="AX16" s="309" t="e">
        <f t="shared" si="27"/>
        <v>#DIV/0!</v>
      </c>
      <c r="AY16" s="309">
        <f>Иль!C30</f>
        <v>0</v>
      </c>
      <c r="AZ16" s="312">
        <f>Иль!D30</f>
        <v>0</v>
      </c>
      <c r="BA16" s="309" t="e">
        <f t="shared" si="28"/>
        <v>#DIV/0!</v>
      </c>
      <c r="BB16" s="309"/>
      <c r="BC16" s="309"/>
      <c r="BD16" s="309"/>
      <c r="BE16" s="309">
        <f>Иль!C34</f>
        <v>0</v>
      </c>
      <c r="BF16" s="309">
        <f>SUM(Иль!D32)</f>
        <v>21.555</v>
      </c>
      <c r="BG16" s="309" t="e">
        <f t="shared" si="29"/>
        <v>#DIV/0!</v>
      </c>
      <c r="BH16" s="309"/>
      <c r="BI16" s="309"/>
      <c r="BJ16" s="309" t="e">
        <f t="shared" si="30"/>
        <v>#DIV/0!</v>
      </c>
      <c r="BK16" s="309"/>
      <c r="BL16" s="309"/>
      <c r="BM16" s="309"/>
      <c r="BN16" s="309">
        <f>Иль!C35</f>
        <v>0</v>
      </c>
      <c r="BO16" s="309">
        <f>Иль!D35</f>
        <v>0.1484</v>
      </c>
      <c r="BP16" s="302" t="e">
        <f t="shared" si="31"/>
        <v>#DIV/0!</v>
      </c>
      <c r="BQ16" s="309">
        <v>0</v>
      </c>
      <c r="BR16" s="309">
        <f>Иль!D38</f>
        <v>0</v>
      </c>
      <c r="BS16" s="309" t="e">
        <f t="shared" si="32"/>
        <v>#DIV/0!</v>
      </c>
      <c r="BT16" s="309"/>
      <c r="BU16" s="309"/>
      <c r="BV16" s="319" t="e">
        <f t="shared" si="33"/>
        <v>#DIV/0!</v>
      </c>
      <c r="BW16" s="319"/>
      <c r="BX16" s="319"/>
      <c r="BY16" s="319" t="e">
        <f t="shared" si="34"/>
        <v>#DIV/0!</v>
      </c>
      <c r="BZ16" s="307">
        <f>CC16+CF16+CI16+CL16+CR16+CO16</f>
        <v>5890</v>
      </c>
      <c r="CA16" s="307">
        <f t="shared" si="36"/>
        <v>534.85479999999995</v>
      </c>
      <c r="CB16" s="309">
        <f>CA16/BZ16*100</f>
        <v>9.0807266553480464</v>
      </c>
      <c r="CC16" s="309">
        <f>Иль!C43</f>
        <v>3002.3</v>
      </c>
      <c r="CD16" s="309">
        <f>Иль!D43</f>
        <v>500.38799999999998</v>
      </c>
      <c r="CE16" s="309">
        <f t="shared" si="37"/>
        <v>16.666822103054322</v>
      </c>
      <c r="CF16" s="309">
        <f>Иль!C44</f>
        <v>0</v>
      </c>
      <c r="CG16" s="465">
        <f>Иль!D44</f>
        <v>0</v>
      </c>
      <c r="CH16" s="309" t="e">
        <f t="shared" si="38"/>
        <v>#DIV/0!</v>
      </c>
      <c r="CI16" s="302">
        <f>Иль!C45</f>
        <v>2626.6729999999998</v>
      </c>
      <c r="CJ16" s="309">
        <f>Иль!D45</f>
        <v>0</v>
      </c>
      <c r="CK16" s="309">
        <f t="shared" si="7"/>
        <v>0</v>
      </c>
      <c r="CL16" s="309">
        <f>Иль!C47</f>
        <v>211.02699999999999</v>
      </c>
      <c r="CM16" s="309">
        <f>Иль!D47</f>
        <v>34.466799999999999</v>
      </c>
      <c r="CN16" s="309">
        <f t="shared" si="8"/>
        <v>16.332886313125808</v>
      </c>
      <c r="CO16" s="309">
        <f>Иль!C48</f>
        <v>50</v>
      </c>
      <c r="CP16" s="309">
        <f>Иль!D48</f>
        <v>0</v>
      </c>
      <c r="CQ16" s="302">
        <f t="shared" si="39"/>
        <v>0</v>
      </c>
      <c r="CR16" s="321">
        <f>Иль!C52</f>
        <v>0</v>
      </c>
      <c r="CS16" s="309">
        <f>Иль!D52</f>
        <v>0</v>
      </c>
      <c r="CT16" s="309" t="e">
        <f t="shared" si="9"/>
        <v>#DIV/0!</v>
      </c>
      <c r="CU16" s="309"/>
      <c r="CV16" s="309"/>
      <c r="CW16" s="309"/>
      <c r="CX16" s="317"/>
      <c r="CY16" s="317"/>
      <c r="CZ16" s="309" t="e">
        <f t="shared" si="40"/>
        <v>#DIV/0!</v>
      </c>
      <c r="DA16" s="309"/>
      <c r="DB16" s="309"/>
      <c r="DC16" s="309"/>
      <c r="DD16" s="309"/>
      <c r="DE16" s="309"/>
      <c r="DF16" s="309">
        <v>0</v>
      </c>
      <c r="DG16" s="311">
        <f t="shared" si="41"/>
        <v>8120.7900000000009</v>
      </c>
      <c r="DH16" s="311">
        <f t="shared" si="41"/>
        <v>555.35798</v>
      </c>
      <c r="DI16" s="309">
        <f t="shared" si="42"/>
        <v>6.8387186468311576</v>
      </c>
      <c r="DJ16" s="317">
        <f t="shared" si="43"/>
        <v>1544.307</v>
      </c>
      <c r="DK16" s="317">
        <f t="shared" si="43"/>
        <v>192.76031</v>
      </c>
      <c r="DL16" s="309">
        <f t="shared" si="44"/>
        <v>12.481994188979264</v>
      </c>
      <c r="DM16" s="309">
        <f>Иль!C60</f>
        <v>1523.7</v>
      </c>
      <c r="DN16" s="309">
        <f>Иль!D60</f>
        <v>192.76031</v>
      </c>
      <c r="DO16" s="309">
        <f t="shared" si="45"/>
        <v>12.650804620332087</v>
      </c>
      <c r="DP16" s="309">
        <f>Иль!C63</f>
        <v>0</v>
      </c>
      <c r="DQ16" s="309">
        <f>Иль!D63</f>
        <v>0</v>
      </c>
      <c r="DR16" s="309" t="e">
        <f t="shared" si="46"/>
        <v>#DIV/0!</v>
      </c>
      <c r="DS16" s="309">
        <f>Иль!C64</f>
        <v>17</v>
      </c>
      <c r="DT16" s="309">
        <f>Иль!D64</f>
        <v>0</v>
      </c>
      <c r="DU16" s="309">
        <f t="shared" si="47"/>
        <v>0</v>
      </c>
      <c r="DV16" s="309">
        <f>Иль!C65</f>
        <v>3.6070000000000002</v>
      </c>
      <c r="DW16" s="309">
        <f>Иль!D65</f>
        <v>0</v>
      </c>
      <c r="DX16" s="309">
        <f t="shared" si="48"/>
        <v>0</v>
      </c>
      <c r="DY16" s="309">
        <f>Иль!C67</f>
        <v>206.767</v>
      </c>
      <c r="DZ16" s="309">
        <f>Иль!D67</f>
        <v>21.655180000000001</v>
      </c>
      <c r="EA16" s="309">
        <f t="shared" si="49"/>
        <v>10.473228319799583</v>
      </c>
      <c r="EB16" s="309">
        <f>Иль!C68</f>
        <v>15</v>
      </c>
      <c r="EC16" s="309">
        <f>Иль!D68</f>
        <v>0</v>
      </c>
      <c r="ED16" s="309">
        <f t="shared" si="50"/>
        <v>0</v>
      </c>
      <c r="EE16" s="317">
        <f>Иль!C74</f>
        <v>3482.07</v>
      </c>
      <c r="EF16" s="317">
        <f>Иль!D74</f>
        <v>0</v>
      </c>
      <c r="EG16" s="309">
        <f t="shared" si="51"/>
        <v>0</v>
      </c>
      <c r="EH16" s="317">
        <f>Иль!C81</f>
        <v>1063.546</v>
      </c>
      <c r="EI16" s="317">
        <f>Иль!D81</f>
        <v>47.015349999999998</v>
      </c>
      <c r="EJ16" s="309">
        <f t="shared" si="52"/>
        <v>4.4206221451634438</v>
      </c>
      <c r="EK16" s="317">
        <f>Иль!C85</f>
        <v>1799.1</v>
      </c>
      <c r="EL16" s="322">
        <f>Иль!D85</f>
        <v>293.92714000000001</v>
      </c>
      <c r="EM16" s="309">
        <f t="shared" si="10"/>
        <v>16.337454282696907</v>
      </c>
      <c r="EN16" s="309">
        <f>Иль!C87</f>
        <v>0</v>
      </c>
      <c r="EO16" s="309">
        <f>Иль!D87</f>
        <v>0</v>
      </c>
      <c r="EP16" s="309" t="e">
        <f t="shared" si="11"/>
        <v>#DIV/0!</v>
      </c>
      <c r="EQ16" s="323">
        <f>Иль!C92</f>
        <v>10</v>
      </c>
      <c r="ER16" s="323">
        <f>Иль!D92</f>
        <v>0</v>
      </c>
      <c r="ES16" s="309">
        <f t="shared" si="53"/>
        <v>0</v>
      </c>
      <c r="ET16" s="309">
        <f>Иль!C98</f>
        <v>0</v>
      </c>
      <c r="EU16" s="309">
        <f>Иль!D98</f>
        <v>0</v>
      </c>
      <c r="EV16" s="302" t="e">
        <f t="shared" ref="EV16:EV29" si="54">EU16/ET16*100</f>
        <v>#DIV/0!</v>
      </c>
      <c r="EW16" s="316">
        <f t="shared" si="12"/>
        <v>-9.0949470177292824E-13</v>
      </c>
      <c r="EX16" s="316">
        <f t="shared" si="13"/>
        <v>221.44009000000005</v>
      </c>
      <c r="EY16" s="302">
        <f>EX16/EW16*100</f>
        <v>-2.43475953810764E+16</v>
      </c>
      <c r="EZ16" s="162"/>
      <c r="FA16" s="163"/>
      <c r="FC16" s="163"/>
    </row>
    <row r="17" spans="1:170" s="160" customFormat="1" ht="22.5" customHeight="1">
      <c r="A17" s="345">
        <v>4</v>
      </c>
      <c r="B17" s="347" t="s">
        <v>292</v>
      </c>
      <c r="C17" s="324">
        <f t="shared" si="14"/>
        <v>10304.08</v>
      </c>
      <c r="D17" s="301">
        <f t="shared" si="0"/>
        <v>1191.4228000000001</v>
      </c>
      <c r="E17" s="309">
        <f t="shared" si="1"/>
        <v>11.562631501308221</v>
      </c>
      <c r="F17" s="303">
        <f t="shared" si="15"/>
        <v>4848.53</v>
      </c>
      <c r="G17" s="303">
        <f t="shared" si="3"/>
        <v>362.05360000000002</v>
      </c>
      <c r="H17" s="309">
        <f t="shared" si="16"/>
        <v>7.4672859608994901</v>
      </c>
      <c r="I17" s="317">
        <f>Кад!C6</f>
        <v>486</v>
      </c>
      <c r="J17" s="454">
        <f>Кад!D6</f>
        <v>62.959899999999998</v>
      </c>
      <c r="K17" s="309">
        <f t="shared" si="17"/>
        <v>12.954711934156379</v>
      </c>
      <c r="L17" s="309">
        <f>Кад!C8</f>
        <v>300.69</v>
      </c>
      <c r="M17" s="309">
        <f>Кад!D8</f>
        <v>32.191800000000001</v>
      </c>
      <c r="N17" s="302">
        <f t="shared" si="18"/>
        <v>10.705976254614386</v>
      </c>
      <c r="O17" s="302">
        <f>Кад!C9</f>
        <v>3.22</v>
      </c>
      <c r="P17" s="302">
        <f>Кад!D9</f>
        <v>0.20655999999999999</v>
      </c>
      <c r="Q17" s="302">
        <f t="shared" si="19"/>
        <v>6.4149068322981364</v>
      </c>
      <c r="R17" s="302">
        <f>Кад!C10</f>
        <v>502.22</v>
      </c>
      <c r="S17" s="302">
        <f>Кад!D10</f>
        <v>42.682969999999997</v>
      </c>
      <c r="T17" s="302">
        <f t="shared" si="20"/>
        <v>8.4988590657480785</v>
      </c>
      <c r="U17" s="302">
        <f>Кад!C11</f>
        <v>0</v>
      </c>
      <c r="V17" s="306">
        <f>Кад!D11</f>
        <v>-6.5289400000000004</v>
      </c>
      <c r="W17" s="302" t="e">
        <f t="shared" si="21"/>
        <v>#DIV/0!</v>
      </c>
      <c r="X17" s="317">
        <f>Кад!C13</f>
        <v>95</v>
      </c>
      <c r="Y17" s="317">
        <f>Кад!D13</f>
        <v>0.6</v>
      </c>
      <c r="Z17" s="309">
        <f t="shared" si="22"/>
        <v>0.63157894736842102</v>
      </c>
      <c r="AA17" s="317">
        <f>Кад!C15</f>
        <v>400</v>
      </c>
      <c r="AB17" s="308">
        <f>Кад!D15</f>
        <v>4.1727400000000001</v>
      </c>
      <c r="AC17" s="309">
        <f t="shared" si="23"/>
        <v>1.043185</v>
      </c>
      <c r="AD17" s="317">
        <f>Кад!C16</f>
        <v>2950</v>
      </c>
      <c r="AE17" s="317">
        <f>Кад!D16</f>
        <v>208.94856999999999</v>
      </c>
      <c r="AF17" s="309">
        <f t="shared" si="4"/>
        <v>7.0830023728813556</v>
      </c>
      <c r="AG17" s="309">
        <f>Кад!C18</f>
        <v>20</v>
      </c>
      <c r="AH17" s="309">
        <f>Кад!D18</f>
        <v>1.4</v>
      </c>
      <c r="AI17" s="309">
        <f t="shared" si="24"/>
        <v>6.9999999999999991</v>
      </c>
      <c r="AJ17" s="309"/>
      <c r="AK17" s="309"/>
      <c r="AL17" s="309" t="e">
        <f t="shared" si="5"/>
        <v>#DIV/0!</v>
      </c>
      <c r="AM17" s="317">
        <v>0</v>
      </c>
      <c r="AN17" s="317">
        <v>0</v>
      </c>
      <c r="AO17" s="309" t="e">
        <f t="shared" si="6"/>
        <v>#DIV/0!</v>
      </c>
      <c r="AP17" s="317">
        <f>Кад!C27</f>
        <v>79.400000000000006</v>
      </c>
      <c r="AQ17" s="318">
        <f>Кад!D27</f>
        <v>9.92</v>
      </c>
      <c r="AR17" s="309">
        <f t="shared" si="25"/>
        <v>12.493702770780855</v>
      </c>
      <c r="AS17" s="311">
        <f>Кад!C28</f>
        <v>12</v>
      </c>
      <c r="AT17" s="318">
        <f>Кад!D28</f>
        <v>5.5</v>
      </c>
      <c r="AU17" s="309">
        <f t="shared" si="26"/>
        <v>45.833333333333329</v>
      </c>
      <c r="AV17" s="317"/>
      <c r="AW17" s="317"/>
      <c r="AX17" s="309" t="e">
        <f t="shared" si="27"/>
        <v>#DIV/0!</v>
      </c>
      <c r="AY17" s="309">
        <f>Кад!C30</f>
        <v>0</v>
      </c>
      <c r="AZ17" s="312">
        <f>Кад!D30</f>
        <v>0</v>
      </c>
      <c r="BA17" s="309" t="e">
        <f t="shared" si="28"/>
        <v>#DIV/0!</v>
      </c>
      <c r="BB17" s="309"/>
      <c r="BC17" s="309"/>
      <c r="BD17" s="309"/>
      <c r="BE17" s="309">
        <f>Кад!C33</f>
        <v>0</v>
      </c>
      <c r="BF17" s="309">
        <f>Кад!D33</f>
        <v>0</v>
      </c>
      <c r="BG17" s="309" t="e">
        <f t="shared" si="29"/>
        <v>#DIV/0!</v>
      </c>
      <c r="BH17" s="309"/>
      <c r="BI17" s="309"/>
      <c r="BJ17" s="309" t="e">
        <f t="shared" si="30"/>
        <v>#DIV/0!</v>
      </c>
      <c r="BK17" s="309"/>
      <c r="BL17" s="309"/>
      <c r="BM17" s="309"/>
      <c r="BN17" s="309">
        <f>Кад!C34</f>
        <v>0</v>
      </c>
      <c r="BO17" s="309">
        <f>Кад!D34</f>
        <v>0</v>
      </c>
      <c r="BP17" s="302" t="e">
        <f t="shared" si="31"/>
        <v>#DIV/0!</v>
      </c>
      <c r="BQ17" s="309">
        <f>Кад!C36</f>
        <v>0</v>
      </c>
      <c r="BR17" s="309">
        <f>Кад!D36</f>
        <v>0</v>
      </c>
      <c r="BS17" s="309" t="e">
        <f t="shared" si="32"/>
        <v>#DIV/0!</v>
      </c>
      <c r="BT17" s="309"/>
      <c r="BU17" s="309"/>
      <c r="BV17" s="319" t="e">
        <f t="shared" si="33"/>
        <v>#DIV/0!</v>
      </c>
      <c r="BW17" s="319"/>
      <c r="BX17" s="319"/>
      <c r="BY17" s="319" t="e">
        <f t="shared" si="34"/>
        <v>#DIV/0!</v>
      </c>
      <c r="BZ17" s="307">
        <f t="shared" si="35"/>
        <v>5455.55</v>
      </c>
      <c r="CA17" s="307">
        <f>CD17+CG17+CJ17+CM17+CS17+CP17+CV17</f>
        <v>829.36920000000009</v>
      </c>
      <c r="CB17" s="309">
        <f>CA17/BZ17*100</f>
        <v>15.20230224267031</v>
      </c>
      <c r="CC17" s="309">
        <f>Кад!C41</f>
        <v>2916.8</v>
      </c>
      <c r="CD17" s="309">
        <f>Кад!D41</f>
        <v>486.13600000000002</v>
      </c>
      <c r="CE17" s="309">
        <f t="shared" si="37"/>
        <v>16.666758091058696</v>
      </c>
      <c r="CF17" s="309">
        <f>Кад!C42</f>
        <v>0</v>
      </c>
      <c r="CG17" s="465">
        <f>Кад!D42</f>
        <v>0</v>
      </c>
      <c r="CH17" s="309" t="e">
        <f t="shared" si="38"/>
        <v>#DIV/0!</v>
      </c>
      <c r="CI17" s="302">
        <f>Кад!C43</f>
        <v>2327.723</v>
      </c>
      <c r="CJ17" s="309">
        <f>Кад!D43</f>
        <v>130.839</v>
      </c>
      <c r="CK17" s="309">
        <f t="shared" si="7"/>
        <v>5.6209007686911203</v>
      </c>
      <c r="CL17" s="309">
        <f>Кад!C45</f>
        <v>211.02699999999999</v>
      </c>
      <c r="CM17" s="309">
        <f>Кад!D45</f>
        <v>34.466799999999999</v>
      </c>
      <c r="CN17" s="309">
        <f t="shared" si="8"/>
        <v>16.332886313125808</v>
      </c>
      <c r="CO17" s="309">
        <f>Кад!C46</f>
        <v>0</v>
      </c>
      <c r="CP17" s="309">
        <f>Кад!D46</f>
        <v>0</v>
      </c>
      <c r="CQ17" s="302" t="e">
        <f t="shared" si="39"/>
        <v>#DIV/0!</v>
      </c>
      <c r="CR17" s="321">
        <f>Кад!C47</f>
        <v>0</v>
      </c>
      <c r="CS17" s="309">
        <f>Кад!D47</f>
        <v>177.92740000000001</v>
      </c>
      <c r="CT17" s="309" t="e">
        <f t="shared" si="9"/>
        <v>#DIV/0!</v>
      </c>
      <c r="CU17" s="309"/>
      <c r="CV17" s="309"/>
      <c r="CW17" s="309"/>
      <c r="CX17" s="317"/>
      <c r="CY17" s="317"/>
      <c r="CZ17" s="309" t="e">
        <f t="shared" si="40"/>
        <v>#DIV/0!</v>
      </c>
      <c r="DA17" s="309"/>
      <c r="DB17" s="309"/>
      <c r="DC17" s="309"/>
      <c r="DD17" s="309"/>
      <c r="DE17" s="309"/>
      <c r="DF17" s="309"/>
      <c r="DG17" s="311">
        <f t="shared" si="41"/>
        <v>10304.080000000002</v>
      </c>
      <c r="DH17" s="311">
        <f t="shared" si="41"/>
        <v>1063.51451</v>
      </c>
      <c r="DI17" s="309">
        <f t="shared" si="42"/>
        <v>10.321295156869898</v>
      </c>
      <c r="DJ17" s="317">
        <f t="shared" si="43"/>
        <v>1943.269</v>
      </c>
      <c r="DK17" s="317">
        <f t="shared" si="43"/>
        <v>208.68886000000001</v>
      </c>
      <c r="DL17" s="309">
        <f t="shared" si="44"/>
        <v>10.739061859166178</v>
      </c>
      <c r="DM17" s="309">
        <f>Кад!C57</f>
        <v>1768.4</v>
      </c>
      <c r="DN17" s="309">
        <f>Кад!D57</f>
        <v>158.68886000000001</v>
      </c>
      <c r="DO17" s="309">
        <f t="shared" si="45"/>
        <v>8.9735840307622698</v>
      </c>
      <c r="DP17" s="309">
        <f>Кад!C60</f>
        <v>0</v>
      </c>
      <c r="DQ17" s="309">
        <f>Кад!D60</f>
        <v>0</v>
      </c>
      <c r="DR17" s="309" t="e">
        <f t="shared" si="46"/>
        <v>#DIV/0!</v>
      </c>
      <c r="DS17" s="309">
        <f>Кад!C61</f>
        <v>100</v>
      </c>
      <c r="DT17" s="309">
        <f>Кад!D61</f>
        <v>0</v>
      </c>
      <c r="DU17" s="309">
        <f t="shared" si="47"/>
        <v>0</v>
      </c>
      <c r="DV17" s="309">
        <f>Кад!C62</f>
        <v>74.869</v>
      </c>
      <c r="DW17" s="309">
        <f>Кад!D62</f>
        <v>50</v>
      </c>
      <c r="DX17" s="309">
        <f t="shared" si="48"/>
        <v>66.783314856616229</v>
      </c>
      <c r="DY17" s="309">
        <f>Кад!C64</f>
        <v>206.767</v>
      </c>
      <c r="DZ17" s="309">
        <f>Кад!D64</f>
        <v>21.655180000000001</v>
      </c>
      <c r="EA17" s="309">
        <f t="shared" si="49"/>
        <v>10.473228319799583</v>
      </c>
      <c r="EB17" s="309">
        <f>Кад!C65</f>
        <v>15</v>
      </c>
      <c r="EC17" s="309">
        <f>Кад!D65</f>
        <v>0</v>
      </c>
      <c r="ED17" s="309">
        <f t="shared" si="50"/>
        <v>0</v>
      </c>
      <c r="EE17" s="317">
        <f>Кад!C71</f>
        <v>3177.34</v>
      </c>
      <c r="EF17" s="317">
        <f>Кад!D71</f>
        <v>159.9145</v>
      </c>
      <c r="EG17" s="309">
        <f t="shared" si="51"/>
        <v>5.0329678284351056</v>
      </c>
      <c r="EH17" s="317">
        <f>Кад!C76</f>
        <v>2916.5039999999999</v>
      </c>
      <c r="EI17" s="317">
        <f>Кад!D76</f>
        <v>340.72197</v>
      </c>
      <c r="EJ17" s="309">
        <f t="shared" si="52"/>
        <v>11.682547666658438</v>
      </c>
      <c r="EK17" s="317">
        <f>Кад!C80</f>
        <v>1995.2</v>
      </c>
      <c r="EL17" s="322">
        <f>Кад!D80</f>
        <v>332.53399999999999</v>
      </c>
      <c r="EM17" s="309">
        <f t="shared" si="10"/>
        <v>16.666700080192463</v>
      </c>
      <c r="EN17" s="309">
        <f>Кад!C82</f>
        <v>0</v>
      </c>
      <c r="EO17" s="309">
        <f>Кад!D82</f>
        <v>0</v>
      </c>
      <c r="EP17" s="309" t="e">
        <f t="shared" si="11"/>
        <v>#DIV/0!</v>
      </c>
      <c r="EQ17" s="323">
        <f>Кад!C87</f>
        <v>50</v>
      </c>
      <c r="ER17" s="323">
        <f>Кад!D87</f>
        <v>0</v>
      </c>
      <c r="ES17" s="309">
        <f t="shared" si="53"/>
        <v>0</v>
      </c>
      <c r="ET17" s="309">
        <f>Кад!C93</f>
        <v>0</v>
      </c>
      <c r="EU17" s="309">
        <f>Кад!D93</f>
        <v>0</v>
      </c>
      <c r="EV17" s="302" t="e">
        <f t="shared" si="54"/>
        <v>#DIV/0!</v>
      </c>
      <c r="EW17" s="316">
        <f t="shared" si="12"/>
        <v>-1.8189894035458565E-12</v>
      </c>
      <c r="EX17" s="316">
        <f t="shared" si="13"/>
        <v>127.90829000000008</v>
      </c>
      <c r="EY17" s="302">
        <f>EX17/EW17*100</f>
        <v>-7031832607197238</v>
      </c>
      <c r="EZ17" s="162"/>
      <c r="FA17" s="163"/>
      <c r="FC17" s="163"/>
    </row>
    <row r="18" spans="1:170" s="172" customFormat="1" ht="20.25" customHeight="1">
      <c r="A18" s="348">
        <v>5</v>
      </c>
      <c r="B18" s="349" t="s">
        <v>293</v>
      </c>
      <c r="C18" s="326">
        <f t="shared" si="14"/>
        <v>19097.673500000001</v>
      </c>
      <c r="D18" s="327">
        <f t="shared" si="0"/>
        <v>1587.9137699999999</v>
      </c>
      <c r="E18" s="312">
        <f t="shared" si="1"/>
        <v>8.3146974420732445</v>
      </c>
      <c r="F18" s="303">
        <f t="shared" si="15"/>
        <v>5006.5199999999995</v>
      </c>
      <c r="G18" s="328">
        <f t="shared" si="3"/>
        <v>513.92598999999996</v>
      </c>
      <c r="H18" s="312">
        <f t="shared" si="16"/>
        <v>10.265134065179007</v>
      </c>
      <c r="I18" s="305">
        <f>Мор!C6</f>
        <v>1988.4</v>
      </c>
      <c r="J18" s="453">
        <f>Мор!D6</f>
        <v>239.21949000000001</v>
      </c>
      <c r="K18" s="312">
        <f t="shared" si="17"/>
        <v>12.030752866626433</v>
      </c>
      <c r="L18" s="312">
        <f>Мор!C8</f>
        <v>148.5</v>
      </c>
      <c r="M18" s="312">
        <f>Мор!D8</f>
        <v>15.89838</v>
      </c>
      <c r="N18" s="312">
        <f t="shared" si="18"/>
        <v>10.705979797979797</v>
      </c>
      <c r="O18" s="312">
        <f>Мор!C9</f>
        <v>1.59</v>
      </c>
      <c r="P18" s="312">
        <f>Мор!D9</f>
        <v>0.10203</v>
      </c>
      <c r="Q18" s="312">
        <f t="shared" si="19"/>
        <v>6.4169811320754704</v>
      </c>
      <c r="R18" s="312">
        <f>Мор!C10</f>
        <v>248.03</v>
      </c>
      <c r="S18" s="312">
        <f>Мор!D10</f>
        <v>21.079630000000002</v>
      </c>
      <c r="T18" s="312">
        <f t="shared" si="20"/>
        <v>8.4988227230576943</v>
      </c>
      <c r="U18" s="312">
        <f>Мор!C11</f>
        <v>0</v>
      </c>
      <c r="V18" s="329">
        <f>Мор!D11</f>
        <v>-3.2243900000000001</v>
      </c>
      <c r="W18" s="312" t="e">
        <f t="shared" si="21"/>
        <v>#DIV/0!</v>
      </c>
      <c r="X18" s="311">
        <f>Мор!C13</f>
        <v>70</v>
      </c>
      <c r="Y18" s="311">
        <f>Мор!D13</f>
        <v>0</v>
      </c>
      <c r="Z18" s="312">
        <f t="shared" si="22"/>
        <v>0</v>
      </c>
      <c r="AA18" s="311">
        <f>Мор!C15</f>
        <v>1000</v>
      </c>
      <c r="AB18" s="308">
        <f>Мор!D15</f>
        <v>34.20402</v>
      </c>
      <c r="AC18" s="312">
        <f t="shared" si="23"/>
        <v>3.4204020000000002</v>
      </c>
      <c r="AD18" s="311">
        <f>Мор!C16</f>
        <v>1550</v>
      </c>
      <c r="AE18" s="311">
        <f>Мор!D16</f>
        <v>206.64682999999999</v>
      </c>
      <c r="AF18" s="312">
        <f t="shared" si="4"/>
        <v>13.332053548387096</v>
      </c>
      <c r="AG18" s="312">
        <f>Мор!C18</f>
        <v>0</v>
      </c>
      <c r="AH18" s="312">
        <f>Мор!D18</f>
        <v>0</v>
      </c>
      <c r="AI18" s="312" t="e">
        <f t="shared" si="24"/>
        <v>#DIV/0!</v>
      </c>
      <c r="AJ18" s="312">
        <f>Мор!C22</f>
        <v>0</v>
      </c>
      <c r="AK18" s="312">
        <f>Мор!D22</f>
        <v>0</v>
      </c>
      <c r="AL18" s="312" t="e">
        <f t="shared" si="5"/>
        <v>#DIV/0!</v>
      </c>
      <c r="AM18" s="311">
        <v>0</v>
      </c>
      <c r="AN18" s="311"/>
      <c r="AO18" s="312" t="e">
        <f t="shared" si="6"/>
        <v>#DIV/0!</v>
      </c>
      <c r="AP18" s="311">
        <f>Мор!C27</f>
        <v>0</v>
      </c>
      <c r="AQ18" s="318">
        <f>Мор!D27</f>
        <v>0</v>
      </c>
      <c r="AR18" s="312" t="e">
        <f t="shared" si="25"/>
        <v>#DIV/0!</v>
      </c>
      <c r="AS18" s="311">
        <f>Мор!C28</f>
        <v>0</v>
      </c>
      <c r="AT18" s="308">
        <f>Мор!D28</f>
        <v>0</v>
      </c>
      <c r="AU18" s="312" t="e">
        <f t="shared" si="26"/>
        <v>#DIV/0!</v>
      </c>
      <c r="AV18" s="311"/>
      <c r="AW18" s="311"/>
      <c r="AX18" s="312" t="e">
        <f t="shared" si="27"/>
        <v>#DIV/0!</v>
      </c>
      <c r="AY18" s="312">
        <f>Мор!C29</f>
        <v>0</v>
      </c>
      <c r="AZ18" s="312">
        <f>Мор!D29</f>
        <v>0</v>
      </c>
      <c r="BA18" s="312" t="e">
        <f t="shared" si="28"/>
        <v>#DIV/0!</v>
      </c>
      <c r="BB18" s="312"/>
      <c r="BC18" s="312"/>
      <c r="BD18" s="312"/>
      <c r="BE18" s="312">
        <f>Мор!C33</f>
        <v>0</v>
      </c>
      <c r="BF18" s="312">
        <f>Мор!D33</f>
        <v>0</v>
      </c>
      <c r="BG18" s="312" t="e">
        <f>Мор!E33</f>
        <v>#DIV/0!</v>
      </c>
      <c r="BH18" s="312">
        <f>Мор!F33</f>
        <v>0</v>
      </c>
      <c r="BI18" s="312">
        <f>Мор!G33</f>
        <v>0</v>
      </c>
      <c r="BJ18" s="312">
        <f>Мор!H33</f>
        <v>0</v>
      </c>
      <c r="BK18" s="312">
        <f>Мор!I33</f>
        <v>0</v>
      </c>
      <c r="BL18" s="312">
        <f>Мор!J33</f>
        <v>0</v>
      </c>
      <c r="BM18" s="312">
        <f>Мор!K33</f>
        <v>0</v>
      </c>
      <c r="BN18" s="312">
        <f>Мор!C34</f>
        <v>0</v>
      </c>
      <c r="BO18" s="312">
        <f>Мор!D34</f>
        <v>0</v>
      </c>
      <c r="BP18" s="302" t="e">
        <f t="shared" si="31"/>
        <v>#DIV/0!</v>
      </c>
      <c r="BQ18" s="312">
        <f>Мор!C36</f>
        <v>0</v>
      </c>
      <c r="BR18" s="312">
        <f>Мор!D36</f>
        <v>0</v>
      </c>
      <c r="BS18" s="312" t="e">
        <f t="shared" si="32"/>
        <v>#DIV/0!</v>
      </c>
      <c r="BT18" s="312"/>
      <c r="BU18" s="312"/>
      <c r="BV18" s="330" t="e">
        <f t="shared" si="33"/>
        <v>#DIV/0!</v>
      </c>
      <c r="BW18" s="330"/>
      <c r="BX18" s="330"/>
      <c r="BY18" s="330" t="e">
        <f t="shared" si="34"/>
        <v>#DIV/0!</v>
      </c>
      <c r="BZ18" s="311">
        <f t="shared" si="35"/>
        <v>14091.1535</v>
      </c>
      <c r="CA18" s="307">
        <f t="shared" si="36"/>
        <v>1073.9877799999999</v>
      </c>
      <c r="CB18" s="312">
        <f t="shared" ref="CB18:CB31" si="55">CA18/BZ18*100</f>
        <v>7.6217165613872551</v>
      </c>
      <c r="CC18" s="312">
        <f>Мор!C41</f>
        <v>8831.9</v>
      </c>
      <c r="CD18" s="312">
        <f>Мор!D41</f>
        <v>1471.9939999999999</v>
      </c>
      <c r="CE18" s="312">
        <f t="shared" si="37"/>
        <v>16.66678744098099</v>
      </c>
      <c r="CF18" s="312">
        <f>Мор!C42</f>
        <v>0</v>
      </c>
      <c r="CG18" s="466">
        <f>Мор!D42</f>
        <v>0</v>
      </c>
      <c r="CH18" s="312" t="e">
        <f t="shared" si="38"/>
        <v>#DIV/0!</v>
      </c>
      <c r="CI18" s="312">
        <f>Мор!C43</f>
        <v>5150.7134999999998</v>
      </c>
      <c r="CJ18" s="312">
        <f>Мор!D43</f>
        <v>69.789000000000001</v>
      </c>
      <c r="CK18" s="312">
        <f t="shared" si="7"/>
        <v>1.3549384954142762</v>
      </c>
      <c r="CL18" s="312">
        <f>Мор!C45</f>
        <v>8.5399999999999991</v>
      </c>
      <c r="CM18" s="312">
        <f>Мор!D45</f>
        <v>0</v>
      </c>
      <c r="CN18" s="312">
        <f t="shared" si="8"/>
        <v>0</v>
      </c>
      <c r="CO18" s="466">
        <f>Мор!C46</f>
        <v>100</v>
      </c>
      <c r="CP18" s="466">
        <f>Мор!D46</f>
        <v>0</v>
      </c>
      <c r="CQ18" s="302">
        <f t="shared" si="39"/>
        <v>0</v>
      </c>
      <c r="CR18" s="329">
        <f>Мор!C48</f>
        <v>0</v>
      </c>
      <c r="CS18" s="312">
        <f>Мор!D48</f>
        <v>0</v>
      </c>
      <c r="CT18" s="312" t="e">
        <f t="shared" si="9"/>
        <v>#DIV/0!</v>
      </c>
      <c r="CU18" s="312"/>
      <c r="CV18" s="312">
        <f>SUM(Мор!D49)</f>
        <v>-467.79521999999997</v>
      </c>
      <c r="CW18" s="312"/>
      <c r="CX18" s="311"/>
      <c r="CY18" s="311"/>
      <c r="CZ18" s="312" t="e">
        <f t="shared" si="40"/>
        <v>#DIV/0!</v>
      </c>
      <c r="DA18" s="312"/>
      <c r="DB18" s="312"/>
      <c r="DC18" s="312"/>
      <c r="DD18" s="312"/>
      <c r="DE18" s="312"/>
      <c r="DF18" s="312"/>
      <c r="DG18" s="311">
        <f t="shared" si="41"/>
        <v>19097.673500000001</v>
      </c>
      <c r="DH18" s="311">
        <f t="shared" si="41"/>
        <v>1915.7620400000001</v>
      </c>
      <c r="DI18" s="312">
        <f t="shared" si="42"/>
        <v>10.031389634973078</v>
      </c>
      <c r="DJ18" s="311">
        <f t="shared" si="43"/>
        <v>2455.5940000000001</v>
      </c>
      <c r="DK18" s="311">
        <f t="shared" si="43"/>
        <v>354.02887999999996</v>
      </c>
      <c r="DL18" s="312">
        <f t="shared" si="44"/>
        <v>14.417239983482609</v>
      </c>
      <c r="DM18" s="312">
        <f>Мор!C58</f>
        <v>2153.6999999999998</v>
      </c>
      <c r="DN18" s="312">
        <f>Мор!D58</f>
        <v>214.02887999999999</v>
      </c>
      <c r="DO18" s="312">
        <f t="shared" si="45"/>
        <v>9.93772948878674</v>
      </c>
      <c r="DP18" s="312">
        <f>Мор!C61</f>
        <v>0</v>
      </c>
      <c r="DQ18" s="312">
        <f>Мор!D61</f>
        <v>0</v>
      </c>
      <c r="DR18" s="312" t="e">
        <f t="shared" si="46"/>
        <v>#DIV/0!</v>
      </c>
      <c r="DS18" s="312">
        <f>Мор!C62</f>
        <v>100</v>
      </c>
      <c r="DT18" s="312">
        <f>Мор!D62</f>
        <v>0</v>
      </c>
      <c r="DU18" s="312">
        <f t="shared" si="47"/>
        <v>0</v>
      </c>
      <c r="DV18" s="312">
        <f>Мор!C63</f>
        <v>201.89400000000001</v>
      </c>
      <c r="DW18" s="312">
        <f>Мор!D63</f>
        <v>140</v>
      </c>
      <c r="DX18" s="312">
        <f t="shared" si="48"/>
        <v>69.343318771236383</v>
      </c>
      <c r="DY18" s="312">
        <f>Мор!C64</f>
        <v>0</v>
      </c>
      <c r="DZ18" s="312">
        <f>Мор!D64</f>
        <v>0</v>
      </c>
      <c r="EA18" s="312" t="e">
        <f t="shared" si="49"/>
        <v>#DIV/0!</v>
      </c>
      <c r="EB18" s="312">
        <f>Мор!C66</f>
        <v>105</v>
      </c>
      <c r="EC18" s="312">
        <f>Мор!D66</f>
        <v>0</v>
      </c>
      <c r="ED18" s="312">
        <f t="shared" si="50"/>
        <v>0</v>
      </c>
      <c r="EE18" s="311">
        <f>Мор!C72</f>
        <v>1282.33</v>
      </c>
      <c r="EF18" s="311">
        <f>Мор!D72</f>
        <v>118.961</v>
      </c>
      <c r="EG18" s="312">
        <f t="shared" si="51"/>
        <v>9.2769411929846459</v>
      </c>
      <c r="EH18" s="311">
        <f>Мор!C77</f>
        <v>10318.949500000001</v>
      </c>
      <c r="EI18" s="311">
        <f>Мор!D77</f>
        <v>1035.6221599999999</v>
      </c>
      <c r="EJ18" s="312">
        <f t="shared" si="52"/>
        <v>10.036120052724359</v>
      </c>
      <c r="EK18" s="311">
        <f>Мор!C81</f>
        <v>4885.8</v>
      </c>
      <c r="EL18" s="331">
        <f>Мор!D81</f>
        <v>407.15</v>
      </c>
      <c r="EM18" s="312">
        <f t="shared" si="10"/>
        <v>8.3333333333333321</v>
      </c>
      <c r="EN18" s="312">
        <f>Мор!C84</f>
        <v>0</v>
      </c>
      <c r="EO18" s="312">
        <f>Мор!D84</f>
        <v>0</v>
      </c>
      <c r="EP18" s="312" t="e">
        <f t="shared" si="11"/>
        <v>#DIV/0!</v>
      </c>
      <c r="EQ18" s="328">
        <f>Мор!C89</f>
        <v>50</v>
      </c>
      <c r="ER18" s="328">
        <f>Мор!D89</f>
        <v>0</v>
      </c>
      <c r="ES18" s="312">
        <f t="shared" si="53"/>
        <v>0</v>
      </c>
      <c r="ET18" s="312">
        <f>Мор!C95</f>
        <v>0</v>
      </c>
      <c r="EU18" s="312">
        <f>Мор!D95</f>
        <v>0</v>
      </c>
      <c r="EV18" s="312" t="e">
        <f t="shared" si="54"/>
        <v>#DIV/0!</v>
      </c>
      <c r="EW18" s="332">
        <f t="shared" si="12"/>
        <v>0</v>
      </c>
      <c r="EX18" s="332">
        <f t="shared" si="13"/>
        <v>-327.84827000000018</v>
      </c>
      <c r="EY18" s="312" t="e">
        <f t="shared" ref="EY18:EY30" si="56">EX18/EW18*100</f>
        <v>#DIV/0!</v>
      </c>
      <c r="EZ18" s="170"/>
      <c r="FA18" s="171"/>
      <c r="FC18" s="171"/>
    </row>
    <row r="19" spans="1:170" s="257" customFormat="1" ht="27.75" customHeight="1">
      <c r="A19" s="350">
        <v>6</v>
      </c>
      <c r="B19" s="347" t="s">
        <v>294</v>
      </c>
      <c r="C19" s="324">
        <f t="shared" si="14"/>
        <v>19317.196940000002</v>
      </c>
      <c r="D19" s="301">
        <f t="shared" si="0"/>
        <v>1804.3515299999999</v>
      </c>
      <c r="E19" s="309">
        <f t="shared" si="1"/>
        <v>9.3406488301816726</v>
      </c>
      <c r="F19" s="303">
        <f t="shared" si="15"/>
        <v>5874.35</v>
      </c>
      <c r="G19" s="323">
        <f t="shared" si="3"/>
        <v>574.67872999999997</v>
      </c>
      <c r="H19" s="309">
        <f t="shared" si="16"/>
        <v>9.7828479746695365</v>
      </c>
      <c r="I19" s="317">
        <f>Мос!C6</f>
        <v>1697.1</v>
      </c>
      <c r="J19" s="454">
        <f>Мос!D6</f>
        <v>322.88096000000002</v>
      </c>
      <c r="K19" s="309">
        <f t="shared" si="17"/>
        <v>19.025452831300456</v>
      </c>
      <c r="L19" s="309">
        <f>Мос!C8</f>
        <v>279.47000000000003</v>
      </c>
      <c r="M19" s="309">
        <f>Мос!D8</f>
        <v>29.92061</v>
      </c>
      <c r="N19" s="309">
        <f t="shared" si="18"/>
        <v>10.70619744516406</v>
      </c>
      <c r="O19" s="309">
        <f>Мос!C9</f>
        <v>3</v>
      </c>
      <c r="P19" s="309">
        <f>Мос!D9</f>
        <v>0.19203000000000001</v>
      </c>
      <c r="Q19" s="309">
        <f t="shared" si="19"/>
        <v>6.4009999999999998</v>
      </c>
      <c r="R19" s="309">
        <f>Мос!C10</f>
        <v>466.78</v>
      </c>
      <c r="S19" s="309">
        <f>Мос!D10</f>
        <v>39.671579999999999</v>
      </c>
      <c r="T19" s="309">
        <f t="shared" si="20"/>
        <v>8.498988817001587</v>
      </c>
      <c r="U19" s="309">
        <f>Мос!C11</f>
        <v>0</v>
      </c>
      <c r="V19" s="321">
        <f>Мос!D11</f>
        <v>-6.0683499999999997</v>
      </c>
      <c r="W19" s="309" t="e">
        <f t="shared" si="21"/>
        <v>#DIV/0!</v>
      </c>
      <c r="X19" s="317">
        <f>Мос!C13</f>
        <v>20</v>
      </c>
      <c r="Y19" s="317">
        <f>Мос!D13</f>
        <v>0</v>
      </c>
      <c r="Z19" s="309">
        <f t="shared" si="22"/>
        <v>0</v>
      </c>
      <c r="AA19" s="317">
        <f>Мос!C15</f>
        <v>1200</v>
      </c>
      <c r="AB19" s="308">
        <f>Мос!D15</f>
        <v>5.3758299999999997</v>
      </c>
      <c r="AC19" s="309">
        <f t="shared" si="23"/>
        <v>0.44798583333333331</v>
      </c>
      <c r="AD19" s="317">
        <f>Мос!C16</f>
        <v>2200</v>
      </c>
      <c r="AE19" s="317">
        <f>Мос!D16</f>
        <v>182.60606999999999</v>
      </c>
      <c r="AF19" s="309">
        <f t="shared" si="4"/>
        <v>8.3002759090909084</v>
      </c>
      <c r="AG19" s="309">
        <f>Мос!C18</f>
        <v>8</v>
      </c>
      <c r="AH19" s="309">
        <f>Мос!D18</f>
        <v>0.1</v>
      </c>
      <c r="AI19" s="309">
        <f t="shared" si="24"/>
        <v>1.25</v>
      </c>
      <c r="AJ19" s="309"/>
      <c r="AK19" s="309"/>
      <c r="AL19" s="309" t="e">
        <f t="shared" si="5"/>
        <v>#DIV/0!</v>
      </c>
      <c r="AM19" s="317">
        <f>Мос!C27</f>
        <v>0</v>
      </c>
      <c r="AN19" s="317">
        <v>0</v>
      </c>
      <c r="AO19" s="309" t="e">
        <f t="shared" si="6"/>
        <v>#DIV/0!</v>
      </c>
      <c r="AP19" s="317">
        <v>0</v>
      </c>
      <c r="AQ19" s="318">
        <f>Мос!D27</f>
        <v>0</v>
      </c>
      <c r="AR19" s="309" t="e">
        <f t="shared" si="25"/>
        <v>#DIV/0!</v>
      </c>
      <c r="AS19" s="317">
        <f>Мос!C26</f>
        <v>0</v>
      </c>
      <c r="AT19" s="318">
        <f>Мос!D28</f>
        <v>0</v>
      </c>
      <c r="AU19" s="309" t="e">
        <f t="shared" si="26"/>
        <v>#DIV/0!</v>
      </c>
      <c r="AV19" s="317"/>
      <c r="AW19" s="317"/>
      <c r="AX19" s="309" t="e">
        <f t="shared" si="27"/>
        <v>#DIV/0!</v>
      </c>
      <c r="AY19" s="309">
        <f>Мос!C30</f>
        <v>0</v>
      </c>
      <c r="AZ19" s="312">
        <f>Мос!D30</f>
        <v>0</v>
      </c>
      <c r="BA19" s="309" t="e">
        <f t="shared" si="28"/>
        <v>#DIV/0!</v>
      </c>
      <c r="BB19" s="309"/>
      <c r="BC19" s="309"/>
      <c r="BD19" s="309"/>
      <c r="BE19" s="309">
        <f>Мос!C33</f>
        <v>0</v>
      </c>
      <c r="BF19" s="309">
        <f>Мос!D33</f>
        <v>0</v>
      </c>
      <c r="BG19" s="309" t="e">
        <f t="shared" si="29"/>
        <v>#DIV/0!</v>
      </c>
      <c r="BH19" s="309"/>
      <c r="BI19" s="309"/>
      <c r="BJ19" s="309" t="e">
        <f t="shared" si="30"/>
        <v>#DIV/0!</v>
      </c>
      <c r="BK19" s="309"/>
      <c r="BL19" s="309"/>
      <c r="BM19" s="309"/>
      <c r="BN19" s="309">
        <f>Мос!C34</f>
        <v>0</v>
      </c>
      <c r="BO19" s="309">
        <f>Мос!D35</f>
        <v>0</v>
      </c>
      <c r="BP19" s="302" t="e">
        <f t="shared" si="31"/>
        <v>#DIV/0!</v>
      </c>
      <c r="BQ19" s="309">
        <f>Мос!C36</f>
        <v>0</v>
      </c>
      <c r="BR19" s="309">
        <f>Мос!D36</f>
        <v>0</v>
      </c>
      <c r="BS19" s="309" t="e">
        <f t="shared" si="32"/>
        <v>#DIV/0!</v>
      </c>
      <c r="BT19" s="309"/>
      <c r="BU19" s="309"/>
      <c r="BV19" s="319" t="e">
        <f t="shared" si="33"/>
        <v>#DIV/0!</v>
      </c>
      <c r="BW19" s="319"/>
      <c r="BX19" s="319"/>
      <c r="BY19" s="319" t="e">
        <f t="shared" si="34"/>
        <v>#DIV/0!</v>
      </c>
      <c r="BZ19" s="317">
        <f t="shared" si="35"/>
        <v>13442.846939999999</v>
      </c>
      <c r="CA19" s="317">
        <f t="shared" si="36"/>
        <v>1229.6728000000001</v>
      </c>
      <c r="CB19" s="309">
        <f t="shared" si="55"/>
        <v>9.1474135314375609</v>
      </c>
      <c r="CC19" s="309">
        <f>SUM(Мос!C41)</f>
        <v>942.5</v>
      </c>
      <c r="CD19" s="309">
        <f>SUM(Мос!D41)</f>
        <v>157.084</v>
      </c>
      <c r="CE19" s="309">
        <f>CD19/CC19*100</f>
        <v>16.666737400530504</v>
      </c>
      <c r="CF19" s="309">
        <f>Мос!C42</f>
        <v>1250</v>
      </c>
      <c r="CG19" s="465">
        <f>Мос!D42</f>
        <v>0</v>
      </c>
      <c r="CH19" s="309">
        <f t="shared" si="38"/>
        <v>0</v>
      </c>
      <c r="CI19" s="309">
        <f>Мос!C43</f>
        <v>7667.6139400000002</v>
      </c>
      <c r="CJ19" s="309">
        <f>Мос!D43</f>
        <v>108.122</v>
      </c>
      <c r="CK19" s="309">
        <f t="shared" si="7"/>
        <v>1.4101127266717866</v>
      </c>
      <c r="CL19" s="309">
        <f>Мос!C45</f>
        <v>3582.7330000000002</v>
      </c>
      <c r="CM19" s="309">
        <f>Мос!D45</f>
        <v>34.466799999999999</v>
      </c>
      <c r="CN19" s="309">
        <f t="shared" si="8"/>
        <v>0.96202535885314355</v>
      </c>
      <c r="CO19" s="309">
        <f>Мос!C46</f>
        <v>0</v>
      </c>
      <c r="CP19" s="309">
        <f>Мос!D46</f>
        <v>0</v>
      </c>
      <c r="CQ19" s="302" t="e">
        <f t="shared" si="39"/>
        <v>#DIV/0!</v>
      </c>
      <c r="CR19" s="321">
        <f>Мос!C51</f>
        <v>0</v>
      </c>
      <c r="CS19" s="309">
        <f>Мос!D51</f>
        <v>930</v>
      </c>
      <c r="CT19" s="309" t="e">
        <f t="shared" si="9"/>
        <v>#DIV/0!</v>
      </c>
      <c r="CU19" s="309"/>
      <c r="CV19" s="309"/>
      <c r="CW19" s="309"/>
      <c r="CX19" s="317"/>
      <c r="CY19" s="317"/>
      <c r="CZ19" s="309" t="e">
        <f t="shared" si="40"/>
        <v>#DIV/0!</v>
      </c>
      <c r="DA19" s="309"/>
      <c r="DB19" s="309"/>
      <c r="DC19" s="309"/>
      <c r="DD19" s="309"/>
      <c r="DE19" s="309"/>
      <c r="DF19" s="309"/>
      <c r="DG19" s="311">
        <f t="shared" si="41"/>
        <v>19317.196940000002</v>
      </c>
      <c r="DH19" s="311">
        <f t="shared" si="41"/>
        <v>473.90216999999996</v>
      </c>
      <c r="DI19" s="309">
        <f t="shared" si="42"/>
        <v>2.4532657169254906</v>
      </c>
      <c r="DJ19" s="317">
        <f t="shared" si="43"/>
        <v>2179.6669999999999</v>
      </c>
      <c r="DK19" s="317">
        <f t="shared" si="43"/>
        <v>222.65249</v>
      </c>
      <c r="DL19" s="309">
        <f t="shared" si="44"/>
        <v>10.214977333693634</v>
      </c>
      <c r="DM19" s="309">
        <f>Мос!C59</f>
        <v>2174.6669999999999</v>
      </c>
      <c r="DN19" s="309">
        <f>Мос!D59</f>
        <v>222.65249</v>
      </c>
      <c r="DO19" s="309">
        <f t="shared" si="45"/>
        <v>10.238463636041748</v>
      </c>
      <c r="DP19" s="309">
        <f>Мос!C62</f>
        <v>0</v>
      </c>
      <c r="DQ19" s="309">
        <f>Мос!D62</f>
        <v>0</v>
      </c>
      <c r="DR19" s="309" t="e">
        <f t="shared" si="46"/>
        <v>#DIV/0!</v>
      </c>
      <c r="DS19" s="309">
        <f>Мос!C63</f>
        <v>5</v>
      </c>
      <c r="DT19" s="309">
        <f>Мос!D63</f>
        <v>0</v>
      </c>
      <c r="DU19" s="309">
        <f t="shared" si="47"/>
        <v>0</v>
      </c>
      <c r="DV19" s="309">
        <f>Мос!C64</f>
        <v>0</v>
      </c>
      <c r="DW19" s="309">
        <f>Мос!D64</f>
        <v>0</v>
      </c>
      <c r="DX19" s="309" t="e">
        <f t="shared" si="48"/>
        <v>#DIV/0!</v>
      </c>
      <c r="DY19" s="309">
        <f>Мос!C66</f>
        <v>206.767</v>
      </c>
      <c r="DZ19" s="309">
        <f>Мос!D66</f>
        <v>21.455179999999999</v>
      </c>
      <c r="EA19" s="309">
        <f t="shared" si="49"/>
        <v>10.376501085763202</v>
      </c>
      <c r="EB19" s="309">
        <f>Мос!C67</f>
        <v>7</v>
      </c>
      <c r="EC19" s="309">
        <f>Мос!D67</f>
        <v>0</v>
      </c>
      <c r="ED19" s="309">
        <f t="shared" si="50"/>
        <v>0</v>
      </c>
      <c r="EE19" s="317">
        <f>Мос!C73</f>
        <v>2870.48</v>
      </c>
      <c r="EF19" s="317">
        <f>Мос!D73</f>
        <v>130.78523999999999</v>
      </c>
      <c r="EG19" s="309">
        <f t="shared" si="51"/>
        <v>4.5562149884339895</v>
      </c>
      <c r="EH19" s="317">
        <f>Мос!C78</f>
        <v>12806.282940000001</v>
      </c>
      <c r="EI19" s="317">
        <f>Мос!D78</f>
        <v>99.009259999999998</v>
      </c>
      <c r="EJ19" s="309">
        <f t="shared" si="52"/>
        <v>0.77313034909409861</v>
      </c>
      <c r="EK19" s="317">
        <f>Мос!C83</f>
        <v>1212</v>
      </c>
      <c r="EL19" s="322">
        <f>Мос!D83</f>
        <v>0</v>
      </c>
      <c r="EM19" s="309">
        <f t="shared" si="10"/>
        <v>0</v>
      </c>
      <c r="EN19" s="309">
        <f>Мос!C91</f>
        <v>0</v>
      </c>
      <c r="EO19" s="309">
        <f>Мос!D91</f>
        <v>0</v>
      </c>
      <c r="EP19" s="309" t="e">
        <f t="shared" si="11"/>
        <v>#DIV/0!</v>
      </c>
      <c r="EQ19" s="323">
        <f>Мос!C93</f>
        <v>35</v>
      </c>
      <c r="ER19" s="323">
        <f>Мос!D93</f>
        <v>0</v>
      </c>
      <c r="ES19" s="309">
        <f t="shared" si="53"/>
        <v>0</v>
      </c>
      <c r="ET19" s="309">
        <f>Мос!C99</f>
        <v>0</v>
      </c>
      <c r="EU19" s="309">
        <f>Мос!D99</f>
        <v>0</v>
      </c>
      <c r="EV19" s="309" t="e">
        <f t="shared" si="54"/>
        <v>#DIV/0!</v>
      </c>
      <c r="EW19" s="333">
        <f t="shared" si="12"/>
        <v>0</v>
      </c>
      <c r="EX19" s="333">
        <f t="shared" si="13"/>
        <v>1330.4493600000001</v>
      </c>
      <c r="EY19" s="309" t="e">
        <f t="shared" si="56"/>
        <v>#DIV/0!</v>
      </c>
      <c r="EZ19" s="255"/>
      <c r="FA19" s="256"/>
      <c r="FC19" s="256"/>
    </row>
    <row r="20" spans="1:170" s="160" customFormat="1" ht="24.75" customHeight="1">
      <c r="A20" s="345">
        <v>7</v>
      </c>
      <c r="B20" s="347" t="s">
        <v>295</v>
      </c>
      <c r="C20" s="300">
        <f t="shared" si="14"/>
        <v>8872.121000000001</v>
      </c>
      <c r="D20" s="301">
        <f t="shared" si="0"/>
        <v>1135.9456300000002</v>
      </c>
      <c r="E20" s="309">
        <f t="shared" si="1"/>
        <v>12.803540776777053</v>
      </c>
      <c r="F20" s="303">
        <f t="shared" si="15"/>
        <v>2774.1200000000003</v>
      </c>
      <c r="G20" s="303">
        <f t="shared" si="3"/>
        <v>170.86283000000003</v>
      </c>
      <c r="H20" s="309">
        <f t="shared" si="16"/>
        <v>6.1591722780557436</v>
      </c>
      <c r="I20" s="325">
        <f>Ори!C6</f>
        <v>227.4</v>
      </c>
      <c r="J20" s="453">
        <f>Ори!D6</f>
        <v>38.50676</v>
      </c>
      <c r="K20" s="309">
        <f t="shared" si="17"/>
        <v>16.93349164467898</v>
      </c>
      <c r="L20" s="309">
        <f>Ори!C8</f>
        <v>178.94</v>
      </c>
      <c r="M20" s="309">
        <f>Ори!D8</f>
        <v>19.15709</v>
      </c>
      <c r="N20" s="302">
        <f t="shared" si="18"/>
        <v>10.705873477143177</v>
      </c>
      <c r="O20" s="302">
        <f>Ори!C9</f>
        <v>1.92</v>
      </c>
      <c r="P20" s="302">
        <f>Ори!D9</f>
        <v>0.12295</v>
      </c>
      <c r="Q20" s="302">
        <f t="shared" si="19"/>
        <v>6.4036458333333339</v>
      </c>
      <c r="R20" s="302">
        <f>Ори!C10</f>
        <v>298.86</v>
      </c>
      <c r="S20" s="302">
        <f>Ори!D10</f>
        <v>25.400310000000001</v>
      </c>
      <c r="T20" s="302">
        <f t="shared" si="20"/>
        <v>8.4990664525195747</v>
      </c>
      <c r="U20" s="302">
        <f>Ори!C11</f>
        <v>0</v>
      </c>
      <c r="V20" s="306">
        <f>Ори!D11</f>
        <v>-3.8853499999999999</v>
      </c>
      <c r="W20" s="302" t="e">
        <f t="shared" si="21"/>
        <v>#DIV/0!</v>
      </c>
      <c r="X20" s="317">
        <f>Ори!C13</f>
        <v>15</v>
      </c>
      <c r="Y20" s="317">
        <f>Ори!D13</f>
        <v>1.4910000000000001</v>
      </c>
      <c r="Z20" s="309">
        <f t="shared" si="22"/>
        <v>9.94</v>
      </c>
      <c r="AA20" s="317">
        <f>Ори!C15</f>
        <v>350</v>
      </c>
      <c r="AB20" s="308">
        <f>Ори!D15</f>
        <v>4.6527200000000004</v>
      </c>
      <c r="AC20" s="309">
        <f t="shared" si="23"/>
        <v>1.3293485714285715</v>
      </c>
      <c r="AD20" s="317">
        <f>Ори!C16</f>
        <v>1370</v>
      </c>
      <c r="AE20" s="317">
        <f>Ори!D16</f>
        <v>75.130139999999997</v>
      </c>
      <c r="AF20" s="309">
        <f t="shared" si="4"/>
        <v>5.4839518248175176</v>
      </c>
      <c r="AG20" s="309">
        <f>Ори!C18</f>
        <v>8</v>
      </c>
      <c r="AH20" s="309">
        <f>Ори!D18</f>
        <v>0.2</v>
      </c>
      <c r="AI20" s="309">
        <f t="shared" si="24"/>
        <v>2.5</v>
      </c>
      <c r="AJ20" s="309"/>
      <c r="AK20" s="309"/>
      <c r="AL20" s="309" t="e">
        <f t="shared" si="5"/>
        <v>#DIV/0!</v>
      </c>
      <c r="AM20" s="317">
        <v>0</v>
      </c>
      <c r="AN20" s="317">
        <v>0</v>
      </c>
      <c r="AO20" s="309" t="e">
        <f t="shared" si="6"/>
        <v>#DIV/0!</v>
      </c>
      <c r="AP20" s="317">
        <f>Ори!C27</f>
        <v>270</v>
      </c>
      <c r="AQ20" s="318">
        <f>Ори!D27</f>
        <v>4.6500000000000004</v>
      </c>
      <c r="AR20" s="309">
        <f t="shared" si="25"/>
        <v>1.7222222222222223</v>
      </c>
      <c r="AS20" s="311">
        <f>Ори!C28</f>
        <v>54</v>
      </c>
      <c r="AT20" s="318">
        <f>Ори!D28</f>
        <v>4.5</v>
      </c>
      <c r="AU20" s="309">
        <f t="shared" si="26"/>
        <v>8.3333333333333321</v>
      </c>
      <c r="AV20" s="317"/>
      <c r="AW20" s="317"/>
      <c r="AX20" s="309" t="e">
        <f t="shared" si="27"/>
        <v>#DIV/0!</v>
      </c>
      <c r="AY20" s="309">
        <f>Ори!C30</f>
        <v>0</v>
      </c>
      <c r="AZ20" s="312">
        <f>Ори!D30</f>
        <v>5.3297999999999996</v>
      </c>
      <c r="BA20" s="309" t="e">
        <f t="shared" si="28"/>
        <v>#DIV/0!</v>
      </c>
      <c r="BB20" s="309"/>
      <c r="BC20" s="309"/>
      <c r="BD20" s="309"/>
      <c r="BE20" s="309">
        <f>Ори!C33</f>
        <v>0</v>
      </c>
      <c r="BF20" s="309">
        <f>Ори!D33</f>
        <v>0</v>
      </c>
      <c r="BG20" s="309" t="e">
        <f t="shared" si="29"/>
        <v>#DIV/0!</v>
      </c>
      <c r="BH20" s="309"/>
      <c r="BI20" s="309"/>
      <c r="BJ20" s="309" t="e">
        <f t="shared" si="30"/>
        <v>#DIV/0!</v>
      </c>
      <c r="BK20" s="309"/>
      <c r="BL20" s="309"/>
      <c r="BM20" s="309"/>
      <c r="BN20" s="309">
        <f>Ори!C35</f>
        <v>0</v>
      </c>
      <c r="BO20" s="309">
        <f>Ори!D34</f>
        <v>0</v>
      </c>
      <c r="BP20" s="302" t="e">
        <f t="shared" si="31"/>
        <v>#DIV/0!</v>
      </c>
      <c r="BQ20" s="309">
        <f>Ори!C36</f>
        <v>0</v>
      </c>
      <c r="BR20" s="309">
        <f>Ори!D36</f>
        <v>-4.3925900000000002</v>
      </c>
      <c r="BS20" s="309" t="e">
        <f t="shared" si="32"/>
        <v>#DIV/0!</v>
      </c>
      <c r="BT20" s="309"/>
      <c r="BU20" s="309"/>
      <c r="BV20" s="319" t="e">
        <f t="shared" si="33"/>
        <v>#DIV/0!</v>
      </c>
      <c r="BW20" s="319"/>
      <c r="BX20" s="319"/>
      <c r="BY20" s="319" t="e">
        <f t="shared" si="34"/>
        <v>#DIV/0!</v>
      </c>
      <c r="BZ20" s="307">
        <f t="shared" si="35"/>
        <v>6098.0010000000002</v>
      </c>
      <c r="CA20" s="307">
        <f t="shared" si="36"/>
        <v>965.08280000000002</v>
      </c>
      <c r="CB20" s="309">
        <f t="shared" si="55"/>
        <v>15.826215836960342</v>
      </c>
      <c r="CC20" s="309">
        <f>Ори!C41</f>
        <v>3226.8</v>
      </c>
      <c r="CD20" s="309">
        <f>Ори!D41</f>
        <v>537.80399999999997</v>
      </c>
      <c r="CE20" s="309">
        <f t="shared" si="37"/>
        <v>16.666790628486424</v>
      </c>
      <c r="CF20" s="309">
        <f>Ори!C42</f>
        <v>0</v>
      </c>
      <c r="CG20" s="465">
        <f>Ори!D42</f>
        <v>0</v>
      </c>
      <c r="CH20" s="309" t="e">
        <f t="shared" si="38"/>
        <v>#DIV/0!</v>
      </c>
      <c r="CI20" s="309">
        <f>Ори!C43</f>
        <v>2560.174</v>
      </c>
      <c r="CJ20" s="309">
        <f>Ори!D43</f>
        <v>79.212000000000003</v>
      </c>
      <c r="CK20" s="309">
        <f t="shared" si="7"/>
        <v>3.0940084541128847</v>
      </c>
      <c r="CL20" s="309">
        <f>Ори!C45</f>
        <v>211.02699999999999</v>
      </c>
      <c r="CM20" s="309">
        <f>Ори!D45</f>
        <v>34.466799999999999</v>
      </c>
      <c r="CN20" s="309">
        <f t="shared" si="8"/>
        <v>16.332886313125808</v>
      </c>
      <c r="CO20" s="309">
        <f>Ори!C46</f>
        <v>100</v>
      </c>
      <c r="CP20" s="309">
        <f>Ори!D46</f>
        <v>0</v>
      </c>
      <c r="CQ20" s="302">
        <f t="shared" si="39"/>
        <v>0</v>
      </c>
      <c r="CR20" s="321">
        <f>Ори!C47</f>
        <v>0</v>
      </c>
      <c r="CS20" s="309">
        <f>Ори!D47</f>
        <v>313.60000000000002</v>
      </c>
      <c r="CT20" s="309" t="e">
        <f t="shared" si="9"/>
        <v>#DIV/0!</v>
      </c>
      <c r="CU20" s="309"/>
      <c r="CV20" s="309"/>
      <c r="CW20" s="309"/>
      <c r="CX20" s="317"/>
      <c r="CY20" s="317"/>
      <c r="CZ20" s="309" t="e">
        <f t="shared" si="40"/>
        <v>#DIV/0!</v>
      </c>
      <c r="DA20" s="309"/>
      <c r="DB20" s="309"/>
      <c r="DC20" s="309"/>
      <c r="DD20" s="309"/>
      <c r="DE20" s="309"/>
      <c r="DF20" s="309"/>
      <c r="DG20" s="311">
        <f t="shared" si="41"/>
        <v>8872.121000000001</v>
      </c>
      <c r="DH20" s="311">
        <f t="shared" si="41"/>
        <v>493.86754000000002</v>
      </c>
      <c r="DI20" s="309">
        <f t="shared" si="42"/>
        <v>5.5665104206761828</v>
      </c>
      <c r="DJ20" s="317">
        <f t="shared" si="43"/>
        <v>1575.69</v>
      </c>
      <c r="DK20" s="317">
        <f t="shared" si="43"/>
        <v>163.89062000000001</v>
      </c>
      <c r="DL20" s="309">
        <f t="shared" si="44"/>
        <v>10.401196935945523</v>
      </c>
      <c r="DM20" s="309">
        <f>Ори!C58</f>
        <v>1471.7</v>
      </c>
      <c r="DN20" s="309">
        <f>Ори!D58</f>
        <v>163.89062000000001</v>
      </c>
      <c r="DO20" s="309">
        <f t="shared" si="45"/>
        <v>11.136143235713801</v>
      </c>
      <c r="DP20" s="309">
        <f>Ори!C61</f>
        <v>0</v>
      </c>
      <c r="DQ20" s="309">
        <f>Ори!D61</f>
        <v>0</v>
      </c>
      <c r="DR20" s="309" t="e">
        <f t="shared" si="46"/>
        <v>#DIV/0!</v>
      </c>
      <c r="DS20" s="309">
        <f>Ори!C62</f>
        <v>100</v>
      </c>
      <c r="DT20" s="309">
        <f>Ори!D62</f>
        <v>0</v>
      </c>
      <c r="DU20" s="309">
        <f t="shared" si="47"/>
        <v>0</v>
      </c>
      <c r="DV20" s="309">
        <f>Ори!C63</f>
        <v>3.99</v>
      </c>
      <c r="DW20" s="309">
        <f>Ори!D63</f>
        <v>0</v>
      </c>
      <c r="DX20" s="309">
        <f t="shared" si="48"/>
        <v>0</v>
      </c>
      <c r="DY20" s="309">
        <f>Ори!C65</f>
        <v>206.767</v>
      </c>
      <c r="DZ20" s="309">
        <f>Ори!D65</f>
        <v>20.657</v>
      </c>
      <c r="EA20" s="309">
        <f t="shared" si="49"/>
        <v>9.990472367447417</v>
      </c>
      <c r="EB20" s="309">
        <f>Ори!C66</f>
        <v>15</v>
      </c>
      <c r="EC20" s="309">
        <f>Ори!D66</f>
        <v>1.5</v>
      </c>
      <c r="ED20" s="309">
        <f t="shared" si="50"/>
        <v>10</v>
      </c>
      <c r="EE20" s="317">
        <f>Ори!C72</f>
        <v>2764.7320000000004</v>
      </c>
      <c r="EF20" s="317">
        <f>Ори!D72</f>
        <v>126.943</v>
      </c>
      <c r="EG20" s="309">
        <f t="shared" si="51"/>
        <v>4.591511944014826</v>
      </c>
      <c r="EH20" s="317">
        <f>Ори!C77</f>
        <v>2326.172</v>
      </c>
      <c r="EI20" s="317">
        <f>Ори!D77</f>
        <v>42.876919999999998</v>
      </c>
      <c r="EJ20" s="309">
        <f t="shared" si="52"/>
        <v>1.8432394509090468</v>
      </c>
      <c r="EK20" s="317">
        <f>Ори!C82</f>
        <v>1933.76</v>
      </c>
      <c r="EL20" s="322">
        <f>Ори!D82</f>
        <v>138</v>
      </c>
      <c r="EM20" s="309">
        <f t="shared" si="10"/>
        <v>7.1363561145126599</v>
      </c>
      <c r="EN20" s="309">
        <f>Ори!C84</f>
        <v>0</v>
      </c>
      <c r="EO20" s="309">
        <f>Ори!D84</f>
        <v>0</v>
      </c>
      <c r="EP20" s="309" t="e">
        <f t="shared" si="11"/>
        <v>#DIV/0!</v>
      </c>
      <c r="EQ20" s="323">
        <f>Ори!C89</f>
        <v>50</v>
      </c>
      <c r="ER20" s="323">
        <f>Ори!D89</f>
        <v>0</v>
      </c>
      <c r="ES20" s="309">
        <f t="shared" si="53"/>
        <v>0</v>
      </c>
      <c r="ET20" s="309">
        <f>Ори!C95</f>
        <v>0</v>
      </c>
      <c r="EU20" s="309">
        <f>Ори!D95</f>
        <v>0</v>
      </c>
      <c r="EV20" s="302" t="e">
        <f t="shared" si="54"/>
        <v>#DIV/0!</v>
      </c>
      <c r="EW20" s="316">
        <f t="shared" si="12"/>
        <v>0</v>
      </c>
      <c r="EX20" s="316">
        <f t="shared" si="13"/>
        <v>642.0780900000002</v>
      </c>
      <c r="EY20" s="302" t="e">
        <f t="shared" si="56"/>
        <v>#DIV/0!</v>
      </c>
      <c r="EZ20" s="162"/>
      <c r="FA20" s="163"/>
      <c r="FC20" s="163"/>
      <c r="FF20" s="165"/>
      <c r="FG20" s="165"/>
      <c r="FH20" s="165"/>
      <c r="FI20" s="165"/>
      <c r="FJ20" s="165"/>
      <c r="FK20" s="165"/>
      <c r="FL20" s="165"/>
      <c r="FM20" s="165"/>
      <c r="FN20" s="165"/>
    </row>
    <row r="21" spans="1:170" s="160" customFormat="1" ht="24.75" customHeight="1">
      <c r="A21" s="345">
        <v>8</v>
      </c>
      <c r="B21" s="347" t="s">
        <v>296</v>
      </c>
      <c r="C21" s="300">
        <f t="shared" si="14"/>
        <v>8964.9449999999997</v>
      </c>
      <c r="D21" s="301">
        <f t="shared" si="0"/>
        <v>1210.9212200000002</v>
      </c>
      <c r="E21" s="309">
        <f t="shared" si="1"/>
        <v>13.507291121139062</v>
      </c>
      <c r="F21" s="303">
        <f t="shared" si="15"/>
        <v>2161.15</v>
      </c>
      <c r="G21" s="303">
        <f t="shared" si="3"/>
        <v>116.40342000000001</v>
      </c>
      <c r="H21" s="309">
        <f t="shared" si="16"/>
        <v>5.3861795803160355</v>
      </c>
      <c r="I21" s="317">
        <f>Сят!C6</f>
        <v>127.65</v>
      </c>
      <c r="J21" s="454">
        <f>Сят!D6</f>
        <v>17.336580000000001</v>
      </c>
      <c r="K21" s="309">
        <f t="shared" si="17"/>
        <v>13.581339600470036</v>
      </c>
      <c r="L21" s="309">
        <f>Сят!C8</f>
        <v>220.44</v>
      </c>
      <c r="M21" s="309">
        <f>Сят!D8</f>
        <v>23.600719999999999</v>
      </c>
      <c r="N21" s="302">
        <f t="shared" si="18"/>
        <v>10.706187624750498</v>
      </c>
      <c r="O21" s="302">
        <f>Сят!C9</f>
        <v>2.36</v>
      </c>
      <c r="P21" s="302">
        <f>Сят!D9</f>
        <v>0.15145</v>
      </c>
      <c r="Q21" s="302">
        <f t="shared" si="19"/>
        <v>6.4173728813559334</v>
      </c>
      <c r="R21" s="302">
        <f>Сят!C10</f>
        <v>368.2</v>
      </c>
      <c r="S21" s="302">
        <f>Сят!D10</f>
        <v>31.29214</v>
      </c>
      <c r="T21" s="302">
        <f t="shared" si="20"/>
        <v>8.4986800651819667</v>
      </c>
      <c r="U21" s="302">
        <f>Сят!C11</f>
        <v>0</v>
      </c>
      <c r="V21" s="306">
        <f>Сят!D11</f>
        <v>-4.7865700000000002</v>
      </c>
      <c r="W21" s="302" t="e">
        <f t="shared" si="21"/>
        <v>#DIV/0!</v>
      </c>
      <c r="X21" s="317">
        <f>Сят!C13</f>
        <v>90</v>
      </c>
      <c r="Y21" s="317">
        <f>Сят!D13</f>
        <v>17.828099999999999</v>
      </c>
      <c r="Z21" s="309">
        <f t="shared" si="22"/>
        <v>19.808999999999997</v>
      </c>
      <c r="AA21" s="317">
        <f>Сят!C15</f>
        <v>180</v>
      </c>
      <c r="AB21" s="308">
        <f>Сят!D15</f>
        <v>4.19306</v>
      </c>
      <c r="AC21" s="309">
        <f t="shared" si="23"/>
        <v>2.329477777777778</v>
      </c>
      <c r="AD21" s="317">
        <f>Сят!C16</f>
        <v>919</v>
      </c>
      <c r="AE21" s="317">
        <f>Сят!D16</f>
        <v>24.608979999999999</v>
      </c>
      <c r="AF21" s="309">
        <f t="shared" si="4"/>
        <v>2.6777997823721438</v>
      </c>
      <c r="AG21" s="309">
        <f>Сят!C18</f>
        <v>4</v>
      </c>
      <c r="AH21" s="309">
        <f>Сят!D18</f>
        <v>1.05</v>
      </c>
      <c r="AI21" s="309">
        <f t="shared" si="24"/>
        <v>26.25</v>
      </c>
      <c r="AJ21" s="309">
        <f>Сят!C22</f>
        <v>0</v>
      </c>
      <c r="AK21" s="309">
        <f>Сят!D20</f>
        <v>0</v>
      </c>
      <c r="AL21" s="309" t="e">
        <f t="shared" si="5"/>
        <v>#DIV/0!</v>
      </c>
      <c r="AM21" s="317">
        <v>0</v>
      </c>
      <c r="AN21" s="317">
        <v>0</v>
      </c>
      <c r="AO21" s="309" t="e">
        <f t="shared" si="6"/>
        <v>#DIV/0!</v>
      </c>
      <c r="AP21" s="317">
        <f>Сят!C27</f>
        <v>242.8</v>
      </c>
      <c r="AQ21" s="318">
        <f>Сят!D27</f>
        <v>0</v>
      </c>
      <c r="AR21" s="309">
        <f t="shared" si="25"/>
        <v>0</v>
      </c>
      <c r="AS21" s="311">
        <f>Сят!C28</f>
        <v>6.7</v>
      </c>
      <c r="AT21" s="318">
        <f>Сят!D28</f>
        <v>1.12896</v>
      </c>
      <c r="AU21" s="309">
        <f t="shared" si="26"/>
        <v>16.850149253731342</v>
      </c>
      <c r="AV21" s="317"/>
      <c r="AW21" s="317"/>
      <c r="AX21" s="309" t="e">
        <f t="shared" si="27"/>
        <v>#DIV/0!</v>
      </c>
      <c r="AY21" s="309">
        <f>Сят!C30</f>
        <v>0</v>
      </c>
      <c r="AZ21" s="312">
        <f>Сят!D30</f>
        <v>0</v>
      </c>
      <c r="BA21" s="309" t="e">
        <f t="shared" si="28"/>
        <v>#DIV/0!</v>
      </c>
      <c r="BB21" s="309"/>
      <c r="BC21" s="309"/>
      <c r="BD21" s="309"/>
      <c r="BE21" s="309">
        <f>Сят!C33</f>
        <v>0</v>
      </c>
      <c r="BF21" s="309">
        <f>Сят!D33</f>
        <v>0</v>
      </c>
      <c r="BG21" s="309" t="e">
        <f t="shared" si="29"/>
        <v>#DIV/0!</v>
      </c>
      <c r="BH21" s="309"/>
      <c r="BI21" s="309"/>
      <c r="BJ21" s="309" t="e">
        <f t="shared" si="30"/>
        <v>#DIV/0!</v>
      </c>
      <c r="BK21" s="309"/>
      <c r="BL21" s="309"/>
      <c r="BM21" s="309"/>
      <c r="BN21" s="309">
        <f>Сят!C34</f>
        <v>0</v>
      </c>
      <c r="BO21" s="309">
        <f>Сят!D34</f>
        <v>0</v>
      </c>
      <c r="BP21" s="302" t="e">
        <f t="shared" si="31"/>
        <v>#DIV/0!</v>
      </c>
      <c r="BQ21" s="309">
        <f>Сят!C36</f>
        <v>0</v>
      </c>
      <c r="BR21" s="309">
        <f>Сят!D36</f>
        <v>0</v>
      </c>
      <c r="BS21" s="309" t="e">
        <f t="shared" si="32"/>
        <v>#DIV/0!</v>
      </c>
      <c r="BT21" s="309"/>
      <c r="BU21" s="309"/>
      <c r="BV21" s="319" t="e">
        <f t="shared" si="33"/>
        <v>#DIV/0!</v>
      </c>
      <c r="BW21" s="319"/>
      <c r="BX21" s="319"/>
      <c r="BY21" s="319" t="e">
        <f t="shared" si="34"/>
        <v>#DIV/0!</v>
      </c>
      <c r="BZ21" s="307">
        <f t="shared" si="35"/>
        <v>6803.7950000000001</v>
      </c>
      <c r="CA21" s="307">
        <f t="shared" si="36"/>
        <v>1094.5178000000001</v>
      </c>
      <c r="CB21" s="309">
        <f t="shared" si="55"/>
        <v>16.086872105934997</v>
      </c>
      <c r="CC21" s="309">
        <f>Сят!C41</f>
        <v>4637.7</v>
      </c>
      <c r="CD21" s="309">
        <f>Сят!D41</f>
        <v>772.95600000000002</v>
      </c>
      <c r="CE21" s="309">
        <f t="shared" si="37"/>
        <v>16.666796041141083</v>
      </c>
      <c r="CF21" s="309">
        <f>Сят!C42</f>
        <v>0</v>
      </c>
      <c r="CG21" s="465">
        <f>Сят!D42</f>
        <v>0</v>
      </c>
      <c r="CH21" s="309" t="e">
        <f t="shared" si="38"/>
        <v>#DIV/0!</v>
      </c>
      <c r="CI21" s="309">
        <f>Сят!C43</f>
        <v>1880.068</v>
      </c>
      <c r="CJ21" s="309">
        <f>Сят!D43</f>
        <v>81.605000000000004</v>
      </c>
      <c r="CK21" s="309">
        <f t="shared" si="7"/>
        <v>4.3405344913056334</v>
      </c>
      <c r="CL21" s="309">
        <f>Сят!C44</f>
        <v>211.02699999999999</v>
      </c>
      <c r="CM21" s="309">
        <f>Сят!D44</f>
        <v>34.466799999999999</v>
      </c>
      <c r="CN21" s="309">
        <f t="shared" si="8"/>
        <v>16.332886313125808</v>
      </c>
      <c r="CO21" s="309">
        <f>Сят!C48</f>
        <v>75</v>
      </c>
      <c r="CP21" s="309">
        <f>Сят!D48</f>
        <v>0</v>
      </c>
      <c r="CQ21" s="302">
        <f t="shared" si="39"/>
        <v>0</v>
      </c>
      <c r="CR21" s="321">
        <f>Сят!C49</f>
        <v>0</v>
      </c>
      <c r="CS21" s="309">
        <f>Сят!D49</f>
        <v>205.49</v>
      </c>
      <c r="CT21" s="309" t="e">
        <f t="shared" si="9"/>
        <v>#DIV/0!</v>
      </c>
      <c r="CU21" s="309"/>
      <c r="CV21" s="309">
        <f>Сят!D50</f>
        <v>0</v>
      </c>
      <c r="CW21" s="309"/>
      <c r="CX21" s="317"/>
      <c r="CY21" s="317"/>
      <c r="CZ21" s="309" t="e">
        <f t="shared" si="40"/>
        <v>#DIV/0!</v>
      </c>
      <c r="DA21" s="309"/>
      <c r="DB21" s="309"/>
      <c r="DC21" s="309"/>
      <c r="DD21" s="309"/>
      <c r="DE21" s="309"/>
      <c r="DF21" s="309"/>
      <c r="DG21" s="311">
        <f t="shared" si="41"/>
        <v>8964.9449999999997</v>
      </c>
      <c r="DH21" s="311">
        <f t="shared" si="41"/>
        <v>543.47645</v>
      </c>
      <c r="DI21" s="309">
        <f t="shared" si="42"/>
        <v>6.0622396456419985</v>
      </c>
      <c r="DJ21" s="317">
        <f t="shared" si="43"/>
        <v>1645.8869999999999</v>
      </c>
      <c r="DK21" s="317">
        <f>Сят!D56</f>
        <v>173.49854999999999</v>
      </c>
      <c r="DL21" s="309">
        <f t="shared" si="44"/>
        <v>10.541340322877573</v>
      </c>
      <c r="DM21" s="309">
        <f>Сят!C58</f>
        <v>1506.5</v>
      </c>
      <c r="DN21" s="309">
        <f>Сят!D58</f>
        <v>173.49854999999999</v>
      </c>
      <c r="DO21" s="309">
        <f t="shared" si="45"/>
        <v>11.516664454032526</v>
      </c>
      <c r="DP21" s="309">
        <f>Сят!C61</f>
        <v>0</v>
      </c>
      <c r="DQ21" s="309">
        <f>Сят!D61</f>
        <v>0</v>
      </c>
      <c r="DR21" s="309" t="e">
        <f t="shared" si="46"/>
        <v>#DIV/0!</v>
      </c>
      <c r="DS21" s="309">
        <f>Сят!C62</f>
        <v>100</v>
      </c>
      <c r="DT21" s="309">
        <f>Сят!D62</f>
        <v>0</v>
      </c>
      <c r="DU21" s="309">
        <f t="shared" si="47"/>
        <v>0</v>
      </c>
      <c r="DV21" s="309">
        <f>Сят!C63</f>
        <v>39.387</v>
      </c>
      <c r="DW21" s="309">
        <f>Сят!D63</f>
        <v>0</v>
      </c>
      <c r="DX21" s="309">
        <f t="shared" si="48"/>
        <v>0</v>
      </c>
      <c r="DY21" s="309">
        <f>Сят!C65</f>
        <v>206.767</v>
      </c>
      <c r="DZ21" s="309">
        <f>Сят!D65</f>
        <v>26.238399999999999</v>
      </c>
      <c r="EA21" s="309">
        <f t="shared" si="49"/>
        <v>12.68983928770065</v>
      </c>
      <c r="EB21" s="309">
        <f>Сят!C66</f>
        <v>115</v>
      </c>
      <c r="EC21" s="309">
        <f>Сят!D66</f>
        <v>0</v>
      </c>
      <c r="ED21" s="309">
        <f t="shared" si="50"/>
        <v>0</v>
      </c>
      <c r="EE21" s="317">
        <f>Сят!C72</f>
        <v>3018.1280000000002</v>
      </c>
      <c r="EF21" s="317">
        <f>Сят!D72</f>
        <v>99.119</v>
      </c>
      <c r="EG21" s="309">
        <f t="shared" si="51"/>
        <v>3.2841218132564292</v>
      </c>
      <c r="EH21" s="317">
        <f>Сят!C77</f>
        <v>1328.59</v>
      </c>
      <c r="EI21" s="317">
        <f>Сят!D77</f>
        <v>9</v>
      </c>
      <c r="EJ21" s="309">
        <f t="shared" si="52"/>
        <v>0.67740988566826488</v>
      </c>
      <c r="EK21" s="317">
        <f>Сят!C81</f>
        <v>2600.5729999999999</v>
      </c>
      <c r="EL21" s="322">
        <f>Сят!D81</f>
        <v>225.94550000000001</v>
      </c>
      <c r="EM21" s="309">
        <f t="shared" si="10"/>
        <v>8.6882967715192017</v>
      </c>
      <c r="EN21" s="309">
        <f>Сят!C83</f>
        <v>0</v>
      </c>
      <c r="EO21" s="309">
        <f>Сят!D83</f>
        <v>0</v>
      </c>
      <c r="EP21" s="309" t="e">
        <f t="shared" si="11"/>
        <v>#DIV/0!</v>
      </c>
      <c r="EQ21" s="323">
        <f>Сят!C88</f>
        <v>50</v>
      </c>
      <c r="ER21" s="323">
        <f>Сят!D88</f>
        <v>9.6750000000000007</v>
      </c>
      <c r="ES21" s="309">
        <f t="shared" si="53"/>
        <v>19.350000000000001</v>
      </c>
      <c r="ET21" s="309">
        <f>Сят!C94</f>
        <v>0</v>
      </c>
      <c r="EU21" s="309">
        <f>Сят!D94</f>
        <v>0</v>
      </c>
      <c r="EV21" s="302" t="e">
        <f t="shared" si="54"/>
        <v>#DIV/0!</v>
      </c>
      <c r="EW21" s="316">
        <f t="shared" si="12"/>
        <v>0</v>
      </c>
      <c r="EX21" s="316">
        <f t="shared" si="13"/>
        <v>667.44477000000018</v>
      </c>
      <c r="EY21" s="302" t="e">
        <f t="shared" si="56"/>
        <v>#DIV/0!</v>
      </c>
      <c r="EZ21" s="162"/>
      <c r="FA21" s="163"/>
      <c r="FB21" s="165"/>
      <c r="FC21" s="163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</row>
    <row r="22" spans="1:170" s="172" customFormat="1" ht="22.5" customHeight="1">
      <c r="A22" s="348">
        <v>9</v>
      </c>
      <c r="B22" s="349" t="s">
        <v>297</v>
      </c>
      <c r="C22" s="326">
        <f>F22+BZ22</f>
        <v>7421.9830000000002</v>
      </c>
      <c r="D22" s="327">
        <f t="shared" si="0"/>
        <v>654.58994000000007</v>
      </c>
      <c r="E22" s="312">
        <f t="shared" si="1"/>
        <v>8.8196097996990837</v>
      </c>
      <c r="F22" s="303">
        <f t="shared" si="15"/>
        <v>2043.44</v>
      </c>
      <c r="G22" s="328">
        <f t="shared" si="3"/>
        <v>204.42114000000004</v>
      </c>
      <c r="H22" s="312">
        <f t="shared" si="16"/>
        <v>10.003775006851194</v>
      </c>
      <c r="I22" s="311">
        <f>Тор!C6</f>
        <v>112.95</v>
      </c>
      <c r="J22" s="454">
        <f>Тор!D6</f>
        <v>17.394439999999999</v>
      </c>
      <c r="K22" s="312">
        <f t="shared" si="17"/>
        <v>15.400123948649844</v>
      </c>
      <c r="L22" s="312">
        <f>Тор!C8</f>
        <v>305.3</v>
      </c>
      <c r="M22" s="312">
        <f>Тор!D8</f>
        <v>32.685540000000003</v>
      </c>
      <c r="N22" s="312">
        <f t="shared" si="18"/>
        <v>10.706039960694399</v>
      </c>
      <c r="O22" s="312">
        <f>Тор!C9</f>
        <v>3.27</v>
      </c>
      <c r="P22" s="312">
        <f>Тор!D9</f>
        <v>0.20977000000000001</v>
      </c>
      <c r="Q22" s="312">
        <f t="shared" si="19"/>
        <v>6.4149847094801231</v>
      </c>
      <c r="R22" s="312">
        <f>Тор!C10</f>
        <v>509.92</v>
      </c>
      <c r="S22" s="312">
        <f>Тор!D10</f>
        <v>43.337620000000001</v>
      </c>
      <c r="T22" s="312">
        <f t="shared" si="20"/>
        <v>8.4989057106997183</v>
      </c>
      <c r="U22" s="312">
        <f>Тор!C11</f>
        <v>0</v>
      </c>
      <c r="V22" s="329">
        <f>Тор!D11</f>
        <v>-6.6291399999999996</v>
      </c>
      <c r="W22" s="312" t="e">
        <f t="shared" si="21"/>
        <v>#DIV/0!</v>
      </c>
      <c r="X22" s="311">
        <f>Тор!C13</f>
        <v>35</v>
      </c>
      <c r="Y22" s="311">
        <f>Тор!D13</f>
        <v>0</v>
      </c>
      <c r="Z22" s="312">
        <f t="shared" si="22"/>
        <v>0</v>
      </c>
      <c r="AA22" s="311">
        <f>Тор!C15</f>
        <v>160</v>
      </c>
      <c r="AB22" s="308">
        <f>Тор!D15</f>
        <v>1.7244299999999999</v>
      </c>
      <c r="AC22" s="312">
        <f t="shared" si="23"/>
        <v>1.0777687499999999</v>
      </c>
      <c r="AD22" s="311">
        <f>Тор!C16</f>
        <v>382</v>
      </c>
      <c r="AE22" s="311">
        <f>Тор!D16</f>
        <v>14.403980000000001</v>
      </c>
      <c r="AF22" s="312">
        <f t="shared" si="4"/>
        <v>3.7706753926701571</v>
      </c>
      <c r="AG22" s="312">
        <f>Тор!C18</f>
        <v>8</v>
      </c>
      <c r="AH22" s="312">
        <f>Тор!D18</f>
        <v>1</v>
      </c>
      <c r="AI22" s="312">
        <f t="shared" si="24"/>
        <v>12.5</v>
      </c>
      <c r="AJ22" s="312"/>
      <c r="AK22" s="312">
        <f>Тор!D20</f>
        <v>0</v>
      </c>
      <c r="AL22" s="312" t="e">
        <f t="shared" si="5"/>
        <v>#DIV/0!</v>
      </c>
      <c r="AM22" s="311">
        <v>0</v>
      </c>
      <c r="AN22" s="311">
        <v>0</v>
      </c>
      <c r="AO22" s="312" t="e">
        <f t="shared" si="6"/>
        <v>#DIV/0!</v>
      </c>
      <c r="AP22" s="311">
        <f>Тор!C27</f>
        <v>450</v>
      </c>
      <c r="AQ22" s="308">
        <f>Тор!D27</f>
        <v>99.207800000000006</v>
      </c>
      <c r="AR22" s="312">
        <f t="shared" si="25"/>
        <v>22.046177777777778</v>
      </c>
      <c r="AS22" s="311">
        <f>Тор!C28</f>
        <v>77</v>
      </c>
      <c r="AT22" s="308">
        <f>Тор!D28</f>
        <v>1.0867</v>
      </c>
      <c r="AU22" s="312">
        <f t="shared" si="26"/>
        <v>1.4112987012987013</v>
      </c>
      <c r="AV22" s="311"/>
      <c r="AW22" s="311"/>
      <c r="AX22" s="312" t="e">
        <f t="shared" si="27"/>
        <v>#DIV/0!</v>
      </c>
      <c r="AY22" s="312">
        <f>Тор!C29</f>
        <v>0</v>
      </c>
      <c r="AZ22" s="312">
        <f>Тор!D29</f>
        <v>0</v>
      </c>
      <c r="BA22" s="312" t="e">
        <f t="shared" si="28"/>
        <v>#DIV/0!</v>
      </c>
      <c r="BB22" s="312"/>
      <c r="BC22" s="312"/>
      <c r="BD22" s="312"/>
      <c r="BE22" s="312">
        <f>Тор!C34+Тор!C33</f>
        <v>0</v>
      </c>
      <c r="BF22" s="312">
        <f>Тор!D32</f>
        <v>0</v>
      </c>
      <c r="BG22" s="312" t="e">
        <f t="shared" si="29"/>
        <v>#DIV/0!</v>
      </c>
      <c r="BH22" s="312"/>
      <c r="BI22" s="312"/>
      <c r="BJ22" s="312" t="e">
        <f t="shared" si="30"/>
        <v>#DIV/0!</v>
      </c>
      <c r="BK22" s="312"/>
      <c r="BL22" s="312"/>
      <c r="BM22" s="312"/>
      <c r="BN22" s="312">
        <f>Тор!C35</f>
        <v>0</v>
      </c>
      <c r="BO22" s="312">
        <f>Тор!D35</f>
        <v>0</v>
      </c>
      <c r="BP22" s="302" t="e">
        <f t="shared" si="31"/>
        <v>#DIV/0!</v>
      </c>
      <c r="BQ22" s="312">
        <f>Тор!C37</f>
        <v>0</v>
      </c>
      <c r="BR22" s="312">
        <f>Тор!D37</f>
        <v>0</v>
      </c>
      <c r="BS22" s="312" t="e">
        <f t="shared" si="32"/>
        <v>#DIV/0!</v>
      </c>
      <c r="BT22" s="312"/>
      <c r="BU22" s="312"/>
      <c r="BV22" s="330" t="e">
        <f t="shared" si="33"/>
        <v>#DIV/0!</v>
      </c>
      <c r="BW22" s="330"/>
      <c r="BX22" s="330"/>
      <c r="BY22" s="330" t="e">
        <f t="shared" si="34"/>
        <v>#DIV/0!</v>
      </c>
      <c r="BZ22" s="311">
        <f t="shared" si="35"/>
        <v>5378.5429999999997</v>
      </c>
      <c r="CA22" s="307">
        <f t="shared" si="36"/>
        <v>450.16879999999998</v>
      </c>
      <c r="CB22" s="312">
        <f t="shared" si="55"/>
        <v>8.3697164826980099</v>
      </c>
      <c r="CC22" s="312">
        <f>Тор!C42</f>
        <v>2494.1999999999998</v>
      </c>
      <c r="CD22" s="312">
        <f>Тор!D42</f>
        <v>415.702</v>
      </c>
      <c r="CE22" s="312">
        <f t="shared" si="37"/>
        <v>16.66674685269826</v>
      </c>
      <c r="CF22" s="312">
        <f>Тор!C43</f>
        <v>0</v>
      </c>
      <c r="CG22" s="466">
        <f>Тор!D43</f>
        <v>0</v>
      </c>
      <c r="CH22" s="312" t="e">
        <f t="shared" si="38"/>
        <v>#DIV/0!</v>
      </c>
      <c r="CI22" s="312">
        <f>Тор!C44</f>
        <v>2598.317</v>
      </c>
      <c r="CJ22" s="312">
        <f>Тор!D44</f>
        <v>0</v>
      </c>
      <c r="CK22" s="312">
        <f t="shared" si="7"/>
        <v>0</v>
      </c>
      <c r="CL22" s="312">
        <f>Тор!C45</f>
        <v>211.02600000000001</v>
      </c>
      <c r="CM22" s="312">
        <f>Тор!D45</f>
        <v>34.466799999999999</v>
      </c>
      <c r="CN22" s="312">
        <f t="shared" si="8"/>
        <v>16.332963710632811</v>
      </c>
      <c r="CO22" s="312">
        <f>Тор!C46</f>
        <v>75</v>
      </c>
      <c r="CP22" s="312">
        <f>Тор!D46</f>
        <v>0</v>
      </c>
      <c r="CQ22" s="302">
        <f t="shared" si="39"/>
        <v>0</v>
      </c>
      <c r="CR22" s="329">
        <f>Тор!C48</f>
        <v>0</v>
      </c>
      <c r="CS22" s="312">
        <f>Тор!D48</f>
        <v>0</v>
      </c>
      <c r="CT22" s="312" t="e">
        <f t="shared" si="9"/>
        <v>#DIV/0!</v>
      </c>
      <c r="CU22" s="312"/>
      <c r="CV22" s="312">
        <f>Тор!D49</f>
        <v>0</v>
      </c>
      <c r="CW22" s="312"/>
      <c r="CX22" s="311"/>
      <c r="CY22" s="311"/>
      <c r="CZ22" s="312" t="e">
        <f t="shared" si="40"/>
        <v>#DIV/0!</v>
      </c>
      <c r="DA22" s="312"/>
      <c r="DB22" s="312"/>
      <c r="DC22" s="312"/>
      <c r="DD22" s="312"/>
      <c r="DE22" s="312"/>
      <c r="DF22" s="312"/>
      <c r="DG22" s="311">
        <f t="shared" si="41"/>
        <v>7421.9830000000002</v>
      </c>
      <c r="DH22" s="311">
        <f t="shared" si="41"/>
        <v>277.86703999999997</v>
      </c>
      <c r="DI22" s="312">
        <f t="shared" si="42"/>
        <v>3.7438382707155213</v>
      </c>
      <c r="DJ22" s="311">
        <f t="shared" si="43"/>
        <v>1308.961</v>
      </c>
      <c r="DK22" s="311">
        <f t="shared" si="43"/>
        <v>119.85755</v>
      </c>
      <c r="DL22" s="312">
        <f t="shared" si="44"/>
        <v>9.1566937441222471</v>
      </c>
      <c r="DM22" s="312">
        <f>Тор!C58</f>
        <v>1205.7</v>
      </c>
      <c r="DN22" s="312">
        <f>Тор!D58</f>
        <v>119.85755</v>
      </c>
      <c r="DO22" s="312">
        <f t="shared" si="45"/>
        <v>9.9409098449033753</v>
      </c>
      <c r="DP22" s="312">
        <f>Тор!C61</f>
        <v>0</v>
      </c>
      <c r="DQ22" s="312">
        <f>Тор!D61</f>
        <v>0</v>
      </c>
      <c r="DR22" s="312" t="e">
        <f t="shared" si="46"/>
        <v>#DIV/0!</v>
      </c>
      <c r="DS22" s="312">
        <f>Тор!C62</f>
        <v>100</v>
      </c>
      <c r="DT22" s="312">
        <f>Тор!D62</f>
        <v>0</v>
      </c>
      <c r="DU22" s="312">
        <f t="shared" si="47"/>
        <v>0</v>
      </c>
      <c r="DV22" s="312">
        <f>Тор!C63</f>
        <v>3.2610000000000001</v>
      </c>
      <c r="DW22" s="312">
        <f>Тор!D63</f>
        <v>0</v>
      </c>
      <c r="DX22" s="312">
        <f t="shared" si="48"/>
        <v>0</v>
      </c>
      <c r="DY22" s="312">
        <f>Тор!C65</f>
        <v>206.76599999999999</v>
      </c>
      <c r="DZ22" s="312">
        <f>+Тор!D64</f>
        <v>21.455179999999999</v>
      </c>
      <c r="EA22" s="312">
        <f t="shared" si="49"/>
        <v>10.376551270518364</v>
      </c>
      <c r="EB22" s="312">
        <f>Тор!C66</f>
        <v>15</v>
      </c>
      <c r="EC22" s="312">
        <f>Тор!D66</f>
        <v>0</v>
      </c>
      <c r="ED22" s="312">
        <f t="shared" si="50"/>
        <v>0</v>
      </c>
      <c r="EE22" s="311">
        <f>Тор!C72</f>
        <v>3876.067</v>
      </c>
      <c r="EF22" s="311">
        <f>Тор!D72</f>
        <v>0</v>
      </c>
      <c r="EG22" s="312">
        <f t="shared" si="51"/>
        <v>0</v>
      </c>
      <c r="EH22" s="311">
        <f>Тор!C78</f>
        <v>667.08900000000006</v>
      </c>
      <c r="EI22" s="311">
        <f>Тор!D78</f>
        <v>44.129309999999997</v>
      </c>
      <c r="EJ22" s="312">
        <f t="shared" si="52"/>
        <v>6.6152057671465121</v>
      </c>
      <c r="EK22" s="311">
        <f>Тор!C82</f>
        <v>1328.1</v>
      </c>
      <c r="EL22" s="331">
        <f>Тор!D82</f>
        <v>92.424999999999997</v>
      </c>
      <c r="EM22" s="312">
        <f t="shared" si="10"/>
        <v>6.9591898200436724</v>
      </c>
      <c r="EN22" s="312">
        <f>Тор!C84</f>
        <v>0</v>
      </c>
      <c r="EO22" s="312">
        <f>Тор!D84</f>
        <v>0</v>
      </c>
      <c r="EP22" s="312" t="e">
        <f t="shared" si="11"/>
        <v>#DIV/0!</v>
      </c>
      <c r="EQ22" s="328">
        <f>Тор!C96</f>
        <v>20</v>
      </c>
      <c r="ER22" s="328">
        <f>Тор!D96</f>
        <v>0</v>
      </c>
      <c r="ES22" s="312">
        <f t="shared" si="53"/>
        <v>0</v>
      </c>
      <c r="ET22" s="312">
        <f>Тор!C94</f>
        <v>0</v>
      </c>
      <c r="EU22" s="312">
        <f>Тор!D94</f>
        <v>0</v>
      </c>
      <c r="EV22" s="312" t="e">
        <f t="shared" si="54"/>
        <v>#DIV/0!</v>
      </c>
      <c r="EW22" s="332">
        <f t="shared" si="12"/>
        <v>0</v>
      </c>
      <c r="EX22" s="332">
        <f t="shared" si="13"/>
        <v>376.7229000000001</v>
      </c>
      <c r="EY22" s="312" t="e">
        <f t="shared" si="56"/>
        <v>#DIV/0!</v>
      </c>
      <c r="EZ22" s="170"/>
      <c r="FA22" s="171"/>
      <c r="FC22" s="171"/>
      <c r="FF22" s="214"/>
      <c r="FG22" s="214"/>
      <c r="FH22" s="214"/>
      <c r="FI22" s="214"/>
      <c r="FJ22" s="214"/>
      <c r="FK22" s="214"/>
      <c r="FL22" s="214"/>
      <c r="FM22" s="214"/>
      <c r="FN22" s="214"/>
    </row>
    <row r="23" spans="1:170" s="160" customFormat="1" ht="23.25" customHeight="1">
      <c r="A23" s="345">
        <v>10</v>
      </c>
      <c r="B23" s="347" t="s">
        <v>298</v>
      </c>
      <c r="C23" s="300">
        <f t="shared" si="14"/>
        <v>5492.1689999999999</v>
      </c>
      <c r="D23" s="301">
        <f t="shared" si="0"/>
        <v>686.91590000000008</v>
      </c>
      <c r="E23" s="309">
        <f t="shared" si="1"/>
        <v>12.507187961623178</v>
      </c>
      <c r="F23" s="303">
        <f t="shared" si="15"/>
        <v>1117.8600000000001</v>
      </c>
      <c r="G23" s="303">
        <f t="shared" si="3"/>
        <v>60.996700000000011</v>
      </c>
      <c r="H23" s="309">
        <f t="shared" si="16"/>
        <v>5.4565598554380692</v>
      </c>
      <c r="I23" s="317">
        <f>Хор!C6</f>
        <v>55.5</v>
      </c>
      <c r="J23" s="454">
        <f>Хор!D6</f>
        <v>14.354850000000001</v>
      </c>
      <c r="K23" s="309">
        <f t="shared" si="17"/>
        <v>25.864594594594596</v>
      </c>
      <c r="L23" s="309">
        <f>Хор!C8</f>
        <v>140.19999999999999</v>
      </c>
      <c r="M23" s="309">
        <f>Хор!D8</f>
        <v>15.00967</v>
      </c>
      <c r="N23" s="302">
        <f t="shared" si="18"/>
        <v>10.70589871611983</v>
      </c>
      <c r="O23" s="302">
        <f>Хор!C9</f>
        <v>1.5</v>
      </c>
      <c r="P23" s="302">
        <f>Хор!D9</f>
        <v>9.6310000000000007E-2</v>
      </c>
      <c r="Q23" s="302">
        <f t="shared" si="19"/>
        <v>6.4206666666666674</v>
      </c>
      <c r="R23" s="302">
        <f>Хор!C10</f>
        <v>234.16</v>
      </c>
      <c r="S23" s="302">
        <f>Хор!D10</f>
        <v>19.901240000000001</v>
      </c>
      <c r="T23" s="302">
        <f t="shared" si="20"/>
        <v>8.4989921421250436</v>
      </c>
      <c r="U23" s="302">
        <f>Хор!C11</f>
        <v>0</v>
      </c>
      <c r="V23" s="306">
        <f>Хор!D11</f>
        <v>-3.0441600000000002</v>
      </c>
      <c r="W23" s="302" t="e">
        <f t="shared" si="21"/>
        <v>#DIV/0!</v>
      </c>
      <c r="X23" s="317">
        <f>Хор!C13</f>
        <v>10</v>
      </c>
      <c r="Y23" s="317">
        <f>Хор!D13</f>
        <v>1.8162</v>
      </c>
      <c r="Z23" s="309">
        <f t="shared" si="22"/>
        <v>18.161999999999999</v>
      </c>
      <c r="AA23" s="317">
        <f>Хор!C15</f>
        <v>230</v>
      </c>
      <c r="AB23" s="308">
        <f>Хор!D15</f>
        <v>1.3207599999999999</v>
      </c>
      <c r="AC23" s="309">
        <f t="shared" si="23"/>
        <v>0.57424347826086952</v>
      </c>
      <c r="AD23" s="317">
        <f>Хор!C16</f>
        <v>390</v>
      </c>
      <c r="AE23" s="317">
        <f>Хор!D16</f>
        <v>8.9418299999999995</v>
      </c>
      <c r="AF23" s="309">
        <f t="shared" si="4"/>
        <v>2.2927769230769233</v>
      </c>
      <c r="AG23" s="309">
        <f>Хор!C18</f>
        <v>5</v>
      </c>
      <c r="AH23" s="309">
        <f>Хор!D18</f>
        <v>0.4</v>
      </c>
      <c r="AI23" s="309">
        <f t="shared" si="24"/>
        <v>8</v>
      </c>
      <c r="AJ23" s="309"/>
      <c r="AK23" s="309"/>
      <c r="AL23" s="309" t="e">
        <f t="shared" si="5"/>
        <v>#DIV/0!</v>
      </c>
      <c r="AM23" s="317">
        <v>0</v>
      </c>
      <c r="AN23" s="317">
        <v>0</v>
      </c>
      <c r="AO23" s="309" t="e">
        <f t="shared" si="6"/>
        <v>#DIV/0!</v>
      </c>
      <c r="AP23" s="317">
        <f>Хор!C27</f>
        <v>51.5</v>
      </c>
      <c r="AQ23" s="318">
        <f>Хор!D27</f>
        <v>2.2000000000000002</v>
      </c>
      <c r="AR23" s="309">
        <f t="shared" si="25"/>
        <v>4.2718446601941755</v>
      </c>
      <c r="AS23" s="311">
        <f>Хор!C28</f>
        <v>0</v>
      </c>
      <c r="AT23" s="318">
        <f>Хор!D28</f>
        <v>0</v>
      </c>
      <c r="AU23" s="309" t="e">
        <f t="shared" si="26"/>
        <v>#DIV/0!</v>
      </c>
      <c r="AV23" s="317"/>
      <c r="AW23" s="317"/>
      <c r="AX23" s="309" t="e">
        <f t="shared" si="27"/>
        <v>#DIV/0!</v>
      </c>
      <c r="AY23" s="309">
        <f>Хор!C29</f>
        <v>0</v>
      </c>
      <c r="AZ23" s="312">
        <f>Хор!D29</f>
        <v>0</v>
      </c>
      <c r="BA23" s="309" t="e">
        <f t="shared" si="28"/>
        <v>#DIV/0!</v>
      </c>
      <c r="BB23" s="309"/>
      <c r="BC23" s="309"/>
      <c r="BD23" s="309"/>
      <c r="BE23" s="309">
        <f>Хор!C33</f>
        <v>0</v>
      </c>
      <c r="BF23" s="309">
        <f>Хор!D33</f>
        <v>0</v>
      </c>
      <c r="BG23" s="309" t="e">
        <f t="shared" si="29"/>
        <v>#DIV/0!</v>
      </c>
      <c r="BH23" s="309"/>
      <c r="BI23" s="309"/>
      <c r="BJ23" s="309" t="e">
        <f t="shared" si="30"/>
        <v>#DIV/0!</v>
      </c>
      <c r="BK23" s="309"/>
      <c r="BL23" s="309"/>
      <c r="BM23" s="309"/>
      <c r="BN23" s="309"/>
      <c r="BO23" s="309"/>
      <c r="BP23" s="302" t="e">
        <f t="shared" si="31"/>
        <v>#DIV/0!</v>
      </c>
      <c r="BQ23" s="309">
        <f>Хор!C34</f>
        <v>0</v>
      </c>
      <c r="BR23" s="309">
        <f>Хор!D34</f>
        <v>0</v>
      </c>
      <c r="BS23" s="309" t="e">
        <f t="shared" si="32"/>
        <v>#DIV/0!</v>
      </c>
      <c r="BT23" s="309"/>
      <c r="BU23" s="309"/>
      <c r="BV23" s="319" t="e">
        <f t="shared" si="33"/>
        <v>#DIV/0!</v>
      </c>
      <c r="BW23" s="319"/>
      <c r="BX23" s="319"/>
      <c r="BY23" s="319" t="e">
        <f t="shared" si="34"/>
        <v>#DIV/0!</v>
      </c>
      <c r="BZ23" s="307">
        <f t="shared" si="35"/>
        <v>4374.3090000000002</v>
      </c>
      <c r="CA23" s="307">
        <f>CD23+CG23+CJ23+CM23+CS23+CP23+CV23</f>
        <v>625.91920000000005</v>
      </c>
      <c r="CB23" s="309">
        <f t="shared" si="55"/>
        <v>14.308984573334898</v>
      </c>
      <c r="CC23" s="309">
        <f>Хор!C39</f>
        <v>2155.1</v>
      </c>
      <c r="CD23" s="309">
        <f>Хор!D39</f>
        <v>359.18599999999998</v>
      </c>
      <c r="CE23" s="309">
        <f t="shared" si="37"/>
        <v>16.666790404157581</v>
      </c>
      <c r="CF23" s="309">
        <f>Хор!C41</f>
        <v>0</v>
      </c>
      <c r="CG23" s="465">
        <f>Хор!D41</f>
        <v>0</v>
      </c>
      <c r="CH23" s="309" t="e">
        <f t="shared" si="38"/>
        <v>#DIV/0!</v>
      </c>
      <c r="CI23" s="309">
        <f>Хор!C42</f>
        <v>2029.7380000000001</v>
      </c>
      <c r="CJ23" s="309">
        <f>Хор!D42</f>
        <v>0</v>
      </c>
      <c r="CK23" s="309">
        <f t="shared" si="7"/>
        <v>0</v>
      </c>
      <c r="CL23" s="309">
        <f>Хор!C43</f>
        <v>107.643</v>
      </c>
      <c r="CM23" s="309">
        <f>Хор!D43</f>
        <v>17.2332</v>
      </c>
      <c r="CN23" s="309">
        <f t="shared" si="8"/>
        <v>16.009587246732256</v>
      </c>
      <c r="CO23" s="309">
        <f>Хор!C44</f>
        <v>81.828000000000003</v>
      </c>
      <c r="CP23" s="309">
        <f>Хор!D44</f>
        <v>0</v>
      </c>
      <c r="CQ23" s="302">
        <f t="shared" si="39"/>
        <v>0</v>
      </c>
      <c r="CR23" s="321">
        <f>Хор!C45</f>
        <v>0</v>
      </c>
      <c r="CS23" s="309">
        <f>Хор!D45</f>
        <v>249.5</v>
      </c>
      <c r="CT23" s="309" t="e">
        <f t="shared" si="9"/>
        <v>#DIV/0!</v>
      </c>
      <c r="CU23" s="309"/>
      <c r="CV23" s="309"/>
      <c r="CW23" s="309"/>
      <c r="CX23" s="317"/>
      <c r="CY23" s="317"/>
      <c r="CZ23" s="309" t="e">
        <f t="shared" si="40"/>
        <v>#DIV/0!</v>
      </c>
      <c r="DA23" s="309"/>
      <c r="DB23" s="309"/>
      <c r="DC23" s="309"/>
      <c r="DD23" s="309"/>
      <c r="DE23" s="309">
        <f>Хор!D48</f>
        <v>0</v>
      </c>
      <c r="DF23" s="309"/>
      <c r="DG23" s="311">
        <f t="shared" si="41"/>
        <v>5492.1690000000008</v>
      </c>
      <c r="DH23" s="311">
        <f t="shared" si="41"/>
        <v>292.69577000000004</v>
      </c>
      <c r="DI23" s="309">
        <f t="shared" si="42"/>
        <v>5.3293292686368536</v>
      </c>
      <c r="DJ23" s="317">
        <f t="shared" si="43"/>
        <v>1201.1310000000001</v>
      </c>
      <c r="DK23" s="317">
        <f t="shared" si="43"/>
        <v>117.95623999999999</v>
      </c>
      <c r="DL23" s="309">
        <f t="shared" si="44"/>
        <v>9.8204309105334886</v>
      </c>
      <c r="DM23" s="309">
        <f>Хор!C56</f>
        <v>1150</v>
      </c>
      <c r="DN23" s="309">
        <f>Хор!D56</f>
        <v>117.95623999999999</v>
      </c>
      <c r="DO23" s="309">
        <f t="shared" si="45"/>
        <v>10.257064347826086</v>
      </c>
      <c r="DP23" s="309">
        <f>Хор!C59</f>
        <v>0</v>
      </c>
      <c r="DQ23" s="309">
        <f>Хор!D59</f>
        <v>0</v>
      </c>
      <c r="DR23" s="309" t="e">
        <f t="shared" si="46"/>
        <v>#DIV/0!</v>
      </c>
      <c r="DS23" s="309">
        <f>Хор!C60</f>
        <v>48.5</v>
      </c>
      <c r="DT23" s="309">
        <f>Хор!D60</f>
        <v>0</v>
      </c>
      <c r="DU23" s="309">
        <f t="shared" si="47"/>
        <v>0</v>
      </c>
      <c r="DV23" s="309">
        <f>Хор!C61</f>
        <v>2.6309999999999998</v>
      </c>
      <c r="DW23" s="309">
        <f>Хор!D61</f>
        <v>0</v>
      </c>
      <c r="DX23" s="309">
        <f t="shared" si="48"/>
        <v>0</v>
      </c>
      <c r="DY23" s="309">
        <f>Хор!C63</f>
        <v>103.383</v>
      </c>
      <c r="DZ23" s="309">
        <f>Хор!D63</f>
        <v>10.327590000000001</v>
      </c>
      <c r="EA23" s="309">
        <f t="shared" si="49"/>
        <v>9.989640463132238</v>
      </c>
      <c r="EB23" s="309">
        <f>Хор!C64</f>
        <v>15</v>
      </c>
      <c r="EC23" s="309">
        <f>Хор!D64</f>
        <v>0</v>
      </c>
      <c r="ED23" s="309">
        <f t="shared" si="50"/>
        <v>0</v>
      </c>
      <c r="EE23" s="317">
        <f>Хор!C70</f>
        <v>2060.5550000000003</v>
      </c>
      <c r="EF23" s="317">
        <f>Хор!D70</f>
        <v>11.510999999999999</v>
      </c>
      <c r="EG23" s="309">
        <f t="shared" si="51"/>
        <v>0.55863590149255893</v>
      </c>
      <c r="EH23" s="317">
        <f>Хор!C75</f>
        <v>1229.3</v>
      </c>
      <c r="EI23" s="317">
        <f>Хор!D75</f>
        <v>5.7868199999999996</v>
      </c>
      <c r="EJ23" s="309">
        <f t="shared" si="52"/>
        <v>0.47074107215488487</v>
      </c>
      <c r="EK23" s="317">
        <f>Хор!C79</f>
        <v>852.8</v>
      </c>
      <c r="EL23" s="322">
        <f>Хор!D79</f>
        <v>147.11412000000001</v>
      </c>
      <c r="EM23" s="309">
        <f t="shared" si="10"/>
        <v>17.250717636022518</v>
      </c>
      <c r="EN23" s="309">
        <f>Хор!C81</f>
        <v>0</v>
      </c>
      <c r="EO23" s="309">
        <f>Хор!D81</f>
        <v>0</v>
      </c>
      <c r="EP23" s="309" t="e">
        <f t="shared" si="11"/>
        <v>#DIV/0!</v>
      </c>
      <c r="EQ23" s="323">
        <f>Хор!C86</f>
        <v>30</v>
      </c>
      <c r="ER23" s="323">
        <f>Хор!D86</f>
        <v>0</v>
      </c>
      <c r="ES23" s="309">
        <f t="shared" si="53"/>
        <v>0</v>
      </c>
      <c r="ET23" s="309">
        <f>Хор!C92</f>
        <v>0</v>
      </c>
      <c r="EU23" s="309">
        <f>Хор!D92</f>
        <v>0</v>
      </c>
      <c r="EV23" s="302" t="e">
        <f t="shared" si="54"/>
        <v>#DIV/0!</v>
      </c>
      <c r="EW23" s="316">
        <f t="shared" si="12"/>
        <v>-9.0949470177292824E-13</v>
      </c>
      <c r="EX23" s="316">
        <f t="shared" si="13"/>
        <v>394.22013000000004</v>
      </c>
      <c r="EY23" s="302">
        <f t="shared" si="56"/>
        <v>-4.334496168383664E+16</v>
      </c>
      <c r="EZ23" s="162"/>
      <c r="FA23" s="163"/>
      <c r="FC23" s="163"/>
    </row>
    <row r="24" spans="1:170" s="257" customFormat="1" ht="25.5" customHeight="1">
      <c r="A24" s="350">
        <v>11</v>
      </c>
      <c r="B24" s="347" t="s">
        <v>299</v>
      </c>
      <c r="C24" s="324">
        <f t="shared" si="14"/>
        <v>5201.5110000000004</v>
      </c>
      <c r="D24" s="301">
        <f t="shared" si="0"/>
        <v>610.55744000000004</v>
      </c>
      <c r="E24" s="309">
        <f t="shared" si="1"/>
        <v>11.738078416060256</v>
      </c>
      <c r="F24" s="303">
        <f t="shared" si="15"/>
        <v>1139.78</v>
      </c>
      <c r="G24" s="323">
        <f t="shared" si="3"/>
        <v>52.102240000000002</v>
      </c>
      <c r="H24" s="309">
        <f t="shared" si="16"/>
        <v>4.5712541016687434</v>
      </c>
      <c r="I24" s="317">
        <f>Чум!C6</f>
        <v>102</v>
      </c>
      <c r="J24" s="454">
        <f>Чум!D6</f>
        <v>8.2420600000000004</v>
      </c>
      <c r="K24" s="309">
        <f t="shared" si="17"/>
        <v>8.0804509803921576</v>
      </c>
      <c r="L24" s="309">
        <f>Чум!C8</f>
        <v>132.82</v>
      </c>
      <c r="M24" s="309">
        <f>Чум!D8</f>
        <v>14.2197</v>
      </c>
      <c r="N24" s="309">
        <f t="shared" si="18"/>
        <v>10.70599307333233</v>
      </c>
      <c r="O24" s="309">
        <f>Чум!C9</f>
        <v>1.42</v>
      </c>
      <c r="P24" s="309">
        <f>Чум!D9</f>
        <v>9.1240000000000002E-2</v>
      </c>
      <c r="Q24" s="309">
        <f t="shared" si="19"/>
        <v>6.4253521126760571</v>
      </c>
      <c r="R24" s="309">
        <f>Чум!C10</f>
        <v>221.84</v>
      </c>
      <c r="S24" s="309">
        <f>Чум!D10</f>
        <v>18.853840000000002</v>
      </c>
      <c r="T24" s="309">
        <f t="shared" si="20"/>
        <v>8.4988460151460519</v>
      </c>
      <c r="U24" s="309">
        <f>Чум!C11</f>
        <v>0</v>
      </c>
      <c r="V24" s="321">
        <f>Чум!D11</f>
        <v>-2.8839700000000001</v>
      </c>
      <c r="W24" s="309" t="e">
        <f t="shared" si="21"/>
        <v>#DIV/0!</v>
      </c>
      <c r="X24" s="317">
        <f>Чум!C13</f>
        <v>40</v>
      </c>
      <c r="Y24" s="317">
        <f>Чум!D13</f>
        <v>0</v>
      </c>
      <c r="Z24" s="309">
        <f t="shared" si="22"/>
        <v>0</v>
      </c>
      <c r="AA24" s="317">
        <f>Чум!C15</f>
        <v>91</v>
      </c>
      <c r="AB24" s="308">
        <f>Чум!D15</f>
        <v>2.66893</v>
      </c>
      <c r="AC24" s="309">
        <f t="shared" si="23"/>
        <v>2.9328901098901099</v>
      </c>
      <c r="AD24" s="317">
        <f>Чум!C16</f>
        <v>460</v>
      </c>
      <c r="AE24" s="317">
        <f>Чум!D16</f>
        <v>10.21044</v>
      </c>
      <c r="AF24" s="309">
        <f t="shared" si="4"/>
        <v>2.2196608695652174</v>
      </c>
      <c r="AG24" s="309">
        <f>Чум!C18</f>
        <v>5</v>
      </c>
      <c r="AH24" s="309">
        <f>Чум!D18</f>
        <v>0.7</v>
      </c>
      <c r="AI24" s="309">
        <f t="shared" si="24"/>
        <v>13.999999999999998</v>
      </c>
      <c r="AJ24" s="309">
        <f>Чум!C22</f>
        <v>0</v>
      </c>
      <c r="AK24" s="309">
        <f>Чум!D20</f>
        <v>0</v>
      </c>
      <c r="AL24" s="309" t="e">
        <f>AK24/AJ24*100</f>
        <v>#DIV/0!</v>
      </c>
      <c r="AM24" s="317">
        <v>0</v>
      </c>
      <c r="AN24" s="317"/>
      <c r="AO24" s="309" t="e">
        <f t="shared" si="6"/>
        <v>#DIV/0!</v>
      </c>
      <c r="AP24" s="317">
        <f>Чум!C27</f>
        <v>85.7</v>
      </c>
      <c r="AQ24" s="318">
        <f>Чум!D27</f>
        <v>0</v>
      </c>
      <c r="AR24" s="309">
        <f t="shared" si="25"/>
        <v>0</v>
      </c>
      <c r="AS24" s="317">
        <f>Чум!C28</f>
        <v>0</v>
      </c>
      <c r="AT24" s="318">
        <f>Чум!D28</f>
        <v>0</v>
      </c>
      <c r="AU24" s="309" t="e">
        <f t="shared" si="26"/>
        <v>#DIV/0!</v>
      </c>
      <c r="AV24" s="317"/>
      <c r="AW24" s="317"/>
      <c r="AX24" s="309" t="e">
        <f t="shared" si="27"/>
        <v>#DIV/0!</v>
      </c>
      <c r="AY24" s="309">
        <f>Чум!C30</f>
        <v>0</v>
      </c>
      <c r="AZ24" s="312">
        <f>Чум!D30</f>
        <v>0</v>
      </c>
      <c r="BA24" s="309" t="e">
        <f t="shared" si="28"/>
        <v>#DIV/0!</v>
      </c>
      <c r="BB24" s="309"/>
      <c r="BC24" s="309"/>
      <c r="BD24" s="309"/>
      <c r="BE24" s="309">
        <f>Чум!C33</f>
        <v>0</v>
      </c>
      <c r="BF24" s="309">
        <f>Чум!D33</f>
        <v>0</v>
      </c>
      <c r="BG24" s="309" t="e">
        <f t="shared" si="29"/>
        <v>#DIV/0!</v>
      </c>
      <c r="BH24" s="309"/>
      <c r="BI24" s="309"/>
      <c r="BJ24" s="309" t="e">
        <f t="shared" si="30"/>
        <v>#DIV/0!</v>
      </c>
      <c r="BK24" s="309"/>
      <c r="BL24" s="309"/>
      <c r="BM24" s="309"/>
      <c r="BN24" s="309"/>
      <c r="BO24" s="309">
        <f>Чум!D34</f>
        <v>0</v>
      </c>
      <c r="BP24" s="302" t="e">
        <f t="shared" si="31"/>
        <v>#DIV/0!</v>
      </c>
      <c r="BQ24" s="309">
        <f>Чум!C37</f>
        <v>0</v>
      </c>
      <c r="BR24" s="309">
        <f>Чум!D37</f>
        <v>0</v>
      </c>
      <c r="BS24" s="309" t="e">
        <f t="shared" si="32"/>
        <v>#DIV/0!</v>
      </c>
      <c r="BT24" s="309"/>
      <c r="BU24" s="309"/>
      <c r="BV24" s="319" t="e">
        <f t="shared" si="33"/>
        <v>#DIV/0!</v>
      </c>
      <c r="BW24" s="319"/>
      <c r="BX24" s="319"/>
      <c r="BY24" s="319" t="e">
        <f t="shared" si="34"/>
        <v>#DIV/0!</v>
      </c>
      <c r="BZ24" s="317">
        <f t="shared" si="35"/>
        <v>4061.7310000000002</v>
      </c>
      <c r="CA24" s="317">
        <f t="shared" si="36"/>
        <v>558.45519999999999</v>
      </c>
      <c r="CB24" s="309">
        <f t="shared" si="55"/>
        <v>13.749192154773421</v>
      </c>
      <c r="CC24" s="309">
        <f>Чум!C42</f>
        <v>3247.3</v>
      </c>
      <c r="CD24" s="309">
        <f>Чум!D42</f>
        <v>541.22199999999998</v>
      </c>
      <c r="CE24" s="309">
        <f t="shared" si="37"/>
        <v>16.666830905675482</v>
      </c>
      <c r="CF24" s="309">
        <f>Чум!C43</f>
        <v>0</v>
      </c>
      <c r="CG24" s="465">
        <f>Чум!D43</f>
        <v>0</v>
      </c>
      <c r="CH24" s="309" t="e">
        <f t="shared" si="38"/>
        <v>#DIV/0!</v>
      </c>
      <c r="CI24" s="309">
        <f>Чум!C44</f>
        <v>681.78800000000001</v>
      </c>
      <c r="CJ24" s="309">
        <f>Чум!D44</f>
        <v>0</v>
      </c>
      <c r="CK24" s="309">
        <f t="shared" si="7"/>
        <v>0</v>
      </c>
      <c r="CL24" s="309">
        <f>Чум!C45</f>
        <v>107.643</v>
      </c>
      <c r="CM24" s="309">
        <f>Чум!D45</f>
        <v>17.2332</v>
      </c>
      <c r="CN24" s="309">
        <f t="shared" si="8"/>
        <v>16.009587246732256</v>
      </c>
      <c r="CO24" s="309">
        <f>Чум!C46</f>
        <v>25</v>
      </c>
      <c r="CP24" s="309">
        <f>Чум!D46</f>
        <v>0</v>
      </c>
      <c r="CQ24" s="302">
        <f t="shared" si="39"/>
        <v>0</v>
      </c>
      <c r="CR24" s="321">
        <f>Чум!C50</f>
        <v>0</v>
      </c>
      <c r="CS24" s="309">
        <f>Чум!D50</f>
        <v>0</v>
      </c>
      <c r="CT24" s="309" t="e">
        <f t="shared" si="9"/>
        <v>#DIV/0!</v>
      </c>
      <c r="CU24" s="309"/>
      <c r="CV24" s="309"/>
      <c r="CW24" s="309"/>
      <c r="CX24" s="317"/>
      <c r="CY24" s="317"/>
      <c r="CZ24" s="309" t="e">
        <f t="shared" si="40"/>
        <v>#DIV/0!</v>
      </c>
      <c r="DA24" s="309"/>
      <c r="DB24" s="309"/>
      <c r="DC24" s="309"/>
      <c r="DD24" s="309"/>
      <c r="DE24" s="309"/>
      <c r="DF24" s="309"/>
      <c r="DG24" s="311">
        <f t="shared" si="41"/>
        <v>5201.5110000000004</v>
      </c>
      <c r="DH24" s="311">
        <f t="shared" si="41"/>
        <v>309.48793000000001</v>
      </c>
      <c r="DI24" s="309">
        <f t="shared" si="42"/>
        <v>5.949962039876489</v>
      </c>
      <c r="DJ24" s="317">
        <f t="shared" si="43"/>
        <v>1526.9859999999999</v>
      </c>
      <c r="DK24" s="317">
        <f t="shared" si="43"/>
        <v>133.77569</v>
      </c>
      <c r="DL24" s="309">
        <f t="shared" si="44"/>
        <v>8.760767289287525</v>
      </c>
      <c r="DM24" s="309">
        <f>Чум!C58</f>
        <v>1423.8</v>
      </c>
      <c r="DN24" s="309">
        <f>Чум!D58</f>
        <v>133.77569</v>
      </c>
      <c r="DO24" s="309">
        <f t="shared" si="45"/>
        <v>9.3956798707683671</v>
      </c>
      <c r="DP24" s="309">
        <f>Чум!C61</f>
        <v>0</v>
      </c>
      <c r="DQ24" s="309">
        <f>Чум!D61</f>
        <v>0</v>
      </c>
      <c r="DR24" s="309" t="e">
        <f t="shared" si="46"/>
        <v>#DIV/0!</v>
      </c>
      <c r="DS24" s="309">
        <f>Чум!C62</f>
        <v>100</v>
      </c>
      <c r="DT24" s="309">
        <f>Чум!D62</f>
        <v>0</v>
      </c>
      <c r="DU24" s="309">
        <f t="shared" si="47"/>
        <v>0</v>
      </c>
      <c r="DV24" s="309">
        <f>Чум!C63</f>
        <v>3.1859999999999999</v>
      </c>
      <c r="DW24" s="309">
        <f>Чум!D63</f>
        <v>0</v>
      </c>
      <c r="DX24" s="309">
        <f t="shared" si="48"/>
        <v>0</v>
      </c>
      <c r="DY24" s="309">
        <f>Чум!C65</f>
        <v>103.383</v>
      </c>
      <c r="DZ24" s="309">
        <f>Чум!D65</f>
        <v>14.197789999999999</v>
      </c>
      <c r="EA24" s="309">
        <f t="shared" si="49"/>
        <v>13.733195979996712</v>
      </c>
      <c r="EB24" s="309">
        <f>Чум!C66</f>
        <v>15</v>
      </c>
      <c r="EC24" s="309">
        <f>Чум!D66</f>
        <v>0</v>
      </c>
      <c r="ED24" s="309">
        <f t="shared" si="50"/>
        <v>0</v>
      </c>
      <c r="EE24" s="317">
        <f>Чум!C72</f>
        <v>1187.828</v>
      </c>
      <c r="EF24" s="317">
        <f>Чум!D72</f>
        <v>12.151</v>
      </c>
      <c r="EG24" s="309">
        <f t="shared" si="51"/>
        <v>1.0229595530666056</v>
      </c>
      <c r="EH24" s="317">
        <f>Чум!C77</f>
        <v>1311.414</v>
      </c>
      <c r="EI24" s="317">
        <f>Чум!D77</f>
        <v>55.173450000000003</v>
      </c>
      <c r="EJ24" s="309">
        <f t="shared" si="52"/>
        <v>4.2071725633552788</v>
      </c>
      <c r="EK24" s="317">
        <f>Чум!C81</f>
        <v>1026.9000000000001</v>
      </c>
      <c r="EL24" s="322">
        <f>Чум!D81</f>
        <v>85.575000000000003</v>
      </c>
      <c r="EM24" s="309">
        <f t="shared" si="10"/>
        <v>8.3333333333333321</v>
      </c>
      <c r="EN24" s="309">
        <f>Чум!C83</f>
        <v>0</v>
      </c>
      <c r="EO24" s="309">
        <f>Чум!D83</f>
        <v>0</v>
      </c>
      <c r="EP24" s="309" t="e">
        <f t="shared" si="11"/>
        <v>#DIV/0!</v>
      </c>
      <c r="EQ24" s="323">
        <f>Чум!C88</f>
        <v>30</v>
      </c>
      <c r="ER24" s="323">
        <f>Чум!D88</f>
        <v>8.6150000000000002</v>
      </c>
      <c r="ES24" s="309">
        <f t="shared" si="53"/>
        <v>28.716666666666669</v>
      </c>
      <c r="ET24" s="309">
        <f>Чум!C94</f>
        <v>0</v>
      </c>
      <c r="EU24" s="309">
        <f>Чум!D94</f>
        <v>0</v>
      </c>
      <c r="EV24" s="309" t="e">
        <f t="shared" si="54"/>
        <v>#DIV/0!</v>
      </c>
      <c r="EW24" s="333">
        <f t="shared" si="12"/>
        <v>0</v>
      </c>
      <c r="EX24" s="333">
        <f t="shared" si="13"/>
        <v>301.06951000000004</v>
      </c>
      <c r="EY24" s="309" t="e">
        <f t="shared" si="56"/>
        <v>#DIV/0!</v>
      </c>
      <c r="EZ24" s="255"/>
      <c r="FA24" s="256"/>
      <c r="FC24" s="256"/>
    </row>
    <row r="25" spans="1:170" s="172" customFormat="1" ht="22.5" customHeight="1">
      <c r="A25" s="348">
        <v>12</v>
      </c>
      <c r="B25" s="349" t="s">
        <v>300</v>
      </c>
      <c r="C25" s="326">
        <f t="shared" si="14"/>
        <v>4910.5379999999996</v>
      </c>
      <c r="D25" s="327">
        <f t="shared" si="0"/>
        <v>716.26573999999994</v>
      </c>
      <c r="E25" s="312">
        <f t="shared" si="1"/>
        <v>14.586298690693361</v>
      </c>
      <c r="F25" s="303">
        <f t="shared" si="15"/>
        <v>952.07</v>
      </c>
      <c r="G25" s="328">
        <f t="shared" si="3"/>
        <v>156.83174</v>
      </c>
      <c r="H25" s="312">
        <f t="shared" si="16"/>
        <v>16.472711040154607</v>
      </c>
      <c r="I25" s="311">
        <f>Шать!C6</f>
        <v>59.1</v>
      </c>
      <c r="J25" s="454">
        <f>Шать!D6</f>
        <v>5.2190399999999997</v>
      </c>
      <c r="K25" s="312">
        <f t="shared" si="17"/>
        <v>8.8308629441624369</v>
      </c>
      <c r="L25" s="312">
        <f>Шать!C8</f>
        <v>136.51</v>
      </c>
      <c r="M25" s="312">
        <f>Шать!D8</f>
        <v>14.614660000000001</v>
      </c>
      <c r="N25" s="312">
        <f t="shared" si="18"/>
        <v>10.705926305765146</v>
      </c>
      <c r="O25" s="312">
        <f>Шать!C9</f>
        <v>1.46</v>
      </c>
      <c r="P25" s="312">
        <f>Шать!D9</f>
        <v>9.3780000000000002E-2</v>
      </c>
      <c r="Q25" s="312">
        <f t="shared" si="19"/>
        <v>6.4232876712328775</v>
      </c>
      <c r="R25" s="312">
        <f>Шать!C10</f>
        <v>228</v>
      </c>
      <c r="S25" s="312">
        <f>Шать!D10</f>
        <v>19.377559999999999</v>
      </c>
      <c r="T25" s="312">
        <f t="shared" si="20"/>
        <v>8.4989298245614027</v>
      </c>
      <c r="U25" s="312">
        <f>Шать!C11</f>
        <v>0</v>
      </c>
      <c r="V25" s="329">
        <f>Шать!D11</f>
        <v>-2.9640499999999999</v>
      </c>
      <c r="W25" s="312" t="e">
        <f t="shared" si="21"/>
        <v>#DIV/0!</v>
      </c>
      <c r="X25" s="311">
        <f>Шать!C13</f>
        <v>10</v>
      </c>
      <c r="Y25" s="311">
        <f>Шать!D13</f>
        <v>0</v>
      </c>
      <c r="Z25" s="312">
        <f t="shared" si="22"/>
        <v>0</v>
      </c>
      <c r="AA25" s="311">
        <f>Шать!C15</f>
        <v>75</v>
      </c>
      <c r="AB25" s="308">
        <f>Шать!D15</f>
        <v>3.8950399999999998</v>
      </c>
      <c r="AC25" s="312">
        <f t="shared" si="23"/>
        <v>5.1933866666666662</v>
      </c>
      <c r="AD25" s="311">
        <f>Шать!C16</f>
        <v>273</v>
      </c>
      <c r="AE25" s="311">
        <f>Шать!D16</f>
        <v>17.267710000000001</v>
      </c>
      <c r="AF25" s="312">
        <f t="shared" si="4"/>
        <v>6.3251684981684981</v>
      </c>
      <c r="AG25" s="312">
        <f>Шать!C18</f>
        <v>3</v>
      </c>
      <c r="AH25" s="312">
        <f>Шать!D18</f>
        <v>0.2</v>
      </c>
      <c r="AI25" s="312">
        <f t="shared" si="24"/>
        <v>6.666666666666667</v>
      </c>
      <c r="AJ25" s="312"/>
      <c r="AK25" s="312"/>
      <c r="AL25" s="312" t="e">
        <f>AJ25/AK25*100</f>
        <v>#DIV/0!</v>
      </c>
      <c r="AM25" s="311">
        <v>0</v>
      </c>
      <c r="AN25" s="311">
        <f>0</f>
        <v>0</v>
      </c>
      <c r="AO25" s="312" t="e">
        <f t="shared" si="6"/>
        <v>#DIV/0!</v>
      </c>
      <c r="AP25" s="311">
        <f>Шать!C27</f>
        <v>140</v>
      </c>
      <c r="AQ25" s="318">
        <f>Шать!D27</f>
        <v>94.7928</v>
      </c>
      <c r="AR25" s="312">
        <f t="shared" si="25"/>
        <v>67.709142857142851</v>
      </c>
      <c r="AS25" s="311">
        <f>Шать!C28</f>
        <v>26</v>
      </c>
      <c r="AT25" s="308">
        <f>Шать!D28</f>
        <v>4.3352000000000004</v>
      </c>
      <c r="AU25" s="312">
        <f t="shared" si="26"/>
        <v>16.673846153846156</v>
      </c>
      <c r="AV25" s="311"/>
      <c r="AW25" s="311"/>
      <c r="AX25" s="312" t="e">
        <f t="shared" si="27"/>
        <v>#DIV/0!</v>
      </c>
      <c r="AY25" s="312">
        <f>Шать!C29</f>
        <v>0</v>
      </c>
      <c r="AZ25" s="312">
        <f>Шать!D29</f>
        <v>0</v>
      </c>
      <c r="BA25" s="312" t="e">
        <f t="shared" si="28"/>
        <v>#DIV/0!</v>
      </c>
      <c r="BB25" s="312"/>
      <c r="BC25" s="312"/>
      <c r="BD25" s="312"/>
      <c r="BE25" s="312">
        <f>Шать!C33</f>
        <v>0</v>
      </c>
      <c r="BF25" s="312">
        <f>Шать!D33</f>
        <v>0</v>
      </c>
      <c r="BG25" s="312" t="e">
        <f t="shared" si="29"/>
        <v>#DIV/0!</v>
      </c>
      <c r="BH25" s="312"/>
      <c r="BI25" s="312"/>
      <c r="BJ25" s="312" t="e">
        <f t="shared" si="30"/>
        <v>#DIV/0!</v>
      </c>
      <c r="BK25" s="312"/>
      <c r="BL25" s="312"/>
      <c r="BM25" s="312"/>
      <c r="BN25" s="312">
        <f>Шать!C34</f>
        <v>0</v>
      </c>
      <c r="BO25" s="312">
        <f>Шать!D34</f>
        <v>0</v>
      </c>
      <c r="BP25" s="302" t="e">
        <f t="shared" si="31"/>
        <v>#DIV/0!</v>
      </c>
      <c r="BQ25" s="312">
        <f>Шать!C37</f>
        <v>0</v>
      </c>
      <c r="BR25" s="312">
        <v>0</v>
      </c>
      <c r="BS25" s="312" t="e">
        <f t="shared" si="32"/>
        <v>#DIV/0!</v>
      </c>
      <c r="BT25" s="312"/>
      <c r="BU25" s="312"/>
      <c r="BV25" s="330" t="e">
        <f t="shared" si="33"/>
        <v>#DIV/0!</v>
      </c>
      <c r="BW25" s="330"/>
      <c r="BX25" s="330"/>
      <c r="BY25" s="330" t="e">
        <f t="shared" si="34"/>
        <v>#DIV/0!</v>
      </c>
      <c r="BZ25" s="311">
        <f t="shared" si="35"/>
        <v>3958.4679999999998</v>
      </c>
      <c r="CA25" s="307">
        <f t="shared" si="36"/>
        <v>559.43399999999997</v>
      </c>
      <c r="CB25" s="312">
        <f t="shared" si="55"/>
        <v>14.13258866814131</v>
      </c>
      <c r="CC25" s="312">
        <f>Шать!C42</f>
        <v>2122.1999999999998</v>
      </c>
      <c r="CD25" s="312">
        <f>Шать!D42</f>
        <v>353.702</v>
      </c>
      <c r="CE25" s="312">
        <f t="shared" si="37"/>
        <v>16.666760908491192</v>
      </c>
      <c r="CF25" s="312">
        <f>Шать!C43</f>
        <v>0</v>
      </c>
      <c r="CG25" s="466">
        <f>Шать!D43</f>
        <v>0</v>
      </c>
      <c r="CH25" s="312" t="e">
        <f t="shared" si="38"/>
        <v>#DIV/0!</v>
      </c>
      <c r="CI25" s="312">
        <f>Шать!C44</f>
        <v>1615.279</v>
      </c>
      <c r="CJ25" s="312">
        <f>Шать!D44</f>
        <v>0</v>
      </c>
      <c r="CK25" s="312">
        <f t="shared" si="7"/>
        <v>0</v>
      </c>
      <c r="CL25" s="312">
        <f>Шать!C45</f>
        <v>107.643</v>
      </c>
      <c r="CM25" s="312">
        <f>Шать!D45</f>
        <v>17.2332</v>
      </c>
      <c r="CN25" s="312">
        <f t="shared" si="8"/>
        <v>16.009587246732256</v>
      </c>
      <c r="CO25" s="312">
        <f>Шать!C46</f>
        <v>113.346</v>
      </c>
      <c r="CP25" s="312">
        <f>Шать!D46</f>
        <v>0</v>
      </c>
      <c r="CQ25" s="302">
        <f t="shared" si="39"/>
        <v>0</v>
      </c>
      <c r="CR25" s="329">
        <f>Шать!C50</f>
        <v>0</v>
      </c>
      <c r="CS25" s="312">
        <f>Шать!D50</f>
        <v>188.49879999999999</v>
      </c>
      <c r="CT25" s="312" t="e">
        <f t="shared" si="9"/>
        <v>#DIV/0!</v>
      </c>
      <c r="CU25" s="312"/>
      <c r="CV25" s="312"/>
      <c r="CW25" s="312"/>
      <c r="CX25" s="311"/>
      <c r="CY25" s="311"/>
      <c r="CZ25" s="312" t="e">
        <f t="shared" si="40"/>
        <v>#DIV/0!</v>
      </c>
      <c r="DA25" s="312"/>
      <c r="DB25" s="312"/>
      <c r="DC25" s="312"/>
      <c r="DD25" s="312"/>
      <c r="DE25" s="312"/>
      <c r="DF25" s="312"/>
      <c r="DG25" s="311">
        <f t="shared" si="41"/>
        <v>4910.5380000000005</v>
      </c>
      <c r="DH25" s="311">
        <f t="shared" si="41"/>
        <v>223.50744</v>
      </c>
      <c r="DI25" s="312">
        <f>DH25/DG25*100</f>
        <v>4.5515876264474482</v>
      </c>
      <c r="DJ25" s="311">
        <f t="shared" si="43"/>
        <v>1276.432</v>
      </c>
      <c r="DK25" s="311">
        <f t="shared" si="43"/>
        <v>120.98365</v>
      </c>
      <c r="DL25" s="312">
        <f t="shared" si="44"/>
        <v>9.4782683292176948</v>
      </c>
      <c r="DM25" s="312">
        <f>Шать!C58</f>
        <v>1203.9000000000001</v>
      </c>
      <c r="DN25" s="312">
        <f>Шать!D58</f>
        <v>120.98365</v>
      </c>
      <c r="DO25" s="312">
        <f t="shared" si="45"/>
        <v>10.049310573967936</v>
      </c>
      <c r="DP25" s="312">
        <f>Шать!C61</f>
        <v>0</v>
      </c>
      <c r="DQ25" s="312">
        <f>Шать!D61</f>
        <v>0</v>
      </c>
      <c r="DR25" s="312" t="e">
        <f t="shared" si="46"/>
        <v>#DIV/0!</v>
      </c>
      <c r="DS25" s="312">
        <f>Шать!C62</f>
        <v>50</v>
      </c>
      <c r="DT25" s="312">
        <f>Шать!D62</f>
        <v>0</v>
      </c>
      <c r="DU25" s="312">
        <f t="shared" si="47"/>
        <v>0</v>
      </c>
      <c r="DV25" s="312">
        <f>Шать!C63</f>
        <v>22.532</v>
      </c>
      <c r="DW25" s="312">
        <f>Шать!D63</f>
        <v>0</v>
      </c>
      <c r="DX25" s="312">
        <f t="shared" si="48"/>
        <v>0</v>
      </c>
      <c r="DY25" s="312">
        <f>Шать!C65</f>
        <v>103.383</v>
      </c>
      <c r="DZ25" s="312">
        <f>Шать!D65</f>
        <v>10.33001</v>
      </c>
      <c r="EA25" s="312">
        <f t="shared" si="49"/>
        <v>9.991981273516922</v>
      </c>
      <c r="EB25" s="312">
        <f>Шать!C66</f>
        <v>15</v>
      </c>
      <c r="EC25" s="312">
        <f>Шать!D66</f>
        <v>0</v>
      </c>
      <c r="ED25" s="312">
        <f t="shared" si="50"/>
        <v>0</v>
      </c>
      <c r="EE25" s="311">
        <f>Шать!C72</f>
        <v>2318.855</v>
      </c>
      <c r="EF25" s="311">
        <f>Шать!D72</f>
        <v>0</v>
      </c>
      <c r="EG25" s="312">
        <f t="shared" si="51"/>
        <v>0</v>
      </c>
      <c r="EH25" s="311">
        <f>Шать!C77</f>
        <v>349.86799999999999</v>
      </c>
      <c r="EI25" s="311">
        <f>Шать!D77</f>
        <v>15.186780000000001</v>
      </c>
      <c r="EJ25" s="312">
        <f t="shared" si="52"/>
        <v>4.3407170704379938</v>
      </c>
      <c r="EK25" s="311">
        <f>Шать!C81</f>
        <v>837</v>
      </c>
      <c r="EL25" s="331">
        <f>Шать!D81</f>
        <v>70</v>
      </c>
      <c r="EM25" s="312">
        <f t="shared" si="10"/>
        <v>8.3632019115890071</v>
      </c>
      <c r="EN25" s="312">
        <f>Шать!C83</f>
        <v>0</v>
      </c>
      <c r="EO25" s="312">
        <f>Шать!D83</f>
        <v>0</v>
      </c>
      <c r="EP25" s="312" t="e">
        <f t="shared" si="11"/>
        <v>#DIV/0!</v>
      </c>
      <c r="EQ25" s="328">
        <f>Шать!C88</f>
        <v>10</v>
      </c>
      <c r="ER25" s="328">
        <f>Шать!D88</f>
        <v>7.0069999999999997</v>
      </c>
      <c r="ES25" s="312">
        <f t="shared" si="53"/>
        <v>70.069999999999993</v>
      </c>
      <c r="ET25" s="312">
        <f>Шать!C94</f>
        <v>0</v>
      </c>
      <c r="EU25" s="312">
        <f>Шать!D94</f>
        <v>0</v>
      </c>
      <c r="EV25" s="312" t="e">
        <f t="shared" si="54"/>
        <v>#DIV/0!</v>
      </c>
      <c r="EW25" s="332">
        <f t="shared" si="12"/>
        <v>-9.0949470177292824E-13</v>
      </c>
      <c r="EX25" s="332">
        <f t="shared" si="13"/>
        <v>492.75829999999996</v>
      </c>
      <c r="EY25" s="312">
        <f t="shared" si="56"/>
        <v>-5.4179348053313448E+16</v>
      </c>
      <c r="EZ25" s="170"/>
      <c r="FA25" s="171"/>
      <c r="FC25" s="171"/>
    </row>
    <row r="26" spans="1:170" s="257" customFormat="1" ht="24.75" customHeight="1">
      <c r="A26" s="351">
        <v>13</v>
      </c>
      <c r="B26" s="347" t="s">
        <v>301</v>
      </c>
      <c r="C26" s="324">
        <f t="shared" si="14"/>
        <v>7124.0940000000001</v>
      </c>
      <c r="D26" s="301">
        <f t="shared" si="0"/>
        <v>424.16181999999998</v>
      </c>
      <c r="E26" s="309">
        <f t="shared" si="1"/>
        <v>5.9539054369580189</v>
      </c>
      <c r="F26" s="303">
        <f t="shared" si="15"/>
        <v>3367.4</v>
      </c>
      <c r="G26" s="323">
        <f t="shared" si="3"/>
        <v>124.07662000000001</v>
      </c>
      <c r="H26" s="309">
        <f t="shared" si="16"/>
        <v>3.6846415632238525</v>
      </c>
      <c r="I26" s="317">
        <f>Юнг!C6</f>
        <v>126.9</v>
      </c>
      <c r="J26" s="454">
        <f>Юнг!D6</f>
        <v>13.42066</v>
      </c>
      <c r="K26" s="309">
        <f t="shared" si="17"/>
        <v>10.575776201733648</v>
      </c>
      <c r="L26" s="309">
        <f>Юнг!C8</f>
        <v>220.44</v>
      </c>
      <c r="M26" s="309">
        <f>Юнг!D8</f>
        <v>23.600729999999999</v>
      </c>
      <c r="N26" s="309">
        <f t="shared" si="18"/>
        <v>10.706192161132281</v>
      </c>
      <c r="O26" s="309">
        <f>Юнг!C9</f>
        <v>2.36</v>
      </c>
      <c r="P26" s="309">
        <f>Юнг!D9</f>
        <v>0.15145</v>
      </c>
      <c r="Q26" s="309">
        <f t="shared" si="19"/>
        <v>6.4173728813559334</v>
      </c>
      <c r="R26" s="309">
        <f>Юнг!C10</f>
        <v>368.2</v>
      </c>
      <c r="S26" s="309">
        <f>Юнг!D10</f>
        <v>31.29214</v>
      </c>
      <c r="T26" s="309">
        <f t="shared" si="20"/>
        <v>8.4986800651819667</v>
      </c>
      <c r="U26" s="309">
        <f>Юнг!C11</f>
        <v>0</v>
      </c>
      <c r="V26" s="321">
        <f>Юнг!D11</f>
        <v>-4.7865799999999998</v>
      </c>
      <c r="W26" s="309" t="e">
        <f t="shared" si="21"/>
        <v>#DIV/0!</v>
      </c>
      <c r="X26" s="317">
        <f>Юнг!C13</f>
        <v>50</v>
      </c>
      <c r="Y26" s="317">
        <f>Юнг!D13</f>
        <v>2.1252</v>
      </c>
      <c r="Z26" s="309">
        <f t="shared" si="22"/>
        <v>4.2504</v>
      </c>
      <c r="AA26" s="317">
        <f>Юнг!C15</f>
        <v>240</v>
      </c>
      <c r="AB26" s="308">
        <f>Юнг!D15</f>
        <v>0.24503</v>
      </c>
      <c r="AC26" s="309">
        <f t="shared" si="23"/>
        <v>0.10209583333333333</v>
      </c>
      <c r="AD26" s="317">
        <f>Юнг!C16</f>
        <v>1850</v>
      </c>
      <c r="AE26" s="317">
        <f>Юнг!D16</f>
        <v>42.507260000000002</v>
      </c>
      <c r="AF26" s="309">
        <f t="shared" si="4"/>
        <v>2.2976897297297296</v>
      </c>
      <c r="AG26" s="309">
        <f>Юнг!C18</f>
        <v>10</v>
      </c>
      <c r="AH26" s="309">
        <f>Юнг!D18</f>
        <v>0.1</v>
      </c>
      <c r="AI26" s="309">
        <f t="shared" si="24"/>
        <v>1</v>
      </c>
      <c r="AJ26" s="309"/>
      <c r="AK26" s="309"/>
      <c r="AL26" s="309" t="e">
        <f>AJ26/AK26*100</f>
        <v>#DIV/0!</v>
      </c>
      <c r="AM26" s="317">
        <v>0</v>
      </c>
      <c r="AN26" s="317"/>
      <c r="AO26" s="309" t="e">
        <f t="shared" si="6"/>
        <v>#DIV/0!</v>
      </c>
      <c r="AP26" s="317">
        <f>Юнг!C27</f>
        <v>420</v>
      </c>
      <c r="AQ26" s="318">
        <f>Юнг!D27</f>
        <v>8.6110000000000007</v>
      </c>
      <c r="AR26" s="309">
        <f t="shared" si="25"/>
        <v>2.0502380952380954</v>
      </c>
      <c r="AS26" s="317">
        <f>Юнг!C28</f>
        <v>79.5</v>
      </c>
      <c r="AT26" s="318">
        <f>Юнг!D28</f>
        <v>6.8097300000000001</v>
      </c>
      <c r="AU26" s="309">
        <f t="shared" si="26"/>
        <v>8.5656981132075476</v>
      </c>
      <c r="AV26" s="317"/>
      <c r="AW26" s="317"/>
      <c r="AX26" s="309" t="e">
        <f t="shared" si="27"/>
        <v>#DIV/0!</v>
      </c>
      <c r="AY26" s="309">
        <f>Юнг!C30</f>
        <v>0</v>
      </c>
      <c r="AZ26" s="312">
        <f>Юнг!D30</f>
        <v>0</v>
      </c>
      <c r="BA26" s="309" t="e">
        <f t="shared" si="28"/>
        <v>#DIV/0!</v>
      </c>
      <c r="BB26" s="309"/>
      <c r="BC26" s="309"/>
      <c r="BD26" s="309"/>
      <c r="BE26" s="309">
        <f>Юнг!C33</f>
        <v>0</v>
      </c>
      <c r="BF26" s="309">
        <f>Юнг!D31</f>
        <v>0</v>
      </c>
      <c r="BG26" s="309" t="e">
        <f t="shared" si="29"/>
        <v>#DIV/0!</v>
      </c>
      <c r="BH26" s="309"/>
      <c r="BI26" s="309"/>
      <c r="BJ26" s="309" t="e">
        <f t="shared" si="30"/>
        <v>#DIV/0!</v>
      </c>
      <c r="BK26" s="309"/>
      <c r="BL26" s="309"/>
      <c r="BM26" s="309"/>
      <c r="BN26" s="309">
        <f>Юнг!C34</f>
        <v>0</v>
      </c>
      <c r="BO26" s="309">
        <f>Юнг!D34</f>
        <v>0</v>
      </c>
      <c r="BP26" s="302" t="e">
        <f t="shared" si="31"/>
        <v>#DIV/0!</v>
      </c>
      <c r="BQ26" s="309">
        <f>Юнг!C36</f>
        <v>0</v>
      </c>
      <c r="BR26" s="309">
        <f>Юнг!D36</f>
        <v>0</v>
      </c>
      <c r="BS26" s="309" t="e">
        <f t="shared" si="32"/>
        <v>#DIV/0!</v>
      </c>
      <c r="BT26" s="309"/>
      <c r="BU26" s="309"/>
      <c r="BV26" s="319" t="e">
        <f t="shared" si="33"/>
        <v>#DIV/0!</v>
      </c>
      <c r="BW26" s="319"/>
      <c r="BX26" s="319"/>
      <c r="BY26" s="319" t="e">
        <f t="shared" si="34"/>
        <v>#DIV/0!</v>
      </c>
      <c r="BZ26" s="317">
        <f t="shared" si="35"/>
        <v>3756.694</v>
      </c>
      <c r="CA26" s="317">
        <f t="shared" si="36"/>
        <v>300.08519999999999</v>
      </c>
      <c r="CB26" s="309">
        <f t="shared" si="55"/>
        <v>7.9880128645026724</v>
      </c>
      <c r="CC26" s="309">
        <f>Юнг!C41</f>
        <v>1697.1</v>
      </c>
      <c r="CD26" s="309">
        <f>Юнг!D41</f>
        <v>282.85199999999998</v>
      </c>
      <c r="CE26" s="309">
        <f t="shared" si="37"/>
        <v>16.666784514760476</v>
      </c>
      <c r="CF26" s="309">
        <f>Юнг!C42</f>
        <v>0</v>
      </c>
      <c r="CG26" s="465">
        <f>Юнг!D42</f>
        <v>0</v>
      </c>
      <c r="CH26" s="309" t="e">
        <f t="shared" si="38"/>
        <v>#DIV/0!</v>
      </c>
      <c r="CI26" s="309">
        <f>Юнг!C43</f>
        <v>1951.951</v>
      </c>
      <c r="CJ26" s="309">
        <f>Юнг!D43</f>
        <v>0</v>
      </c>
      <c r="CK26" s="309">
        <f t="shared" si="7"/>
        <v>0</v>
      </c>
      <c r="CL26" s="309">
        <f>Юнг!C44</f>
        <v>107.643</v>
      </c>
      <c r="CM26" s="309">
        <f>Юнг!D44</f>
        <v>17.2332</v>
      </c>
      <c r="CN26" s="309">
        <f t="shared" si="8"/>
        <v>16.009587246732256</v>
      </c>
      <c r="CO26" s="309">
        <f>Юнг!C45</f>
        <v>0</v>
      </c>
      <c r="CP26" s="309">
        <f>Юнг!D45</f>
        <v>0</v>
      </c>
      <c r="CQ26" s="302" t="e">
        <f t="shared" si="39"/>
        <v>#DIV/0!</v>
      </c>
      <c r="CR26" s="321">
        <f>Юнг!C48</f>
        <v>0</v>
      </c>
      <c r="CS26" s="309">
        <f>Юнг!D48</f>
        <v>0</v>
      </c>
      <c r="CT26" s="309" t="e">
        <f t="shared" si="9"/>
        <v>#DIV/0!</v>
      </c>
      <c r="CU26" s="309"/>
      <c r="CV26" s="309">
        <f>Юнг!D47</f>
        <v>0</v>
      </c>
      <c r="CW26" s="309"/>
      <c r="CX26" s="317"/>
      <c r="CY26" s="317"/>
      <c r="CZ26" s="309" t="e">
        <f t="shared" si="40"/>
        <v>#DIV/0!</v>
      </c>
      <c r="DA26" s="309"/>
      <c r="DB26" s="309"/>
      <c r="DC26" s="309"/>
      <c r="DD26" s="309"/>
      <c r="DE26" s="309"/>
      <c r="DF26" s="309"/>
      <c r="DG26" s="311">
        <f t="shared" si="41"/>
        <v>7124.094000000001</v>
      </c>
      <c r="DH26" s="311">
        <f t="shared" si="41"/>
        <v>163.33142000000001</v>
      </c>
      <c r="DI26" s="309">
        <f t="shared" si="42"/>
        <v>2.2926623371336761</v>
      </c>
      <c r="DJ26" s="317">
        <f t="shared" si="43"/>
        <v>1519.4</v>
      </c>
      <c r="DK26" s="317">
        <f t="shared" si="43"/>
        <v>122.10142</v>
      </c>
      <c r="DL26" s="309">
        <f t="shared" si="44"/>
        <v>8.0361603264446497</v>
      </c>
      <c r="DM26" s="309">
        <f>Юнг!C57</f>
        <v>1476.4</v>
      </c>
      <c r="DN26" s="309">
        <f>Юнг!D57</f>
        <v>122.10142</v>
      </c>
      <c r="DO26" s="309">
        <f t="shared" si="45"/>
        <v>8.270212679490653</v>
      </c>
      <c r="DP26" s="309">
        <f>Юнг!C60</f>
        <v>0</v>
      </c>
      <c r="DQ26" s="309">
        <f>Юнг!D60</f>
        <v>0</v>
      </c>
      <c r="DR26" s="309" t="e">
        <f t="shared" si="46"/>
        <v>#DIV/0!</v>
      </c>
      <c r="DS26" s="309">
        <f>Юнг!C61</f>
        <v>39.476999999999997</v>
      </c>
      <c r="DT26" s="309">
        <f>Юнг!D61</f>
        <v>0</v>
      </c>
      <c r="DU26" s="309">
        <f t="shared" si="47"/>
        <v>0</v>
      </c>
      <c r="DV26" s="309">
        <f>Юнг!C62</f>
        <v>3.5230000000000001</v>
      </c>
      <c r="DW26" s="309">
        <f>Юнг!D62</f>
        <v>0</v>
      </c>
      <c r="DX26" s="309">
        <f t="shared" si="48"/>
        <v>0</v>
      </c>
      <c r="DY26" s="309">
        <f>Юнг!C64</f>
        <v>103.383</v>
      </c>
      <c r="DZ26" s="309">
        <f>Юнг!D64</f>
        <v>10.33</v>
      </c>
      <c r="EA26" s="309">
        <f t="shared" si="49"/>
        <v>9.9919716007467372</v>
      </c>
      <c r="EB26" s="309">
        <f>Юнг!C65</f>
        <v>15</v>
      </c>
      <c r="EC26" s="309">
        <f>Юнг!D65</f>
        <v>0.9</v>
      </c>
      <c r="ED26" s="309">
        <f t="shared" si="50"/>
        <v>6.0000000000000009</v>
      </c>
      <c r="EE26" s="317">
        <f>Юнг!C71</f>
        <v>3088.2110000000002</v>
      </c>
      <c r="EF26" s="317">
        <f>Юнг!D71</f>
        <v>0</v>
      </c>
      <c r="EG26" s="309">
        <f t="shared" si="51"/>
        <v>0</v>
      </c>
      <c r="EH26" s="317">
        <f>Юнг!C76</f>
        <v>1112.5999999999999</v>
      </c>
      <c r="EI26" s="317">
        <f>Юнг!D76</f>
        <v>0</v>
      </c>
      <c r="EJ26" s="309">
        <f t="shared" si="52"/>
        <v>0</v>
      </c>
      <c r="EK26" s="317">
        <f>Юнг!C80</f>
        <v>1275.5</v>
      </c>
      <c r="EL26" s="322">
        <f>Юнг!D80</f>
        <v>30</v>
      </c>
      <c r="EM26" s="309">
        <f t="shared" si="10"/>
        <v>2.3520188161505291</v>
      </c>
      <c r="EN26" s="309">
        <f>Юнг!C82</f>
        <v>0</v>
      </c>
      <c r="EO26" s="309">
        <f>Юнг!D82</f>
        <v>0</v>
      </c>
      <c r="EP26" s="309" t="e">
        <f t="shared" si="11"/>
        <v>#DIV/0!</v>
      </c>
      <c r="EQ26" s="323">
        <f>Юнг!C87</f>
        <v>10</v>
      </c>
      <c r="ER26" s="323">
        <f>Юнг!D87</f>
        <v>0</v>
      </c>
      <c r="ES26" s="309">
        <f t="shared" si="53"/>
        <v>0</v>
      </c>
      <c r="ET26" s="309">
        <f>Юнг!C93</f>
        <v>0</v>
      </c>
      <c r="EU26" s="309">
        <f>Юнг!D93</f>
        <v>0</v>
      </c>
      <c r="EV26" s="309" t="e">
        <f t="shared" si="54"/>
        <v>#DIV/0!</v>
      </c>
      <c r="EW26" s="333">
        <f t="shared" si="12"/>
        <v>-9.0949470177292824E-13</v>
      </c>
      <c r="EX26" s="333">
        <f t="shared" si="13"/>
        <v>260.83039999999994</v>
      </c>
      <c r="EY26" s="309">
        <f t="shared" si="56"/>
        <v>-2.8678605767746512E+16</v>
      </c>
      <c r="EZ26" s="255"/>
      <c r="FA26" s="256"/>
      <c r="FC26" s="256"/>
    </row>
    <row r="27" spans="1:170" s="160" customFormat="1" ht="25.5" customHeight="1">
      <c r="A27" s="345">
        <v>14</v>
      </c>
      <c r="B27" s="347" t="s">
        <v>302</v>
      </c>
      <c r="C27" s="300">
        <f t="shared" si="14"/>
        <v>11049.661000000002</v>
      </c>
      <c r="D27" s="301">
        <f t="shared" si="0"/>
        <v>1323.7386899999999</v>
      </c>
      <c r="E27" s="309">
        <f t="shared" si="1"/>
        <v>11.979903184360133</v>
      </c>
      <c r="F27" s="303">
        <f t="shared" si="15"/>
        <v>1196.69</v>
      </c>
      <c r="G27" s="303">
        <f t="shared" si="3"/>
        <v>106.00489</v>
      </c>
      <c r="H27" s="309">
        <f t="shared" si="16"/>
        <v>8.8581746316924193</v>
      </c>
      <c r="I27" s="317">
        <f>Юсь!C6</f>
        <v>155.1</v>
      </c>
      <c r="J27" s="454">
        <f>Юсь!D6</f>
        <v>28.414169999999999</v>
      </c>
      <c r="K27" s="309">
        <f t="shared" si="17"/>
        <v>18.319903288201161</v>
      </c>
      <c r="L27" s="309">
        <f>Юсь!C8</f>
        <v>200.15</v>
      </c>
      <c r="M27" s="309">
        <f>Юсь!D8</f>
        <v>21.428319999999999</v>
      </c>
      <c r="N27" s="302">
        <f t="shared" si="18"/>
        <v>10.706130402198351</v>
      </c>
      <c r="O27" s="302">
        <f>Юсь!C9</f>
        <v>2.15</v>
      </c>
      <c r="P27" s="302">
        <f>Юсь!D9</f>
        <v>0.13750999999999999</v>
      </c>
      <c r="Q27" s="302">
        <f t="shared" si="19"/>
        <v>6.3958139534883713</v>
      </c>
      <c r="R27" s="302">
        <f>Юсь!C10</f>
        <v>334.29</v>
      </c>
      <c r="S27" s="302">
        <f>Юсь!D10</f>
        <v>28.411660000000001</v>
      </c>
      <c r="T27" s="302">
        <f t="shared" si="20"/>
        <v>8.4991055670226459</v>
      </c>
      <c r="U27" s="302">
        <f>Юсь!C11</f>
        <v>0</v>
      </c>
      <c r="V27" s="306">
        <f>Юсь!D11</f>
        <v>-4.3460200000000002</v>
      </c>
      <c r="W27" s="302" t="e">
        <f t="shared" si="21"/>
        <v>#DIV/0!</v>
      </c>
      <c r="X27" s="317">
        <f>Юсь!C13</f>
        <v>10</v>
      </c>
      <c r="Y27" s="317">
        <f>Юсь!D13</f>
        <v>0</v>
      </c>
      <c r="Z27" s="309">
        <f t="shared" si="22"/>
        <v>0</v>
      </c>
      <c r="AA27" s="317">
        <f>Юсь!C15</f>
        <v>117</v>
      </c>
      <c r="AB27" s="308">
        <f>Юсь!D15</f>
        <v>1.7209300000000001</v>
      </c>
      <c r="AC27" s="309">
        <f t="shared" si="23"/>
        <v>1.470880341880342</v>
      </c>
      <c r="AD27" s="317">
        <f>Юсь!C16</f>
        <v>313</v>
      </c>
      <c r="AE27" s="317">
        <f>Юсь!D16</f>
        <v>9.6839300000000001</v>
      </c>
      <c r="AF27" s="309">
        <f t="shared" si="4"/>
        <v>3.0939073482428117</v>
      </c>
      <c r="AG27" s="309">
        <f>Юсь!C18</f>
        <v>10</v>
      </c>
      <c r="AH27" s="309">
        <f>Юсь!D18</f>
        <v>0.45</v>
      </c>
      <c r="AI27" s="309">
        <f t="shared" si="24"/>
        <v>4.5</v>
      </c>
      <c r="AJ27" s="309"/>
      <c r="AK27" s="309"/>
      <c r="AL27" s="309" t="e">
        <f>AJ27/AK27*100</f>
        <v>#DIV/0!</v>
      </c>
      <c r="AM27" s="317">
        <v>0</v>
      </c>
      <c r="AN27" s="317">
        <v>0</v>
      </c>
      <c r="AO27" s="309" t="e">
        <f t="shared" si="6"/>
        <v>#DIV/0!</v>
      </c>
      <c r="AP27" s="317">
        <f>Юсь!C27</f>
        <v>0</v>
      </c>
      <c r="AQ27" s="318">
        <f>Юсь!D27</f>
        <v>0</v>
      </c>
      <c r="AR27" s="309" t="e">
        <f t="shared" si="25"/>
        <v>#DIV/0!</v>
      </c>
      <c r="AS27" s="311">
        <f>Юсь!C28</f>
        <v>55</v>
      </c>
      <c r="AT27" s="318">
        <f>Юсь!D28</f>
        <v>9</v>
      </c>
      <c r="AU27" s="309">
        <f t="shared" si="26"/>
        <v>16.363636363636363</v>
      </c>
      <c r="AV27" s="317"/>
      <c r="AW27" s="317"/>
      <c r="AX27" s="309" t="e">
        <f t="shared" si="27"/>
        <v>#DIV/0!</v>
      </c>
      <c r="AY27" s="309">
        <f>Юсь!C30</f>
        <v>0</v>
      </c>
      <c r="AZ27" s="312">
        <f>Юсь!D30</f>
        <v>11.10439</v>
      </c>
      <c r="BA27" s="309" t="e">
        <f t="shared" si="28"/>
        <v>#DIV/0!</v>
      </c>
      <c r="BB27" s="309"/>
      <c r="BC27" s="309"/>
      <c r="BD27" s="309"/>
      <c r="BE27" s="309">
        <f>Юсь!C31</f>
        <v>0</v>
      </c>
      <c r="BF27" s="309">
        <f>Юсь!D31</f>
        <v>0</v>
      </c>
      <c r="BG27" s="309" t="e">
        <f t="shared" si="29"/>
        <v>#DIV/0!</v>
      </c>
      <c r="BH27" s="309"/>
      <c r="BI27" s="309"/>
      <c r="BJ27" s="309" t="e">
        <f t="shared" si="30"/>
        <v>#DIV/0!</v>
      </c>
      <c r="BK27" s="309"/>
      <c r="BL27" s="309"/>
      <c r="BM27" s="309"/>
      <c r="BN27" s="309"/>
      <c r="BO27" s="309"/>
      <c r="BP27" s="302" t="e">
        <f t="shared" si="31"/>
        <v>#DIV/0!</v>
      </c>
      <c r="BQ27" s="309">
        <f>Юсь!C34</f>
        <v>0</v>
      </c>
      <c r="BR27" s="309">
        <f>Юсь!D34</f>
        <v>0</v>
      </c>
      <c r="BS27" s="309" t="e">
        <f t="shared" si="32"/>
        <v>#DIV/0!</v>
      </c>
      <c r="BT27" s="309"/>
      <c r="BU27" s="309"/>
      <c r="BV27" s="319" t="e">
        <f t="shared" si="33"/>
        <v>#DIV/0!</v>
      </c>
      <c r="BW27" s="319"/>
      <c r="BX27" s="319"/>
      <c r="BY27" s="319" t="e">
        <f t="shared" si="34"/>
        <v>#DIV/0!</v>
      </c>
      <c r="BZ27" s="307">
        <f t="shared" si="35"/>
        <v>9852.9710000000014</v>
      </c>
      <c r="CA27" s="307">
        <f t="shared" si="36"/>
        <v>1217.7338</v>
      </c>
      <c r="CB27" s="309">
        <f t="shared" si="55"/>
        <v>12.359051904242889</v>
      </c>
      <c r="CC27" s="309">
        <f>Юсь!C39</f>
        <v>5087.2</v>
      </c>
      <c r="CD27" s="309">
        <f>Юсь!D39</f>
        <v>847.87199999999996</v>
      </c>
      <c r="CE27" s="309">
        <f t="shared" si="37"/>
        <v>16.666771504953608</v>
      </c>
      <c r="CF27" s="309">
        <f>Юсь!C40</f>
        <v>0</v>
      </c>
      <c r="CG27" s="465">
        <f>Юсь!D40</f>
        <v>0</v>
      </c>
      <c r="CH27" s="309" t="e">
        <f t="shared" si="38"/>
        <v>#DIV/0!</v>
      </c>
      <c r="CI27" s="309">
        <f>Юсь!C41</f>
        <v>2121.471</v>
      </c>
      <c r="CJ27" s="309">
        <f>Юсь!D41</f>
        <v>110.295</v>
      </c>
      <c r="CK27" s="309">
        <f t="shared" si="7"/>
        <v>5.1989869293523219</v>
      </c>
      <c r="CL27" s="309">
        <f>Юсь!C42</f>
        <v>2569.3000000000002</v>
      </c>
      <c r="CM27" s="309">
        <f>Юсь!D42</f>
        <v>34.466799999999999</v>
      </c>
      <c r="CN27" s="309">
        <f t="shared" si="8"/>
        <v>1.3414860078620634</v>
      </c>
      <c r="CO27" s="309">
        <f>Юсь!C49</f>
        <v>75</v>
      </c>
      <c r="CP27" s="309">
        <f>Юсь!D49</f>
        <v>0</v>
      </c>
      <c r="CQ27" s="302">
        <f t="shared" si="39"/>
        <v>0</v>
      </c>
      <c r="CR27" s="321">
        <f>Юсь!C50</f>
        <v>0</v>
      </c>
      <c r="CS27" s="309">
        <f>Юсь!D50</f>
        <v>225.1</v>
      </c>
      <c r="CT27" s="309" t="e">
        <f t="shared" si="9"/>
        <v>#DIV/0!</v>
      </c>
      <c r="CU27" s="309"/>
      <c r="CV27" s="309"/>
      <c r="CW27" s="309"/>
      <c r="CX27" s="317"/>
      <c r="CY27" s="317"/>
      <c r="CZ27" s="309" t="e">
        <f t="shared" si="40"/>
        <v>#DIV/0!</v>
      </c>
      <c r="DA27" s="309"/>
      <c r="DB27" s="309"/>
      <c r="DC27" s="309"/>
      <c r="DD27" s="309"/>
      <c r="DE27" s="309"/>
      <c r="DF27" s="309"/>
      <c r="DG27" s="311">
        <f t="shared" si="41"/>
        <v>11049.661000000002</v>
      </c>
      <c r="DH27" s="311">
        <f t="shared" si="41"/>
        <v>629.62914999999998</v>
      </c>
      <c r="DI27" s="309">
        <f t="shared" si="42"/>
        <v>5.6981761702915579</v>
      </c>
      <c r="DJ27" s="317">
        <f t="shared" si="43"/>
        <v>1566.1990000000001</v>
      </c>
      <c r="DK27" s="317">
        <f t="shared" si="43"/>
        <v>147.70011</v>
      </c>
      <c r="DL27" s="309">
        <f t="shared" si="44"/>
        <v>9.4304816948548673</v>
      </c>
      <c r="DM27" s="309">
        <f>Юсь!C58</f>
        <v>1462.068</v>
      </c>
      <c r="DN27" s="309">
        <f>Юсь!D58</f>
        <v>147.70011</v>
      </c>
      <c r="DO27" s="309">
        <f t="shared" si="45"/>
        <v>10.102136836316779</v>
      </c>
      <c r="DP27" s="309">
        <f>Юсь!C61</f>
        <v>0</v>
      </c>
      <c r="DQ27" s="309">
        <f>Юсь!D61</f>
        <v>0</v>
      </c>
      <c r="DR27" s="309" t="e">
        <f t="shared" si="46"/>
        <v>#DIV/0!</v>
      </c>
      <c r="DS27" s="309">
        <f>Юсь!C62</f>
        <v>100</v>
      </c>
      <c r="DT27" s="309">
        <f>Юсь!D62</f>
        <v>0</v>
      </c>
      <c r="DU27" s="309">
        <f t="shared" si="47"/>
        <v>0</v>
      </c>
      <c r="DV27" s="309">
        <f>Юсь!C63</f>
        <v>4.1310000000000002</v>
      </c>
      <c r="DW27" s="309">
        <f>Юсь!D63</f>
        <v>0</v>
      </c>
      <c r="DX27" s="309">
        <f t="shared" si="48"/>
        <v>0</v>
      </c>
      <c r="DY27" s="309">
        <f>Юсь!C65</f>
        <v>206.767</v>
      </c>
      <c r="DZ27" s="309">
        <f>Юсь!D65</f>
        <v>20.657</v>
      </c>
      <c r="EA27" s="309">
        <f t="shared" si="49"/>
        <v>9.990472367447417</v>
      </c>
      <c r="EB27" s="309">
        <f>Юсь!C66</f>
        <v>15</v>
      </c>
      <c r="EC27" s="309">
        <f>Юсь!D66</f>
        <v>1.5</v>
      </c>
      <c r="ED27" s="309">
        <f t="shared" si="50"/>
        <v>10</v>
      </c>
      <c r="EE27" s="317">
        <f>Юсь!C72</f>
        <v>2103.7240000000002</v>
      </c>
      <c r="EF27" s="317">
        <f>Юсь!D72</f>
        <v>122.55034999999999</v>
      </c>
      <c r="EG27" s="309">
        <f t="shared" si="51"/>
        <v>5.8254005753606455</v>
      </c>
      <c r="EH27" s="317">
        <f>Юсь!C77</f>
        <v>4640.3710000000001</v>
      </c>
      <c r="EI27" s="317">
        <f>Юсь!D77</f>
        <v>105.48344</v>
      </c>
      <c r="EJ27" s="309">
        <f t="shared" si="52"/>
        <v>2.2731682445218282</v>
      </c>
      <c r="EK27" s="317">
        <f>Юсь!C81</f>
        <v>2467.6</v>
      </c>
      <c r="EL27" s="322">
        <f>Юсь!D81</f>
        <v>231.73824999999999</v>
      </c>
      <c r="EM27" s="309">
        <f t="shared" si="10"/>
        <v>9.3912404765764297</v>
      </c>
      <c r="EN27" s="309">
        <f>Юсь!C83</f>
        <v>0</v>
      </c>
      <c r="EO27" s="309">
        <f>Юсь!D83</f>
        <v>0</v>
      </c>
      <c r="EP27" s="309" t="e">
        <f t="shared" si="11"/>
        <v>#DIV/0!</v>
      </c>
      <c r="EQ27" s="323">
        <f>Юсь!C88</f>
        <v>50</v>
      </c>
      <c r="ER27" s="323">
        <f>Юсь!D88</f>
        <v>0</v>
      </c>
      <c r="ES27" s="309">
        <f t="shared" si="53"/>
        <v>0</v>
      </c>
      <c r="ET27" s="309">
        <f>Юсь!C94</f>
        <v>0</v>
      </c>
      <c r="EU27" s="309">
        <f>Юсь!D94</f>
        <v>0</v>
      </c>
      <c r="EV27" s="302" t="e">
        <f t="shared" si="54"/>
        <v>#DIV/0!</v>
      </c>
      <c r="EW27" s="316">
        <f t="shared" si="12"/>
        <v>0</v>
      </c>
      <c r="EX27" s="316">
        <f t="shared" si="13"/>
        <v>694.10953999999992</v>
      </c>
      <c r="EY27" s="302" t="e">
        <f t="shared" si="56"/>
        <v>#DIV/0!</v>
      </c>
      <c r="EZ27" s="162"/>
      <c r="FA27" s="163"/>
      <c r="FC27" s="163"/>
    </row>
    <row r="28" spans="1:170" s="160" customFormat="1" ht="23.25" customHeight="1">
      <c r="A28" s="345">
        <v>15</v>
      </c>
      <c r="B28" s="347" t="s">
        <v>303</v>
      </c>
      <c r="C28" s="324">
        <f t="shared" si="14"/>
        <v>10213.185000000001</v>
      </c>
      <c r="D28" s="301">
        <f>G28+CA28+CY28</f>
        <v>911.43074999999999</v>
      </c>
      <c r="E28" s="309">
        <f>D28/C28*100</f>
        <v>8.924059928416062</v>
      </c>
      <c r="F28" s="303">
        <f t="shared" si="15"/>
        <v>2597.75</v>
      </c>
      <c r="G28" s="303">
        <f>J28+Y28+AB28+AE28+AH28+AN28+AT28+BF28+AK28+BR28+BO28+AZ28+M28+S28+P28+V28+AQ28</f>
        <v>147.65995000000001</v>
      </c>
      <c r="H28" s="309">
        <f>G28/F28*100</f>
        <v>5.684147820229045</v>
      </c>
      <c r="I28" s="317">
        <f>Яра!C6</f>
        <v>211.2</v>
      </c>
      <c r="J28" s="454">
        <f>Яра!D6</f>
        <v>29.348780000000001</v>
      </c>
      <c r="K28" s="309">
        <f t="shared" si="17"/>
        <v>13.896202651515152</v>
      </c>
      <c r="L28" s="309">
        <f>Яра!C8</f>
        <v>309.91000000000003</v>
      </c>
      <c r="M28" s="309">
        <f>Яра!D8</f>
        <v>33.179279999999999</v>
      </c>
      <c r="N28" s="302">
        <f t="shared" si="18"/>
        <v>10.706101771482041</v>
      </c>
      <c r="O28" s="302">
        <f>Яра!C9</f>
        <v>3.32</v>
      </c>
      <c r="P28" s="302">
        <f>Яра!D9</f>
        <v>0.21293999999999999</v>
      </c>
      <c r="Q28" s="302">
        <f t="shared" si="19"/>
        <v>6.4138554216867467</v>
      </c>
      <c r="R28" s="302">
        <f>Яра!C10</f>
        <v>517.62</v>
      </c>
      <c r="S28" s="302">
        <f>Яра!D10</f>
        <v>43.992280000000001</v>
      </c>
      <c r="T28" s="302">
        <f t="shared" si="20"/>
        <v>8.4989528998106714</v>
      </c>
      <c r="U28" s="302">
        <f>Яра!C11</f>
        <v>0</v>
      </c>
      <c r="V28" s="306">
        <f>Яра!D11</f>
        <v>-6.7292800000000002</v>
      </c>
      <c r="W28" s="302" t="e">
        <f t="shared" si="21"/>
        <v>#DIV/0!</v>
      </c>
      <c r="X28" s="317">
        <f>Яра!C13</f>
        <v>20</v>
      </c>
      <c r="Y28" s="317">
        <f>Яра!D13</f>
        <v>0</v>
      </c>
      <c r="Z28" s="309">
        <f t="shared" si="22"/>
        <v>0</v>
      </c>
      <c r="AA28" s="317">
        <f>Яра!C15</f>
        <v>300</v>
      </c>
      <c r="AB28" s="308">
        <f>Яра!D15</f>
        <v>11.506970000000001</v>
      </c>
      <c r="AC28" s="309">
        <f t="shared" si="23"/>
        <v>3.8356566666666669</v>
      </c>
      <c r="AD28" s="317">
        <f>Яра!C16</f>
        <v>1200</v>
      </c>
      <c r="AE28" s="317">
        <f>Яра!D16</f>
        <v>34.693980000000003</v>
      </c>
      <c r="AF28" s="309">
        <f t="shared" si="4"/>
        <v>2.8911650000000004</v>
      </c>
      <c r="AG28" s="309">
        <f>Яра!C18</f>
        <v>15</v>
      </c>
      <c r="AH28" s="309">
        <f>Яра!D18</f>
        <v>0.8</v>
      </c>
      <c r="AI28" s="309">
        <f t="shared" si="24"/>
        <v>5.3333333333333339</v>
      </c>
      <c r="AJ28" s="309"/>
      <c r="AK28" s="309"/>
      <c r="AL28" s="309" t="e">
        <f>AJ28/AK28*100</f>
        <v>#DIV/0!</v>
      </c>
      <c r="AM28" s="317">
        <v>0</v>
      </c>
      <c r="AN28" s="317">
        <v>0</v>
      </c>
      <c r="AO28" s="309" t="e">
        <f t="shared" si="6"/>
        <v>#DIV/0!</v>
      </c>
      <c r="AP28" s="317">
        <f>Яра!C27</f>
        <v>20.7</v>
      </c>
      <c r="AQ28" s="318">
        <f>Яра!D27</f>
        <v>0.91700000000000004</v>
      </c>
      <c r="AR28" s="309">
        <f t="shared" si="25"/>
        <v>4.4299516908212562</v>
      </c>
      <c r="AS28" s="311">
        <f>Яра!C28</f>
        <v>0</v>
      </c>
      <c r="AT28" s="318">
        <f>Яра!D28</f>
        <v>0</v>
      </c>
      <c r="AU28" s="309" t="e">
        <f t="shared" si="26"/>
        <v>#DIV/0!</v>
      </c>
      <c r="AV28" s="317"/>
      <c r="AW28" s="317"/>
      <c r="AX28" s="309" t="e">
        <f t="shared" si="27"/>
        <v>#DIV/0!</v>
      </c>
      <c r="AY28" s="309">
        <f>Яра!C31</f>
        <v>0</v>
      </c>
      <c r="AZ28" s="312">
        <f>Яра!D31</f>
        <v>0</v>
      </c>
      <c r="BA28" s="309" t="e">
        <f t="shared" si="28"/>
        <v>#DIV/0!</v>
      </c>
      <c r="BB28" s="309"/>
      <c r="BC28" s="309"/>
      <c r="BD28" s="309"/>
      <c r="BE28" s="309">
        <f>Яра!C34</f>
        <v>0</v>
      </c>
      <c r="BF28" s="309">
        <v>0</v>
      </c>
      <c r="BG28" s="309" t="e">
        <f t="shared" si="29"/>
        <v>#DIV/0!</v>
      </c>
      <c r="BH28" s="309"/>
      <c r="BI28" s="309"/>
      <c r="BJ28" s="309" t="e">
        <f t="shared" si="30"/>
        <v>#DIV/0!</v>
      </c>
      <c r="BK28" s="309"/>
      <c r="BL28" s="309"/>
      <c r="BM28" s="309"/>
      <c r="BN28" s="309">
        <f>Яра!C35</f>
        <v>0</v>
      </c>
      <c r="BO28" s="309">
        <f>Яра!D35</f>
        <v>0</v>
      </c>
      <c r="BP28" s="302" t="e">
        <f t="shared" si="31"/>
        <v>#DIV/0!</v>
      </c>
      <c r="BQ28" s="309">
        <f>Яра!C37</f>
        <v>0</v>
      </c>
      <c r="BR28" s="309">
        <f>Яра!D37</f>
        <v>-0.26200000000000001</v>
      </c>
      <c r="BS28" s="309" t="e">
        <f t="shared" si="32"/>
        <v>#DIV/0!</v>
      </c>
      <c r="BT28" s="309"/>
      <c r="BU28" s="309"/>
      <c r="BV28" s="319" t="e">
        <f t="shared" si="33"/>
        <v>#DIV/0!</v>
      </c>
      <c r="BW28" s="319"/>
      <c r="BX28" s="319"/>
      <c r="BY28" s="319" t="e">
        <f t="shared" si="34"/>
        <v>#DIV/0!</v>
      </c>
      <c r="BZ28" s="307">
        <f t="shared" si="35"/>
        <v>7615.4350000000004</v>
      </c>
      <c r="CA28" s="307">
        <f t="shared" si="36"/>
        <v>763.77080000000001</v>
      </c>
      <c r="CB28" s="309">
        <f t="shared" si="55"/>
        <v>10.029247180233302</v>
      </c>
      <c r="CC28" s="309">
        <f>Яра!C42</f>
        <v>3577.8</v>
      </c>
      <c r="CD28" s="309">
        <f>Яра!D42</f>
        <v>596.30399999999997</v>
      </c>
      <c r="CE28" s="309">
        <f t="shared" si="37"/>
        <v>16.666778467214488</v>
      </c>
      <c r="CF28" s="309">
        <f>Яра!C43</f>
        <v>225</v>
      </c>
      <c r="CG28" s="465">
        <f>Яра!D43</f>
        <v>0</v>
      </c>
      <c r="CH28" s="309">
        <f t="shared" si="38"/>
        <v>0</v>
      </c>
      <c r="CI28" s="309">
        <f>Яра!C44</f>
        <v>3026.6080000000002</v>
      </c>
      <c r="CJ28" s="309">
        <f>Яра!D44</f>
        <v>0</v>
      </c>
      <c r="CK28" s="309">
        <f t="shared" si="7"/>
        <v>0</v>
      </c>
      <c r="CL28" s="309">
        <f>Яра!C45</f>
        <v>211.02699999999999</v>
      </c>
      <c r="CM28" s="309">
        <f>Яра!D45</f>
        <v>34.466799999999999</v>
      </c>
      <c r="CN28" s="309">
        <f t="shared" si="8"/>
        <v>16.332886313125808</v>
      </c>
      <c r="CO28" s="309">
        <f>Яра!C47</f>
        <v>575</v>
      </c>
      <c r="CP28" s="309">
        <f>Яра!D47</f>
        <v>0</v>
      </c>
      <c r="CQ28" s="302">
        <f t="shared" si="39"/>
        <v>0</v>
      </c>
      <c r="CR28" s="321">
        <f>Яра!C51</f>
        <v>0</v>
      </c>
      <c r="CS28" s="309">
        <f>Яра!D51</f>
        <v>133</v>
      </c>
      <c r="CT28" s="309" t="e">
        <f t="shared" si="9"/>
        <v>#DIV/0!</v>
      </c>
      <c r="CU28" s="309"/>
      <c r="CV28" s="309"/>
      <c r="CW28" s="309"/>
      <c r="CX28" s="317"/>
      <c r="CY28" s="317"/>
      <c r="CZ28" s="309" t="e">
        <f t="shared" si="40"/>
        <v>#DIV/0!</v>
      </c>
      <c r="DA28" s="309"/>
      <c r="DB28" s="309">
        <f>Яра!D46</f>
        <v>0</v>
      </c>
      <c r="DC28" s="309" t="e">
        <f>DB28/DA28</f>
        <v>#DIV/0!</v>
      </c>
      <c r="DD28" s="309"/>
      <c r="DE28" s="309"/>
      <c r="DF28" s="309"/>
      <c r="DG28" s="311">
        <f t="shared" si="41"/>
        <v>10471.03528</v>
      </c>
      <c r="DH28" s="311">
        <f t="shared" si="41"/>
        <v>541.77237000000002</v>
      </c>
      <c r="DI28" s="309">
        <f t="shared" si="42"/>
        <v>5.1740095942070017</v>
      </c>
      <c r="DJ28" s="317">
        <f t="shared" si="43"/>
        <v>1707.0012300000001</v>
      </c>
      <c r="DK28" s="317">
        <f t="shared" si="43"/>
        <v>242.33611000000002</v>
      </c>
      <c r="DL28" s="309">
        <f t="shared" si="44"/>
        <v>14.196598440646701</v>
      </c>
      <c r="DM28" s="309">
        <f>Яра!C59</f>
        <v>1601.2</v>
      </c>
      <c r="DN28" s="309">
        <f>Яра!D59</f>
        <v>150.61188000000001</v>
      </c>
      <c r="DO28" s="309">
        <f t="shared" si="45"/>
        <v>9.4061878591056711</v>
      </c>
      <c r="DP28" s="309">
        <f>Яра!C62</f>
        <v>0</v>
      </c>
      <c r="DQ28" s="309">
        <f>Яра!D62</f>
        <v>0</v>
      </c>
      <c r="DR28" s="309" t="e">
        <f t="shared" si="46"/>
        <v>#DIV/0!</v>
      </c>
      <c r="DS28" s="309">
        <f>Яра!C63</f>
        <v>10</v>
      </c>
      <c r="DT28" s="309">
        <f>Яра!D63</f>
        <v>0</v>
      </c>
      <c r="DU28" s="309">
        <f t="shared" si="47"/>
        <v>0</v>
      </c>
      <c r="DV28" s="309">
        <f>Яра!C64</f>
        <v>95.801230000000004</v>
      </c>
      <c r="DW28" s="309">
        <f>Яра!D64</f>
        <v>91.724230000000006</v>
      </c>
      <c r="DX28" s="309">
        <f t="shared" si="48"/>
        <v>95.744313512467428</v>
      </c>
      <c r="DY28" s="309">
        <f>Яра!C66</f>
        <v>206.767</v>
      </c>
      <c r="DZ28" s="309">
        <f>Яра!D65</f>
        <v>21.655180000000001</v>
      </c>
      <c r="EA28" s="309">
        <f t="shared" si="49"/>
        <v>10.473228319799583</v>
      </c>
      <c r="EB28" s="309">
        <f>Яра!C67</f>
        <v>115</v>
      </c>
      <c r="EC28" s="309">
        <f>Яра!D67</f>
        <v>0</v>
      </c>
      <c r="ED28" s="309">
        <f t="shared" si="50"/>
        <v>0</v>
      </c>
      <c r="EE28" s="317">
        <f>Яра!C73</f>
        <v>3886.7700500000001</v>
      </c>
      <c r="EF28" s="317">
        <f>Яра!D73</f>
        <v>0</v>
      </c>
      <c r="EG28" s="309">
        <f t="shared" si="51"/>
        <v>0</v>
      </c>
      <c r="EH28" s="317">
        <f>Яра!C78</f>
        <v>2592.674</v>
      </c>
      <c r="EI28" s="317">
        <f>Яра!D78</f>
        <v>118.68908</v>
      </c>
      <c r="EJ28" s="309">
        <f t="shared" si="52"/>
        <v>4.5778636265106991</v>
      </c>
      <c r="EK28" s="317">
        <f>Яра!C82</f>
        <v>1950.8230000000001</v>
      </c>
      <c r="EL28" s="322">
        <f>Яра!D82</f>
        <v>149.19200000000001</v>
      </c>
      <c r="EM28" s="309">
        <f t="shared" si="10"/>
        <v>7.6476440968760366</v>
      </c>
      <c r="EN28" s="309">
        <f>Яра!C84</f>
        <v>0</v>
      </c>
      <c r="EO28" s="309">
        <f>Яра!D84</f>
        <v>0</v>
      </c>
      <c r="EP28" s="309" t="e">
        <f t="shared" si="11"/>
        <v>#DIV/0!</v>
      </c>
      <c r="EQ28" s="323">
        <f>Яра!C89</f>
        <v>12</v>
      </c>
      <c r="ER28" s="323">
        <f>Яра!D89</f>
        <v>9.9</v>
      </c>
      <c r="ES28" s="309">
        <f t="shared" si="53"/>
        <v>82.5</v>
      </c>
      <c r="ET28" s="309">
        <f>Яра!C95</f>
        <v>0</v>
      </c>
      <c r="EU28" s="309">
        <f>Яра!D95</f>
        <v>0</v>
      </c>
      <c r="EV28" s="302" t="e">
        <f t="shared" si="54"/>
        <v>#DIV/0!</v>
      </c>
      <c r="EW28" s="316">
        <f t="shared" si="12"/>
        <v>-257.85027999999875</v>
      </c>
      <c r="EX28" s="316">
        <f t="shared" si="13"/>
        <v>369.65837999999997</v>
      </c>
      <c r="EY28" s="302">
        <f t="shared" si="56"/>
        <v>-143.3616360626026</v>
      </c>
      <c r="EZ28" s="162"/>
      <c r="FA28" s="163"/>
      <c r="FC28" s="163"/>
    </row>
    <row r="29" spans="1:170" s="160" customFormat="1" ht="25.5" customHeight="1">
      <c r="A29" s="345">
        <v>16</v>
      </c>
      <c r="B29" s="346" t="s">
        <v>304</v>
      </c>
      <c r="C29" s="300">
        <f t="shared" si="14"/>
        <v>4788.4629999999997</v>
      </c>
      <c r="D29" s="301">
        <f t="shared" si="0"/>
        <v>420.96091000000001</v>
      </c>
      <c r="E29" s="302">
        <f t="shared" si="1"/>
        <v>8.7911488508943272</v>
      </c>
      <c r="F29" s="303">
        <f t="shared" si="15"/>
        <v>2309.85</v>
      </c>
      <c r="G29" s="303">
        <f t="shared" si="3"/>
        <v>127.29191</v>
      </c>
      <c r="H29" s="302">
        <f t="shared" si="16"/>
        <v>5.5108301404853126</v>
      </c>
      <c r="I29" s="307">
        <f>Яро!C6</f>
        <v>117.6</v>
      </c>
      <c r="J29" s="454">
        <f>Яро!D6</f>
        <v>13.047359999999999</v>
      </c>
      <c r="K29" s="302">
        <f t="shared" si="17"/>
        <v>11.09469387755102</v>
      </c>
      <c r="L29" s="302">
        <f>Яро!C8</f>
        <v>178.01</v>
      </c>
      <c r="M29" s="302">
        <f>Яро!D8</f>
        <v>19.058350000000001</v>
      </c>
      <c r="N29" s="302">
        <f t="shared" si="18"/>
        <v>10.706336722656031</v>
      </c>
      <c r="O29" s="302">
        <f>Яро!C9</f>
        <v>1.91</v>
      </c>
      <c r="P29" s="302">
        <f>Яро!D9</f>
        <v>0.12232</v>
      </c>
      <c r="Q29" s="302">
        <f t="shared" si="19"/>
        <v>6.4041884816753925</v>
      </c>
      <c r="R29" s="302">
        <f>Яро!C10</f>
        <v>297.33</v>
      </c>
      <c r="S29" s="302">
        <f>Яро!D10</f>
        <v>25.269380000000002</v>
      </c>
      <c r="T29" s="302">
        <f t="shared" si="20"/>
        <v>8.498765681229612</v>
      </c>
      <c r="U29" s="302">
        <f>Яро!C11</f>
        <v>0</v>
      </c>
      <c r="V29" s="306">
        <f>Яро!D11</f>
        <v>-3.8653400000000002</v>
      </c>
      <c r="W29" s="302" t="e">
        <f t="shared" si="21"/>
        <v>#DIV/0!</v>
      </c>
      <c r="X29" s="307">
        <f>Яро!C13</f>
        <v>10</v>
      </c>
      <c r="Y29" s="307">
        <f>Яро!D13</f>
        <v>0</v>
      </c>
      <c r="Z29" s="302">
        <f t="shared" si="22"/>
        <v>0</v>
      </c>
      <c r="AA29" s="307">
        <f>Яро!C15</f>
        <v>380</v>
      </c>
      <c r="AB29" s="308">
        <f>Яро!D15</f>
        <v>2.5030800000000002</v>
      </c>
      <c r="AC29" s="302">
        <f t="shared" si="23"/>
        <v>0.65870526315789479</v>
      </c>
      <c r="AD29" s="307">
        <f>Яро!C16</f>
        <v>920</v>
      </c>
      <c r="AE29" s="307">
        <f>Яро!D16</f>
        <v>37.535760000000003</v>
      </c>
      <c r="AF29" s="302">
        <f t="shared" si="4"/>
        <v>4.0799739130434789</v>
      </c>
      <c r="AG29" s="302">
        <f>Яро!C18</f>
        <v>5</v>
      </c>
      <c r="AH29" s="302">
        <f>Яро!D18</f>
        <v>1</v>
      </c>
      <c r="AI29" s="302">
        <f t="shared" si="24"/>
        <v>20</v>
      </c>
      <c r="AJ29" s="302"/>
      <c r="AK29" s="302"/>
      <c r="AL29" s="302" t="e">
        <f>AJ29/AK29*100</f>
        <v>#DIV/0!</v>
      </c>
      <c r="AM29" s="307">
        <v>0</v>
      </c>
      <c r="AN29" s="307">
        <v>0</v>
      </c>
      <c r="AO29" s="302" t="e">
        <f t="shared" si="6"/>
        <v>#DIV/0!</v>
      </c>
      <c r="AP29" s="307">
        <f>Яро!C26</f>
        <v>400</v>
      </c>
      <c r="AQ29" s="310">
        <f>Яро!D27</f>
        <v>32.621000000000002</v>
      </c>
      <c r="AR29" s="302">
        <f t="shared" si="25"/>
        <v>8.1552500000000006</v>
      </c>
      <c r="AS29" s="311">
        <v>0</v>
      </c>
      <c r="AT29" s="310">
        <f>Яро!D28</f>
        <v>0</v>
      </c>
      <c r="AU29" s="302" t="e">
        <f t="shared" si="26"/>
        <v>#DIV/0!</v>
      </c>
      <c r="AV29" s="307"/>
      <c r="AW29" s="307"/>
      <c r="AX29" s="302" t="e">
        <f t="shared" si="27"/>
        <v>#DIV/0!</v>
      </c>
      <c r="AY29" s="302"/>
      <c r="AZ29" s="312">
        <f>Яро!D29</f>
        <v>0</v>
      </c>
      <c r="BA29" s="302" t="e">
        <f t="shared" si="28"/>
        <v>#DIV/0!</v>
      </c>
      <c r="BB29" s="302"/>
      <c r="BC29" s="302"/>
      <c r="BD29" s="302"/>
      <c r="BE29" s="302">
        <f>Яро!C31</f>
        <v>0</v>
      </c>
      <c r="BF29" s="302">
        <f>Яро!D31</f>
        <v>0</v>
      </c>
      <c r="BG29" s="302" t="e">
        <f t="shared" si="29"/>
        <v>#DIV/0!</v>
      </c>
      <c r="BH29" s="302"/>
      <c r="BI29" s="302"/>
      <c r="BJ29" s="302" t="e">
        <f t="shared" si="30"/>
        <v>#DIV/0!</v>
      </c>
      <c r="BK29" s="302"/>
      <c r="BL29" s="302"/>
      <c r="BM29" s="302"/>
      <c r="BN29" s="302">
        <f>Яро!C34</f>
        <v>0</v>
      </c>
      <c r="BO29" s="302">
        <f>Яро!D34</f>
        <v>0</v>
      </c>
      <c r="BP29" s="302" t="e">
        <f t="shared" si="31"/>
        <v>#DIV/0!</v>
      </c>
      <c r="BQ29" s="302">
        <v>0</v>
      </c>
      <c r="BR29" s="302">
        <v>0</v>
      </c>
      <c r="BS29" s="302" t="e">
        <f t="shared" si="32"/>
        <v>#DIV/0!</v>
      </c>
      <c r="BT29" s="302"/>
      <c r="BU29" s="302"/>
      <c r="BV29" s="314" t="e">
        <f t="shared" si="33"/>
        <v>#DIV/0!</v>
      </c>
      <c r="BW29" s="314"/>
      <c r="BX29" s="314"/>
      <c r="BY29" s="314" t="e">
        <f t="shared" si="34"/>
        <v>#DIV/0!</v>
      </c>
      <c r="BZ29" s="307">
        <f t="shared" si="35"/>
        <v>2478.6129999999998</v>
      </c>
      <c r="CA29" s="307">
        <f t="shared" si="36"/>
        <v>293.66899999999998</v>
      </c>
      <c r="CB29" s="302">
        <f t="shared" si="55"/>
        <v>11.848118282281259</v>
      </c>
      <c r="CC29" s="309">
        <f>Яро!C39</f>
        <v>1658.6</v>
      </c>
      <c r="CD29" s="309">
        <f>Яро!D39</f>
        <v>276.43599999999998</v>
      </c>
      <c r="CE29" s="302">
        <f t="shared" si="37"/>
        <v>16.66682744483299</v>
      </c>
      <c r="CF29" s="302">
        <f>Яро!C40</f>
        <v>0</v>
      </c>
      <c r="CG29" s="464">
        <f>Яро!D40</f>
        <v>0</v>
      </c>
      <c r="CH29" s="302" t="e">
        <f t="shared" si="38"/>
        <v>#DIV/0!</v>
      </c>
      <c r="CI29" s="302">
        <f>Яро!C41</f>
        <v>637.37</v>
      </c>
      <c r="CJ29" s="302">
        <f>Яро!D41</f>
        <v>0</v>
      </c>
      <c r="CK29" s="302">
        <f t="shared" si="7"/>
        <v>0</v>
      </c>
      <c r="CL29" s="302">
        <f>Яро!C42</f>
        <v>107.643</v>
      </c>
      <c r="CM29" s="302">
        <f>Яро!D42</f>
        <v>17.233000000000001</v>
      </c>
      <c r="CN29" s="302">
        <f t="shared" si="8"/>
        <v>16.009401447376977</v>
      </c>
      <c r="CO29" s="302">
        <f>Яро!C44</f>
        <v>75</v>
      </c>
      <c r="CP29" s="302">
        <f>Яро!D44</f>
        <v>0</v>
      </c>
      <c r="CQ29" s="302">
        <f t="shared" si="39"/>
        <v>0</v>
      </c>
      <c r="CR29" s="306">
        <f>Яро!C45</f>
        <v>0</v>
      </c>
      <c r="CS29" s="302">
        <f>Яро!D45</f>
        <v>0</v>
      </c>
      <c r="CT29" s="302" t="e">
        <f t="shared" si="9"/>
        <v>#DIV/0!</v>
      </c>
      <c r="CU29" s="302"/>
      <c r="CV29" s="302"/>
      <c r="CW29" s="302"/>
      <c r="CX29" s="307"/>
      <c r="CY29" s="307"/>
      <c r="CZ29" s="302" t="e">
        <f t="shared" si="40"/>
        <v>#DIV/0!</v>
      </c>
      <c r="DA29" s="302"/>
      <c r="DB29" s="302"/>
      <c r="DC29" s="302"/>
      <c r="DD29" s="302"/>
      <c r="DE29" s="302"/>
      <c r="DF29" s="302"/>
      <c r="DG29" s="311">
        <f t="shared" si="41"/>
        <v>4788.4629999999997</v>
      </c>
      <c r="DH29" s="311">
        <f t="shared" si="41"/>
        <v>255.02688999999998</v>
      </c>
      <c r="DI29" s="302">
        <f t="shared" si="42"/>
        <v>5.3258611374881664</v>
      </c>
      <c r="DJ29" s="307">
        <f t="shared" si="43"/>
        <v>1418.4770000000001</v>
      </c>
      <c r="DK29" s="307">
        <f t="shared" si="43"/>
        <v>131.99280999999999</v>
      </c>
      <c r="DL29" s="302">
        <f t="shared" si="44"/>
        <v>9.3052485165427417</v>
      </c>
      <c r="DM29" s="302">
        <f>Яро!C55</f>
        <v>1365.5</v>
      </c>
      <c r="DN29" s="302">
        <f>Яро!D55</f>
        <v>131.99280999999999</v>
      </c>
      <c r="DO29" s="302">
        <f t="shared" si="45"/>
        <v>9.6662621750274624</v>
      </c>
      <c r="DP29" s="302">
        <f>Яро!C58</f>
        <v>0</v>
      </c>
      <c r="DQ29" s="302">
        <f>Яро!D58</f>
        <v>0</v>
      </c>
      <c r="DR29" s="302" t="e">
        <f t="shared" si="46"/>
        <v>#DIV/0!</v>
      </c>
      <c r="DS29" s="302">
        <f>Яро!C59</f>
        <v>50</v>
      </c>
      <c r="DT29" s="302">
        <f>Яро!D59</f>
        <v>0</v>
      </c>
      <c r="DU29" s="302">
        <f t="shared" si="47"/>
        <v>0</v>
      </c>
      <c r="DV29" s="302">
        <f>Яро!C60</f>
        <v>2.9769999999999999</v>
      </c>
      <c r="DW29" s="302">
        <f>Яро!D60</f>
        <v>0</v>
      </c>
      <c r="DX29" s="302">
        <f t="shared" si="48"/>
        <v>0</v>
      </c>
      <c r="DY29" s="302">
        <f>Яро!C61</f>
        <v>103.383</v>
      </c>
      <c r="DZ29" s="302">
        <f>Яро!D61</f>
        <v>0</v>
      </c>
      <c r="EA29" s="302">
        <f t="shared" si="49"/>
        <v>0</v>
      </c>
      <c r="EB29" s="302">
        <f>Яро!C63</f>
        <v>25</v>
      </c>
      <c r="EC29" s="302">
        <f>Яро!D63</f>
        <v>1.5</v>
      </c>
      <c r="ED29" s="302">
        <f t="shared" si="50"/>
        <v>6</v>
      </c>
      <c r="EE29" s="307">
        <f>Яро!C69</f>
        <v>1268.8799999999999</v>
      </c>
      <c r="EF29" s="307">
        <f>Яро!D69</f>
        <v>20.45908</v>
      </c>
      <c r="EG29" s="302">
        <f t="shared" si="51"/>
        <v>1.6123731164491524</v>
      </c>
      <c r="EH29" s="307">
        <f>Яро!C74</f>
        <v>890.423</v>
      </c>
      <c r="EI29" s="307">
        <f>Яро!D74</f>
        <v>0</v>
      </c>
      <c r="EJ29" s="302">
        <f t="shared" si="52"/>
        <v>0</v>
      </c>
      <c r="EK29" s="307">
        <f>Яро!C79</f>
        <v>1052.3</v>
      </c>
      <c r="EL29" s="315">
        <f>Яро!D78</f>
        <v>87.625</v>
      </c>
      <c r="EM29" s="302">
        <f t="shared" si="10"/>
        <v>8.3269980043713776</v>
      </c>
      <c r="EN29" s="302">
        <f>Яро!C80</f>
        <v>0</v>
      </c>
      <c r="EO29" s="302">
        <f>Яро!D80</f>
        <v>0</v>
      </c>
      <c r="EP29" s="302" t="e">
        <f t="shared" si="11"/>
        <v>#DIV/0!</v>
      </c>
      <c r="EQ29" s="303">
        <f>Яро!C85</f>
        <v>30</v>
      </c>
      <c r="ER29" s="303">
        <f>Яро!D85</f>
        <v>13.45</v>
      </c>
      <c r="ES29" s="302">
        <f t="shared" si="53"/>
        <v>44.833333333333329</v>
      </c>
      <c r="ET29" s="302">
        <f>Яро!C91</f>
        <v>0</v>
      </c>
      <c r="EU29" s="302">
        <f>Яро!D91</f>
        <v>0</v>
      </c>
      <c r="EV29" s="302" t="e">
        <f t="shared" si="54"/>
        <v>#DIV/0!</v>
      </c>
      <c r="EW29" s="316">
        <f t="shared" si="12"/>
        <v>0</v>
      </c>
      <c r="EX29" s="316">
        <f t="shared" si="13"/>
        <v>165.93402000000003</v>
      </c>
      <c r="EY29" s="302" t="e">
        <f t="shared" si="56"/>
        <v>#DIV/0!</v>
      </c>
      <c r="EZ29" s="162"/>
      <c r="FA29" s="163"/>
      <c r="FC29" s="163"/>
    </row>
    <row r="30" spans="1:170" s="160" customFormat="1" ht="17.25" customHeight="1">
      <c r="A30" s="352"/>
      <c r="B30" s="353"/>
      <c r="C30" s="334"/>
      <c r="D30" s="335"/>
      <c r="E30" s="302"/>
      <c r="F30" s="303"/>
      <c r="G30" s="307"/>
      <c r="H30" s="302"/>
      <c r="I30" s="307"/>
      <c r="J30" s="455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37"/>
      <c r="W30" s="302"/>
      <c r="X30" s="307"/>
      <c r="Y30" s="307"/>
      <c r="Z30" s="302"/>
      <c r="AA30" s="307"/>
      <c r="AB30" s="307"/>
      <c r="AC30" s="302"/>
      <c r="AD30" s="307"/>
      <c r="AE30" s="307"/>
      <c r="AF30" s="302"/>
      <c r="AG30" s="302"/>
      <c r="AH30" s="302"/>
      <c r="AI30" s="302"/>
      <c r="AJ30" s="302"/>
      <c r="AK30" s="302"/>
      <c r="AL30" s="302"/>
      <c r="AM30" s="307"/>
      <c r="AN30" s="307"/>
      <c r="AO30" s="302"/>
      <c r="AP30" s="307"/>
      <c r="AQ30" s="307"/>
      <c r="AR30" s="302"/>
      <c r="AS30" s="307"/>
      <c r="AT30" s="310"/>
      <c r="AU30" s="302"/>
      <c r="AV30" s="307"/>
      <c r="AW30" s="307"/>
      <c r="AX30" s="302"/>
      <c r="AY30" s="302"/>
      <c r="AZ30" s="312"/>
      <c r="BA30" s="302" t="e">
        <f t="shared" si="28"/>
        <v>#DIV/0!</v>
      </c>
      <c r="BB30" s="302"/>
      <c r="BC30" s="302"/>
      <c r="BD30" s="302"/>
      <c r="BE30" s="302"/>
      <c r="BF30" s="302"/>
      <c r="BG30" s="302"/>
      <c r="BH30" s="302"/>
      <c r="BI30" s="302"/>
      <c r="BJ30" s="302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14"/>
      <c r="BW30" s="314"/>
      <c r="BX30" s="314"/>
      <c r="BY30" s="314"/>
      <c r="BZ30" s="307"/>
      <c r="CA30" s="307"/>
      <c r="CB30" s="302"/>
      <c r="CC30" s="302"/>
      <c r="CD30" s="302"/>
      <c r="CE30" s="302"/>
      <c r="CF30" s="302"/>
      <c r="CG30" s="464"/>
      <c r="CH30" s="464"/>
      <c r="CI30" s="302"/>
      <c r="CJ30" s="302"/>
      <c r="CK30" s="302"/>
      <c r="CL30" s="302"/>
      <c r="CM30" s="302"/>
      <c r="CN30" s="302"/>
      <c r="CO30" s="302"/>
      <c r="CP30" s="302"/>
      <c r="CQ30" s="302"/>
      <c r="CR30" s="337"/>
      <c r="CS30" s="302"/>
      <c r="CT30" s="302"/>
      <c r="CU30" s="302"/>
      <c r="CV30" s="302"/>
      <c r="CW30" s="302"/>
      <c r="CX30" s="307"/>
      <c r="CY30" s="307"/>
      <c r="CZ30" s="302"/>
      <c r="DA30" s="302"/>
      <c r="DB30" s="302"/>
      <c r="DC30" s="302"/>
      <c r="DD30" s="302"/>
      <c r="DE30" s="302"/>
      <c r="DF30" s="302"/>
      <c r="DG30" s="307"/>
      <c r="DH30" s="307"/>
      <c r="DI30" s="302"/>
      <c r="DJ30" s="307"/>
      <c r="DK30" s="336"/>
      <c r="DL30" s="302"/>
      <c r="DM30" s="302"/>
      <c r="DN30" s="302"/>
      <c r="DO30" s="302"/>
      <c r="DP30" s="302"/>
      <c r="DQ30" s="302"/>
      <c r="DR30" s="302"/>
      <c r="DS30" s="302"/>
      <c r="DT30" s="302"/>
      <c r="DU30" s="302"/>
      <c r="DV30" s="302"/>
      <c r="DW30" s="302"/>
      <c r="DX30" s="302"/>
      <c r="DY30" s="302"/>
      <c r="DZ30" s="313"/>
      <c r="EA30" s="302"/>
      <c r="EB30" s="302"/>
      <c r="EC30" s="302"/>
      <c r="ED30" s="302"/>
      <c r="EE30" s="307"/>
      <c r="EF30" s="307"/>
      <c r="EG30" s="302"/>
      <c r="EH30" s="307"/>
      <c r="EI30" s="307"/>
      <c r="EJ30" s="302"/>
      <c r="EK30" s="307"/>
      <c r="EL30" s="307"/>
      <c r="EM30" s="302"/>
      <c r="EN30" s="302"/>
      <c r="EO30" s="302"/>
      <c r="EP30" s="302"/>
      <c r="EQ30" s="303"/>
      <c r="ER30" s="303"/>
      <c r="ES30" s="302"/>
      <c r="ET30" s="302"/>
      <c r="EU30" s="302"/>
      <c r="EV30" s="302"/>
      <c r="EW30" s="316"/>
      <c r="EX30" s="316"/>
      <c r="EY30" s="302" t="e">
        <f t="shared" si="56"/>
        <v>#DIV/0!</v>
      </c>
      <c r="FA30" s="163"/>
      <c r="FC30" s="163"/>
    </row>
    <row r="31" spans="1:170" s="166" customFormat="1" ht="18.75">
      <c r="A31" s="510" t="s">
        <v>176</v>
      </c>
      <c r="B31" s="511"/>
      <c r="C31" s="338">
        <f>SUM(C14:C29)</f>
        <v>147200.91146999999</v>
      </c>
      <c r="D31" s="338">
        <f>SUM(D14:D29)</f>
        <v>15121.17074</v>
      </c>
      <c r="E31" s="339">
        <f>D31/C31*100</f>
        <v>10.272470862438745</v>
      </c>
      <c r="F31" s="340">
        <f>SUM(F14:F29)</f>
        <v>41735.340000000004</v>
      </c>
      <c r="G31" s="341">
        <f>SUM(G14:G29)</f>
        <v>3249.7557600000005</v>
      </c>
      <c r="H31" s="339">
        <f>G31/F31*100</f>
        <v>7.7865802938229329</v>
      </c>
      <c r="I31" s="341">
        <f>SUM(I14:I29)</f>
        <v>5950.44</v>
      </c>
      <c r="J31" s="456">
        <f>SUM(J14:J29)</f>
        <v>884.58016000000021</v>
      </c>
      <c r="K31" s="339">
        <f>J31/I31*100</f>
        <v>14.865794126148661</v>
      </c>
      <c r="L31" s="339">
        <f>SUM(L14:L29)</f>
        <v>3364.7400000000007</v>
      </c>
      <c r="M31" s="339">
        <f>SUM(M14:M29)</f>
        <v>360.23216000000002</v>
      </c>
      <c r="N31" s="339">
        <f>M31/L31*100</f>
        <v>10.706092001165022</v>
      </c>
      <c r="O31" s="339">
        <f>SUM(O14:O29)</f>
        <v>36.059999999999995</v>
      </c>
      <c r="P31" s="339">
        <f>SUM(P14:P29)</f>
        <v>2.3117700000000005</v>
      </c>
      <c r="Q31" s="339">
        <f>P31/O31*100</f>
        <v>6.4108985024958436</v>
      </c>
      <c r="R31" s="339">
        <f>SUM(R14:R29)</f>
        <v>5619.9</v>
      </c>
      <c r="S31" s="339">
        <f>SUM(S14:S29)</f>
        <v>477.63035000000002</v>
      </c>
      <c r="T31" s="339">
        <f>S31/R31*100</f>
        <v>8.4989119023470181</v>
      </c>
      <c r="U31" s="339">
        <f>SUM(U14:U29)</f>
        <v>0</v>
      </c>
      <c r="V31" s="339">
        <f>SUM(V14:V29)</f>
        <v>-73.060400000000001</v>
      </c>
      <c r="W31" s="339" t="e">
        <f>V31/U31*100</f>
        <v>#DIV/0!</v>
      </c>
      <c r="X31" s="341">
        <f>SUM(X14:X29)</f>
        <v>550</v>
      </c>
      <c r="Y31" s="341">
        <f>SUM(Y14:Y29)</f>
        <v>37.174199999999999</v>
      </c>
      <c r="Z31" s="339">
        <f>Y31/X31*100</f>
        <v>6.7589454545454553</v>
      </c>
      <c r="AA31" s="341">
        <f>SUM(AA14:AA29)</f>
        <v>6050</v>
      </c>
      <c r="AB31" s="341">
        <f>SUM(AB14:AB29)</f>
        <v>191.27663000000004</v>
      </c>
      <c r="AC31" s="339">
        <f>AB31/AA31*100</f>
        <v>3.1615971900826456</v>
      </c>
      <c r="AD31" s="341">
        <f>SUM(AD14:AD29)</f>
        <v>16922</v>
      </c>
      <c r="AE31" s="341">
        <f>SUM(AE14:AE29)</f>
        <v>988.83984999999984</v>
      </c>
      <c r="AF31" s="339">
        <f>AE31/AD31*100</f>
        <v>5.8435164283181651</v>
      </c>
      <c r="AG31" s="342">
        <f>SUM(AG14:AG29)</f>
        <v>118</v>
      </c>
      <c r="AH31" s="339">
        <f>SUM(AH14:AH29)</f>
        <v>8</v>
      </c>
      <c r="AI31" s="302">
        <f t="shared" si="24"/>
        <v>6.7796610169491522</v>
      </c>
      <c r="AJ31" s="341">
        <f>AJ14+AJ15+AJ16+AJ17+AJ18+AJ19+AJ20+AJ21+AJ22+AJ23+AJ24+AJ25+AJ26+AJ27+AJ28+AJ29</f>
        <v>0</v>
      </c>
      <c r="AK31" s="341">
        <f>AK14+AK15+AK16+AK17+AK18+AK19+AK20+AK21+AK22+AK23+AK24+AK25+AK26+AK27+AK28+AK29</f>
        <v>0</v>
      </c>
      <c r="AL31" s="302" t="e">
        <f>AK31/AJ31*100</f>
        <v>#DIV/0!</v>
      </c>
      <c r="AM31" s="341">
        <f>SUM(AM14:AM29)</f>
        <v>0</v>
      </c>
      <c r="AN31" s="341">
        <f>SUM(AN14:AN29)</f>
        <v>0</v>
      </c>
      <c r="AO31" s="339" t="e">
        <f>AN31/AM31*100</f>
        <v>#DIV/0!</v>
      </c>
      <c r="AP31" s="341">
        <f>SUM(AP14:AP29)</f>
        <v>2733.3999999999996</v>
      </c>
      <c r="AQ31" s="341">
        <f>SUM(AQ14:AQ29)</f>
        <v>301.16659999999996</v>
      </c>
      <c r="AR31" s="339">
        <f>AQ31/AP31*100</f>
        <v>11.018021511670447</v>
      </c>
      <c r="AS31" s="341">
        <f>SUM(AS14:AS29)</f>
        <v>390.79999999999995</v>
      </c>
      <c r="AT31" s="341">
        <f>SUM(AT14:AT29)</f>
        <v>40.694589999999998</v>
      </c>
      <c r="AU31" s="339">
        <f>AT31/AS31*100</f>
        <v>10.413149948822928</v>
      </c>
      <c r="AV31" s="341">
        <f>SUM(AV14:AV29)</f>
        <v>0</v>
      </c>
      <c r="AW31" s="341">
        <f>SUM(AW14:AW29)</f>
        <v>0</v>
      </c>
      <c r="AX31" s="339" t="e">
        <f>AW31/AV31*100</f>
        <v>#DIV/0!</v>
      </c>
      <c r="AY31" s="339">
        <f>SUM(AY14:AY29)</f>
        <v>0</v>
      </c>
      <c r="AZ31" s="339">
        <f>SUM(AZ14:AZ29)</f>
        <v>16.434190000000001</v>
      </c>
      <c r="BA31" s="302" t="e">
        <f t="shared" si="28"/>
        <v>#DIV/0!</v>
      </c>
      <c r="BB31" s="302">
        <f>SUM(BB14:BB29)</f>
        <v>0</v>
      </c>
      <c r="BC31" s="302">
        <f>SUM(BC14:BC29)</f>
        <v>0</v>
      </c>
      <c r="BD31" s="302" t="e">
        <f>BC31/BB31*100</f>
        <v>#DIV/0!</v>
      </c>
      <c r="BE31" s="340">
        <f>SUM(BE14:BE29)</f>
        <v>0</v>
      </c>
      <c r="BF31" s="341">
        <f>SUM(BF14:BF29)</f>
        <v>21.555</v>
      </c>
      <c r="BG31" s="341" t="e">
        <f t="shared" si="29"/>
        <v>#DIV/0!</v>
      </c>
      <c r="BH31" s="341">
        <f>SUM(BH14:BH29)</f>
        <v>0</v>
      </c>
      <c r="BI31" s="341">
        <f>SUM(BI14:BI29)</f>
        <v>0</v>
      </c>
      <c r="BJ31" s="339" t="e">
        <f>BI31/BH31*100</f>
        <v>#DIV/0!</v>
      </c>
      <c r="BK31" s="339">
        <f>SUM(BK14:BK29)</f>
        <v>0</v>
      </c>
      <c r="BL31" s="339">
        <f>BL15+BL27+BL28+BL19+BL22+BL26+BL18</f>
        <v>0</v>
      </c>
      <c r="BM31" s="339" t="e">
        <f>BL31/BK31*100</f>
        <v>#DIV/0!</v>
      </c>
      <c r="BN31" s="339">
        <f>BN14+BN15+BN16+BN17+BN18+BN19+BN20+BN21+BN22+BN23+BN24+BN25+BN26+BN27+BN28+BN29</f>
        <v>0</v>
      </c>
      <c r="BO31" s="339">
        <f>BO14+BO15+BO16+BO17+BO18+BO19+BO20+BO21+BO22+BO23+BO24+BO25+BO26+BO27+BO28+BO29</f>
        <v>0.1484</v>
      </c>
      <c r="BP31" s="339" t="e">
        <f>BO31/BN31*100</f>
        <v>#DIV/0!</v>
      </c>
      <c r="BQ31" s="341">
        <f>SUM(BQ14:BQ29)</f>
        <v>0</v>
      </c>
      <c r="BR31" s="341">
        <f>SUM(BR14:BR29)</f>
        <v>-7.2277400000000007</v>
      </c>
      <c r="BS31" s="339" t="e">
        <f>BR31/BQ31*100</f>
        <v>#DIV/0!</v>
      </c>
      <c r="BT31" s="339">
        <f t="shared" ref="BT31:BY31" si="57">SUM(BT14:BT29)</f>
        <v>0</v>
      </c>
      <c r="BU31" s="339"/>
      <c r="BV31" s="339" t="e">
        <f t="shared" si="57"/>
        <v>#DIV/0!</v>
      </c>
      <c r="BW31" s="339">
        <f t="shared" si="57"/>
        <v>0</v>
      </c>
      <c r="BX31" s="339">
        <f t="shared" si="57"/>
        <v>0</v>
      </c>
      <c r="BY31" s="343" t="e">
        <f t="shared" si="57"/>
        <v>#DIV/0!</v>
      </c>
      <c r="BZ31" s="340">
        <f>SUM(BZ14:BZ29)</f>
        <v>105465.57147</v>
      </c>
      <c r="CA31" s="341">
        <f>SUM(CA14:CA29)</f>
        <v>11871.41498</v>
      </c>
      <c r="CB31" s="341">
        <f t="shared" si="55"/>
        <v>11.256199359216348</v>
      </c>
      <c r="CC31" s="341">
        <f>SUM(CC14:CC29)</f>
        <v>53535.399999999994</v>
      </c>
      <c r="CD31" s="341">
        <f>SUM(CD14:CD29)</f>
        <v>8922.6319999999996</v>
      </c>
      <c r="CE31" s="341">
        <f>CD31/CC31*100</f>
        <v>16.666788704296597</v>
      </c>
      <c r="CF31" s="340">
        <f>SUM(CF14:CF29)</f>
        <v>1475</v>
      </c>
      <c r="CG31" s="467">
        <f>SUM(CG14:CG29)</f>
        <v>0</v>
      </c>
      <c r="CH31" s="467">
        <f>CG31/CF31*100</f>
        <v>0</v>
      </c>
      <c r="CI31" s="341">
        <f>SUM(CI14:CI29)</f>
        <v>40797.118470000001</v>
      </c>
      <c r="CJ31" s="341">
        <f>SUM(CJ14:CJ29)</f>
        <v>579.86199999999997</v>
      </c>
      <c r="CK31" s="341">
        <f>CJ31/CI31*100</f>
        <v>1.4213307746879211</v>
      </c>
      <c r="CL31" s="341">
        <f>SUM(CL14:CL29)</f>
        <v>8287.878999999999</v>
      </c>
      <c r="CM31" s="341">
        <f>SUM(CM14:CM29)</f>
        <v>413.6</v>
      </c>
      <c r="CN31" s="341">
        <f t="shared" si="8"/>
        <v>4.9904203475943616</v>
      </c>
      <c r="CO31" s="472">
        <f>SUM(CO14:CO29)</f>
        <v>1370.174</v>
      </c>
      <c r="CP31" s="457">
        <f>SUM(CP14:CP29)</f>
        <v>0</v>
      </c>
      <c r="CQ31" s="341">
        <f>CP31/CO31*100</f>
        <v>0</v>
      </c>
      <c r="CR31" s="341">
        <f>SUM(CR14:CR29)</f>
        <v>0</v>
      </c>
      <c r="CS31" s="341">
        <f>SUM(CS14:CS29)</f>
        <v>2423.1161999999999</v>
      </c>
      <c r="CT31" s="341" t="e">
        <f t="shared" si="9"/>
        <v>#DIV/0!</v>
      </c>
      <c r="CU31" s="341">
        <f>SUM(CU14:CU29)</f>
        <v>0</v>
      </c>
      <c r="CV31" s="341">
        <f>SUM(CV14:CV29)</f>
        <v>-467.79521999999997</v>
      </c>
      <c r="CW31" s="341" t="e">
        <f>CV31/CU31*100</f>
        <v>#DIV/0!</v>
      </c>
      <c r="CX31" s="341">
        <f>SUM(CX14:CX29)</f>
        <v>0</v>
      </c>
      <c r="CY31" s="341">
        <f>SUM(CY14:CY29)</f>
        <v>0</v>
      </c>
      <c r="CZ31" s="339" t="e">
        <f>CY31/CX31*100</f>
        <v>#DIV/0!</v>
      </c>
      <c r="DA31" s="339">
        <f>DA14+DA15+DA16+DA17+DA18+DA19+DA20+DA21+DA22+DA23+DA24+DA25+DA26+DA27+DA28+DA29</f>
        <v>0</v>
      </c>
      <c r="DB31" s="339">
        <f>DB14+DB15+DB16+DB17+DB18+DB19+DB20+DB21+DB22+DB23+DB24+DB25+DB26+DB27+DB28+DB29</f>
        <v>0</v>
      </c>
      <c r="DC31" s="339" t="e">
        <f>DB31/DA31*100</f>
        <v>#DIV/0!</v>
      </c>
      <c r="DD31" s="339">
        <f>DD14+DD15+DD16+DD17+DD18+DD19+DD20+DD21+DD22+DD23+DD24+DD25+DD26+DD27+DD28+DD29</f>
        <v>0</v>
      </c>
      <c r="DE31" s="339">
        <f>DE14+DE15+DE16+DE17+DE18+DE19+DE20+DE21+DE22+DE23+DE24+DE25+DE26+DE27+DE28+DE29</f>
        <v>0</v>
      </c>
      <c r="DF31" s="339">
        <v>0</v>
      </c>
      <c r="DG31" s="340">
        <f>SUM(DG14:DG29)</f>
        <v>147458.76175000001</v>
      </c>
      <c r="DH31" s="340">
        <f>SUM(DH14:DH29)</f>
        <v>8832.708270000001</v>
      </c>
      <c r="DI31" s="339">
        <f>DH31/DG31*100</f>
        <v>5.9899514719748419</v>
      </c>
      <c r="DJ31" s="340">
        <f>SUM(DJ14:DJ29)</f>
        <v>26121.006230000003</v>
      </c>
      <c r="DK31" s="463">
        <f>SUM(DK14:DK29)</f>
        <v>2837.1697200000003</v>
      </c>
      <c r="DL31" s="339">
        <f>DK31/DJ31*100</f>
        <v>10.861640225564924</v>
      </c>
      <c r="DM31" s="341">
        <f>SUM(DM14:DM29)</f>
        <v>24581.235000000004</v>
      </c>
      <c r="DN31" s="340">
        <f>SUM(DN14:DN29)</f>
        <v>2555.4454900000001</v>
      </c>
      <c r="DO31" s="339">
        <f>DN31/DM31*100</f>
        <v>10.395919855125261</v>
      </c>
      <c r="DP31" s="341">
        <f>SUM(DP14:DP29)</f>
        <v>0</v>
      </c>
      <c r="DQ31" s="341">
        <f>SUM(DQ14:DQ29)</f>
        <v>0</v>
      </c>
      <c r="DR31" s="339" t="e">
        <f>DQ31/DP31*100</f>
        <v>#DIV/0!</v>
      </c>
      <c r="DS31" s="344">
        <f>SUM(DS14:DS29)</f>
        <v>1069.9769999999999</v>
      </c>
      <c r="DT31" s="339">
        <f>SUM(DT14:DT29)</f>
        <v>0</v>
      </c>
      <c r="DU31" s="339">
        <f>DT31/DS31*100</f>
        <v>0</v>
      </c>
      <c r="DV31" s="339">
        <f>SUM(DV14:DV29)</f>
        <v>469.79422999999997</v>
      </c>
      <c r="DW31" s="339">
        <f>SUM(DW14:DW29)</f>
        <v>281.72423000000003</v>
      </c>
      <c r="DX31" s="302">
        <f>DW31/DV31*100</f>
        <v>59.967579848735063</v>
      </c>
      <c r="DY31" s="339">
        <f>SUM(DY14:DY29)</f>
        <v>2481.1999999999998</v>
      </c>
      <c r="DZ31" s="344">
        <f>SUM(DZ14:DZ29)</f>
        <v>252.59645999999998</v>
      </c>
      <c r="EA31" s="341">
        <f t="shared" si="49"/>
        <v>10.180415121715299</v>
      </c>
      <c r="EB31" s="344">
        <f>SUM(EB14:EB29)</f>
        <v>832</v>
      </c>
      <c r="EC31" s="344">
        <f>SUM(EC14:EC29)</f>
        <v>5.4</v>
      </c>
      <c r="ED31" s="302">
        <f t="shared" si="50"/>
        <v>0.64903846153846156</v>
      </c>
      <c r="EE31" s="341">
        <f>SUM(EE14:EE29)</f>
        <v>39197.050049999998</v>
      </c>
      <c r="EF31" s="340">
        <f>SUM(EF14:EF29)</f>
        <v>825.45316999999989</v>
      </c>
      <c r="EG31" s="339">
        <f>EF31/EE31*100</f>
        <v>2.1059063601649783</v>
      </c>
      <c r="EH31" s="341">
        <f>SUM(EH14:EH29)</f>
        <v>49310.645469999996</v>
      </c>
      <c r="EI31" s="340">
        <f>SUM(EI14:EI29)</f>
        <v>2055.2233699999997</v>
      </c>
      <c r="EJ31" s="339">
        <f>EI31/EH31*100</f>
        <v>4.1679100940797316</v>
      </c>
      <c r="EK31" s="340">
        <f>SUM(EK14:EK29)</f>
        <v>28999.859999999997</v>
      </c>
      <c r="EL31" s="340">
        <f>SUM(EL14:EL29)</f>
        <v>2806.1665499999999</v>
      </c>
      <c r="EM31" s="339">
        <f>EL31/EK31*100</f>
        <v>9.6764830933666577</v>
      </c>
      <c r="EN31" s="340">
        <f>SUM(EN14:EN29)</f>
        <v>0</v>
      </c>
      <c r="EO31" s="340">
        <f>SUM(EO14:EO29)</f>
        <v>0</v>
      </c>
      <c r="EP31" s="339" t="e">
        <f>EO31/EN31*100</f>
        <v>#DIV/0!</v>
      </c>
      <c r="EQ31" s="341">
        <f>SUM(EQ14:EQ29)</f>
        <v>517</v>
      </c>
      <c r="ER31" s="341">
        <f>SUM(ER14:ER29)</f>
        <v>50.698999999999998</v>
      </c>
      <c r="ES31" s="339">
        <f>ER31/EQ31*100</f>
        <v>9.8063829787234038</v>
      </c>
      <c r="ET31" s="339">
        <f>SUM(ET14:ET29)</f>
        <v>0</v>
      </c>
      <c r="EU31" s="342">
        <f>SUM(EU14:EU29)</f>
        <v>0</v>
      </c>
      <c r="EV31" s="302" t="e">
        <f>EU31/ET31*100</f>
        <v>#DIV/0!</v>
      </c>
      <c r="EW31" s="344">
        <f>SUM(EW14:EW29)</f>
        <v>-257.85028000000466</v>
      </c>
      <c r="EX31" s="339">
        <f>SUM(EX14:EX29)</f>
        <v>6288.4624700000004</v>
      </c>
      <c r="EY31" s="302">
        <f>EX31/EW31*100</f>
        <v>-2438.8038166954429</v>
      </c>
    </row>
    <row r="32" spans="1:170" s="168" customFormat="1" ht="27.75" customHeight="1">
      <c r="C32" s="167">
        <v>147200.91146999999</v>
      </c>
      <c r="D32" s="167">
        <v>15121.17074</v>
      </c>
      <c r="E32" s="167"/>
      <c r="F32" s="167">
        <v>41735.339999999997</v>
      </c>
      <c r="G32" s="167">
        <v>3249.75576</v>
      </c>
      <c r="H32" s="167"/>
      <c r="I32" s="167">
        <v>5950.44</v>
      </c>
      <c r="J32" s="167">
        <v>884.58015999999998</v>
      </c>
      <c r="K32" s="167"/>
      <c r="L32" s="167">
        <v>3364.74</v>
      </c>
      <c r="M32" s="167">
        <v>360.23216000000002</v>
      </c>
      <c r="N32" s="167"/>
      <c r="O32" s="167">
        <v>36.06</v>
      </c>
      <c r="P32" s="167">
        <v>2.3117700000000001</v>
      </c>
      <c r="Q32" s="167"/>
      <c r="R32" s="167">
        <v>5619.9</v>
      </c>
      <c r="S32" s="167">
        <v>477.63035000000002</v>
      </c>
      <c r="T32" s="167"/>
      <c r="U32" s="167" t="e">
        <f>#REF!-U31</f>
        <v>#REF!</v>
      </c>
      <c r="V32" s="167">
        <v>-73.060400000000001</v>
      </c>
      <c r="W32" s="167"/>
      <c r="X32" s="167">
        <v>550</v>
      </c>
      <c r="Y32" s="167">
        <v>37.174199999999999</v>
      </c>
      <c r="Z32" s="167"/>
      <c r="AA32" s="167">
        <v>6050</v>
      </c>
      <c r="AB32" s="167">
        <v>191.27663000000001</v>
      </c>
      <c r="AC32" s="167"/>
      <c r="AD32" s="167">
        <v>16922</v>
      </c>
      <c r="AE32" s="167">
        <v>988.83984999999996</v>
      </c>
      <c r="AF32" s="167"/>
      <c r="AG32" s="167">
        <v>118</v>
      </c>
      <c r="AH32" s="167">
        <v>8</v>
      </c>
      <c r="AI32" s="167"/>
      <c r="AJ32" s="167" t="e">
        <f>#REF!-AJ31</f>
        <v>#REF!</v>
      </c>
      <c r="AK32" s="167" t="e">
        <f>#REF!-AK31</f>
        <v>#REF!</v>
      </c>
      <c r="AL32" s="167"/>
      <c r="AM32" s="167" t="e">
        <f>#REF!-AM31</f>
        <v>#REF!</v>
      </c>
      <c r="AN32" s="167" t="e">
        <f>#REF!-AN31</f>
        <v>#REF!</v>
      </c>
      <c r="AO32" s="167"/>
      <c r="AP32" s="167">
        <v>2733.4</v>
      </c>
      <c r="AQ32" s="167">
        <v>301.16660000000002</v>
      </c>
      <c r="AR32" s="167"/>
      <c r="AS32" s="167">
        <v>390.8</v>
      </c>
      <c r="AT32" s="167">
        <v>40.694589999999998</v>
      </c>
      <c r="AU32" s="167"/>
      <c r="AV32" s="167" t="e">
        <f>#REF!-AV31</f>
        <v>#REF!</v>
      </c>
      <c r="AW32" s="167" t="e">
        <f>#REF!-AW31</f>
        <v>#REF!</v>
      </c>
      <c r="AX32" s="167" t="e">
        <f>#REF!-AX31</f>
        <v>#REF!</v>
      </c>
      <c r="AY32" s="167">
        <v>0</v>
      </c>
      <c r="AZ32" s="167">
        <v>16.434190000000001</v>
      </c>
      <c r="BA32" s="167"/>
      <c r="BB32" s="167" t="e">
        <f>#REF!-BB31</f>
        <v>#REF!</v>
      </c>
      <c r="BC32" s="167" t="e">
        <f>#REF!-BC31</f>
        <v>#REF!</v>
      </c>
      <c r="BD32" s="167" t="e">
        <f>#REF!-BD31</f>
        <v>#REF!</v>
      </c>
      <c r="BE32" s="167">
        <v>0</v>
      </c>
      <c r="BF32" s="167">
        <v>21.555</v>
      </c>
      <c r="BG32" s="167"/>
      <c r="BH32" s="167" t="e">
        <f>#REF!-BH31</f>
        <v>#REF!</v>
      </c>
      <c r="BI32" s="167" t="e">
        <f>#REF!-BI31</f>
        <v>#REF!</v>
      </c>
      <c r="BJ32" s="167" t="e">
        <f>#REF!-BJ31</f>
        <v>#REF!</v>
      </c>
      <c r="BK32" s="167" t="e">
        <f>#REF!-BK31</f>
        <v>#REF!</v>
      </c>
      <c r="BL32" s="167" t="e">
        <f>#REF!-BL31</f>
        <v>#REF!</v>
      </c>
      <c r="BM32" s="167" t="e">
        <f>#REF!-BM31</f>
        <v>#REF!</v>
      </c>
      <c r="BN32" s="167">
        <v>0</v>
      </c>
      <c r="BO32" s="167">
        <v>0.1484</v>
      </c>
      <c r="BP32" s="167"/>
      <c r="BQ32" s="167" t="e">
        <f>#REF!-BQ31</f>
        <v>#REF!</v>
      </c>
      <c r="BR32" s="167">
        <v>-7.2277399999999998</v>
      </c>
      <c r="BS32" s="167"/>
      <c r="BT32" s="167" t="e">
        <f>#REF!-BT31</f>
        <v>#REF!</v>
      </c>
      <c r="BU32" s="167" t="e">
        <f>#REF!-BU31</f>
        <v>#REF!</v>
      </c>
      <c r="BV32" s="167" t="e">
        <f>#REF!-BV31</f>
        <v>#REF!</v>
      </c>
      <c r="BW32" s="167" t="e">
        <f>#REF!-BW31</f>
        <v>#REF!</v>
      </c>
      <c r="BX32" s="167" t="e">
        <f>#REF!-BX31</f>
        <v>#REF!</v>
      </c>
      <c r="BY32" s="167" t="e">
        <f>#REF!-BY31</f>
        <v>#REF!</v>
      </c>
      <c r="BZ32" s="167">
        <v>105465.57147</v>
      </c>
      <c r="CA32" s="167">
        <v>11871.41498</v>
      </c>
      <c r="CB32" s="167"/>
      <c r="CC32" s="167">
        <v>53535.4</v>
      </c>
      <c r="CD32" s="167">
        <v>8922.6319999999996</v>
      </c>
      <c r="CE32" s="167"/>
      <c r="CF32" s="167">
        <v>1475</v>
      </c>
      <c r="CG32" s="167">
        <v>0</v>
      </c>
      <c r="CH32" s="167"/>
      <c r="CI32" s="167">
        <v>40797.118470000001</v>
      </c>
      <c r="CJ32" s="167">
        <v>579.86199999999997</v>
      </c>
      <c r="CK32" s="167"/>
      <c r="CL32" s="167">
        <v>8287.8790000000008</v>
      </c>
      <c r="CM32" s="167">
        <v>413.6</v>
      </c>
      <c r="CN32" s="167"/>
      <c r="CO32" s="167">
        <v>1370.174</v>
      </c>
      <c r="CP32" s="167">
        <v>0</v>
      </c>
      <c r="CQ32" s="167"/>
      <c r="CR32" s="167">
        <v>0</v>
      </c>
      <c r="CS32" s="167">
        <v>2423.1161999999999</v>
      </c>
      <c r="CT32" s="167"/>
      <c r="CU32" s="167" t="e">
        <f>#REF!-CU31</f>
        <v>#REF!</v>
      </c>
      <c r="CV32" s="167">
        <v>-467.79521999999997</v>
      </c>
      <c r="CW32" s="167"/>
      <c r="CX32" s="167" t="e">
        <f>#REF!-CX31</f>
        <v>#REF!</v>
      </c>
      <c r="CY32" s="167" t="e">
        <f>#REF!-CY31</f>
        <v>#REF!</v>
      </c>
      <c r="CZ32" s="167" t="e">
        <f>#REF!-CZ31</f>
        <v>#REF!</v>
      </c>
      <c r="DA32" s="167" t="e">
        <f>#REF!-DA31</f>
        <v>#REF!</v>
      </c>
      <c r="DB32" s="167" t="e">
        <f>#REF!-DB31</f>
        <v>#REF!</v>
      </c>
      <c r="DC32" s="167" t="e">
        <f>#REF!-DC31</f>
        <v>#REF!</v>
      </c>
      <c r="DD32" s="167" t="e">
        <f>#REF!-DD31</f>
        <v>#REF!</v>
      </c>
      <c r="DE32" s="167" t="e">
        <f>#REF!-DE31</f>
        <v>#REF!</v>
      </c>
      <c r="DF32" s="167"/>
      <c r="DG32" s="167">
        <v>147458.76175000001</v>
      </c>
      <c r="DH32" s="167">
        <v>8832.7082699999992</v>
      </c>
      <c r="DI32" s="167"/>
      <c r="DJ32" s="167">
        <v>26121.006229999999</v>
      </c>
      <c r="DK32" s="167">
        <v>2837.1697199999999</v>
      </c>
      <c r="DL32" s="167"/>
      <c r="DM32" s="167">
        <v>24581.235000000001</v>
      </c>
      <c r="DN32" s="167">
        <v>2555.4454900000001</v>
      </c>
      <c r="DO32" s="167"/>
      <c r="DP32" s="167"/>
      <c r="DQ32" s="167">
        <v>0</v>
      </c>
      <c r="DR32" s="167"/>
      <c r="DS32" s="167">
        <v>1069.9770000000001</v>
      </c>
      <c r="DT32" s="167" t="e">
        <f>#REF!-DT31</f>
        <v>#REF!</v>
      </c>
      <c r="DU32" s="167"/>
      <c r="DV32" s="167">
        <v>469.79423000000003</v>
      </c>
      <c r="DW32" s="167">
        <v>281.72422999999998</v>
      </c>
      <c r="DX32" s="167"/>
      <c r="DY32" s="167">
        <v>2481.1999999999998</v>
      </c>
      <c r="DZ32" s="167">
        <v>252.59646000000001</v>
      </c>
      <c r="EA32" s="167"/>
      <c r="EB32" s="167">
        <v>832</v>
      </c>
      <c r="EC32" s="167">
        <v>5.4</v>
      </c>
      <c r="ED32" s="167"/>
      <c r="EE32" s="167">
        <v>39197.050049999998</v>
      </c>
      <c r="EF32" s="167">
        <v>825.45317</v>
      </c>
      <c r="EG32" s="167"/>
      <c r="EH32" s="167">
        <v>49310.645470000003</v>
      </c>
      <c r="EI32" s="167">
        <v>2055.2233700000002</v>
      </c>
      <c r="EJ32" s="167"/>
      <c r="EK32" s="167">
        <v>28999.86</v>
      </c>
      <c r="EL32" s="167">
        <v>2806.1665499999999</v>
      </c>
      <c r="EM32" s="167"/>
      <c r="EN32" s="167">
        <v>0</v>
      </c>
      <c r="EO32" s="167">
        <v>0</v>
      </c>
      <c r="EP32" s="167"/>
      <c r="EQ32" s="167">
        <v>517</v>
      </c>
      <c r="ER32" s="167">
        <v>50.698999999999998</v>
      </c>
      <c r="ES32" s="167"/>
      <c r="ET32" s="167" t="e">
        <f>#REF!-ET31</f>
        <v>#REF!</v>
      </c>
      <c r="EU32" s="167" t="e">
        <f>#REF!-EU31</f>
        <v>#REF!</v>
      </c>
      <c r="EV32" s="167"/>
      <c r="EW32" s="167">
        <v>-257.85028</v>
      </c>
      <c r="EX32" s="167">
        <v>6288.4624700000004</v>
      </c>
    </row>
    <row r="33" spans="3:155">
      <c r="C33" s="167">
        <f>C32-C31</f>
        <v>0</v>
      </c>
      <c r="D33" s="167">
        <f>D32-D31</f>
        <v>0</v>
      </c>
      <c r="E33" s="167"/>
      <c r="F33" s="167">
        <f>F32-F31</f>
        <v>0</v>
      </c>
      <c r="G33" s="167">
        <f>G32-G31</f>
        <v>0</v>
      </c>
      <c r="H33" s="167"/>
      <c r="I33" s="167">
        <f>I32-I31</f>
        <v>0</v>
      </c>
      <c r="J33" s="167">
        <f>J32-J31</f>
        <v>0</v>
      </c>
      <c r="K33" s="167"/>
      <c r="L33" s="167">
        <f>L32-L31</f>
        <v>0</v>
      </c>
      <c r="M33" s="167">
        <f>M32-M31</f>
        <v>0</v>
      </c>
      <c r="N33" s="167"/>
      <c r="O33" s="167">
        <f>O32-O31</f>
        <v>0</v>
      </c>
      <c r="P33" s="167">
        <f>P32-P31</f>
        <v>0</v>
      </c>
      <c r="Q33" s="167"/>
      <c r="R33" s="167">
        <f>R32-R31</f>
        <v>0</v>
      </c>
      <c r="S33" s="167">
        <f>S32-S31</f>
        <v>0</v>
      </c>
      <c r="T33" s="167"/>
      <c r="U33" s="167" t="e">
        <f>U32-U31</f>
        <v>#REF!</v>
      </c>
      <c r="V33" s="167">
        <f>V32-V31</f>
        <v>0</v>
      </c>
      <c r="W33" s="167"/>
      <c r="X33" s="167">
        <f>X32-X31</f>
        <v>0</v>
      </c>
      <c r="Y33" s="167">
        <f>Y32-Y31</f>
        <v>0</v>
      </c>
      <c r="Z33" s="167"/>
      <c r="AA33" s="167">
        <f>AA32-AA31</f>
        <v>0</v>
      </c>
      <c r="AB33" s="167">
        <f>AB32-AB31</f>
        <v>0</v>
      </c>
      <c r="AC33" s="167"/>
      <c r="AD33" s="167">
        <f>AD32-AD31</f>
        <v>0</v>
      </c>
      <c r="AE33" s="167">
        <f>AE32-AE31</f>
        <v>0</v>
      </c>
      <c r="AF33" s="167"/>
      <c r="AG33" s="167">
        <f>AG32-AG31</f>
        <v>0</v>
      </c>
      <c r="AH33" s="167">
        <f>AH32-AH31</f>
        <v>0</v>
      </c>
      <c r="AI33" s="167"/>
      <c r="AJ33" s="167" t="e">
        <f t="shared" ref="AJ33:AQ33" si="58">AJ32-AJ31</f>
        <v>#REF!</v>
      </c>
      <c r="AK33" s="167" t="e">
        <f t="shared" si="58"/>
        <v>#REF!</v>
      </c>
      <c r="AL33" s="167" t="e">
        <f t="shared" si="58"/>
        <v>#DIV/0!</v>
      </c>
      <c r="AM33" s="167" t="e">
        <f t="shared" si="58"/>
        <v>#REF!</v>
      </c>
      <c r="AN33" s="167" t="e">
        <f t="shared" si="58"/>
        <v>#REF!</v>
      </c>
      <c r="AO33" s="167" t="e">
        <f t="shared" si="58"/>
        <v>#DIV/0!</v>
      </c>
      <c r="AP33" s="167">
        <f t="shared" si="58"/>
        <v>0</v>
      </c>
      <c r="AQ33" s="167">
        <f t="shared" si="58"/>
        <v>0</v>
      </c>
      <c r="AR33" s="167"/>
      <c r="AS33" s="167">
        <f>AS32-AS31</f>
        <v>0</v>
      </c>
      <c r="AT33" s="167">
        <f>AT32-AT31</f>
        <v>0</v>
      </c>
      <c r="AU33" s="167"/>
      <c r="AV33" s="167" t="e">
        <f>AV32-AV31</f>
        <v>#REF!</v>
      </c>
      <c r="AW33" s="167" t="e">
        <f>AW32-AW31</f>
        <v>#REF!</v>
      </c>
      <c r="AX33" s="167" t="e">
        <f>AX32-AX31</f>
        <v>#REF!</v>
      </c>
      <c r="AY33" s="167">
        <f>AY32-AY31</f>
        <v>0</v>
      </c>
      <c r="AZ33" s="167">
        <f>AZ32-AZ31</f>
        <v>0</v>
      </c>
      <c r="BA33" s="167"/>
      <c r="BB33" s="167" t="e">
        <f>BB32-BB31</f>
        <v>#REF!</v>
      </c>
      <c r="BC33" s="167" t="e">
        <f>BC32-BC31</f>
        <v>#REF!</v>
      </c>
      <c r="BD33" s="167" t="e">
        <f>BD32-BD31</f>
        <v>#REF!</v>
      </c>
      <c r="BE33" s="167">
        <f>BE32-BE31</f>
        <v>0</v>
      </c>
      <c r="BF33" s="167">
        <f>BF32-BF31</f>
        <v>0</v>
      </c>
      <c r="BG33" s="167"/>
      <c r="BH33" s="167" t="e">
        <f t="shared" ref="BH33:BO33" si="59">BH32-BH31</f>
        <v>#REF!</v>
      </c>
      <c r="BI33" s="167" t="e">
        <f t="shared" si="59"/>
        <v>#REF!</v>
      </c>
      <c r="BJ33" s="167" t="e">
        <f t="shared" si="59"/>
        <v>#REF!</v>
      </c>
      <c r="BK33" s="167" t="e">
        <f t="shared" si="59"/>
        <v>#REF!</v>
      </c>
      <c r="BL33" s="167" t="e">
        <f t="shared" si="59"/>
        <v>#REF!</v>
      </c>
      <c r="BM33" s="167" t="e">
        <f t="shared" si="59"/>
        <v>#REF!</v>
      </c>
      <c r="BN33" s="167">
        <f t="shared" si="59"/>
        <v>0</v>
      </c>
      <c r="BO33" s="167">
        <f t="shared" si="59"/>
        <v>0</v>
      </c>
      <c r="BP33" s="167"/>
      <c r="BQ33" s="167" t="e">
        <f>BQ32-BQ31</f>
        <v>#REF!</v>
      </c>
      <c r="BR33" s="167">
        <f>BR32-BR31</f>
        <v>0</v>
      </c>
      <c r="BS33" s="167"/>
      <c r="BT33" s="167" t="e">
        <f t="shared" ref="BT33:CA33" si="60">BT32-BT31</f>
        <v>#REF!</v>
      </c>
      <c r="BU33" s="167" t="e">
        <f t="shared" si="60"/>
        <v>#REF!</v>
      </c>
      <c r="BV33" s="167" t="e">
        <f t="shared" si="60"/>
        <v>#REF!</v>
      </c>
      <c r="BW33" s="167" t="e">
        <f t="shared" si="60"/>
        <v>#REF!</v>
      </c>
      <c r="BX33" s="167" t="e">
        <f t="shared" si="60"/>
        <v>#REF!</v>
      </c>
      <c r="BY33" s="167" t="e">
        <f t="shared" si="60"/>
        <v>#REF!</v>
      </c>
      <c r="BZ33" s="167">
        <f t="shared" si="60"/>
        <v>0</v>
      </c>
      <c r="CA33" s="167">
        <f t="shared" si="60"/>
        <v>0</v>
      </c>
      <c r="CB33" s="167"/>
      <c r="CC33" s="167">
        <f>CC32-CC31</f>
        <v>0</v>
      </c>
      <c r="CD33" s="167">
        <f>CD32-CD31</f>
        <v>0</v>
      </c>
      <c r="CE33" s="167"/>
      <c r="CF33" s="167">
        <f>CF32-CF31</f>
        <v>0</v>
      </c>
      <c r="CG33" s="167">
        <f>CG32-CG31</f>
        <v>0</v>
      </c>
      <c r="CH33" s="167"/>
      <c r="CI33" s="167">
        <f>CI32-CI31</f>
        <v>0</v>
      </c>
      <c r="CJ33" s="167">
        <f>CJ32-CJ31</f>
        <v>0</v>
      </c>
      <c r="CK33" s="167"/>
      <c r="CL33" s="167">
        <f>CL32-CL31</f>
        <v>0</v>
      </c>
      <c r="CM33" s="167">
        <f>CM32-CM31</f>
        <v>0</v>
      </c>
      <c r="CN33" s="167"/>
      <c r="CO33" s="167">
        <f>CO32-CO31</f>
        <v>0</v>
      </c>
      <c r="CP33" s="167">
        <f>CP32-CP31</f>
        <v>0</v>
      </c>
      <c r="CQ33" s="167"/>
      <c r="CR33" s="167">
        <f>CR32-CR31</f>
        <v>0</v>
      </c>
      <c r="CS33" s="167">
        <f>CS32-CS31</f>
        <v>0</v>
      </c>
      <c r="CT33" s="167"/>
      <c r="CU33" s="167" t="e">
        <f>CU32-CU31</f>
        <v>#REF!</v>
      </c>
      <c r="CV33" s="167">
        <f>CV32-CV31</f>
        <v>0</v>
      </c>
      <c r="CW33" s="167"/>
      <c r="CX33" s="167" t="e">
        <f t="shared" ref="CX33:DH33" si="61">CX32-CX31</f>
        <v>#REF!</v>
      </c>
      <c r="CY33" s="167" t="e">
        <f t="shared" si="61"/>
        <v>#REF!</v>
      </c>
      <c r="CZ33" s="167" t="e">
        <f t="shared" si="61"/>
        <v>#REF!</v>
      </c>
      <c r="DA33" s="167" t="e">
        <f t="shared" si="61"/>
        <v>#REF!</v>
      </c>
      <c r="DB33" s="167" t="e">
        <f t="shared" si="61"/>
        <v>#REF!</v>
      </c>
      <c r="DC33" s="167" t="e">
        <f t="shared" si="61"/>
        <v>#REF!</v>
      </c>
      <c r="DD33" s="167" t="e">
        <f t="shared" si="61"/>
        <v>#REF!</v>
      </c>
      <c r="DE33" s="167" t="e">
        <f t="shared" si="61"/>
        <v>#REF!</v>
      </c>
      <c r="DF33" s="167">
        <f t="shared" si="61"/>
        <v>0</v>
      </c>
      <c r="DG33" s="167">
        <f t="shared" si="61"/>
        <v>0</v>
      </c>
      <c r="DH33" s="167">
        <f t="shared" si="61"/>
        <v>0</v>
      </c>
      <c r="DI33" s="167"/>
      <c r="DJ33" s="167">
        <f>DJ32-DJ31</f>
        <v>0</v>
      </c>
      <c r="DK33" s="167">
        <f>DK32-DK31</f>
        <v>0</v>
      </c>
      <c r="DL33" s="167"/>
      <c r="DM33" s="167">
        <f>DM32-DM31</f>
        <v>0</v>
      </c>
      <c r="DN33" s="167">
        <f>DN32-DN31</f>
        <v>0</v>
      </c>
      <c r="DO33" s="167"/>
      <c r="DP33" s="167">
        <f>DP32-DP31</f>
        <v>0</v>
      </c>
      <c r="DQ33" s="167">
        <f>DQ32-DQ31</f>
        <v>0</v>
      </c>
      <c r="DR33" s="167"/>
      <c r="DS33" s="167">
        <f>DS32-DS31</f>
        <v>0</v>
      </c>
      <c r="DT33" s="167" t="e">
        <f>DT32-DT31</f>
        <v>#REF!</v>
      </c>
      <c r="DU33" s="167"/>
      <c r="DV33" s="167">
        <f>DV32-DV31</f>
        <v>0</v>
      </c>
      <c r="DW33" s="167">
        <f>DW32-DW31</f>
        <v>0</v>
      </c>
      <c r="DX33" s="167"/>
      <c r="DY33" s="167">
        <f>DY32-DY31</f>
        <v>0</v>
      </c>
      <c r="DZ33" s="167">
        <f>DZ32-DZ31</f>
        <v>0</v>
      </c>
      <c r="EA33" s="167"/>
      <c r="EB33" s="167">
        <f>EB32-EB31</f>
        <v>0</v>
      </c>
      <c r="EC33" s="167">
        <f>EC32-EC31</f>
        <v>0</v>
      </c>
      <c r="ED33" s="167"/>
      <c r="EE33" s="167">
        <f>EE32-EE31</f>
        <v>0</v>
      </c>
      <c r="EF33" s="167">
        <f>EF32-EF31</f>
        <v>0</v>
      </c>
      <c r="EG33" s="167"/>
      <c r="EH33" s="167">
        <f>EH32-EH31</f>
        <v>0</v>
      </c>
      <c r="EI33" s="167">
        <f>EI32-EI31</f>
        <v>0</v>
      </c>
      <c r="EJ33" s="167"/>
      <c r="EK33" s="167">
        <f>EK32-EK31</f>
        <v>0</v>
      </c>
      <c r="EL33" s="167">
        <f>EL32-EL31</f>
        <v>0</v>
      </c>
      <c r="EM33" s="167"/>
      <c r="EN33" s="167">
        <f>EN32-EN31</f>
        <v>0</v>
      </c>
      <c r="EO33" s="167">
        <f>EO32-EO31</f>
        <v>0</v>
      </c>
      <c r="EP33" s="167"/>
      <c r="EQ33" s="167">
        <f>EQ32-EQ31</f>
        <v>0</v>
      </c>
      <c r="ER33" s="167">
        <f>ER32-ER31</f>
        <v>0</v>
      </c>
      <c r="ES33" s="167"/>
      <c r="ET33" s="167" t="e">
        <f>ET32-ET31</f>
        <v>#REF!</v>
      </c>
      <c r="EU33" s="167" t="e">
        <f>EU32-EU31</f>
        <v>#REF!</v>
      </c>
      <c r="EV33" s="167"/>
      <c r="EW33" s="167">
        <f>EW32-EW31</f>
        <v>4.6611603465862572E-12</v>
      </c>
      <c r="EX33" s="167">
        <f>EX32-EX31</f>
        <v>0</v>
      </c>
      <c r="EY33" s="169"/>
    </row>
  </sheetData>
  <customSheetViews>
    <customSheetView guid="{61528DAC-5C4C-48F4-ADE2-8A724B05A086}" scale="70" showPageBreaks="1" fitToPage="1" printArea="1" hiddenColumns="1" view="pageBreakPreview">
      <selection activeCell="B6" sqref="B6"/>
      <colBreaks count="6" manualBreakCount="6">
        <brk id="17" max="29" man="1"/>
        <brk id="35" max="30" man="1"/>
        <brk id="59" max="29" man="1"/>
        <brk id="92" max="30" man="1"/>
        <brk id="116" max="30" man="1"/>
        <brk id="134" max="30" man="1"/>
      </colBreaks>
      <pageMargins left="0.70866141732283472" right="0.19685039370078741" top="0.28000000000000003" bottom="0.32" header="0.31496062992125984" footer="0.31496062992125984"/>
      <pageSetup paperSize="9" scale="68" fitToWidth="11" orientation="landscape" r:id="rId1"/>
    </customSheetView>
    <customSheetView guid="{5BFCA170-DEAE-4D2C-98A0-1E68B427AC01}" scale="75" showPageBreaks="1" printArea="1" hiddenColumns="1" view="pageBreakPreview" topLeftCell="A10">
      <pane xSplit="2" ySplit="4" topLeftCell="BP14" activePane="bottomRight" state="frozen"/>
      <selection pane="bottomRight" activeCell="CB18" sqref="CB18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2"/>
    </customSheetView>
    <customSheetView guid="{42584DC0-1D41-4C93-9B38-C388E7B8DAC4}" scale="75" showPageBreaks="1" printArea="1" hiddenRows="1" hiddenColumns="1" view="pageBreakPreview" topLeftCell="BZ10">
      <selection activeCell="CA17" sqref="CA17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3"/>
    </customSheetView>
    <customSheetView guid="{1718F1EE-9F48-4DBE-9531-3B70F9C4A5DD}" scale="75" showPageBreaks="1" printArea="1" hiddenRows="1" hiddenColumns="1" view="pageBreakPreview" topLeftCell="A10">
      <pane xSplit="2" ySplit="4" topLeftCell="C14" activePane="bottomRight" state="frozen"/>
      <selection pane="bottomRight" activeCell="EZ31" sqref="EZ31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4"/>
    </customSheetView>
    <customSheetView guid="{3DCB9AAA-F09C-4EA6-B992-F93E466D374A}" scale="75" showPageBreaks="1" printArea="1" hiddenRows="1" hiddenColumns="1" view="pageBreakPreview" topLeftCell="A10">
      <pane xSplit="2" ySplit="4" topLeftCell="DI14" activePane="bottomRight" state="frozen"/>
      <selection pane="bottomRight" activeCell="DV34" sqref="DV34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5"/>
    </customSheetView>
    <customSheetView guid="{A54C432C-6C68-4B53-A75C-446EB3A61B2B}" scale="75" showPageBreaks="1" printArea="1" hiddenRows="1" hiddenColumns="1" view="pageBreakPreview" topLeftCell="A10">
      <pane xSplit="2" ySplit="4" topLeftCell="EK20" activePane="bottomRight" state="frozen"/>
      <selection pane="bottomRight" activeCell="EZ35" sqref="EZ35"/>
      <colBreaks count="6" manualBreakCount="6">
        <brk id="17" max="29" man="1"/>
        <brk id="35" max="29" man="1"/>
        <brk id="59" max="29" man="1"/>
        <brk id="92" max="30" man="1"/>
        <brk id="116" max="29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6" fitToWidth="0" fitToHeight="0" orientation="landscape" r:id="rId6"/>
    </customSheetView>
    <customSheetView guid="{1A52382B-3765-4E8C-903F-6B8919B7242E}" scale="75" showPageBreaks="1" printArea="1" hiddenRows="1" hiddenColumns="1" view="pageBreakPreview" topLeftCell="A10">
      <pane xSplit="2" ySplit="4" topLeftCell="EL14" activePane="bottomRight" state="frozen"/>
      <selection pane="bottomRight" activeCell="EX36" sqref="EX36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7"/>
    </customSheetView>
    <customSheetView guid="{B30CE22D-C12F-4E12-8BB9-3AAE0A6991CC}" scale="75" showPageBreaks="1" fitToPage="1" printArea="1" hiddenColumns="1" view="pageBreakPreview" topLeftCell="AR4">
      <selection activeCell="CA16" sqref="CA16"/>
      <colBreaks count="6" manualBreakCount="6">
        <brk id="17" max="30" man="1"/>
        <brk id="35" max="30" man="1"/>
        <brk id="59" max="29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8" fitToWidth="7" orientation="landscape" r:id="rId8"/>
    </customSheetView>
    <customSheetView guid="{B31C8DB7-3E78-4144-A6B5-8DE36DE63F0E}" scale="75" showPageBreaks="1" printArea="1" hiddenColumns="1" view="pageBreakPreview" topLeftCell="A10">
      <pane xSplit="2" ySplit="4" topLeftCell="C14" activePane="bottomRight" state="frozen"/>
      <selection pane="bottomRight" activeCell="EW33" sqref="EW33"/>
      <colBreaks count="6" manualBreakCount="6">
        <brk id="17" max="30" man="1"/>
        <brk id="35" max="30" man="1"/>
        <brk id="59" max="30" man="1"/>
        <brk id="92" max="30" man="1"/>
        <brk id="116" max="30" man="1"/>
        <brk id="134" max="30" man="1"/>
      </colBreaks>
      <pageMargins left="0.70866141732283472" right="0.19685039370078741" top="0.74803149606299213" bottom="0.74803149606299213" header="0.31496062992125984" footer="0.31496062992125984"/>
      <pageSetup paperSize="9" scale="45" fitToWidth="0" fitToHeight="0" orientation="landscape" r:id="rId9"/>
    </customSheetView>
  </customSheetViews>
  <mergeCells count="69">
    <mergeCell ref="CO9:CQ11"/>
    <mergeCell ref="CU9:CW11"/>
    <mergeCell ref="DD9:DF11"/>
    <mergeCell ref="EB9:ED11"/>
    <mergeCell ref="DM11:DO11"/>
    <mergeCell ref="DV11:DX11"/>
    <mergeCell ref="EW7:EY11"/>
    <mergeCell ref="DJ8:EV8"/>
    <mergeCell ref="DG7:DI11"/>
    <mergeCell ref="DP11:DR11"/>
    <mergeCell ref="DS11:DU11"/>
    <mergeCell ref="ET9:EV11"/>
    <mergeCell ref="EE9:EG11"/>
    <mergeCell ref="DJ7:EV7"/>
    <mergeCell ref="DJ9:DL11"/>
    <mergeCell ref="EQ9:ES11"/>
    <mergeCell ref="EN9:EP11"/>
    <mergeCell ref="DM9:DX9"/>
    <mergeCell ref="DY9:EA11"/>
    <mergeCell ref="EH9:EJ11"/>
    <mergeCell ref="EK9:EM11"/>
    <mergeCell ref="A31:B31"/>
    <mergeCell ref="BT9:BV11"/>
    <mergeCell ref="BN9:BP11"/>
    <mergeCell ref="BE9:BG11"/>
    <mergeCell ref="BH9:BJ11"/>
    <mergeCell ref="AA9:AC11"/>
    <mergeCell ref="A7:A12"/>
    <mergeCell ref="L9:N11"/>
    <mergeCell ref="R9:T11"/>
    <mergeCell ref="BQ9:BS11"/>
    <mergeCell ref="AM9:AO11"/>
    <mergeCell ref="AD9:AF11"/>
    <mergeCell ref="AG9:AI11"/>
    <mergeCell ref="BK9:BM11"/>
    <mergeCell ref="AJ9:AL11"/>
    <mergeCell ref="AP9:AR11"/>
    <mergeCell ref="AD1:AF1"/>
    <mergeCell ref="I8:AX8"/>
    <mergeCell ref="AD2:AF2"/>
    <mergeCell ref="AD3:AF3"/>
    <mergeCell ref="X1:Z1"/>
    <mergeCell ref="B5:Z5"/>
    <mergeCell ref="I6:X6"/>
    <mergeCell ref="B4:Z4"/>
    <mergeCell ref="B7:B12"/>
    <mergeCell ref="C7:E11"/>
    <mergeCell ref="O9:Q11"/>
    <mergeCell ref="U9:W11"/>
    <mergeCell ref="X9:Z11"/>
    <mergeCell ref="F8:H11"/>
    <mergeCell ref="X3:Z3"/>
    <mergeCell ref="I9:K11"/>
    <mergeCell ref="DD8:DF8"/>
    <mergeCell ref="AY9:BA11"/>
    <mergeCell ref="AV9:AX11"/>
    <mergeCell ref="AS9:AU11"/>
    <mergeCell ref="BB9:BD11"/>
    <mergeCell ref="CI9:CK11"/>
    <mergeCell ref="CL9:CN11"/>
    <mergeCell ref="CR9:CT11"/>
    <mergeCell ref="BW9:BY11"/>
    <mergeCell ref="DA9:DC11"/>
    <mergeCell ref="BZ8:CB11"/>
    <mergeCell ref="CC8:CN8"/>
    <mergeCell ref="CX8:CZ11"/>
    <mergeCell ref="CC9:CE11"/>
    <mergeCell ref="CF9:CH11"/>
    <mergeCell ref="DA8:DC8"/>
  </mergeCells>
  <phoneticPr fontId="14" type="noConversion"/>
  <pageMargins left="0.70866141732283472" right="0.19685039370078741" top="0.28000000000000003" bottom="0.32" header="0.31496062992125984" footer="0.31496062992125984"/>
  <pageSetup paperSize="9" scale="68" fitToWidth="11" orientation="landscape" r:id="rId10"/>
  <colBreaks count="6" manualBreakCount="6">
    <brk id="17" max="29" man="1"/>
    <brk id="35" max="30" man="1"/>
    <brk id="59" max="29" man="1"/>
    <brk id="92" max="30" man="1"/>
    <brk id="116" max="30" man="1"/>
    <brk id="134" max="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F1:AY84"/>
  <sheetViews>
    <sheetView workbookViewId="0">
      <selection activeCell="B100" sqref="B100"/>
    </sheetView>
  </sheetViews>
  <sheetFormatPr defaultRowHeight="12.75"/>
  <sheetData>
    <row r="1" spans="32:51">
      <c r="AJ1" t="s">
        <v>343</v>
      </c>
      <c r="AO1" t="s">
        <v>344</v>
      </c>
      <c r="AP1" t="s">
        <v>345</v>
      </c>
      <c r="AS1" t="s">
        <v>346</v>
      </c>
      <c r="AW1">
        <v>187.4</v>
      </c>
      <c r="AX1" t="s">
        <v>347</v>
      </c>
      <c r="AY1" t="s">
        <v>348</v>
      </c>
    </row>
    <row r="2" spans="32:51">
      <c r="AF2" t="s">
        <v>349</v>
      </c>
      <c r="AJ2" t="s">
        <v>350</v>
      </c>
    </row>
    <row r="3" spans="32:51">
      <c r="AF3" t="s">
        <v>352</v>
      </c>
      <c r="AH3" t="s">
        <v>351</v>
      </c>
      <c r="AJ3" t="s">
        <v>352</v>
      </c>
      <c r="AN3" t="s">
        <v>351</v>
      </c>
      <c r="AO3" t="s">
        <v>351</v>
      </c>
      <c r="AP3" t="s">
        <v>351</v>
      </c>
      <c r="AS3" t="s">
        <v>353</v>
      </c>
      <c r="AT3" t="s">
        <v>354</v>
      </c>
      <c r="AU3" t="s">
        <v>355</v>
      </c>
    </row>
    <row r="4" spans="32:51">
      <c r="AH4">
        <v>0</v>
      </c>
      <c r="AN4">
        <v>0</v>
      </c>
      <c r="AO4">
        <v>1088.6666666666667</v>
      </c>
      <c r="AP4">
        <v>28196.466666666671</v>
      </c>
      <c r="AS4">
        <v>27107.800000000003</v>
      </c>
      <c r="AT4" t="s">
        <v>356</v>
      </c>
      <c r="AU4" t="s">
        <v>357</v>
      </c>
      <c r="AV4" t="s">
        <v>358</v>
      </c>
    </row>
    <row r="5" spans="32:51">
      <c r="AH5">
        <v>0</v>
      </c>
      <c r="AN5">
        <v>0</v>
      </c>
      <c r="AO5">
        <v>1088.6666666666667</v>
      </c>
      <c r="AP5">
        <v>23297.466666666667</v>
      </c>
      <c r="AS5">
        <v>22208.799999999999</v>
      </c>
      <c r="AT5" t="s">
        <v>359</v>
      </c>
      <c r="AU5" t="s">
        <v>357</v>
      </c>
      <c r="AV5" t="s">
        <v>360</v>
      </c>
    </row>
    <row r="6" spans="32:51">
      <c r="AH6">
        <v>0</v>
      </c>
      <c r="AN6">
        <v>0</v>
      </c>
      <c r="AO6">
        <v>886.83333333333337</v>
      </c>
      <c r="AP6">
        <v>17647.983333333334</v>
      </c>
      <c r="AS6">
        <v>16761.150000000001</v>
      </c>
      <c r="AT6" t="s">
        <v>361</v>
      </c>
      <c r="AU6" t="s">
        <v>357</v>
      </c>
      <c r="AV6" t="s">
        <v>360</v>
      </c>
    </row>
    <row r="7" spans="32:51">
      <c r="AH7">
        <v>0</v>
      </c>
      <c r="AN7">
        <v>0</v>
      </c>
      <c r="AO7">
        <v>886.83333333333337</v>
      </c>
      <c r="AP7">
        <v>17115.883333333331</v>
      </c>
      <c r="AS7">
        <v>16229.049999999997</v>
      </c>
      <c r="AT7" t="s">
        <v>362</v>
      </c>
      <c r="AU7" t="s">
        <v>357</v>
      </c>
      <c r="AV7" t="s">
        <v>363</v>
      </c>
      <c r="AX7">
        <v>0.5</v>
      </c>
    </row>
    <row r="8" spans="32:51">
      <c r="AH8">
        <v>0</v>
      </c>
      <c r="AN8">
        <v>0</v>
      </c>
      <c r="AO8">
        <v>886.83333333333337</v>
      </c>
      <c r="AP8">
        <v>17381.933333333331</v>
      </c>
      <c r="AS8">
        <v>16495.099999999999</v>
      </c>
      <c r="AT8" t="s">
        <v>364</v>
      </c>
      <c r="AU8" t="s">
        <v>357</v>
      </c>
      <c r="AV8" t="s">
        <v>365</v>
      </c>
    </row>
    <row r="9" spans="32:51">
      <c r="AH9">
        <v>0</v>
      </c>
      <c r="AN9">
        <v>0</v>
      </c>
      <c r="AO9">
        <v>1065.1666666666667</v>
      </c>
      <c r="AP9">
        <v>21835.916666666668</v>
      </c>
      <c r="AS9">
        <v>20770.75</v>
      </c>
      <c r="AT9" t="s">
        <v>366</v>
      </c>
      <c r="AU9" t="s">
        <v>357</v>
      </c>
      <c r="AV9" t="s">
        <v>367</v>
      </c>
      <c r="AW9" t="s">
        <v>368</v>
      </c>
    </row>
    <row r="10" spans="32:51">
      <c r="AH10">
        <v>0</v>
      </c>
      <c r="AN10">
        <v>0</v>
      </c>
      <c r="AO10">
        <v>886.83333333333337</v>
      </c>
      <c r="AP10">
        <v>17914.033333333333</v>
      </c>
      <c r="AS10">
        <v>17027.2</v>
      </c>
      <c r="AT10" t="s">
        <v>369</v>
      </c>
      <c r="AU10" t="s">
        <v>357</v>
      </c>
      <c r="AV10" t="s">
        <v>370</v>
      </c>
    </row>
    <row r="11" spans="32:51">
      <c r="AH11">
        <v>0</v>
      </c>
      <c r="AN11">
        <v>0</v>
      </c>
      <c r="AO11">
        <v>1065.1666666666667</v>
      </c>
      <c r="AP11">
        <v>22475.01666666667</v>
      </c>
      <c r="AS11">
        <v>21409.850000000002</v>
      </c>
      <c r="AT11" t="s">
        <v>371</v>
      </c>
      <c r="AU11" t="s">
        <v>357</v>
      </c>
      <c r="AV11" t="s">
        <v>372</v>
      </c>
      <c r="AW11" t="s">
        <v>368</v>
      </c>
    </row>
    <row r="12" spans="32:51">
      <c r="AH12">
        <v>0</v>
      </c>
      <c r="AN12">
        <v>0</v>
      </c>
      <c r="AO12">
        <v>886.83333333333337</v>
      </c>
      <c r="AP12">
        <v>17381.933333333331</v>
      </c>
      <c r="AS12">
        <v>16495.099999999999</v>
      </c>
      <c r="AT12" t="s">
        <v>373</v>
      </c>
      <c r="AU12" t="s">
        <v>357</v>
      </c>
      <c r="AV12" t="s">
        <v>374</v>
      </c>
    </row>
    <row r="13" spans="32:51">
      <c r="AH13">
        <v>0</v>
      </c>
      <c r="AN13">
        <v>0</v>
      </c>
      <c r="AO13">
        <v>886.83333333333337</v>
      </c>
      <c r="AP13">
        <v>15785.633333333333</v>
      </c>
      <c r="AS13">
        <v>14898.8</v>
      </c>
      <c r="AT13" t="s">
        <v>375</v>
      </c>
      <c r="AU13" t="s">
        <v>357</v>
      </c>
      <c r="AV13" t="s">
        <v>376</v>
      </c>
    </row>
    <row r="14" spans="32:51">
      <c r="AH14">
        <v>0</v>
      </c>
      <c r="AN14">
        <v>0</v>
      </c>
      <c r="AO14">
        <v>886.83333333333337</v>
      </c>
      <c r="AP14">
        <v>16583.783333333333</v>
      </c>
      <c r="AS14">
        <v>15696.949999999999</v>
      </c>
      <c r="AT14" t="s">
        <v>377</v>
      </c>
      <c r="AU14" t="s">
        <v>357</v>
      </c>
      <c r="AV14" t="s">
        <v>363</v>
      </c>
      <c r="AX14">
        <v>0.35</v>
      </c>
    </row>
    <row r="15" spans="32:51">
      <c r="AH15">
        <v>0</v>
      </c>
      <c r="AN15">
        <v>0</v>
      </c>
      <c r="AO15">
        <v>1065.1666666666667</v>
      </c>
      <c r="AP15">
        <v>21835.916666666668</v>
      </c>
      <c r="AS15">
        <v>20770.75</v>
      </c>
      <c r="AT15" t="s">
        <v>378</v>
      </c>
      <c r="AU15" t="s">
        <v>357</v>
      </c>
      <c r="AV15" t="s">
        <v>379</v>
      </c>
      <c r="AW15" t="s">
        <v>380</v>
      </c>
    </row>
    <row r="16" spans="32:51">
      <c r="AF16">
        <v>40</v>
      </c>
      <c r="AH16">
        <v>2128.4</v>
      </c>
      <c r="AN16">
        <v>0</v>
      </c>
      <c r="AO16">
        <v>886.83333333333337</v>
      </c>
      <c r="AP16">
        <v>20308.483333333334</v>
      </c>
      <c r="AS16">
        <v>19421.650000000001</v>
      </c>
      <c r="AT16" t="s">
        <v>381</v>
      </c>
      <c r="AU16" t="s">
        <v>357</v>
      </c>
      <c r="AV16" t="s">
        <v>360</v>
      </c>
      <c r="AW16" t="s">
        <v>382</v>
      </c>
    </row>
    <row r="17" spans="34:51">
      <c r="AH17">
        <v>0</v>
      </c>
      <c r="AN17">
        <v>0</v>
      </c>
      <c r="AO17">
        <v>886.83333333333337</v>
      </c>
      <c r="AP17">
        <v>16583.783333333333</v>
      </c>
      <c r="AS17">
        <v>15696.949999999999</v>
      </c>
      <c r="AT17" t="s">
        <v>383</v>
      </c>
      <c r="AU17" t="s">
        <v>357</v>
      </c>
      <c r="AV17" t="s">
        <v>384</v>
      </c>
      <c r="AX17">
        <v>0.35</v>
      </c>
    </row>
    <row r="18" spans="34:51">
      <c r="AH18">
        <v>0</v>
      </c>
      <c r="AN18">
        <v>0</v>
      </c>
      <c r="AO18">
        <v>886.83333333333337</v>
      </c>
      <c r="AP18">
        <v>17647.983333333334</v>
      </c>
      <c r="AS18">
        <v>16761.150000000001</v>
      </c>
      <c r="AT18" t="s">
        <v>385</v>
      </c>
      <c r="AU18" t="s">
        <v>357</v>
      </c>
      <c r="AV18" t="s">
        <v>360</v>
      </c>
      <c r="AX18">
        <v>0.35</v>
      </c>
    </row>
    <row r="19" spans="34:51">
      <c r="AH19">
        <v>0</v>
      </c>
      <c r="AN19">
        <v>0</v>
      </c>
      <c r="AO19">
        <v>808.33333333333337</v>
      </c>
      <c r="AP19">
        <v>16570.833333333332</v>
      </c>
      <c r="AS19">
        <v>15762.499999999998</v>
      </c>
      <c r="AT19" t="s">
        <v>386</v>
      </c>
      <c r="AU19" t="s">
        <v>387</v>
      </c>
      <c r="AV19" t="s">
        <v>370</v>
      </c>
    </row>
    <row r="20" spans="34:51">
      <c r="AH20">
        <v>2128.4</v>
      </c>
      <c r="AN20">
        <v>0</v>
      </c>
      <c r="AO20">
        <v>15049.500000000004</v>
      </c>
      <c r="AP20">
        <v>308563.05</v>
      </c>
      <c r="AS20">
        <v>293513.55</v>
      </c>
      <c r="AT20">
        <v>218266.05000000002</v>
      </c>
      <c r="AW20">
        <v>306.8</v>
      </c>
      <c r="AX20" t="s">
        <v>388</v>
      </c>
      <c r="AY20" t="s">
        <v>389</v>
      </c>
    </row>
    <row r="82" hidden="1"/>
    <row r="83" hidden="1"/>
    <row r="84" hidden="1"/>
  </sheetData>
  <customSheetViews>
    <customSheetView guid="{61528DAC-5C4C-48F4-ADE2-8A724B05A086}" hiddenRows="1" state="hidden">
      <selection activeCell="B100" sqref="B100"/>
      <pageMargins left="0.7" right="0.7" top="0.75" bottom="0.75" header="0.3" footer="0.3"/>
      <pageSetup paperSize="9" orientation="portrait" verticalDpi="0" r:id="rId1"/>
    </customSheetView>
    <customSheetView guid="{5BFCA170-DEAE-4D2C-98A0-1E68B427AC01}" showPageBreaks="1" hiddenRows="1" state="hidden">
      <selection activeCell="B100" sqref="B100"/>
      <pageMargins left="0.7" right="0.7" top="0.75" bottom="0.75" header="0.3" footer="0.3"/>
      <pageSetup paperSize="9" orientation="portrait" r:id="rId2"/>
    </customSheetView>
    <customSheetView guid="{3DCB9AAA-F09C-4EA6-B992-F93E466D374A}" hiddenRows="1" state="hidden">
      <selection activeCell="B100" sqref="B100"/>
      <pageMargins left="0.7" right="0.7" top="0.75" bottom="0.75" header="0.3" footer="0.3"/>
      <pageSetup paperSize="9" orientation="portrait" verticalDpi="0" r:id="rId3"/>
    </customSheetView>
    <customSheetView guid="{A54C432C-6C68-4B53-A75C-446EB3A61B2B}" hiddenRows="1" state="hidden">
      <selection activeCell="B100" sqref="B100"/>
      <pageMargins left="0.7" right="0.7" top="0.75" bottom="0.75" header="0.3" footer="0.3"/>
      <pageSetup paperSize="9" orientation="portrait" verticalDpi="0" r:id="rId4"/>
    </customSheetView>
    <customSheetView guid="{1A52382B-3765-4E8C-903F-6B8919B7242E}" hiddenRows="1" state="hidden">
      <selection activeCell="B100" sqref="B100"/>
      <pageMargins left="0.7" right="0.7" top="0.75" bottom="0.75" header="0.3" footer="0.3"/>
      <pageSetup paperSize="9" orientation="portrait" r:id="rId5"/>
    </customSheetView>
    <customSheetView guid="{B30CE22D-C12F-4E12-8BB9-3AAE0A6991CC}" showPageBreaks="1" hiddenRows="1" state="hidden">
      <selection activeCell="B100" sqref="B100"/>
      <pageMargins left="0.7" right="0.7" top="0.75" bottom="0.75" header="0.3" footer="0.3"/>
      <pageSetup paperSize="9" orientation="portrait" r:id="rId6"/>
    </customSheetView>
    <customSheetView guid="{B31C8DB7-3E78-4144-A6B5-8DE36DE63F0E}" hiddenRows="1" state="hidden">
      <selection activeCell="B100" sqref="B100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verticalDpi="0" r:id="rId8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2.75"/>
  <sheetData/>
  <customSheetViews>
    <customSheetView guid="{61528DAC-5C4C-48F4-ADE2-8A724B05A086}" state="hidden" topLeftCell="A16">
      <pageMargins left="0.7" right="0.7" top="0.75" bottom="0.75" header="0.3" footer="0.3"/>
    </customSheetView>
    <customSheetView guid="{5BFCA170-DEAE-4D2C-98A0-1E68B427AC01}" showPageBreaks="1" topLeftCell="A16">
      <pageMargins left="0.7" right="0.7" top="0.75" bottom="0.75" header="0.3" footer="0.3"/>
      <pageSetup paperSize="9" orientation="portrait" r:id="rId1"/>
    </customSheetView>
    <customSheetView guid="{3DCB9AAA-F09C-4EA6-B992-F93E466D374A}" topLeftCell="A16">
      <pageMargins left="0.7" right="0.7" top="0.75" bottom="0.75" header="0.3" footer="0.3"/>
    </customSheetView>
    <customSheetView guid="{A54C432C-6C68-4B53-A75C-446EB3A61B2B}" state="hidden" topLeftCell="A16">
      <pageMargins left="0.7" right="0.7" top="0.75" bottom="0.75" header="0.3" footer="0.3"/>
    </customSheetView>
    <customSheetView guid="{1A52382B-3765-4E8C-903F-6B8919B7242E}" topLeftCell="A16">
      <pageMargins left="0.7" right="0.7" top="0.75" bottom="0.75" header="0.3" footer="0.3"/>
    </customSheetView>
    <customSheetView guid="{B30CE22D-C12F-4E12-8BB9-3AAE0A6991CC}" showPageBreaks="1" state="hidden" topLeftCell="A16">
      <pageMargins left="0.7" right="0.7" top="0.75" bottom="0.75" header="0.3" footer="0.3"/>
    </customSheetView>
    <customSheetView guid="{B31C8DB7-3E78-4144-A6B5-8DE36DE63F0E}" topLeftCell="A16"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3" sqref="F23"/>
    </sheetView>
  </sheetViews>
  <sheetFormatPr defaultRowHeight="12.75"/>
  <sheetData/>
  <customSheetViews>
    <customSheetView guid="{61528DAC-5C4C-48F4-ADE2-8A724B05A086}">
      <selection activeCell="F23" sqref="F23"/>
      <pageMargins left="0.7" right="0.7" top="0.75" bottom="0.75" header="0.3" footer="0.3"/>
    </customSheetView>
    <customSheetView guid="{5BFCA170-DEAE-4D2C-98A0-1E68B427AC01}" showPageBreaks="1">
      <selection activeCell="F23" sqref="F23"/>
      <pageMargins left="0.7" right="0.7" top="0.75" bottom="0.75" header="0.3" footer="0.3"/>
      <pageSetup paperSize="9" orientation="portrait" r:id="rId1"/>
    </customSheetView>
    <customSheetView guid="{B30CE22D-C12F-4E12-8BB9-3AAE0A6991CC}" showPageBreaks="1">
      <selection activeCell="F23" sqref="F23"/>
      <pageMargins left="0.7" right="0.7" top="0.75" bottom="0.75" header="0.3" footer="0.3"/>
    </customSheetView>
    <customSheetView guid="{B31C8DB7-3E78-4144-A6B5-8DE36DE63F0E}">
      <selection activeCell="F23" sqref="F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61528DAC-5C4C-48F4-ADE2-8A724B05A086}">
      <pageMargins left="0.7" right="0.7" top="0.75" bottom="0.75" header="0.3" footer="0.3"/>
    </customSheetView>
    <customSheetView guid="{5BFCA170-DEAE-4D2C-98A0-1E68B427AC01}" showPageBreaks="1">
      <pageMargins left="0.7" right="0.7" top="0.75" bottom="0.75" header="0.3" footer="0.3"/>
      <pageSetup paperSize="9" orientation="portrait" r:id="rId1"/>
    </customSheetView>
    <customSheetView guid="{B30CE22D-C12F-4E12-8BB9-3AAE0A6991CC}" showPageBreaks="1">
      <pageMargins left="0.7" right="0.7" top="0.75" bottom="0.75" header="0.3" footer="0.3"/>
    </customSheetView>
    <customSheetView guid="{B31C8DB7-3E78-4144-A6B5-8DE36DE63F0E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37"/>
  <sheetViews>
    <sheetView tabSelected="1" view="pageBreakPreview" topLeftCell="A23" zoomScale="60" workbookViewId="0">
      <selection activeCell="D76" sqref="D76"/>
    </sheetView>
  </sheetViews>
  <sheetFormatPr defaultRowHeight="15.75"/>
  <cols>
    <col min="1" max="1" width="16.28515625" style="58" customWidth="1"/>
    <col min="2" max="2" width="70.140625" style="59" customWidth="1"/>
    <col min="3" max="3" width="24.42578125" style="62" customWidth="1"/>
    <col min="4" max="4" width="26.42578125" style="62" customWidth="1"/>
    <col min="5" max="5" width="19" style="62" customWidth="1"/>
    <col min="6" max="6" width="22.42578125" style="62" customWidth="1"/>
    <col min="7" max="7" width="20.7109375" style="1" customWidth="1"/>
    <col min="8" max="8" width="19.140625" style="1" bestFit="1" customWidth="1"/>
    <col min="9" max="16384" width="9.140625" style="1"/>
  </cols>
  <sheetData>
    <row r="1" spans="1:6" ht="20.25">
      <c r="A1" s="437" t="s">
        <v>399</v>
      </c>
      <c r="B1" s="437"/>
      <c r="C1" s="437"/>
      <c r="D1" s="437"/>
      <c r="E1" s="437"/>
      <c r="F1" s="437"/>
    </row>
    <row r="2" spans="1:6" ht="20.25">
      <c r="A2" s="437" t="s">
        <v>430</v>
      </c>
      <c r="B2" s="437"/>
      <c r="C2" s="437"/>
      <c r="D2" s="437"/>
      <c r="E2" s="437"/>
      <c r="F2" s="437"/>
    </row>
    <row r="3" spans="1:6" ht="101.25">
      <c r="A3" s="361" t="s">
        <v>0</v>
      </c>
      <c r="B3" s="361" t="s">
        <v>1</v>
      </c>
      <c r="C3" s="362" t="s">
        <v>407</v>
      </c>
      <c r="D3" s="363" t="s">
        <v>413</v>
      </c>
      <c r="E3" s="362" t="s">
        <v>2</v>
      </c>
      <c r="F3" s="364" t="s">
        <v>3</v>
      </c>
    </row>
    <row r="4" spans="1:6" s="6" customFormat="1" ht="20.25">
      <c r="A4" s="365"/>
      <c r="B4" s="366" t="s">
        <v>4</v>
      </c>
      <c r="C4" s="367">
        <f>C5+C12+C17+C22+C24+C28+C7</f>
        <v>148717</v>
      </c>
      <c r="D4" s="367">
        <f>D5+D12+D17+D22+D24+D28+D7</f>
        <v>21568.148740000004</v>
      </c>
      <c r="E4" s="367">
        <f>SUM(D4/C4*100)</f>
        <v>14.502813222429181</v>
      </c>
      <c r="F4" s="367">
        <f>SUM(D4-C4)</f>
        <v>-127148.85126</v>
      </c>
    </row>
    <row r="5" spans="1:6" s="6" customFormat="1" ht="20.25">
      <c r="A5" s="365">
        <v>1010000</v>
      </c>
      <c r="B5" s="366" t="s">
        <v>5</v>
      </c>
      <c r="C5" s="367">
        <f>C6</f>
        <v>124321</v>
      </c>
      <c r="D5" s="367">
        <f>D6</f>
        <v>18521.75189</v>
      </c>
      <c r="E5" s="367">
        <f t="shared" ref="E5:E71" si="0">SUM(D5/C5*100)</f>
        <v>14.898329236412192</v>
      </c>
      <c r="F5" s="367">
        <f t="shared" ref="F5:F71" si="1">SUM(D5-C5)</f>
        <v>-105799.24811</v>
      </c>
    </row>
    <row r="6" spans="1:6" ht="20.25">
      <c r="A6" s="368">
        <v>1010200001</v>
      </c>
      <c r="B6" s="369" t="s">
        <v>224</v>
      </c>
      <c r="C6" s="370">
        <v>124321</v>
      </c>
      <c r="D6" s="371">
        <v>18521.75189</v>
      </c>
      <c r="E6" s="370">
        <f t="shared" si="0"/>
        <v>14.898329236412192</v>
      </c>
      <c r="F6" s="370">
        <f t="shared" si="1"/>
        <v>-105799.24811</v>
      </c>
    </row>
    <row r="7" spans="1:6" ht="40.5">
      <c r="A7" s="365">
        <v>1030000</v>
      </c>
      <c r="B7" s="372" t="s">
        <v>266</v>
      </c>
      <c r="C7" s="367">
        <f>C8+C10+C9</f>
        <v>5168.1000000000004</v>
      </c>
      <c r="D7" s="367">
        <f>D8+D10+D9+D11</f>
        <v>439.49234000000001</v>
      </c>
      <c r="E7" s="370">
        <f t="shared" si="0"/>
        <v>8.5039441961262359</v>
      </c>
      <c r="F7" s="370">
        <f t="shared" si="1"/>
        <v>-4728.6076600000006</v>
      </c>
    </row>
    <row r="8" spans="1:6" ht="20.25">
      <c r="A8" s="368">
        <v>1030223001</v>
      </c>
      <c r="B8" s="369" t="s">
        <v>268</v>
      </c>
      <c r="C8" s="370">
        <v>1757.2</v>
      </c>
      <c r="D8" s="371">
        <v>206.38317000000001</v>
      </c>
      <c r="E8" s="370">
        <f t="shared" si="0"/>
        <v>11.745001707261553</v>
      </c>
      <c r="F8" s="370">
        <f>SUM(D8-C8)</f>
        <v>-1550.81683</v>
      </c>
    </row>
    <row r="9" spans="1:6" ht="20.25">
      <c r="A9" s="368">
        <v>1030224001</v>
      </c>
      <c r="B9" s="369" t="s">
        <v>274</v>
      </c>
      <c r="C9" s="370">
        <v>21.5</v>
      </c>
      <c r="D9" s="371">
        <v>1.3244800000000001</v>
      </c>
      <c r="E9" s="370">
        <f t="shared" si="0"/>
        <v>6.1603720930232564</v>
      </c>
      <c r="F9" s="370">
        <f>SUM(D9-C9)</f>
        <v>-20.175519999999999</v>
      </c>
    </row>
    <row r="10" spans="1:6" ht="20.25">
      <c r="A10" s="368">
        <v>1030225001</v>
      </c>
      <c r="B10" s="369" t="s">
        <v>267</v>
      </c>
      <c r="C10" s="370">
        <v>3389.4</v>
      </c>
      <c r="D10" s="371">
        <v>273.64233999999999</v>
      </c>
      <c r="E10" s="370">
        <f t="shared" si="0"/>
        <v>8.0734743612438784</v>
      </c>
      <c r="F10" s="370">
        <f t="shared" si="1"/>
        <v>-3115.7576600000002</v>
      </c>
    </row>
    <row r="11" spans="1:6" ht="20.25">
      <c r="A11" s="368">
        <v>1030226001</v>
      </c>
      <c r="B11" s="369" t="s">
        <v>276</v>
      </c>
      <c r="C11" s="370">
        <v>0</v>
      </c>
      <c r="D11" s="371">
        <v>-41.85765</v>
      </c>
      <c r="E11" s="370" t="e">
        <f t="shared" si="0"/>
        <v>#DIV/0!</v>
      </c>
      <c r="F11" s="370">
        <f t="shared" si="1"/>
        <v>-41.85765</v>
      </c>
    </row>
    <row r="12" spans="1:6" s="6" customFormat="1" ht="20.25">
      <c r="A12" s="365">
        <v>1050000</v>
      </c>
      <c r="B12" s="366" t="s">
        <v>6</v>
      </c>
      <c r="C12" s="367">
        <f>SUM(C13:C16)</f>
        <v>11927.9</v>
      </c>
      <c r="D12" s="367">
        <f>SUM(D13:D16)</f>
        <v>2173.2037099999998</v>
      </c>
      <c r="E12" s="367">
        <f t="shared" si="0"/>
        <v>18.219499744296982</v>
      </c>
      <c r="F12" s="367">
        <f t="shared" si="1"/>
        <v>-9754.6962899999999</v>
      </c>
    </row>
    <row r="13" spans="1:6" s="6" customFormat="1" ht="20.25">
      <c r="A13" s="368">
        <v>1050100000</v>
      </c>
      <c r="B13" s="373" t="s">
        <v>403</v>
      </c>
      <c r="C13" s="370">
        <v>9793.9</v>
      </c>
      <c r="D13" s="370">
        <v>562.36303999999996</v>
      </c>
      <c r="E13" s="370">
        <f t="shared" si="0"/>
        <v>5.7419724522406801</v>
      </c>
      <c r="F13" s="370">
        <f t="shared" si="1"/>
        <v>-9231.5369599999995</v>
      </c>
    </row>
    <row r="14" spans="1:6" ht="20.25">
      <c r="A14" s="368">
        <v>1050200000</v>
      </c>
      <c r="B14" s="373" t="s">
        <v>232</v>
      </c>
      <c r="C14" s="374">
        <v>650.70000000000005</v>
      </c>
      <c r="D14" s="371">
        <v>1422.7088799999999</v>
      </c>
      <c r="E14" s="370">
        <f t="shared" si="0"/>
        <v>218.64282772398954</v>
      </c>
      <c r="F14" s="370">
        <f t="shared" si="1"/>
        <v>772.00887999999986</v>
      </c>
    </row>
    <row r="15" spans="1:6" ht="23.25" customHeight="1">
      <c r="A15" s="368">
        <v>1050300000</v>
      </c>
      <c r="B15" s="373" t="s">
        <v>225</v>
      </c>
      <c r="C15" s="374">
        <v>1283.3</v>
      </c>
      <c r="D15" s="371">
        <v>86.739789999999999</v>
      </c>
      <c r="E15" s="370">
        <f t="shared" si="0"/>
        <v>6.7591202368892693</v>
      </c>
      <c r="F15" s="370">
        <f t="shared" si="1"/>
        <v>-1196.5602099999999</v>
      </c>
    </row>
    <row r="16" spans="1:6" ht="40.5">
      <c r="A16" s="368">
        <v>1050400002</v>
      </c>
      <c r="B16" s="369" t="s">
        <v>253</v>
      </c>
      <c r="C16" s="374">
        <v>200</v>
      </c>
      <c r="D16" s="371">
        <v>101.392</v>
      </c>
      <c r="E16" s="370">
        <f t="shared" si="0"/>
        <v>50.695999999999998</v>
      </c>
      <c r="F16" s="370">
        <f t="shared" si="1"/>
        <v>-98.608000000000004</v>
      </c>
    </row>
    <row r="17" spans="1:6" s="6" customFormat="1" ht="24" customHeight="1">
      <c r="A17" s="365">
        <v>1060000</v>
      </c>
      <c r="B17" s="366" t="s">
        <v>133</v>
      </c>
      <c r="C17" s="367">
        <f>SUM(C18:C21)</f>
        <v>2400</v>
      </c>
      <c r="D17" s="367">
        <f>SUM(D18:D21)</f>
        <v>145.36606</v>
      </c>
      <c r="E17" s="367">
        <f t="shared" si="0"/>
        <v>6.0569191666666669</v>
      </c>
      <c r="F17" s="367">
        <f t="shared" si="1"/>
        <v>-2254.6339400000002</v>
      </c>
    </row>
    <row r="18" spans="1:6" s="6" customFormat="1" ht="18" customHeight="1">
      <c r="A18" s="368">
        <v>1060100000</v>
      </c>
      <c r="B18" s="373" t="s">
        <v>8</v>
      </c>
      <c r="C18" s="370"/>
      <c r="D18" s="371"/>
      <c r="E18" s="367" t="e">
        <f t="shared" si="0"/>
        <v>#DIV/0!</v>
      </c>
      <c r="F18" s="367">
        <f t="shared" si="1"/>
        <v>0</v>
      </c>
    </row>
    <row r="19" spans="1:6" s="6" customFormat="1" ht="2.25" customHeight="1">
      <c r="A19" s="368">
        <v>1060200000</v>
      </c>
      <c r="B19" s="373" t="s">
        <v>120</v>
      </c>
      <c r="C19" s="370"/>
      <c r="D19" s="371"/>
      <c r="E19" s="367" t="e">
        <f t="shared" si="0"/>
        <v>#DIV/0!</v>
      </c>
      <c r="F19" s="367">
        <f t="shared" si="1"/>
        <v>0</v>
      </c>
    </row>
    <row r="20" spans="1:6" s="6" customFormat="1" ht="21.75" customHeight="1">
      <c r="A20" s="368">
        <v>1060400000</v>
      </c>
      <c r="B20" s="373" t="s">
        <v>265</v>
      </c>
      <c r="C20" s="370">
        <v>2400</v>
      </c>
      <c r="D20" s="371">
        <v>145.36606</v>
      </c>
      <c r="E20" s="370">
        <f t="shared" si="0"/>
        <v>6.0569191666666669</v>
      </c>
      <c r="F20" s="370">
        <f t="shared" si="1"/>
        <v>-2254.6339400000002</v>
      </c>
    </row>
    <row r="21" spans="1:6" ht="31.5" customHeight="1">
      <c r="A21" s="368">
        <v>1060600000</v>
      </c>
      <c r="B21" s="373" t="s">
        <v>7</v>
      </c>
      <c r="C21" s="370"/>
      <c r="D21" s="371"/>
      <c r="E21" s="370" t="e">
        <f t="shared" si="0"/>
        <v>#DIV/0!</v>
      </c>
      <c r="F21" s="370">
        <f t="shared" si="1"/>
        <v>0</v>
      </c>
    </row>
    <row r="22" spans="1:6" s="6" customFormat="1" ht="42" customHeight="1">
      <c r="A22" s="365">
        <v>1070000</v>
      </c>
      <c r="B22" s="372" t="s">
        <v>9</v>
      </c>
      <c r="C22" s="367">
        <f>SUM(C23)</f>
        <v>1900</v>
      </c>
      <c r="D22" s="367">
        <f>SUM(D23)</f>
        <v>15.358269999999999</v>
      </c>
      <c r="E22" s="367">
        <f t="shared" si="0"/>
        <v>0.80832999999999999</v>
      </c>
      <c r="F22" s="367">
        <f t="shared" si="1"/>
        <v>-1884.6417300000001</v>
      </c>
    </row>
    <row r="23" spans="1:6" ht="41.25" customHeight="1">
      <c r="A23" s="368">
        <v>1070102001</v>
      </c>
      <c r="B23" s="369" t="s">
        <v>233</v>
      </c>
      <c r="C23" s="370">
        <v>1900</v>
      </c>
      <c r="D23" s="371">
        <v>15.358269999999999</v>
      </c>
      <c r="E23" s="370">
        <f t="shared" si="0"/>
        <v>0.80832999999999999</v>
      </c>
      <c r="F23" s="370">
        <f t="shared" si="1"/>
        <v>-1884.6417300000001</v>
      </c>
    </row>
    <row r="24" spans="1:6" s="6" customFormat="1" ht="20.25">
      <c r="A24" s="365">
        <v>1080000</v>
      </c>
      <c r="B24" s="366" t="s">
        <v>10</v>
      </c>
      <c r="C24" s="367">
        <f>C25+C26+C27</f>
        <v>3000</v>
      </c>
      <c r="D24" s="367">
        <f>D25+D26+D27</f>
        <v>272.97647000000001</v>
      </c>
      <c r="E24" s="367">
        <f t="shared" si="0"/>
        <v>9.0992156666666677</v>
      </c>
      <c r="F24" s="367">
        <f t="shared" si="1"/>
        <v>-2727.0235299999999</v>
      </c>
    </row>
    <row r="25" spans="1:6" ht="36.75" customHeight="1">
      <c r="A25" s="368">
        <v>1080300001</v>
      </c>
      <c r="B25" s="369" t="s">
        <v>234</v>
      </c>
      <c r="C25" s="370">
        <v>2190</v>
      </c>
      <c r="D25" s="371">
        <v>272.97647000000001</v>
      </c>
      <c r="E25" s="370">
        <f t="shared" si="0"/>
        <v>12.464678995433792</v>
      </c>
      <c r="F25" s="370">
        <f t="shared" si="1"/>
        <v>-1917.0235299999999</v>
      </c>
    </row>
    <row r="26" spans="1:6" ht="33.75" customHeight="1">
      <c r="A26" s="368">
        <v>1080600001</v>
      </c>
      <c r="B26" s="369" t="s">
        <v>223</v>
      </c>
      <c r="C26" s="370">
        <v>0</v>
      </c>
      <c r="D26" s="371">
        <v>0</v>
      </c>
      <c r="E26" s="370" t="e">
        <f>SUM(D26/C26*100)</f>
        <v>#DIV/0!</v>
      </c>
      <c r="F26" s="370">
        <f t="shared" si="1"/>
        <v>0</v>
      </c>
    </row>
    <row r="27" spans="1:6" ht="87.75" customHeight="1">
      <c r="A27" s="368">
        <v>1080700001</v>
      </c>
      <c r="B27" s="369" t="s">
        <v>222</v>
      </c>
      <c r="C27" s="370">
        <v>810</v>
      </c>
      <c r="D27" s="371"/>
      <c r="E27" s="370">
        <f t="shared" si="0"/>
        <v>0</v>
      </c>
      <c r="F27" s="370">
        <f t="shared" si="1"/>
        <v>-810</v>
      </c>
    </row>
    <row r="28" spans="1:6" s="15" customFormat="1" ht="40.5">
      <c r="A28" s="365">
        <v>109000000</v>
      </c>
      <c r="B28" s="372" t="s">
        <v>226</v>
      </c>
      <c r="C28" s="367">
        <f>C29+C30+C31+C32</f>
        <v>0</v>
      </c>
      <c r="D28" s="367">
        <f>D29+D30+D31+D32</f>
        <v>0</v>
      </c>
      <c r="E28" s="370" t="e">
        <f t="shared" si="0"/>
        <v>#DIV/0!</v>
      </c>
      <c r="F28" s="367">
        <f t="shared" si="1"/>
        <v>0</v>
      </c>
    </row>
    <row r="29" spans="1:6" s="15" customFormat="1" ht="17.25" customHeight="1">
      <c r="A29" s="368">
        <v>1090100000</v>
      </c>
      <c r="B29" s="369" t="s">
        <v>122</v>
      </c>
      <c r="C29" s="370">
        <v>0</v>
      </c>
      <c r="D29" s="371">
        <v>0</v>
      </c>
      <c r="E29" s="370" t="e">
        <f t="shared" si="0"/>
        <v>#DIV/0!</v>
      </c>
      <c r="F29" s="370">
        <f t="shared" si="1"/>
        <v>0</v>
      </c>
    </row>
    <row r="30" spans="1:6" s="15" customFormat="1" ht="17.25" customHeight="1">
      <c r="A30" s="368">
        <v>1090400000</v>
      </c>
      <c r="B30" s="369" t="s">
        <v>123</v>
      </c>
      <c r="C30" s="370">
        <v>0</v>
      </c>
      <c r="D30" s="371">
        <v>0</v>
      </c>
      <c r="E30" s="370" t="e">
        <f t="shared" si="0"/>
        <v>#DIV/0!</v>
      </c>
      <c r="F30" s="370">
        <f t="shared" si="1"/>
        <v>0</v>
      </c>
    </row>
    <row r="31" spans="1:6" s="15" customFormat="1" ht="33.75" customHeight="1">
      <c r="A31" s="368">
        <v>1090600000</v>
      </c>
      <c r="B31" s="369" t="s">
        <v>124</v>
      </c>
      <c r="C31" s="370">
        <v>0</v>
      </c>
      <c r="D31" s="371">
        <v>0</v>
      </c>
      <c r="E31" s="370" t="e">
        <f t="shared" si="0"/>
        <v>#DIV/0!</v>
      </c>
      <c r="F31" s="370">
        <f t="shared" si="1"/>
        <v>0</v>
      </c>
    </row>
    <row r="32" spans="1:6" s="15" customFormat="1" ht="1.5" customHeight="1">
      <c r="A32" s="368">
        <v>1090700000</v>
      </c>
      <c r="B32" s="369" t="s">
        <v>125</v>
      </c>
      <c r="C32" s="370">
        <v>0</v>
      </c>
      <c r="D32" s="371">
        <v>0</v>
      </c>
      <c r="E32" s="370" t="e">
        <f t="shared" si="0"/>
        <v>#DIV/0!</v>
      </c>
      <c r="F32" s="370">
        <f t="shared" si="1"/>
        <v>0</v>
      </c>
    </row>
    <row r="33" spans="1:6" s="6" customFormat="1" ht="33.75" customHeight="1">
      <c r="A33" s="365"/>
      <c r="B33" s="366" t="s">
        <v>12</v>
      </c>
      <c r="C33" s="367">
        <f>C34+C43+C45+C48+C51+C53+C58</f>
        <v>15126</v>
      </c>
      <c r="D33" s="367">
        <f>D34+D43+D45+D48+D51+D53+D58</f>
        <v>3258.8674799999999</v>
      </c>
      <c r="E33" s="367">
        <f t="shared" si="0"/>
        <v>21.544806822689409</v>
      </c>
      <c r="F33" s="367">
        <f t="shared" si="1"/>
        <v>-11867.132519999999</v>
      </c>
    </row>
    <row r="34" spans="1:6" s="6" customFormat="1" ht="60.75" customHeight="1">
      <c r="A34" s="365">
        <v>1110000</v>
      </c>
      <c r="B34" s="372" t="s">
        <v>126</v>
      </c>
      <c r="C34" s="367">
        <f>SUM(C35:C42)</f>
        <v>9596</v>
      </c>
      <c r="D34" s="367">
        <f>SUM(D35+D37+D38+D40+D41+D42)</f>
        <v>748.35409000000004</v>
      </c>
      <c r="E34" s="367">
        <f t="shared" si="0"/>
        <v>7.7986045227177989</v>
      </c>
      <c r="F34" s="367">
        <f t="shared" si="1"/>
        <v>-8847.6459099999993</v>
      </c>
    </row>
    <row r="35" spans="1:6" s="6" customFormat="1" ht="34.5" customHeight="1">
      <c r="A35" s="368">
        <v>1110105005</v>
      </c>
      <c r="B35" s="369" t="s">
        <v>305</v>
      </c>
      <c r="C35" s="370">
        <v>20</v>
      </c>
      <c r="D35" s="370">
        <v>0</v>
      </c>
      <c r="E35" s="370">
        <f t="shared" si="0"/>
        <v>0</v>
      </c>
      <c r="F35" s="370">
        <f t="shared" si="1"/>
        <v>-20</v>
      </c>
    </row>
    <row r="36" spans="1:6" ht="27.75" customHeight="1">
      <c r="A36" s="368">
        <v>1110305005</v>
      </c>
      <c r="B36" s="373" t="s">
        <v>235</v>
      </c>
      <c r="C36" s="370">
        <v>0</v>
      </c>
      <c r="D36" s="371">
        <v>0</v>
      </c>
      <c r="E36" s="370" t="e">
        <f t="shared" si="0"/>
        <v>#DIV/0!</v>
      </c>
      <c r="F36" s="370">
        <f t="shared" si="1"/>
        <v>0</v>
      </c>
    </row>
    <row r="37" spans="1:6" ht="20.25">
      <c r="A37" s="375">
        <v>1110501101</v>
      </c>
      <c r="B37" s="376" t="s">
        <v>221</v>
      </c>
      <c r="C37" s="374">
        <v>8800</v>
      </c>
      <c r="D37" s="371">
        <v>664.71186999999998</v>
      </c>
      <c r="E37" s="370">
        <f t="shared" si="0"/>
        <v>7.5535439772727271</v>
      </c>
      <c r="F37" s="370">
        <f t="shared" si="1"/>
        <v>-8135.2881299999999</v>
      </c>
    </row>
    <row r="38" spans="1:6" ht="18.75" customHeight="1">
      <c r="A38" s="368">
        <v>1110503505</v>
      </c>
      <c r="B38" s="373" t="s">
        <v>220</v>
      </c>
      <c r="C38" s="374">
        <v>246</v>
      </c>
      <c r="D38" s="371">
        <v>40.528320000000001</v>
      </c>
      <c r="E38" s="370">
        <f t="shared" si="0"/>
        <v>16.474926829268295</v>
      </c>
      <c r="F38" s="370">
        <f t="shared" si="1"/>
        <v>-205.47167999999999</v>
      </c>
    </row>
    <row r="39" spans="1:6" ht="131.25" hidden="1" customHeight="1">
      <c r="A39" s="368">
        <v>1110502000</v>
      </c>
      <c r="B39" s="369" t="s">
        <v>262</v>
      </c>
      <c r="C39" s="377">
        <v>0</v>
      </c>
      <c r="D39" s="371">
        <v>0</v>
      </c>
      <c r="E39" s="370" t="e">
        <f t="shared" si="0"/>
        <v>#DIV/0!</v>
      </c>
      <c r="F39" s="370">
        <f t="shared" si="1"/>
        <v>0</v>
      </c>
    </row>
    <row r="40" spans="1:6" s="15" customFormat="1" ht="20.25">
      <c r="A40" s="368">
        <v>1110701505</v>
      </c>
      <c r="B40" s="373" t="s">
        <v>236</v>
      </c>
      <c r="C40" s="374">
        <v>10</v>
      </c>
      <c r="D40" s="371">
        <v>0</v>
      </c>
      <c r="E40" s="370">
        <f t="shared" si="0"/>
        <v>0</v>
      </c>
      <c r="F40" s="370">
        <f t="shared" si="1"/>
        <v>-10</v>
      </c>
    </row>
    <row r="41" spans="1:6" s="15" customFormat="1" ht="20.25">
      <c r="A41" s="368">
        <v>1110903000</v>
      </c>
      <c r="B41" s="373" t="s">
        <v>391</v>
      </c>
      <c r="C41" s="374">
        <v>0</v>
      </c>
      <c r="D41" s="371">
        <v>0</v>
      </c>
      <c r="E41" s="370" t="e">
        <f>SUM(D41/C41*100)</f>
        <v>#DIV/0!</v>
      </c>
      <c r="F41" s="370">
        <f>SUM(D41-C41)</f>
        <v>0</v>
      </c>
    </row>
    <row r="42" spans="1:6" s="15" customFormat="1" ht="20.25">
      <c r="A42" s="368">
        <v>1110904505</v>
      </c>
      <c r="B42" s="373" t="s">
        <v>317</v>
      </c>
      <c r="C42" s="374">
        <v>520</v>
      </c>
      <c r="D42" s="371">
        <v>43.113900000000001</v>
      </c>
      <c r="E42" s="370">
        <f t="shared" si="0"/>
        <v>8.2911346153846157</v>
      </c>
      <c r="F42" s="370">
        <f t="shared" si="1"/>
        <v>-476.8861</v>
      </c>
    </row>
    <row r="43" spans="1:6" s="15" customFormat="1" ht="40.5">
      <c r="A43" s="365">
        <v>1120000</v>
      </c>
      <c r="B43" s="372" t="s">
        <v>127</v>
      </c>
      <c r="C43" s="378">
        <f>C44</f>
        <v>530</v>
      </c>
      <c r="D43" s="378">
        <f>D44</f>
        <v>367.60597000000001</v>
      </c>
      <c r="E43" s="367">
        <f t="shared" si="0"/>
        <v>69.359616981132078</v>
      </c>
      <c r="F43" s="367">
        <f t="shared" si="1"/>
        <v>-162.39402999999999</v>
      </c>
    </row>
    <row r="44" spans="1:6" s="15" customFormat="1" ht="40.5">
      <c r="A44" s="368">
        <v>1120100001</v>
      </c>
      <c r="B44" s="369" t="s">
        <v>237</v>
      </c>
      <c r="C44" s="370">
        <v>530</v>
      </c>
      <c r="D44" s="371">
        <v>367.60597000000001</v>
      </c>
      <c r="E44" s="370">
        <f t="shared" si="0"/>
        <v>69.359616981132078</v>
      </c>
      <c r="F44" s="370">
        <f t="shared" si="1"/>
        <v>-162.39402999999999</v>
      </c>
    </row>
    <row r="45" spans="1:6" s="186" customFormat="1" ht="21.75" customHeight="1">
      <c r="A45" s="379">
        <v>1130000</v>
      </c>
      <c r="B45" s="380" t="s">
        <v>128</v>
      </c>
      <c r="C45" s="367">
        <f>C46+C47</f>
        <v>100</v>
      </c>
      <c r="D45" s="367">
        <f>D46+D47</f>
        <v>0</v>
      </c>
      <c r="E45" s="367">
        <f t="shared" si="0"/>
        <v>0</v>
      </c>
      <c r="F45" s="367">
        <f t="shared" si="1"/>
        <v>-100</v>
      </c>
    </row>
    <row r="46" spans="1:6" s="15" customFormat="1" ht="36" customHeight="1">
      <c r="A46" s="368">
        <v>1130200000</v>
      </c>
      <c r="B46" s="369" t="s">
        <v>315</v>
      </c>
      <c r="C46" s="370">
        <v>100</v>
      </c>
      <c r="D46" s="370">
        <v>0</v>
      </c>
      <c r="E46" s="370">
        <f>SUM(D46/C46*100)</f>
        <v>0</v>
      </c>
      <c r="F46" s="370">
        <f>SUM(D46-C46)</f>
        <v>-100</v>
      </c>
    </row>
    <row r="47" spans="1:6" ht="25.5" customHeight="1">
      <c r="A47" s="368">
        <v>1130305005</v>
      </c>
      <c r="B47" s="369" t="s">
        <v>219</v>
      </c>
      <c r="C47" s="370">
        <v>0</v>
      </c>
      <c r="D47" s="371">
        <v>0</v>
      </c>
      <c r="E47" s="370"/>
      <c r="F47" s="370">
        <f t="shared" si="1"/>
        <v>0</v>
      </c>
    </row>
    <row r="48" spans="1:6" ht="20.25" customHeight="1">
      <c r="A48" s="381">
        <v>1140000</v>
      </c>
      <c r="B48" s="382" t="s">
        <v>129</v>
      </c>
      <c r="C48" s="367">
        <f>C49+C50</f>
        <v>2600</v>
      </c>
      <c r="D48" s="367">
        <f>D49+D50</f>
        <v>1862.4461900000001</v>
      </c>
      <c r="E48" s="367">
        <f t="shared" si="0"/>
        <v>71.632545769230774</v>
      </c>
      <c r="F48" s="367">
        <f t="shared" si="1"/>
        <v>-737.55380999999988</v>
      </c>
    </row>
    <row r="49" spans="1:8" ht="20.25">
      <c r="A49" s="375">
        <v>1140200000</v>
      </c>
      <c r="B49" s="383" t="s">
        <v>217</v>
      </c>
      <c r="C49" s="370">
        <v>600</v>
      </c>
      <c r="D49" s="371">
        <v>649.62864000000002</v>
      </c>
      <c r="E49" s="370">
        <f t="shared" si="0"/>
        <v>108.27144</v>
      </c>
      <c r="F49" s="370">
        <f t="shared" si="1"/>
        <v>49.628640000000019</v>
      </c>
    </row>
    <row r="50" spans="1:8" ht="24" customHeight="1">
      <c r="A50" s="368">
        <v>1140600000</v>
      </c>
      <c r="B50" s="369" t="s">
        <v>218</v>
      </c>
      <c r="C50" s="370">
        <v>2000</v>
      </c>
      <c r="D50" s="371">
        <v>1212.81755</v>
      </c>
      <c r="E50" s="370">
        <f t="shared" si="0"/>
        <v>60.640877500000002</v>
      </c>
      <c r="F50" s="370">
        <f t="shared" si="1"/>
        <v>-787.18245000000002</v>
      </c>
    </row>
    <row r="51" spans="1:8" ht="0.75" customHeight="1">
      <c r="A51" s="365">
        <v>1150000000</v>
      </c>
      <c r="B51" s="372" t="s">
        <v>230</v>
      </c>
      <c r="C51" s="367">
        <f>C52</f>
        <v>0</v>
      </c>
      <c r="D51" s="367">
        <f>D52</f>
        <v>0</v>
      </c>
      <c r="E51" s="367" t="e">
        <f t="shared" si="0"/>
        <v>#DIV/0!</v>
      </c>
      <c r="F51" s="367">
        <f t="shared" si="1"/>
        <v>0</v>
      </c>
    </row>
    <row r="52" spans="1:8" ht="61.5" customHeight="1">
      <c r="A52" s="368">
        <v>1150205005</v>
      </c>
      <c r="B52" s="369" t="s">
        <v>231</v>
      </c>
      <c r="C52" s="370">
        <v>0</v>
      </c>
      <c r="D52" s="371">
        <v>0</v>
      </c>
      <c r="E52" s="370" t="e">
        <f t="shared" si="0"/>
        <v>#DIV/0!</v>
      </c>
      <c r="F52" s="370">
        <f t="shared" si="1"/>
        <v>0</v>
      </c>
    </row>
    <row r="53" spans="1:8" ht="40.5">
      <c r="A53" s="365">
        <v>1160000</v>
      </c>
      <c r="B53" s="372" t="s">
        <v>131</v>
      </c>
      <c r="C53" s="367">
        <f>SUM(C54:C57)</f>
        <v>2300</v>
      </c>
      <c r="D53" s="367">
        <f>SUM(D54:D57)</f>
        <v>280.46123</v>
      </c>
      <c r="E53" s="367">
        <f>SUM(D53/C53*100)</f>
        <v>12.19396652173913</v>
      </c>
      <c r="F53" s="367">
        <f t="shared" si="1"/>
        <v>-2019.5387700000001</v>
      </c>
      <c r="H53" s="150"/>
    </row>
    <row r="54" spans="1:8" ht="36.75" customHeight="1">
      <c r="A54" s="368">
        <v>1160100001</v>
      </c>
      <c r="B54" s="369" t="s">
        <v>405</v>
      </c>
      <c r="C54" s="370">
        <v>867</v>
      </c>
      <c r="D54" s="384">
        <v>135.84352999999999</v>
      </c>
      <c r="E54" s="370">
        <f>SUM(D54/C54*100)</f>
        <v>15.668227220299883</v>
      </c>
      <c r="F54" s="370">
        <f t="shared" si="1"/>
        <v>-731.15647000000001</v>
      </c>
    </row>
    <row r="55" spans="1:8" ht="39.75" customHeight="1">
      <c r="A55" s="368">
        <v>1160709000</v>
      </c>
      <c r="B55" s="369" t="s">
        <v>404</v>
      </c>
      <c r="C55" s="370">
        <v>336</v>
      </c>
      <c r="D55" s="385">
        <v>42.450040000000001</v>
      </c>
      <c r="E55" s="370">
        <f t="shared" si="0"/>
        <v>12.633940476190478</v>
      </c>
      <c r="F55" s="370">
        <f t="shared" si="1"/>
        <v>-293.54996</v>
      </c>
    </row>
    <row r="56" spans="1:8" ht="41.25" customHeight="1">
      <c r="A56" s="368">
        <v>1161012000</v>
      </c>
      <c r="B56" s="369" t="s">
        <v>406</v>
      </c>
      <c r="C56" s="386">
        <v>1060</v>
      </c>
      <c r="D56" s="385">
        <v>16.689260000000001</v>
      </c>
      <c r="E56" s="370">
        <f t="shared" si="0"/>
        <v>1.5744584905660379</v>
      </c>
      <c r="F56" s="370">
        <f t="shared" si="1"/>
        <v>-1043.3107399999999</v>
      </c>
    </row>
    <row r="57" spans="1:8" ht="41.25" customHeight="1">
      <c r="A57" s="368">
        <v>1161100001</v>
      </c>
      <c r="B57" s="369" t="s">
        <v>410</v>
      </c>
      <c r="C57" s="386">
        <v>37</v>
      </c>
      <c r="D57" s="385">
        <v>85.478399999999993</v>
      </c>
      <c r="E57" s="370">
        <f t="shared" si="0"/>
        <v>231.02270270270267</v>
      </c>
      <c r="F57" s="370">
        <f t="shared" si="1"/>
        <v>48.478399999999993</v>
      </c>
    </row>
    <row r="58" spans="1:8" ht="25.5" customHeight="1">
      <c r="A58" s="365">
        <v>1170000</v>
      </c>
      <c r="B58" s="372" t="s">
        <v>132</v>
      </c>
      <c r="C58" s="367">
        <f>C59+C60</f>
        <v>0</v>
      </c>
      <c r="D58" s="367">
        <f>D59+D60</f>
        <v>0</v>
      </c>
      <c r="E58" s="370" t="e">
        <f t="shared" si="0"/>
        <v>#DIV/0!</v>
      </c>
      <c r="F58" s="367">
        <f t="shared" si="1"/>
        <v>0</v>
      </c>
    </row>
    <row r="59" spans="1:8" ht="20.25">
      <c r="A59" s="368">
        <v>1170105005</v>
      </c>
      <c r="B59" s="369" t="s">
        <v>15</v>
      </c>
      <c r="C59" s="370">
        <v>0</v>
      </c>
      <c r="D59" s="370">
        <v>0</v>
      </c>
      <c r="E59" s="370" t="e">
        <f t="shared" si="0"/>
        <v>#DIV/0!</v>
      </c>
      <c r="F59" s="370">
        <f t="shared" si="1"/>
        <v>0</v>
      </c>
    </row>
    <row r="60" spans="1:8" ht="20.25">
      <c r="A60" s="368">
        <v>1170505005</v>
      </c>
      <c r="B60" s="373" t="s">
        <v>216</v>
      </c>
      <c r="C60" s="370">
        <v>0</v>
      </c>
      <c r="D60" s="371">
        <v>0</v>
      </c>
      <c r="E60" s="370" t="e">
        <f t="shared" si="0"/>
        <v>#DIV/0!</v>
      </c>
      <c r="F60" s="370">
        <f t="shared" si="1"/>
        <v>0</v>
      </c>
    </row>
    <row r="61" spans="1:8" s="6" customFormat="1" ht="20.25">
      <c r="A61" s="365">
        <v>100000</v>
      </c>
      <c r="B61" s="366" t="s">
        <v>16</v>
      </c>
      <c r="C61" s="475">
        <f>SUM(C4,C33)</f>
        <v>163843</v>
      </c>
      <c r="D61" s="475">
        <f>SUM(D4,D33)</f>
        <v>24827.016220000005</v>
      </c>
      <c r="E61" s="367">
        <f>SUM(D61/C61*100)</f>
        <v>15.152930683642271</v>
      </c>
      <c r="F61" s="367">
        <f>SUM(D61-C61)</f>
        <v>-139015.98378000001</v>
      </c>
      <c r="G61" s="94"/>
      <c r="H61" s="94"/>
    </row>
    <row r="62" spans="1:8" s="6" customFormat="1" ht="30" customHeight="1">
      <c r="A62" s="365">
        <v>200000</v>
      </c>
      <c r="B62" s="366" t="s">
        <v>17</v>
      </c>
      <c r="C62" s="367">
        <f>C63+C66+C67+C68+C70+C65+C69</f>
        <v>725455.73417999991</v>
      </c>
      <c r="D62" s="367">
        <f>D63+D66+D67+D68+D70+D65+D69</f>
        <v>66864.148059999992</v>
      </c>
      <c r="E62" s="367">
        <f t="shared" si="0"/>
        <v>9.2168474118656114</v>
      </c>
      <c r="F62" s="367">
        <f t="shared" si="1"/>
        <v>-658591.58611999988</v>
      </c>
      <c r="G62" s="94"/>
      <c r="H62" s="94"/>
    </row>
    <row r="63" spans="1:8" ht="21.75" customHeight="1">
      <c r="A63" s="375">
        <v>2021000000</v>
      </c>
      <c r="B63" s="376" t="s">
        <v>18</v>
      </c>
      <c r="C63" s="374">
        <v>10026.799999999999</v>
      </c>
      <c r="D63" s="387">
        <v>1671.2</v>
      </c>
      <c r="E63" s="370">
        <f t="shared" si="0"/>
        <v>16.667331551442135</v>
      </c>
      <c r="F63" s="370">
        <f t="shared" si="1"/>
        <v>-8355.5999999999985</v>
      </c>
    </row>
    <row r="64" spans="1:8" ht="0.75" customHeight="1">
      <c r="A64" s="375">
        <v>2020100905</v>
      </c>
      <c r="B64" s="383" t="s">
        <v>261</v>
      </c>
      <c r="C64" s="374">
        <v>0</v>
      </c>
      <c r="D64" s="387" t="s">
        <v>400</v>
      </c>
      <c r="E64" s="370" t="e">
        <f t="shared" si="0"/>
        <v>#VALUE!</v>
      </c>
      <c r="F64" s="370" t="e">
        <f t="shared" si="1"/>
        <v>#VALUE!</v>
      </c>
    </row>
    <row r="65" spans="1:8" ht="21.75" customHeight="1">
      <c r="A65" s="375">
        <v>2021500200</v>
      </c>
      <c r="B65" s="376" t="s">
        <v>227</v>
      </c>
      <c r="C65" s="374"/>
      <c r="D65" s="387"/>
      <c r="E65" s="370" t="e">
        <f t="shared" si="0"/>
        <v>#DIV/0!</v>
      </c>
      <c r="F65" s="370">
        <f t="shared" si="1"/>
        <v>0</v>
      </c>
    </row>
    <row r="66" spans="1:8" ht="20.25">
      <c r="A66" s="375">
        <v>2022000000</v>
      </c>
      <c r="B66" s="376" t="s">
        <v>19</v>
      </c>
      <c r="C66" s="374">
        <v>256126.83517999999</v>
      </c>
      <c r="D66" s="371">
        <v>27567.292420000002</v>
      </c>
      <c r="E66" s="370">
        <f t="shared" si="0"/>
        <v>10.763141004192844</v>
      </c>
      <c r="F66" s="370">
        <f t="shared" si="1"/>
        <v>-228559.54275999998</v>
      </c>
    </row>
    <row r="67" spans="1:8" ht="20.25">
      <c r="A67" s="375">
        <v>2023000000</v>
      </c>
      <c r="B67" s="376" t="s">
        <v>20</v>
      </c>
      <c r="C67" s="374">
        <v>405408.09899999999</v>
      </c>
      <c r="D67" s="388">
        <v>52131.773509999999</v>
      </c>
      <c r="E67" s="370">
        <f t="shared" si="0"/>
        <v>12.859085360798378</v>
      </c>
      <c r="F67" s="370">
        <f t="shared" si="1"/>
        <v>-353276.32548999996</v>
      </c>
    </row>
    <row r="68" spans="1:8" ht="19.5" customHeight="1">
      <c r="A68" s="375">
        <v>2024000000</v>
      </c>
      <c r="B68" s="383" t="s">
        <v>21</v>
      </c>
      <c r="C68" s="374">
        <v>53894</v>
      </c>
      <c r="D68" s="389">
        <v>4765.0600000000004</v>
      </c>
      <c r="E68" s="370">
        <f t="shared" si="0"/>
        <v>8.8415408023156576</v>
      </c>
      <c r="F68" s="370">
        <f t="shared" si="1"/>
        <v>-49128.94</v>
      </c>
    </row>
    <row r="69" spans="1:8" ht="20.25">
      <c r="A69" s="375">
        <v>2180500005</v>
      </c>
      <c r="B69" s="383" t="s">
        <v>310</v>
      </c>
      <c r="C69" s="374">
        <v>0</v>
      </c>
      <c r="D69" s="389">
        <v>467.79521999999997</v>
      </c>
      <c r="E69" s="370" t="e">
        <f t="shared" si="0"/>
        <v>#DIV/0!</v>
      </c>
      <c r="F69" s="370">
        <f t="shared" si="1"/>
        <v>467.79521999999997</v>
      </c>
    </row>
    <row r="70" spans="1:8" ht="18" customHeight="1">
      <c r="A70" s="368">
        <v>2196001005</v>
      </c>
      <c r="B70" s="373" t="s">
        <v>23</v>
      </c>
      <c r="C70" s="371">
        <v>0</v>
      </c>
      <c r="D70" s="371">
        <v>-19738.97309</v>
      </c>
      <c r="E70" s="370" t="e">
        <f t="shared" si="0"/>
        <v>#DIV/0!</v>
      </c>
      <c r="F70" s="370">
        <f>SUM(D70-C70)</f>
        <v>-19738.97309</v>
      </c>
    </row>
    <row r="71" spans="1:8" s="6" customFormat="1" ht="22.5" customHeight="1">
      <c r="A71" s="365">
        <v>3000000000</v>
      </c>
      <c r="B71" s="372" t="s">
        <v>24</v>
      </c>
      <c r="C71" s="378">
        <v>0</v>
      </c>
      <c r="D71" s="390">
        <v>0</v>
      </c>
      <c r="E71" s="370" t="e">
        <f t="shared" si="0"/>
        <v>#DIV/0!</v>
      </c>
      <c r="F71" s="367">
        <f t="shared" si="1"/>
        <v>0</v>
      </c>
    </row>
    <row r="72" spans="1:8" s="6" customFormat="1" ht="22.5" customHeight="1">
      <c r="A72" s="365"/>
      <c r="B72" s="366" t="s">
        <v>25</v>
      </c>
      <c r="C72" s="474">
        <f>C61+C62</f>
        <v>889298.73417999991</v>
      </c>
      <c r="D72" s="474">
        <f>D61+D62</f>
        <v>91691.164279999997</v>
      </c>
      <c r="E72" s="370">
        <f>SUM(D72/C72*100)</f>
        <v>10.310502056943342</v>
      </c>
      <c r="F72" s="367">
        <f>SUM(D73-C72)</f>
        <v>-901156.07823999994</v>
      </c>
      <c r="G72" s="212">
        <f>C72-798026.07441</f>
        <v>91272.659769999911</v>
      </c>
      <c r="H72" s="94">
        <f>D72-379713.41199</f>
        <v>-288022.24771000003</v>
      </c>
    </row>
    <row r="73" spans="1:8" s="6" customFormat="1" ht="20.25">
      <c r="A73" s="365"/>
      <c r="B73" s="391" t="s">
        <v>306</v>
      </c>
      <c r="C73" s="392">
        <f>C72-C134</f>
        <v>0</v>
      </c>
      <c r="D73" s="367">
        <f>D72-D134</f>
        <v>-11857.344060000003</v>
      </c>
      <c r="E73" s="393"/>
      <c r="F73" s="393"/>
      <c r="G73" s="94"/>
      <c r="H73" s="94"/>
    </row>
    <row r="74" spans="1:8" ht="20.25">
      <c r="A74" s="394"/>
      <c r="B74" s="395"/>
      <c r="C74" s="396"/>
      <c r="D74" s="396"/>
      <c r="E74" s="397"/>
      <c r="F74" s="397"/>
    </row>
    <row r="75" spans="1:8" ht="101.25">
      <c r="A75" s="398" t="s">
        <v>0</v>
      </c>
      <c r="B75" s="398" t="s">
        <v>26</v>
      </c>
      <c r="C75" s="362" t="s">
        <v>407</v>
      </c>
      <c r="D75" s="363" t="s">
        <v>431</v>
      </c>
      <c r="E75" s="362" t="s">
        <v>2</v>
      </c>
      <c r="F75" s="364" t="s">
        <v>3</v>
      </c>
    </row>
    <row r="76" spans="1:8" ht="20.25">
      <c r="A76" s="399">
        <v>1</v>
      </c>
      <c r="B76" s="398">
        <v>2</v>
      </c>
      <c r="C76" s="400">
        <v>3</v>
      </c>
      <c r="D76" s="401">
        <v>4</v>
      </c>
      <c r="E76" s="400">
        <v>5</v>
      </c>
      <c r="F76" s="400">
        <v>6</v>
      </c>
    </row>
    <row r="77" spans="1:8" s="6" customFormat="1" ht="22.5" customHeight="1">
      <c r="A77" s="402" t="s">
        <v>27</v>
      </c>
      <c r="B77" s="403" t="s">
        <v>28</v>
      </c>
      <c r="C77" s="393">
        <f>SUM(C78+C79+C80+C81+C82+C83+C84)</f>
        <v>48468.446349999998</v>
      </c>
      <c r="D77" s="393">
        <f>SUM(D78:D84)</f>
        <v>5539.3422700000001</v>
      </c>
      <c r="E77" s="404">
        <f>SUM(D77/C77*100)</f>
        <v>11.428759713070523</v>
      </c>
      <c r="F77" s="404">
        <f>SUM(D77-C77)</f>
        <v>-42929.104079999997</v>
      </c>
    </row>
    <row r="78" spans="1:8" s="6" customFormat="1" ht="40.5">
      <c r="A78" s="405" t="s">
        <v>29</v>
      </c>
      <c r="B78" s="406" t="s">
        <v>30</v>
      </c>
      <c r="C78" s="407">
        <v>50</v>
      </c>
      <c r="D78" s="407">
        <v>0</v>
      </c>
      <c r="E78" s="404">
        <f>SUM(D78/C78*100)</f>
        <v>0</v>
      </c>
      <c r="F78" s="404">
        <f>SUM(D78-C78)</f>
        <v>-50</v>
      </c>
    </row>
    <row r="79" spans="1:8" ht="21.75" customHeight="1">
      <c r="A79" s="405" t="s">
        <v>31</v>
      </c>
      <c r="B79" s="408" t="s">
        <v>32</v>
      </c>
      <c r="C79" s="407">
        <v>24382.97</v>
      </c>
      <c r="D79" s="407">
        <v>2572.5057299999999</v>
      </c>
      <c r="E79" s="409">
        <f t="shared" ref="E79:E134" si="2">SUM(D79/C79*100)</f>
        <v>10.550419944740119</v>
      </c>
      <c r="F79" s="409">
        <f t="shared" ref="F79:F134" si="3">SUM(D79-C79)</f>
        <v>-21810.46427</v>
      </c>
    </row>
    <row r="80" spans="1:8" ht="19.5" customHeight="1">
      <c r="A80" s="405" t="s">
        <v>33</v>
      </c>
      <c r="B80" s="408" t="s">
        <v>34</v>
      </c>
      <c r="C80" s="407">
        <v>10</v>
      </c>
      <c r="D80" s="407">
        <v>0</v>
      </c>
      <c r="E80" s="409">
        <f t="shared" si="2"/>
        <v>0</v>
      </c>
      <c r="F80" s="409">
        <f t="shared" si="3"/>
        <v>-10</v>
      </c>
    </row>
    <row r="81" spans="1:7" ht="36.75" customHeight="1">
      <c r="A81" s="405" t="s">
        <v>35</v>
      </c>
      <c r="B81" s="408" t="s">
        <v>36</v>
      </c>
      <c r="C81" s="410">
        <v>5277.2730000000001</v>
      </c>
      <c r="D81" s="410">
        <v>766.12494000000004</v>
      </c>
      <c r="E81" s="409">
        <f t="shared" si="2"/>
        <v>14.517439973258917</v>
      </c>
      <c r="F81" s="409">
        <f t="shared" si="3"/>
        <v>-4511.1480600000004</v>
      </c>
    </row>
    <row r="82" spans="1:7" ht="18.75" hidden="1" customHeight="1">
      <c r="A82" s="405" t="s">
        <v>37</v>
      </c>
      <c r="B82" s="408" t="s">
        <v>38</v>
      </c>
      <c r="C82" s="407"/>
      <c r="D82" s="407">
        <v>0</v>
      </c>
      <c r="E82" s="409" t="e">
        <f t="shared" si="2"/>
        <v>#DIV/0!</v>
      </c>
      <c r="F82" s="409">
        <f t="shared" si="3"/>
        <v>0</v>
      </c>
    </row>
    <row r="83" spans="1:7" ht="24.75" customHeight="1">
      <c r="A83" s="405" t="s">
        <v>39</v>
      </c>
      <c r="B83" s="408" t="s">
        <v>40</v>
      </c>
      <c r="C83" s="410">
        <v>3737.4353500000002</v>
      </c>
      <c r="D83" s="410">
        <v>0</v>
      </c>
      <c r="E83" s="409">
        <f t="shared" si="2"/>
        <v>0</v>
      </c>
      <c r="F83" s="409">
        <f t="shared" si="3"/>
        <v>-3737.4353500000002</v>
      </c>
    </row>
    <row r="84" spans="1:7" ht="24" customHeight="1">
      <c r="A84" s="405" t="s">
        <v>41</v>
      </c>
      <c r="B84" s="408" t="s">
        <v>42</v>
      </c>
      <c r="C84" s="407">
        <v>15010.768</v>
      </c>
      <c r="D84" s="407">
        <v>2200.7116000000001</v>
      </c>
      <c r="E84" s="409">
        <f t="shared" si="2"/>
        <v>14.660886105227927</v>
      </c>
      <c r="F84" s="409">
        <f t="shared" si="3"/>
        <v>-12810.056399999999</v>
      </c>
    </row>
    <row r="85" spans="1:7" s="6" customFormat="1" ht="20.25">
      <c r="A85" s="411" t="s">
        <v>43</v>
      </c>
      <c r="B85" s="412" t="s">
        <v>44</v>
      </c>
      <c r="C85" s="393">
        <f>C86</f>
        <v>2481.1999999999998</v>
      </c>
      <c r="D85" s="393">
        <f>D86</f>
        <v>413.6</v>
      </c>
      <c r="E85" s="404">
        <f t="shared" si="2"/>
        <v>16.669353538610352</v>
      </c>
      <c r="F85" s="404">
        <f t="shared" si="3"/>
        <v>-2067.6</v>
      </c>
    </row>
    <row r="86" spans="1:7" ht="20.25">
      <c r="A86" s="413" t="s">
        <v>45</v>
      </c>
      <c r="B86" s="414" t="s">
        <v>46</v>
      </c>
      <c r="C86" s="407">
        <v>2481.1999999999998</v>
      </c>
      <c r="D86" s="407">
        <v>413.6</v>
      </c>
      <c r="E86" s="409">
        <f t="shared" si="2"/>
        <v>16.669353538610352</v>
      </c>
      <c r="F86" s="409">
        <f t="shared" si="3"/>
        <v>-2067.6</v>
      </c>
    </row>
    <row r="87" spans="1:7" s="6" customFormat="1" ht="21" customHeight="1">
      <c r="A87" s="402" t="s">
        <v>47</v>
      </c>
      <c r="B87" s="403" t="s">
        <v>48</v>
      </c>
      <c r="C87" s="393">
        <f>SUM(C89:C92)</f>
        <v>3910.8</v>
      </c>
      <c r="D87" s="393">
        <f>SUM(D89:D92)</f>
        <v>420.43090000000001</v>
      </c>
      <c r="E87" s="404">
        <f t="shared" si="2"/>
        <v>10.750508847294672</v>
      </c>
      <c r="F87" s="404">
        <f t="shared" si="3"/>
        <v>-3490.3691000000003</v>
      </c>
    </row>
    <row r="88" spans="1:7" ht="23.25" customHeight="1">
      <c r="A88" s="405" t="s">
        <v>49</v>
      </c>
      <c r="B88" s="408" t="s">
        <v>50</v>
      </c>
      <c r="C88" s="407"/>
      <c r="D88" s="407"/>
      <c r="E88" s="409" t="e">
        <f t="shared" si="2"/>
        <v>#DIV/0!</v>
      </c>
      <c r="F88" s="409">
        <f t="shared" si="3"/>
        <v>0</v>
      </c>
    </row>
    <row r="89" spans="1:7" ht="20.25">
      <c r="A89" s="415" t="s">
        <v>51</v>
      </c>
      <c r="B89" s="408" t="s">
        <v>312</v>
      </c>
      <c r="C89" s="407">
        <v>1218.8</v>
      </c>
      <c r="D89" s="407">
        <v>134.57612</v>
      </c>
      <c r="E89" s="409">
        <f t="shared" si="2"/>
        <v>11.041690187069248</v>
      </c>
      <c r="F89" s="409">
        <f t="shared" si="3"/>
        <v>-1084.22388</v>
      </c>
    </row>
    <row r="90" spans="1:7" ht="36.75" customHeight="1">
      <c r="A90" s="416" t="s">
        <v>53</v>
      </c>
      <c r="B90" s="417" t="s">
        <v>54</v>
      </c>
      <c r="C90" s="407">
        <v>2592</v>
      </c>
      <c r="D90" s="407">
        <v>285.85478000000001</v>
      </c>
      <c r="E90" s="409">
        <f t="shared" si="2"/>
        <v>11.028347993827161</v>
      </c>
      <c r="F90" s="409">
        <f t="shared" si="3"/>
        <v>-2306.1452199999999</v>
      </c>
    </row>
    <row r="91" spans="1:7" ht="21" customHeight="1">
      <c r="A91" s="416" t="s">
        <v>214</v>
      </c>
      <c r="B91" s="417" t="s">
        <v>215</v>
      </c>
      <c r="C91" s="407">
        <v>0</v>
      </c>
      <c r="D91" s="407">
        <v>0</v>
      </c>
      <c r="E91" s="409" t="e">
        <f t="shared" si="2"/>
        <v>#DIV/0!</v>
      </c>
      <c r="F91" s="409">
        <f t="shared" si="3"/>
        <v>0</v>
      </c>
    </row>
    <row r="92" spans="1:7" ht="34.5" customHeight="1">
      <c r="A92" s="416" t="s">
        <v>339</v>
      </c>
      <c r="B92" s="417" t="s">
        <v>340</v>
      </c>
      <c r="C92" s="418">
        <v>100</v>
      </c>
      <c r="D92" s="407">
        <v>0</v>
      </c>
      <c r="E92" s="409">
        <f t="shared" si="2"/>
        <v>0</v>
      </c>
      <c r="F92" s="409">
        <f t="shared" si="3"/>
        <v>-100</v>
      </c>
    </row>
    <row r="93" spans="1:7" s="6" customFormat="1" ht="27" customHeight="1">
      <c r="A93" s="402" t="s">
        <v>55</v>
      </c>
      <c r="B93" s="403" t="s">
        <v>56</v>
      </c>
      <c r="C93" s="419">
        <f>SUM(C94:C99)</f>
        <v>80159.839999999997</v>
      </c>
      <c r="D93" s="419">
        <f>SUM(D94:D99)</f>
        <v>3795.86573</v>
      </c>
      <c r="E93" s="404">
        <f t="shared" si="2"/>
        <v>4.7353708914588655</v>
      </c>
      <c r="F93" s="404">
        <f t="shared" si="3"/>
        <v>-76363.974269999992</v>
      </c>
    </row>
    <row r="94" spans="1:7" ht="24" customHeight="1">
      <c r="A94" s="405" t="s">
        <v>397</v>
      </c>
      <c r="B94" s="406" t="s">
        <v>398</v>
      </c>
      <c r="C94" s="420">
        <v>200</v>
      </c>
      <c r="D94" s="420">
        <v>66.849999999999994</v>
      </c>
      <c r="E94" s="409">
        <f t="shared" si="2"/>
        <v>33.424999999999997</v>
      </c>
      <c r="F94" s="409">
        <f t="shared" si="3"/>
        <v>-133.15</v>
      </c>
    </row>
    <row r="95" spans="1:7" ht="21" hidden="1" customHeight="1">
      <c r="A95" s="405"/>
      <c r="B95" s="408"/>
      <c r="C95" s="420"/>
      <c r="D95" s="407"/>
      <c r="E95" s="409"/>
      <c r="F95" s="409"/>
    </row>
    <row r="96" spans="1:7" s="6" customFormat="1" ht="20.25" customHeight="1">
      <c r="A96" s="405" t="s">
        <v>57</v>
      </c>
      <c r="B96" s="408" t="s">
        <v>309</v>
      </c>
      <c r="C96" s="420">
        <v>420.54</v>
      </c>
      <c r="D96" s="407">
        <v>0</v>
      </c>
      <c r="E96" s="409">
        <f t="shared" si="2"/>
        <v>0</v>
      </c>
      <c r="F96" s="409">
        <f t="shared" si="3"/>
        <v>-420.54</v>
      </c>
      <c r="G96" s="50"/>
    </row>
    <row r="97" spans="1:7" s="6" customFormat="1" ht="20.25" customHeight="1">
      <c r="A97" s="405" t="s">
        <v>59</v>
      </c>
      <c r="B97" s="408" t="s">
        <v>392</v>
      </c>
      <c r="C97" s="420">
        <v>0</v>
      </c>
      <c r="D97" s="407"/>
      <c r="E97" s="409"/>
      <c r="F97" s="409"/>
      <c r="G97" s="50"/>
    </row>
    <row r="98" spans="1:7" ht="26.25" customHeight="1">
      <c r="A98" s="405" t="s">
        <v>61</v>
      </c>
      <c r="B98" s="408" t="s">
        <v>62</v>
      </c>
      <c r="C98" s="420">
        <v>78385.3</v>
      </c>
      <c r="D98" s="407">
        <v>3624.2927300000001</v>
      </c>
      <c r="E98" s="409">
        <f t="shared" si="2"/>
        <v>4.6236893014378975</v>
      </c>
      <c r="F98" s="409">
        <f t="shared" si="3"/>
        <v>-74761.007270000002</v>
      </c>
    </row>
    <row r="99" spans="1:7" ht="20.25">
      <c r="A99" s="405" t="s">
        <v>63</v>
      </c>
      <c r="B99" s="408" t="s">
        <v>64</v>
      </c>
      <c r="C99" s="420">
        <v>1154</v>
      </c>
      <c r="D99" s="407">
        <v>104.723</v>
      </c>
      <c r="E99" s="409">
        <f t="shared" si="2"/>
        <v>9.0747833622183709</v>
      </c>
      <c r="F99" s="409">
        <f t="shared" si="3"/>
        <v>-1049.277</v>
      </c>
    </row>
    <row r="100" spans="1:7" s="6" customFormat="1" ht="20.25">
      <c r="A100" s="402" t="s">
        <v>65</v>
      </c>
      <c r="B100" s="403" t="s">
        <v>66</v>
      </c>
      <c r="C100" s="393">
        <f>SUM(C101:C103)</f>
        <v>24695.997469999998</v>
      </c>
      <c r="D100" s="393">
        <f>SUM(D101:D103)</f>
        <v>46.898989999999998</v>
      </c>
      <c r="E100" s="404">
        <f t="shared" si="2"/>
        <v>0.18990522677600519</v>
      </c>
      <c r="F100" s="404">
        <f t="shared" si="3"/>
        <v>-24649.098479999997</v>
      </c>
    </row>
    <row r="101" spans="1:7" ht="20.25">
      <c r="A101" s="405" t="s">
        <v>67</v>
      </c>
      <c r="B101" s="421" t="s">
        <v>68</v>
      </c>
      <c r="C101" s="407">
        <v>7643.0789999999997</v>
      </c>
      <c r="D101" s="407">
        <v>46.898989999999998</v>
      </c>
      <c r="E101" s="409">
        <f t="shared" si="2"/>
        <v>0.61361383285453408</v>
      </c>
      <c r="F101" s="409">
        <f t="shared" si="3"/>
        <v>-7596.18001</v>
      </c>
    </row>
    <row r="102" spans="1:7" ht="23.25" customHeight="1">
      <c r="A102" s="405" t="s">
        <v>69</v>
      </c>
      <c r="B102" s="421" t="s">
        <v>70</v>
      </c>
      <c r="C102" s="407">
        <v>9850</v>
      </c>
      <c r="D102" s="407">
        <v>0</v>
      </c>
      <c r="E102" s="409">
        <f t="shared" si="2"/>
        <v>0</v>
      </c>
      <c r="F102" s="409">
        <f t="shared" si="3"/>
        <v>-9850</v>
      </c>
    </row>
    <row r="103" spans="1:7" ht="19.5" customHeight="1">
      <c r="A103" s="405" t="s">
        <v>71</v>
      </c>
      <c r="B103" s="408" t="s">
        <v>72</v>
      </c>
      <c r="C103" s="407">
        <v>7202.9184699999996</v>
      </c>
      <c r="D103" s="407">
        <v>0</v>
      </c>
      <c r="E103" s="409">
        <f t="shared" si="2"/>
        <v>0</v>
      </c>
      <c r="F103" s="409">
        <f t="shared" si="3"/>
        <v>-7202.9184699999996</v>
      </c>
    </row>
    <row r="104" spans="1:7" s="6" customFormat="1" ht="20.25">
      <c r="A104" s="402" t="s">
        <v>73</v>
      </c>
      <c r="B104" s="422" t="s">
        <v>74</v>
      </c>
      <c r="C104" s="419">
        <f>SUM(C105)</f>
        <v>50</v>
      </c>
      <c r="D104" s="419">
        <f>SUM(D105)</f>
        <v>0</v>
      </c>
      <c r="E104" s="404">
        <f t="shared" si="2"/>
        <v>0</v>
      </c>
      <c r="F104" s="404">
        <f t="shared" si="3"/>
        <v>-50</v>
      </c>
    </row>
    <row r="105" spans="1:7" ht="40.5">
      <c r="A105" s="405" t="s">
        <v>75</v>
      </c>
      <c r="B105" s="421" t="s">
        <v>76</v>
      </c>
      <c r="C105" s="409">
        <v>50</v>
      </c>
      <c r="D105" s="410">
        <v>0</v>
      </c>
      <c r="E105" s="409">
        <f t="shared" si="2"/>
        <v>0</v>
      </c>
      <c r="F105" s="409">
        <f t="shared" si="3"/>
        <v>-50</v>
      </c>
    </row>
    <row r="106" spans="1:7" s="6" customFormat="1" ht="20.25">
      <c r="A106" s="402" t="s">
        <v>77</v>
      </c>
      <c r="B106" s="422" t="s">
        <v>78</v>
      </c>
      <c r="C106" s="419">
        <f>SUM(C107:C111)</f>
        <v>572594.18200000003</v>
      </c>
      <c r="D106" s="419">
        <f>D107+D108+D110+D111+D109</f>
        <v>63852.696830000001</v>
      </c>
      <c r="E106" s="404">
        <f t="shared" si="2"/>
        <v>11.151474960323645</v>
      </c>
      <c r="F106" s="404">
        <f t="shared" si="3"/>
        <v>-508741.48517</v>
      </c>
    </row>
    <row r="107" spans="1:7" ht="20.25">
      <c r="A107" s="405" t="s">
        <v>79</v>
      </c>
      <c r="B107" s="421" t="s">
        <v>246</v>
      </c>
      <c r="C107" s="420">
        <v>92497.2</v>
      </c>
      <c r="D107" s="407">
        <v>13230.664000000001</v>
      </c>
      <c r="E107" s="409">
        <f t="shared" si="2"/>
        <v>14.30385352205256</v>
      </c>
      <c r="F107" s="409">
        <f t="shared" si="3"/>
        <v>-79266.535999999993</v>
      </c>
    </row>
    <row r="108" spans="1:7" ht="20.25">
      <c r="A108" s="405" t="s">
        <v>80</v>
      </c>
      <c r="B108" s="421" t="s">
        <v>247</v>
      </c>
      <c r="C108" s="420">
        <v>452762.48200000002</v>
      </c>
      <c r="D108" s="407">
        <v>47497.020239999998</v>
      </c>
      <c r="E108" s="409">
        <f t="shared" si="2"/>
        <v>10.490493830272801</v>
      </c>
      <c r="F108" s="409">
        <f t="shared" si="3"/>
        <v>-405265.46176000003</v>
      </c>
    </row>
    <row r="109" spans="1:7" ht="20.25">
      <c r="A109" s="405" t="s">
        <v>318</v>
      </c>
      <c r="B109" s="421" t="s">
        <v>319</v>
      </c>
      <c r="C109" s="420">
        <v>20073.2</v>
      </c>
      <c r="D109" s="407">
        <v>2859.2135199999998</v>
      </c>
      <c r="E109" s="409">
        <f t="shared" si="2"/>
        <v>14.243934798636987</v>
      </c>
      <c r="F109" s="409">
        <f t="shared" si="3"/>
        <v>-17213.98648</v>
      </c>
    </row>
    <row r="110" spans="1:7" ht="20.25">
      <c r="A110" s="405" t="s">
        <v>81</v>
      </c>
      <c r="B110" s="421" t="s">
        <v>248</v>
      </c>
      <c r="C110" s="420">
        <v>4500</v>
      </c>
      <c r="D110" s="407">
        <v>9.66</v>
      </c>
      <c r="E110" s="409">
        <f t="shared" si="2"/>
        <v>0.21466666666666664</v>
      </c>
      <c r="F110" s="409">
        <f t="shared" si="3"/>
        <v>-4490.34</v>
      </c>
    </row>
    <row r="111" spans="1:7" ht="20.25">
      <c r="A111" s="405" t="s">
        <v>82</v>
      </c>
      <c r="B111" s="421" t="s">
        <v>249</v>
      </c>
      <c r="C111" s="420">
        <v>2761.3</v>
      </c>
      <c r="D111" s="407">
        <v>256.13907</v>
      </c>
      <c r="E111" s="409">
        <f t="shared" si="2"/>
        <v>9.2760319414768411</v>
      </c>
      <c r="F111" s="409">
        <f t="shared" si="3"/>
        <v>-2505.16093</v>
      </c>
    </row>
    <row r="112" spans="1:7" s="6" customFormat="1" ht="20.25">
      <c r="A112" s="402" t="s">
        <v>83</v>
      </c>
      <c r="B112" s="403" t="s">
        <v>84</v>
      </c>
      <c r="C112" s="393">
        <f>SUM(C113:C114)</f>
        <v>44590.569000000003</v>
      </c>
      <c r="D112" s="393">
        <f>SUM(D113:D114)</f>
        <v>4478.2202000000007</v>
      </c>
      <c r="E112" s="404">
        <f t="shared" si="2"/>
        <v>10.04297612797899</v>
      </c>
      <c r="F112" s="404">
        <f t="shared" si="3"/>
        <v>-40112.3488</v>
      </c>
    </row>
    <row r="113" spans="1:7" ht="20.25">
      <c r="A113" s="405" t="s">
        <v>85</v>
      </c>
      <c r="B113" s="408" t="s">
        <v>229</v>
      </c>
      <c r="C113" s="407">
        <v>43490.569000000003</v>
      </c>
      <c r="D113" s="407">
        <v>4478.1202000000003</v>
      </c>
      <c r="E113" s="409">
        <f t="shared" si="2"/>
        <v>10.296761580654417</v>
      </c>
      <c r="F113" s="409">
        <f t="shared" si="3"/>
        <v>-39012.448800000006</v>
      </c>
    </row>
    <row r="114" spans="1:7" ht="40.5">
      <c r="A114" s="405" t="s">
        <v>258</v>
      </c>
      <c r="B114" s="408" t="s">
        <v>259</v>
      </c>
      <c r="C114" s="407">
        <v>1100</v>
      </c>
      <c r="D114" s="407">
        <v>0.1</v>
      </c>
      <c r="E114" s="409">
        <f t="shared" si="2"/>
        <v>9.0909090909090922E-3</v>
      </c>
      <c r="F114" s="409">
        <f t="shared" si="3"/>
        <v>-1099.9000000000001</v>
      </c>
    </row>
    <row r="115" spans="1:7" s="6" customFormat="1" ht="20.25">
      <c r="A115" s="423">
        <v>1000</v>
      </c>
      <c r="B115" s="403" t="s">
        <v>86</v>
      </c>
      <c r="C115" s="393">
        <f>SUM(C116:C119)</f>
        <v>41628.59936</v>
      </c>
      <c r="D115" s="458">
        <f>D116+D117+D118+D119</f>
        <v>15430.547420000001</v>
      </c>
      <c r="E115" s="404">
        <f t="shared" si="2"/>
        <v>37.067178952042454</v>
      </c>
      <c r="F115" s="404">
        <f t="shared" si="3"/>
        <v>-26198.051939999998</v>
      </c>
      <c r="G115" s="94"/>
    </row>
    <row r="116" spans="1:7" ht="20.25">
      <c r="A116" s="424">
        <v>1001</v>
      </c>
      <c r="B116" s="425" t="s">
        <v>87</v>
      </c>
      <c r="C116" s="407">
        <v>60</v>
      </c>
      <c r="D116" s="407">
        <v>6.3067799999999998</v>
      </c>
      <c r="E116" s="409">
        <f t="shared" si="2"/>
        <v>10.5113</v>
      </c>
      <c r="F116" s="409">
        <f t="shared" si="3"/>
        <v>-53.693219999999997</v>
      </c>
    </row>
    <row r="117" spans="1:7" ht="20.25">
      <c r="A117" s="424">
        <v>1003</v>
      </c>
      <c r="B117" s="425" t="s">
        <v>88</v>
      </c>
      <c r="C117" s="407">
        <v>10599.801009999999</v>
      </c>
      <c r="D117" s="407">
        <v>703.05691000000002</v>
      </c>
      <c r="E117" s="409">
        <f t="shared" si="2"/>
        <v>6.6327368724821003</v>
      </c>
      <c r="F117" s="409">
        <f t="shared" si="3"/>
        <v>-9896.7440999999999</v>
      </c>
    </row>
    <row r="118" spans="1:7" ht="20.25">
      <c r="A118" s="424">
        <v>1004</v>
      </c>
      <c r="B118" s="425" t="s">
        <v>89</v>
      </c>
      <c r="C118" s="407">
        <v>30869.398349999999</v>
      </c>
      <c r="D118" s="459">
        <v>14715.849050000001</v>
      </c>
      <c r="E118" s="409">
        <f t="shared" si="2"/>
        <v>47.671317993147738</v>
      </c>
      <c r="F118" s="409">
        <f t="shared" si="3"/>
        <v>-16153.549299999999</v>
      </c>
    </row>
    <row r="119" spans="1:7" ht="33.75" customHeight="1">
      <c r="A119" s="405" t="s">
        <v>90</v>
      </c>
      <c r="B119" s="408" t="s">
        <v>91</v>
      </c>
      <c r="C119" s="407">
        <v>99.4</v>
      </c>
      <c r="D119" s="407">
        <v>5.3346799999999996</v>
      </c>
      <c r="E119" s="409">
        <f t="shared" si="2"/>
        <v>5.3668812877263576</v>
      </c>
      <c r="F119" s="409">
        <f t="shared" si="3"/>
        <v>-94.06532</v>
      </c>
    </row>
    <row r="120" spans="1:7" ht="20.25">
      <c r="A120" s="402" t="s">
        <v>92</v>
      </c>
      <c r="B120" s="403" t="s">
        <v>93</v>
      </c>
      <c r="C120" s="393">
        <f>C121+C122</f>
        <v>5757.4</v>
      </c>
      <c r="D120" s="393">
        <f>D121+D122</f>
        <v>648.274</v>
      </c>
      <c r="E120" s="409">
        <f t="shared" si="2"/>
        <v>11.259839510890334</v>
      </c>
      <c r="F120" s="393">
        <f>F121+F122+F123+F124+F125</f>
        <v>-5109.1259999999993</v>
      </c>
    </row>
    <row r="121" spans="1:7" ht="20.25">
      <c r="A121" s="405" t="s">
        <v>94</v>
      </c>
      <c r="B121" s="408" t="s">
        <v>95</v>
      </c>
      <c r="C121" s="407">
        <v>450</v>
      </c>
      <c r="D121" s="407">
        <v>42.5</v>
      </c>
      <c r="E121" s="409">
        <f t="shared" si="2"/>
        <v>9.4444444444444446</v>
      </c>
      <c r="F121" s="409">
        <f t="shared" ref="F121:F129" si="4">SUM(D121-C121)</f>
        <v>-407.5</v>
      </c>
    </row>
    <row r="122" spans="1:7" ht="20.25" customHeight="1">
      <c r="A122" s="405" t="s">
        <v>96</v>
      </c>
      <c r="B122" s="408" t="s">
        <v>97</v>
      </c>
      <c r="C122" s="407">
        <v>5307.4</v>
      </c>
      <c r="D122" s="407">
        <v>605.774</v>
      </c>
      <c r="E122" s="409">
        <f t="shared" si="2"/>
        <v>11.413761917322985</v>
      </c>
      <c r="F122" s="409">
        <f t="shared" si="4"/>
        <v>-4701.6259999999993</v>
      </c>
    </row>
    <row r="123" spans="1:7" ht="15.75" customHeight="1">
      <c r="A123" s="405" t="s">
        <v>98</v>
      </c>
      <c r="B123" s="408" t="s">
        <v>99</v>
      </c>
      <c r="C123" s="407"/>
      <c r="D123" s="407"/>
      <c r="E123" s="409" t="e">
        <f t="shared" si="2"/>
        <v>#DIV/0!</v>
      </c>
      <c r="F123" s="409"/>
    </row>
    <row r="124" spans="1:7" ht="15.75" customHeight="1">
      <c r="A124" s="405" t="s">
        <v>100</v>
      </c>
      <c r="B124" s="408" t="s">
        <v>101</v>
      </c>
      <c r="C124" s="407"/>
      <c r="D124" s="407"/>
      <c r="E124" s="409" t="e">
        <f t="shared" si="2"/>
        <v>#DIV/0!</v>
      </c>
      <c r="F124" s="409"/>
    </row>
    <row r="125" spans="1:7" ht="15.75" customHeight="1">
      <c r="A125" s="405" t="s">
        <v>102</v>
      </c>
      <c r="B125" s="408" t="s">
        <v>103</v>
      </c>
      <c r="C125" s="407"/>
      <c r="D125" s="407"/>
      <c r="E125" s="409" t="e">
        <f t="shared" si="2"/>
        <v>#DIV/0!</v>
      </c>
      <c r="F125" s="409"/>
    </row>
    <row r="126" spans="1:7" ht="20.25" customHeight="1">
      <c r="A126" s="402" t="s">
        <v>104</v>
      </c>
      <c r="B126" s="403" t="s">
        <v>105</v>
      </c>
      <c r="C126" s="393">
        <f>C127</f>
        <v>45</v>
      </c>
      <c r="D126" s="460">
        <f>D127</f>
        <v>0</v>
      </c>
      <c r="E126" s="409">
        <f>SUM(D126/C126*100)</f>
        <v>0</v>
      </c>
      <c r="F126" s="409">
        <f t="shared" si="4"/>
        <v>-45</v>
      </c>
    </row>
    <row r="127" spans="1:7" ht="22.5" customHeight="1">
      <c r="A127" s="405" t="s">
        <v>106</v>
      </c>
      <c r="B127" s="408" t="s">
        <v>107</v>
      </c>
      <c r="C127" s="407">
        <v>45</v>
      </c>
      <c r="D127" s="407">
        <v>0</v>
      </c>
      <c r="E127" s="409">
        <f t="shared" si="2"/>
        <v>0</v>
      </c>
      <c r="F127" s="409">
        <f t="shared" si="4"/>
        <v>-45</v>
      </c>
    </row>
    <row r="128" spans="1:7" ht="19.5" customHeight="1">
      <c r="A128" s="402" t="s">
        <v>108</v>
      </c>
      <c r="B128" s="412" t="s">
        <v>109</v>
      </c>
      <c r="C128" s="426">
        <f>C129</f>
        <v>0</v>
      </c>
      <c r="D128" s="426">
        <v>0</v>
      </c>
      <c r="E128" s="409"/>
      <c r="F128" s="404">
        <f t="shared" si="4"/>
        <v>0</v>
      </c>
    </row>
    <row r="129" spans="1:8" ht="37.5" customHeight="1">
      <c r="A129" s="405" t="s">
        <v>110</v>
      </c>
      <c r="B129" s="414" t="s">
        <v>111</v>
      </c>
      <c r="C129" s="410">
        <v>0</v>
      </c>
      <c r="D129" s="410">
        <v>0</v>
      </c>
      <c r="E129" s="404"/>
      <c r="F129" s="409">
        <f t="shared" si="4"/>
        <v>0</v>
      </c>
    </row>
    <row r="130" spans="1:8" s="6" customFormat="1" ht="19.5" customHeight="1">
      <c r="A130" s="423">
        <v>1400</v>
      </c>
      <c r="B130" s="427" t="s">
        <v>112</v>
      </c>
      <c r="C130" s="419">
        <f>C131+C132+C133</f>
        <v>64916.7</v>
      </c>
      <c r="D130" s="419">
        <f>D131+D132+D133</f>
        <v>8922.6319999999996</v>
      </c>
      <c r="E130" s="404">
        <f t="shared" si="2"/>
        <v>13.744740567527309</v>
      </c>
      <c r="F130" s="404">
        <f t="shared" si="3"/>
        <v>-55994.067999999999</v>
      </c>
    </row>
    <row r="131" spans="1:8" ht="40.5" customHeight="1">
      <c r="A131" s="424">
        <v>1401</v>
      </c>
      <c r="B131" s="425" t="s">
        <v>113</v>
      </c>
      <c r="C131" s="420">
        <v>53535.4</v>
      </c>
      <c r="D131" s="407">
        <v>8922.6319999999996</v>
      </c>
      <c r="E131" s="409">
        <f t="shared" si="2"/>
        <v>16.666788704296597</v>
      </c>
      <c r="F131" s="409">
        <f t="shared" si="3"/>
        <v>-44612.768000000004</v>
      </c>
    </row>
    <row r="132" spans="1:8" ht="24.75" customHeight="1">
      <c r="A132" s="424">
        <v>1402</v>
      </c>
      <c r="B132" s="425" t="s">
        <v>114</v>
      </c>
      <c r="C132" s="420">
        <v>1475</v>
      </c>
      <c r="D132" s="407">
        <v>0</v>
      </c>
      <c r="E132" s="409">
        <f t="shared" si="2"/>
        <v>0</v>
      </c>
      <c r="F132" s="409">
        <f t="shared" si="3"/>
        <v>-1475</v>
      </c>
    </row>
    <row r="133" spans="1:8" ht="27" customHeight="1">
      <c r="A133" s="424">
        <v>1403</v>
      </c>
      <c r="B133" s="425" t="s">
        <v>115</v>
      </c>
      <c r="C133" s="420">
        <v>9906.2999999999993</v>
      </c>
      <c r="D133" s="407">
        <v>0</v>
      </c>
      <c r="E133" s="409">
        <f t="shared" si="2"/>
        <v>0</v>
      </c>
      <c r="F133" s="409">
        <f t="shared" si="3"/>
        <v>-9906.2999999999993</v>
      </c>
    </row>
    <row r="134" spans="1:8" s="6" customFormat="1" ht="20.25">
      <c r="A134" s="423"/>
      <c r="B134" s="428" t="s">
        <v>116</v>
      </c>
      <c r="C134" s="474">
        <f>C77+C85+C87+C93+C100+C104+C106+C112+C115+C120+C126+C128+C130</f>
        <v>889298.73418000003</v>
      </c>
      <c r="D134" s="474">
        <f>D77+D85+D87+D93+D100+D104+D106+D112+D115+D120+D126+D128+D130</f>
        <v>103548.50834</v>
      </c>
      <c r="E134" s="404">
        <f t="shared" si="2"/>
        <v>11.643838494325474</v>
      </c>
      <c r="F134" s="404">
        <f t="shared" si="3"/>
        <v>-785750.22583999997</v>
      </c>
      <c r="G134" s="94"/>
      <c r="H134" s="94"/>
    </row>
    <row r="135" spans="1:8" ht="20.25">
      <c r="A135" s="429"/>
      <c r="B135" s="430"/>
      <c r="C135" s="431"/>
      <c r="D135" s="443"/>
      <c r="E135" s="432"/>
      <c r="F135" s="432"/>
    </row>
    <row r="136" spans="1:8" s="65" customFormat="1" ht="20.25">
      <c r="A136" s="433" t="s">
        <v>117</v>
      </c>
      <c r="B136" s="433"/>
      <c r="C136" s="434"/>
      <c r="D136" s="434"/>
      <c r="E136" s="435"/>
      <c r="F136" s="435"/>
    </row>
    <row r="137" spans="1:8" s="65" customFormat="1" ht="20.25">
      <c r="A137" s="436" t="s">
        <v>118</v>
      </c>
      <c r="B137" s="436"/>
      <c r="C137" s="434" t="s">
        <v>119</v>
      </c>
      <c r="D137" s="434"/>
      <c r="E137" s="435"/>
      <c r="F137" s="435"/>
    </row>
  </sheetData>
  <customSheetViews>
    <customSheetView guid="{61528DAC-5C4C-48F4-ADE2-8A724B05A086}" scale="60" showPageBreaks="1" printArea="1" hiddenRows="1" view="pageBreakPreview" topLeftCell="A23">
      <selection activeCell="D76" sqref="D76"/>
      <rowBreaks count="1" manualBreakCount="1">
        <brk id="74" max="5" man="1"/>
      </rowBreaks>
      <pageMargins left="0.59055118110236227" right="0.55118110236220474" top="0.15748031496062992" bottom="0.15748031496062992" header="0.15748031496062992" footer="0.27559055118110237"/>
      <pageSetup paperSize="9" scale="50" orientation="portrait" r:id="rId1"/>
      <headerFooter alignWithMargins="0"/>
    </customSheetView>
    <customSheetView guid="{5BFCA170-DEAE-4D2C-98A0-1E68B427AC01}" scale="67" showPageBreaks="1" hiddenRows="1" view="pageBreakPreview" topLeftCell="A110">
      <selection activeCell="D146" sqref="D146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2"/>
      <headerFooter alignWithMargins="0"/>
    </customSheetView>
    <customSheetView guid="{42584DC0-1D41-4C93-9B38-C388E7B8DAC4}" scale="67" showPageBreaks="1" hiddenRows="1" view="pageBreakPreview" topLeftCell="A67">
      <selection activeCell="D86" sqref="D86"/>
      <rowBreaks count="1" manualBreakCount="1">
        <brk id="69" max="5" man="1"/>
      </rowBreaks>
      <pageMargins left="0.59055118110236227" right="0.55118110236220474" top="0.15748031496062992" bottom="0.15748031496062992" header="0.15748031496062992" footer="0.27559055118110237"/>
      <pageSetup paperSize="9" scale="45" orientation="portrait" r:id="rId3"/>
      <headerFooter alignWithMargins="0"/>
    </customSheetView>
    <customSheetView guid="{1718F1EE-9F48-4DBE-9531-3B70F9C4A5DD}" scale="60" showPageBreaks="1" hiddenRows="1" view="pageBreakPreview" topLeftCell="A66">
      <selection activeCell="D77" sqref="D77"/>
      <rowBreaks count="1" manualBreakCount="1">
        <brk id="83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4"/>
      <headerFooter alignWithMargins="0"/>
    </customSheetView>
    <customSheetView guid="{3DCB9AAA-F09C-4EA6-B992-F93E466D374A}" scale="67" showPageBreaks="1" fitToPage="1" hiddenRows="1" view="pageBreakPreview" topLeftCell="A115">
      <selection activeCell="D87" sqref="D87:D142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47" fitToHeight="2" orientation="portrait" r:id="rId5"/>
      <headerFooter alignWithMargins="0"/>
    </customSheetView>
    <customSheetView guid="{A54C432C-6C68-4B53-A75C-446EB3A61B2B}" scale="60" showPageBreaks="1" hiddenRows="1" view="pageBreakPreview" topLeftCell="A92">
      <selection activeCell="C131" sqref="C131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6"/>
      <headerFooter alignWithMargins="0"/>
    </customSheetView>
    <customSheetView guid="{1A52382B-3765-4E8C-903F-6B8919B7242E}" scale="67" showPageBreaks="1" hiddenRows="1" view="pageBreakPreview" topLeftCell="A125">
      <selection activeCell="G145" sqref="G145"/>
      <rowBreaks count="1" manualBreakCount="1">
        <brk id="84" max="16383" man="1"/>
      </rowBreaks>
      <pageMargins left="0.59055118110236227" right="0.55118110236220474" top="0.15748031496062992" bottom="0.15748031496062992" header="0.15748031496062992" footer="0.27559055118110237"/>
      <pageSetup paperSize="9" scale="37" orientation="portrait" r:id="rId7"/>
      <headerFooter alignWithMargins="0"/>
    </customSheetView>
    <customSheetView guid="{B30CE22D-C12F-4E12-8BB9-3AAE0A6991CC}" scale="60" showPageBreaks="1" hiddenRows="1" view="pageBreakPreview">
      <selection activeCell="D6" sqref="D6"/>
      <rowBreaks count="1" manualBreakCount="1">
        <brk id="85" max="16383" man="1"/>
      </rowBreaks>
      <pageMargins left="0.59055118110236227" right="0.55118110236220474" top="0.15748031496062992" bottom="0.15748031496062992" header="0.15748031496062992" footer="0.27559055118110237"/>
      <pageSetup paperSize="9" scale="39" orientation="portrait" r:id="rId8"/>
      <headerFooter alignWithMargins="0"/>
    </customSheetView>
    <customSheetView guid="{B31C8DB7-3E78-4144-A6B5-8DE36DE63F0E}" scale="67" showPageBreaks="1" hiddenRows="1" view="pageBreakPreview" topLeftCell="A44">
      <selection activeCell="D120" sqref="D120"/>
      <rowBreaks count="1" manualBreakCount="1">
        <brk id="72" max="16383" man="1"/>
      </rowBreaks>
      <pageMargins left="0.59055118110236227" right="0.55118110236220474" top="0.15748031496062992" bottom="0.15748031496062992" header="0.15748031496062992" footer="0.27559055118110237"/>
      <pageSetup paperSize="9" scale="36" orientation="portrait" r:id="rId9"/>
      <headerFooter alignWithMargins="0"/>
    </customSheetView>
  </customSheetViews>
  <phoneticPr fontId="0" type="noConversion"/>
  <pageMargins left="0.59055118110236227" right="0.55118110236220474" top="0.15748031496062992" bottom="0.15748031496062992" header="0.15748031496062992" footer="0.27559055118110237"/>
  <pageSetup paperSize="9" scale="50" orientation="portrait" r:id="rId10"/>
  <headerFooter alignWithMargins="0"/>
  <rowBreaks count="1" manualBreakCount="1">
    <brk id="7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K142"/>
  <sheetViews>
    <sheetView view="pageBreakPreview" topLeftCell="A35" zoomScale="70" zoomScaleNormal="100" zoomScaleSheetLayoutView="70" workbookViewId="0">
      <selection activeCell="D50" sqref="D50"/>
    </sheetView>
  </sheetViews>
  <sheetFormatPr defaultRowHeight="15.75"/>
  <cols>
    <col min="1" max="1" width="14.7109375" style="58" customWidth="1"/>
    <col min="2" max="2" width="57.5703125" style="59" customWidth="1"/>
    <col min="3" max="3" width="18" style="62" customWidth="1"/>
    <col min="4" max="4" width="17.85546875" style="62" customWidth="1"/>
    <col min="5" max="5" width="12" style="62" customWidth="1"/>
    <col min="6" max="6" width="10.5703125" style="62" customWidth="1"/>
    <col min="7" max="7" width="15.42578125" style="1" bestFit="1" customWidth="1"/>
    <col min="8" max="8" width="14.85546875" style="1" customWidth="1"/>
    <col min="9" max="10" width="9.140625" style="1" customWidth="1"/>
    <col min="11" max="11" width="11.7109375" style="1" bestFit="1" customWidth="1"/>
    <col min="12" max="16384" width="9.140625" style="1"/>
  </cols>
  <sheetData>
    <row r="1" spans="1:6">
      <c r="A1" s="524" t="s">
        <v>411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C5+C7+C12+C14+C17+C20</f>
        <v>585.42000000000007</v>
      </c>
      <c r="D4" s="5">
        <f>D5+D12+D14+D17+D20+D7</f>
        <v>37.879040000000003</v>
      </c>
      <c r="E4" s="5">
        <f>SUM(D4/C4*100)</f>
        <v>6.470404154282396</v>
      </c>
      <c r="F4" s="5">
        <f>SUM(D4-C4)</f>
        <v>-547.54096000000004</v>
      </c>
    </row>
    <row r="5" spans="1:6" s="6" customFormat="1">
      <c r="A5" s="68">
        <v>1010000000</v>
      </c>
      <c r="B5" s="67" t="s">
        <v>5</v>
      </c>
      <c r="C5" s="5">
        <f>C6</f>
        <v>62.67</v>
      </c>
      <c r="D5" s="5">
        <f>D6</f>
        <v>11.886939999999999</v>
      </c>
      <c r="E5" s="5">
        <f t="shared" ref="E5:E47" si="0">SUM(D5/C5*100)</f>
        <v>18.96751236636349</v>
      </c>
      <c r="F5" s="5">
        <f t="shared" ref="F5:F47" si="1">SUM(D5-C5)</f>
        <v>-50.783060000000006</v>
      </c>
    </row>
    <row r="6" spans="1:6">
      <c r="A6" s="7">
        <v>1010200001</v>
      </c>
      <c r="B6" s="8" t="s">
        <v>224</v>
      </c>
      <c r="C6" s="9">
        <v>62.67</v>
      </c>
      <c r="D6" s="10">
        <v>11.886939999999999</v>
      </c>
      <c r="E6" s="9">
        <f t="shared" ref="E6:E11" si="2">SUM(D6/C6*100)</f>
        <v>18.96751236636349</v>
      </c>
      <c r="F6" s="9">
        <f t="shared" si="1"/>
        <v>-50.783060000000006</v>
      </c>
    </row>
    <row r="7" spans="1:6" ht="31.5">
      <c r="A7" s="3">
        <v>1030000000</v>
      </c>
      <c r="B7" s="13" t="s">
        <v>266</v>
      </c>
      <c r="C7" s="5">
        <f>C8+C10+C9</f>
        <v>249.75</v>
      </c>
      <c r="D7" s="5">
        <f>D8+D10+D9+D11</f>
        <v>21.238620000000001</v>
      </c>
      <c r="E7" s="9">
        <f t="shared" si="2"/>
        <v>8.5039519519519526</v>
      </c>
      <c r="F7" s="9">
        <f t="shared" si="1"/>
        <v>-228.51138</v>
      </c>
    </row>
    <row r="8" spans="1:6">
      <c r="A8" s="7">
        <v>1030223001</v>
      </c>
      <c r="B8" s="8" t="s">
        <v>268</v>
      </c>
      <c r="C8" s="9">
        <v>93.16</v>
      </c>
      <c r="D8" s="10">
        <v>9.9735099999999992</v>
      </c>
      <c r="E8" s="9">
        <f t="shared" si="2"/>
        <v>10.705785744954916</v>
      </c>
      <c r="F8" s="9">
        <f t="shared" si="1"/>
        <v>-83.186489999999992</v>
      </c>
    </row>
    <row r="9" spans="1:6">
      <c r="A9" s="7">
        <v>1030224001</v>
      </c>
      <c r="B9" s="8" t="s">
        <v>272</v>
      </c>
      <c r="C9" s="9">
        <v>1</v>
      </c>
      <c r="D9" s="10">
        <v>6.4009999999999997E-2</v>
      </c>
      <c r="E9" s="9">
        <f t="shared" si="2"/>
        <v>6.4009999999999998</v>
      </c>
      <c r="F9" s="9">
        <f t="shared" si="1"/>
        <v>-0.93598999999999999</v>
      </c>
    </row>
    <row r="10" spans="1:6">
      <c r="A10" s="7">
        <v>1030225001</v>
      </c>
      <c r="B10" s="8" t="s">
        <v>267</v>
      </c>
      <c r="C10" s="9">
        <v>155.59</v>
      </c>
      <c r="D10" s="10">
        <v>13.223839999999999</v>
      </c>
      <c r="E10" s="9">
        <f t="shared" si="2"/>
        <v>8.499158043576065</v>
      </c>
      <c r="F10" s="9">
        <f t="shared" si="1"/>
        <v>-142.36616000000001</v>
      </c>
    </row>
    <row r="11" spans="1:6">
      <c r="A11" s="7">
        <v>1030226001</v>
      </c>
      <c r="B11" s="8" t="s">
        <v>273</v>
      </c>
      <c r="C11" s="9">
        <v>0</v>
      </c>
      <c r="D11" s="10">
        <v>-2.0227400000000002</v>
      </c>
      <c r="E11" s="9" t="e">
        <f t="shared" si="2"/>
        <v>#DIV/0!</v>
      </c>
      <c r="F11" s="9">
        <f t="shared" si="1"/>
        <v>-2.0227400000000002</v>
      </c>
    </row>
    <row r="12" spans="1:6" s="6" customFormat="1">
      <c r="A12" s="68">
        <v>1050000000</v>
      </c>
      <c r="B12" s="67" t="s">
        <v>6</v>
      </c>
      <c r="C12" s="5">
        <f>C13</f>
        <v>25</v>
      </c>
      <c r="D12" s="5">
        <f>D13</f>
        <v>0</v>
      </c>
      <c r="E12" s="5">
        <f t="shared" si="0"/>
        <v>0</v>
      </c>
      <c r="F12" s="5">
        <f t="shared" si="1"/>
        <v>-25</v>
      </c>
    </row>
    <row r="13" spans="1:6" ht="15.75" customHeight="1">
      <c r="A13" s="7">
        <v>1050300000</v>
      </c>
      <c r="B13" s="11" t="s">
        <v>225</v>
      </c>
      <c r="C13" s="12">
        <v>25</v>
      </c>
      <c r="D13" s="10">
        <v>0</v>
      </c>
      <c r="E13" s="9">
        <f t="shared" si="0"/>
        <v>0</v>
      </c>
      <c r="F13" s="9">
        <f t="shared" si="1"/>
        <v>-25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245</v>
      </c>
      <c r="D14" s="5">
        <f>D15+D16</f>
        <v>4.7534799999999997</v>
      </c>
      <c r="E14" s="5">
        <f t="shared" si="0"/>
        <v>1.940195918367347</v>
      </c>
      <c r="F14" s="5">
        <f t="shared" si="1"/>
        <v>-240.24652</v>
      </c>
    </row>
    <row r="15" spans="1:6" s="6" customFormat="1" ht="15.75" customHeight="1">
      <c r="A15" s="7">
        <v>1060100000</v>
      </c>
      <c r="B15" s="11" t="s">
        <v>8</v>
      </c>
      <c r="C15" s="9">
        <v>50</v>
      </c>
      <c r="D15" s="10">
        <v>0.42164000000000001</v>
      </c>
      <c r="E15" s="9">
        <f t="shared" si="0"/>
        <v>0.84328000000000003</v>
      </c>
      <c r="F15" s="9">
        <f>SUM(D15-C15)</f>
        <v>-49.578360000000004</v>
      </c>
    </row>
    <row r="16" spans="1:6" ht="15" customHeight="1">
      <c r="A16" s="7">
        <v>1060600000</v>
      </c>
      <c r="B16" s="11" t="s">
        <v>7</v>
      </c>
      <c r="C16" s="9">
        <v>195</v>
      </c>
      <c r="D16" s="10">
        <v>4.3318399999999997</v>
      </c>
      <c r="E16" s="9">
        <f t="shared" si="0"/>
        <v>2.2214564102564101</v>
      </c>
      <c r="F16" s="9">
        <f t="shared" si="1"/>
        <v>-190.66816</v>
      </c>
    </row>
    <row r="17" spans="1:6" s="6" customFormat="1" ht="15" customHeight="1">
      <c r="A17" s="3">
        <v>1080000000</v>
      </c>
      <c r="B17" s="4" t="s">
        <v>10</v>
      </c>
      <c r="C17" s="5">
        <f>C18</f>
        <v>3</v>
      </c>
      <c r="D17" s="5">
        <f>D18</f>
        <v>0</v>
      </c>
      <c r="E17" s="9">
        <f t="shared" si="0"/>
        <v>0</v>
      </c>
      <c r="F17" s="5">
        <f t="shared" si="1"/>
        <v>-3</v>
      </c>
    </row>
    <row r="18" spans="1:6" ht="18.75" customHeight="1">
      <c r="A18" s="7">
        <v>1080402001</v>
      </c>
      <c r="B18" s="8" t="s">
        <v>223</v>
      </c>
      <c r="C18" s="9">
        <v>3</v>
      </c>
      <c r="D18" s="10">
        <v>0</v>
      </c>
      <c r="E18" s="9">
        <f t="shared" si="0"/>
        <v>0</v>
      </c>
      <c r="F18" s="9">
        <f t="shared" si="1"/>
        <v>-3</v>
      </c>
    </row>
    <row r="19" spans="1:6" ht="15" hidden="1" customHeight="1">
      <c r="A19" s="7">
        <v>1080714001</v>
      </c>
      <c r="B19" s="8" t="s">
        <v>222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7.25" hidden="1" customHeight="1">
      <c r="A20" s="68">
        <v>1090000000</v>
      </c>
      <c r="B20" s="69" t="s">
        <v>226</v>
      </c>
      <c r="C20" s="5"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7.25" hidden="1" customHeight="1">
      <c r="A22" s="7">
        <v>1090400000</v>
      </c>
      <c r="B22" s="8" t="s">
        <v>123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2.2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8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C26+C31+C34+C29</f>
        <v>54.3</v>
      </c>
      <c r="D25" s="5">
        <f>D26+D31+D34+D29</f>
        <v>0</v>
      </c>
      <c r="E25" s="5">
        <f t="shared" si="0"/>
        <v>0</v>
      </c>
      <c r="F25" s="5">
        <f t="shared" si="1"/>
        <v>-54.3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54.3</v>
      </c>
      <c r="D26" s="5">
        <f>D27+D28</f>
        <v>0</v>
      </c>
      <c r="E26" s="5">
        <f t="shared" si="0"/>
        <v>0</v>
      </c>
      <c r="F26" s="5">
        <f t="shared" si="1"/>
        <v>-54.3</v>
      </c>
    </row>
    <row r="27" spans="1:6" ht="22.5" customHeight="1">
      <c r="A27" s="16">
        <v>1110502000</v>
      </c>
      <c r="B27" s="17" t="s">
        <v>221</v>
      </c>
      <c r="C27" s="12">
        <v>54.3</v>
      </c>
      <c r="D27" s="10">
        <v>0</v>
      </c>
      <c r="E27" s="9">
        <f t="shared" si="0"/>
        <v>0</v>
      </c>
      <c r="F27" s="9">
        <f t="shared" si="1"/>
        <v>-54.3</v>
      </c>
    </row>
    <row r="28" spans="1:6" hidden="1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5.5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9" t="e">
        <f t="shared" si="0"/>
        <v>#DIV/0!</v>
      </c>
      <c r="F29" s="5">
        <f t="shared" si="1"/>
        <v>0</v>
      </c>
    </row>
    <row r="30" spans="1:6" ht="30.75" customHeight="1">
      <c r="A30" s="7">
        <v>1130200000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customHeight="1">
      <c r="A31" s="70">
        <v>1140000000</v>
      </c>
      <c r="B31" s="71" t="s">
        <v>129</v>
      </c>
      <c r="C31" s="5">
        <f>C33+C32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4.75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11" ht="27.75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11">
      <c r="A34" s="3">
        <v>1170000000</v>
      </c>
      <c r="B34" s="13" t="s">
        <v>132</v>
      </c>
      <c r="C34" s="5">
        <v>0</v>
      </c>
      <c r="D34" s="249">
        <f>D35+D36</f>
        <v>0</v>
      </c>
      <c r="E34" s="9" t="e">
        <f t="shared" si="0"/>
        <v>#DIV/0!</v>
      </c>
      <c r="F34" s="5">
        <f t="shared" si="1"/>
        <v>0</v>
      </c>
    </row>
    <row r="35" spans="1:11" ht="18.75" customHeight="1">
      <c r="A35" s="7">
        <v>1170105005</v>
      </c>
      <c r="B35" s="8" t="s">
        <v>15</v>
      </c>
      <c r="C35" s="9">
        <v>0</v>
      </c>
      <c r="D35" s="9">
        <v>0</v>
      </c>
      <c r="E35" s="9" t="e">
        <f t="shared" si="0"/>
        <v>#DIV/0!</v>
      </c>
      <c r="F35" s="9">
        <f t="shared" si="1"/>
        <v>0</v>
      </c>
    </row>
    <row r="36" spans="1:11" ht="0.75" hidden="1" customHeight="1">
      <c r="A36" s="7">
        <v>1170505005</v>
      </c>
      <c r="B36" s="11" t="s">
        <v>216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11" s="6" customFormat="1">
      <c r="A37" s="3">
        <v>1000000000</v>
      </c>
      <c r="B37" s="4" t="s">
        <v>16</v>
      </c>
      <c r="C37" s="126">
        <f>C25+C4</f>
        <v>639.72</v>
      </c>
      <c r="D37" s="126">
        <f>SUM(D4,D25)</f>
        <v>37.879040000000003</v>
      </c>
      <c r="E37" s="5">
        <f t="shared" si="0"/>
        <v>5.921190520852873</v>
      </c>
      <c r="F37" s="5">
        <f t="shared" si="1"/>
        <v>-601.84096</v>
      </c>
    </row>
    <row r="38" spans="1:11" s="6" customFormat="1">
      <c r="A38" s="3">
        <v>2000000000</v>
      </c>
      <c r="B38" s="4" t="s">
        <v>17</v>
      </c>
      <c r="C38" s="191">
        <f>C39+C40+C41+C42+C43+C44</f>
        <v>2375.2829999999999</v>
      </c>
      <c r="D38" s="191">
        <f>D39+D40+D41+D42+D43+D45+D44</f>
        <v>334.15300000000002</v>
      </c>
      <c r="E38" s="5">
        <f t="shared" si="0"/>
        <v>14.067923695829087</v>
      </c>
      <c r="F38" s="5">
        <f t="shared" si="1"/>
        <v>-2041.1299999999999</v>
      </c>
      <c r="G38" s="19"/>
    </row>
    <row r="39" spans="1:11">
      <c r="A39" s="16">
        <v>2021000000</v>
      </c>
      <c r="B39" s="17" t="s">
        <v>18</v>
      </c>
      <c r="C39" s="223">
        <v>1901.5</v>
      </c>
      <c r="D39" s="20">
        <v>316.92</v>
      </c>
      <c r="E39" s="9">
        <f t="shared" si="0"/>
        <v>16.666841966868262</v>
      </c>
      <c r="F39" s="9">
        <f t="shared" si="1"/>
        <v>-1584.58</v>
      </c>
    </row>
    <row r="40" spans="1:11">
      <c r="A40" s="16">
        <v>2021500200</v>
      </c>
      <c r="B40" s="17" t="s">
        <v>227</v>
      </c>
      <c r="C40" s="220">
        <v>0</v>
      </c>
      <c r="D40" s="20">
        <v>0</v>
      </c>
      <c r="E40" s="9" t="e">
        <f>SUM(D40/C40*100)</f>
        <v>#DIV/0!</v>
      </c>
      <c r="F40" s="9">
        <f>SUM(D40-C40)</f>
        <v>0</v>
      </c>
    </row>
    <row r="41" spans="1:11">
      <c r="A41" s="16">
        <v>2022000000</v>
      </c>
      <c r="B41" s="17" t="s">
        <v>19</v>
      </c>
      <c r="C41" s="220">
        <v>366.14</v>
      </c>
      <c r="D41" s="10">
        <v>0</v>
      </c>
      <c r="E41" s="9">
        <f t="shared" si="0"/>
        <v>0</v>
      </c>
      <c r="F41" s="9">
        <f t="shared" si="1"/>
        <v>-366.14</v>
      </c>
    </row>
    <row r="42" spans="1:11" ht="19.5" customHeight="1">
      <c r="A42" s="16">
        <v>2023000000</v>
      </c>
      <c r="B42" s="17" t="s">
        <v>20</v>
      </c>
      <c r="C42" s="220">
        <v>107.643</v>
      </c>
      <c r="D42" s="184">
        <v>17.233000000000001</v>
      </c>
      <c r="E42" s="9">
        <f t="shared" si="0"/>
        <v>16.009401447376977</v>
      </c>
      <c r="F42" s="9">
        <f t="shared" si="1"/>
        <v>-90.41</v>
      </c>
    </row>
    <row r="43" spans="1:11">
      <c r="A43" s="7">
        <v>2070500010</v>
      </c>
      <c r="B43" s="17" t="s">
        <v>338</v>
      </c>
      <c r="C43" s="220">
        <v>0</v>
      </c>
      <c r="D43" s="185">
        <v>0</v>
      </c>
      <c r="E43" s="9" t="e">
        <f t="shared" si="0"/>
        <v>#DIV/0!</v>
      </c>
      <c r="F43" s="9">
        <f t="shared" si="1"/>
        <v>0</v>
      </c>
    </row>
    <row r="44" spans="1:11" ht="15.75" customHeight="1">
      <c r="A44" s="16">
        <v>2024000000</v>
      </c>
      <c r="B44" s="18" t="s">
        <v>21</v>
      </c>
      <c r="C44" s="220">
        <v>0</v>
      </c>
      <c r="D44" s="185">
        <v>0</v>
      </c>
      <c r="E44" s="9" t="e">
        <f t="shared" si="0"/>
        <v>#DIV/0!</v>
      </c>
      <c r="F44" s="9">
        <f t="shared" si="1"/>
        <v>0</v>
      </c>
    </row>
    <row r="45" spans="1:11" ht="17.25" customHeight="1">
      <c r="A45" s="7">
        <v>2190000010</v>
      </c>
      <c r="B45" s="11" t="s">
        <v>23</v>
      </c>
      <c r="C45" s="228">
        <v>0</v>
      </c>
      <c r="D45" s="217">
        <v>0</v>
      </c>
      <c r="E45" s="5" t="e">
        <f t="shared" si="0"/>
        <v>#DIV/0!</v>
      </c>
      <c r="F45" s="5">
        <f>SUM(D45-C45)</f>
        <v>0</v>
      </c>
    </row>
    <row r="46" spans="1:11" s="442" customFormat="1" ht="19.5" hidden="1" customHeight="1">
      <c r="A46" s="3">
        <v>3000000000</v>
      </c>
      <c r="B46" s="13" t="s">
        <v>24</v>
      </c>
      <c r="C46" s="229">
        <v>0</v>
      </c>
      <c r="D46" s="230">
        <v>0</v>
      </c>
      <c r="E46" s="5" t="e">
        <f t="shared" si="0"/>
        <v>#DIV/0!</v>
      </c>
      <c r="F46" s="5">
        <f t="shared" si="1"/>
        <v>0</v>
      </c>
    </row>
    <row r="47" spans="1:11" s="6" customFormat="1" ht="15.75" customHeight="1">
      <c r="A47" s="274"/>
      <c r="B47" s="275" t="s">
        <v>25</v>
      </c>
      <c r="C47" s="476">
        <f>C37+C38</f>
        <v>3015.0029999999997</v>
      </c>
      <c r="D47" s="468">
        <f>D37+D38</f>
        <v>372.03204000000005</v>
      </c>
      <c r="E47" s="276">
        <f t="shared" si="0"/>
        <v>12.339358866309588</v>
      </c>
      <c r="F47" s="276">
        <f t="shared" si="1"/>
        <v>-2642.9709599999996</v>
      </c>
      <c r="G47" s="197"/>
      <c r="H47" s="197"/>
      <c r="K47" s="129"/>
    </row>
    <row r="48" spans="1:11" s="6" customFormat="1">
      <c r="A48" s="3"/>
      <c r="B48" s="21" t="s">
        <v>307</v>
      </c>
      <c r="C48" s="473">
        <f>C47-C94</f>
        <v>0</v>
      </c>
      <c r="D48" s="5">
        <f>D47-D94</f>
        <v>173.36154000000005</v>
      </c>
      <c r="E48" s="22"/>
      <c r="F48" s="22"/>
    </row>
    <row r="49" spans="1:6">
      <c r="A49" s="23"/>
      <c r="B49" s="24"/>
      <c r="C49" s="183"/>
      <c r="D49" s="183"/>
      <c r="E49" s="26"/>
      <c r="F49" s="92"/>
    </row>
    <row r="50" spans="1:6" ht="50.25" customHeight="1">
      <c r="A50" s="28" t="s">
        <v>0</v>
      </c>
      <c r="B50" s="28" t="s">
        <v>26</v>
      </c>
      <c r="C50" s="177" t="s">
        <v>407</v>
      </c>
      <c r="D50" s="178" t="s">
        <v>413</v>
      </c>
      <c r="E50" s="72" t="s">
        <v>2</v>
      </c>
      <c r="F50" s="74" t="s">
        <v>3</v>
      </c>
    </row>
    <row r="51" spans="1:6">
      <c r="A51" s="88">
        <v>1</v>
      </c>
      <c r="B51" s="87">
        <v>2</v>
      </c>
      <c r="C51" s="87">
        <v>3</v>
      </c>
      <c r="D51" s="87">
        <v>4</v>
      </c>
      <c r="E51" s="87">
        <v>5</v>
      </c>
      <c r="F51" s="87">
        <v>6</v>
      </c>
    </row>
    <row r="52" spans="1:6" s="6" customFormat="1" ht="30.75" customHeight="1">
      <c r="A52" s="30" t="s">
        <v>27</v>
      </c>
      <c r="B52" s="31" t="s">
        <v>28</v>
      </c>
      <c r="C52" s="22">
        <f>C54+C57+C58+C59</f>
        <v>1206.6660000000002</v>
      </c>
      <c r="D52" s="22">
        <f>D54+D57+D58+D59</f>
        <v>119.96868000000001</v>
      </c>
      <c r="E52" s="34">
        <f>SUM(D52/C52*100)</f>
        <v>9.9421612940117647</v>
      </c>
      <c r="F52" s="34">
        <f>SUM(D52-C52)</f>
        <v>-1086.6973200000002</v>
      </c>
    </row>
    <row r="53" spans="1:6" s="6" customFormat="1" ht="31.5">
      <c r="A53" s="35" t="s">
        <v>29</v>
      </c>
      <c r="B53" s="36" t="s">
        <v>30</v>
      </c>
      <c r="C53" s="92"/>
      <c r="D53" s="92"/>
      <c r="E53" s="38"/>
      <c r="F53" s="38"/>
    </row>
    <row r="54" spans="1:6" ht="16.5" customHeight="1">
      <c r="A54" s="35" t="s">
        <v>31</v>
      </c>
      <c r="B54" s="39" t="s">
        <v>32</v>
      </c>
      <c r="C54" s="92">
        <v>1154.4000000000001</v>
      </c>
      <c r="D54" s="92">
        <v>119.96868000000001</v>
      </c>
      <c r="E54" s="38">
        <f>SUM(D54/C54*100)</f>
        <v>10.392297297297297</v>
      </c>
      <c r="F54" s="38">
        <f t="shared" ref="F54:F94" si="3">SUM(D54-C54)</f>
        <v>-1034.4313200000001</v>
      </c>
    </row>
    <row r="55" spans="1:6" ht="0.75" hidden="1" customHeight="1">
      <c r="A55" s="35" t="s">
        <v>33</v>
      </c>
      <c r="B55" s="39" t="s">
        <v>34</v>
      </c>
      <c r="C55" s="92"/>
      <c r="D55" s="92"/>
      <c r="E55" s="38"/>
      <c r="F55" s="38">
        <f t="shared" si="3"/>
        <v>0</v>
      </c>
    </row>
    <row r="56" spans="1:6" ht="15.75" hidden="1" customHeight="1">
      <c r="A56" s="35" t="s">
        <v>35</v>
      </c>
      <c r="B56" s="39" t="s">
        <v>36</v>
      </c>
      <c r="C56" s="92"/>
      <c r="D56" s="92"/>
      <c r="E56" s="38" t="e">
        <f t="shared" ref="E56:E94" si="4">SUM(D56/C56*100)</f>
        <v>#DIV/0!</v>
      </c>
      <c r="F56" s="38">
        <f t="shared" si="3"/>
        <v>0</v>
      </c>
    </row>
    <row r="57" spans="1:6" ht="17.25" customHeight="1">
      <c r="A57" s="35" t="s">
        <v>37</v>
      </c>
      <c r="B57" s="39" t="s">
        <v>38</v>
      </c>
      <c r="C57" s="92">
        <v>0</v>
      </c>
      <c r="D57" s="92">
        <v>0</v>
      </c>
      <c r="E57" s="38" t="e">
        <f t="shared" si="4"/>
        <v>#DIV/0!</v>
      </c>
      <c r="F57" s="38">
        <f t="shared" si="3"/>
        <v>0</v>
      </c>
    </row>
    <row r="58" spans="1:6" ht="17.25" customHeight="1">
      <c r="A58" s="35" t="s">
        <v>39</v>
      </c>
      <c r="B58" s="39" t="s">
        <v>40</v>
      </c>
      <c r="C58" s="103">
        <v>50</v>
      </c>
      <c r="D58" s="103">
        <v>0</v>
      </c>
      <c r="E58" s="38">
        <f t="shared" si="4"/>
        <v>0</v>
      </c>
      <c r="F58" s="38">
        <f t="shared" si="3"/>
        <v>-50</v>
      </c>
    </row>
    <row r="59" spans="1:6" ht="17.25" customHeight="1">
      <c r="A59" s="35" t="s">
        <v>41</v>
      </c>
      <c r="B59" s="39" t="s">
        <v>42</v>
      </c>
      <c r="C59" s="92">
        <v>2.266</v>
      </c>
      <c r="D59" s="92">
        <v>0</v>
      </c>
      <c r="E59" s="38">
        <f t="shared" si="4"/>
        <v>0</v>
      </c>
      <c r="F59" s="38">
        <f t="shared" si="3"/>
        <v>-2.266</v>
      </c>
    </row>
    <row r="60" spans="1:6" s="6" customFormat="1">
      <c r="A60" s="41" t="s">
        <v>43</v>
      </c>
      <c r="B60" s="42" t="s">
        <v>44</v>
      </c>
      <c r="C60" s="22">
        <f>C61</f>
        <v>103.383</v>
      </c>
      <c r="D60" s="22">
        <f>D61</f>
        <v>10.327590000000001</v>
      </c>
      <c r="E60" s="34">
        <f t="shared" si="4"/>
        <v>9.989640463132238</v>
      </c>
      <c r="F60" s="34">
        <f t="shared" si="3"/>
        <v>-93.055409999999995</v>
      </c>
    </row>
    <row r="61" spans="1:6">
      <c r="A61" s="43" t="s">
        <v>45</v>
      </c>
      <c r="B61" s="44" t="s">
        <v>46</v>
      </c>
      <c r="C61" s="92">
        <v>103.383</v>
      </c>
      <c r="D61" s="92">
        <v>10.327590000000001</v>
      </c>
      <c r="E61" s="38">
        <f t="shared" si="4"/>
        <v>9.989640463132238</v>
      </c>
      <c r="F61" s="38">
        <f t="shared" si="3"/>
        <v>-93.055409999999995</v>
      </c>
    </row>
    <row r="62" spans="1:6" s="6" customFormat="1" ht="17.25" customHeight="1">
      <c r="A62" s="30" t="s">
        <v>47</v>
      </c>
      <c r="B62" s="31" t="s">
        <v>48</v>
      </c>
      <c r="C62" s="22">
        <f>C65+C66+C67</f>
        <v>15</v>
      </c>
      <c r="D62" s="22">
        <f>D65+D66+D67</f>
        <v>0</v>
      </c>
      <c r="E62" s="34">
        <f t="shared" si="4"/>
        <v>0</v>
      </c>
      <c r="F62" s="34">
        <f t="shared" si="3"/>
        <v>-15</v>
      </c>
    </row>
    <row r="63" spans="1:6" ht="13.5" hidden="1" customHeight="1">
      <c r="A63" s="35" t="s">
        <v>49</v>
      </c>
      <c r="B63" s="39" t="s">
        <v>50</v>
      </c>
      <c r="C63" s="92"/>
      <c r="D63" s="92"/>
      <c r="E63" s="34" t="e">
        <f t="shared" si="4"/>
        <v>#DIV/0!</v>
      </c>
      <c r="F63" s="34">
        <f t="shared" si="3"/>
        <v>0</v>
      </c>
    </row>
    <row r="64" spans="1:6" hidden="1">
      <c r="A64" s="45" t="s">
        <v>51</v>
      </c>
      <c r="B64" s="39" t="s">
        <v>52</v>
      </c>
      <c r="C64" s="92"/>
      <c r="D64" s="92"/>
      <c r="E64" s="34" t="e">
        <f t="shared" si="4"/>
        <v>#DIV/0!</v>
      </c>
      <c r="F64" s="34">
        <f t="shared" si="3"/>
        <v>0</v>
      </c>
    </row>
    <row r="65" spans="1:7" ht="15.75" customHeight="1">
      <c r="A65" s="46" t="s">
        <v>53</v>
      </c>
      <c r="B65" s="47" t="s">
        <v>54</v>
      </c>
      <c r="C65" s="92">
        <v>3</v>
      </c>
      <c r="D65" s="92">
        <v>0</v>
      </c>
      <c r="E65" s="34">
        <f t="shared" si="4"/>
        <v>0</v>
      </c>
      <c r="F65" s="34">
        <f t="shared" si="3"/>
        <v>-3</v>
      </c>
    </row>
    <row r="66" spans="1:7" ht="15.75" customHeight="1">
      <c r="A66" s="46" t="s">
        <v>214</v>
      </c>
      <c r="B66" s="47" t="s">
        <v>215</v>
      </c>
      <c r="C66" s="92">
        <v>10</v>
      </c>
      <c r="D66" s="92">
        <v>0</v>
      </c>
      <c r="E66" s="38">
        <f t="shared" si="4"/>
        <v>0</v>
      </c>
      <c r="F66" s="38">
        <f t="shared" si="3"/>
        <v>-10</v>
      </c>
    </row>
    <row r="67" spans="1:7" ht="15.75" customHeight="1">
      <c r="A67" s="46" t="s">
        <v>339</v>
      </c>
      <c r="B67" s="47" t="s">
        <v>393</v>
      </c>
      <c r="C67" s="92">
        <v>2</v>
      </c>
      <c r="D67" s="92">
        <v>0</v>
      </c>
      <c r="E67" s="38"/>
      <c r="F67" s="38"/>
    </row>
    <row r="68" spans="1:7" s="6" customFormat="1">
      <c r="A68" s="30" t="s">
        <v>55</v>
      </c>
      <c r="B68" s="31" t="s">
        <v>56</v>
      </c>
      <c r="C68" s="104">
        <f>C71+C72+C69+C70</f>
        <v>692.15</v>
      </c>
      <c r="D68" s="104">
        <f>D71+D72+D69+D70</f>
        <v>0</v>
      </c>
      <c r="E68" s="34">
        <f t="shared" si="4"/>
        <v>0</v>
      </c>
      <c r="F68" s="34">
        <f t="shared" si="3"/>
        <v>-692.15</v>
      </c>
    </row>
    <row r="69" spans="1:7" ht="16.5" customHeight="1">
      <c r="A69" s="35" t="s">
        <v>57</v>
      </c>
      <c r="B69" s="39" t="s">
        <v>58</v>
      </c>
      <c r="C69" s="105">
        <v>4.26</v>
      </c>
      <c r="D69" s="92">
        <v>0</v>
      </c>
      <c r="E69" s="38">
        <f t="shared" si="4"/>
        <v>0</v>
      </c>
      <c r="F69" s="38">
        <f t="shared" si="3"/>
        <v>-4.26</v>
      </c>
    </row>
    <row r="70" spans="1:7" s="6" customFormat="1">
      <c r="A70" s="35" t="s">
        <v>59</v>
      </c>
      <c r="B70" s="39" t="s">
        <v>60</v>
      </c>
      <c r="C70" s="105">
        <v>22</v>
      </c>
      <c r="D70" s="92">
        <v>0</v>
      </c>
      <c r="E70" s="38">
        <f t="shared" si="4"/>
        <v>0</v>
      </c>
      <c r="F70" s="38">
        <f t="shared" si="3"/>
        <v>-22</v>
      </c>
      <c r="G70" s="50"/>
    </row>
    <row r="71" spans="1:7" ht="15.75" customHeight="1">
      <c r="A71" s="35" t="s">
        <v>61</v>
      </c>
      <c r="B71" s="39" t="s">
        <v>62</v>
      </c>
      <c r="C71" s="105">
        <v>615.89</v>
      </c>
      <c r="D71" s="92">
        <v>0</v>
      </c>
      <c r="E71" s="38">
        <f t="shared" si="4"/>
        <v>0</v>
      </c>
      <c r="F71" s="38">
        <f t="shared" si="3"/>
        <v>-615.89</v>
      </c>
    </row>
    <row r="72" spans="1:7">
      <c r="A72" s="35" t="s">
        <v>63</v>
      </c>
      <c r="B72" s="39" t="s">
        <v>64</v>
      </c>
      <c r="C72" s="105">
        <v>50</v>
      </c>
      <c r="D72" s="92">
        <v>0</v>
      </c>
      <c r="E72" s="38">
        <f t="shared" si="4"/>
        <v>0</v>
      </c>
      <c r="F72" s="38">
        <f t="shared" si="3"/>
        <v>-50</v>
      </c>
    </row>
    <row r="73" spans="1:7" s="6" customFormat="1" ht="18" customHeight="1">
      <c r="A73" s="30" t="s">
        <v>65</v>
      </c>
      <c r="B73" s="31" t="s">
        <v>66</v>
      </c>
      <c r="C73" s="22">
        <f>C76</f>
        <v>633.6</v>
      </c>
      <c r="D73" s="22">
        <f>D76</f>
        <v>20.374230000000001</v>
      </c>
      <c r="E73" s="34">
        <f t="shared" si="4"/>
        <v>3.2156297348484846</v>
      </c>
      <c r="F73" s="34">
        <f t="shared" si="3"/>
        <v>-613.22577000000001</v>
      </c>
    </row>
    <row r="74" spans="1:7" ht="0.75" hidden="1" customHeight="1">
      <c r="A74" s="35" t="s">
        <v>67</v>
      </c>
      <c r="B74" s="51" t="s">
        <v>68</v>
      </c>
      <c r="C74" s="92"/>
      <c r="D74" s="92"/>
      <c r="E74" s="38" t="e">
        <f t="shared" si="4"/>
        <v>#DIV/0!</v>
      </c>
      <c r="F74" s="38">
        <f t="shared" si="3"/>
        <v>0</v>
      </c>
    </row>
    <row r="75" spans="1:7" hidden="1">
      <c r="A75" s="35" t="s">
        <v>69</v>
      </c>
      <c r="B75" s="51" t="s">
        <v>70</v>
      </c>
      <c r="C75" s="92"/>
      <c r="D75" s="92"/>
      <c r="E75" s="38" t="e">
        <f t="shared" si="4"/>
        <v>#DIV/0!</v>
      </c>
      <c r="F75" s="38">
        <f t="shared" si="3"/>
        <v>0</v>
      </c>
    </row>
    <row r="76" spans="1:7" ht="16.5" customHeight="1">
      <c r="A76" s="35" t="s">
        <v>71</v>
      </c>
      <c r="B76" s="39" t="s">
        <v>72</v>
      </c>
      <c r="C76" s="92">
        <v>633.6</v>
      </c>
      <c r="D76" s="92">
        <v>20.374230000000001</v>
      </c>
      <c r="E76" s="38">
        <f t="shared" si="4"/>
        <v>3.2156297348484846</v>
      </c>
      <c r="F76" s="38">
        <f t="shared" si="3"/>
        <v>-613.22577000000001</v>
      </c>
    </row>
    <row r="77" spans="1:7" s="6" customFormat="1">
      <c r="A77" s="30" t="s">
        <v>83</v>
      </c>
      <c r="B77" s="31" t="s">
        <v>84</v>
      </c>
      <c r="C77" s="22">
        <f>C78</f>
        <v>334.20400000000001</v>
      </c>
      <c r="D77" s="22">
        <f>D78</f>
        <v>48</v>
      </c>
      <c r="E77" s="34">
        <f t="shared" si="4"/>
        <v>14.362485188687149</v>
      </c>
      <c r="F77" s="34">
        <f t="shared" si="3"/>
        <v>-286.20400000000001</v>
      </c>
    </row>
    <row r="78" spans="1:7" ht="14.25" customHeight="1">
      <c r="A78" s="35" t="s">
        <v>85</v>
      </c>
      <c r="B78" s="39" t="s">
        <v>229</v>
      </c>
      <c r="C78" s="92">
        <v>334.20400000000001</v>
      </c>
      <c r="D78" s="92">
        <v>48</v>
      </c>
      <c r="E78" s="38">
        <f t="shared" si="4"/>
        <v>14.362485188687149</v>
      </c>
      <c r="F78" s="38">
        <f t="shared" si="3"/>
        <v>-286.20400000000001</v>
      </c>
    </row>
    <row r="79" spans="1:7" s="6" customFormat="1" ht="0.75" hidden="1" customHeight="1">
      <c r="A79" s="52">
        <v>1000</v>
      </c>
      <c r="B79" s="31" t="s">
        <v>86</v>
      </c>
      <c r="C79" s="22"/>
      <c r="D79" s="22"/>
      <c r="E79" s="34" t="e">
        <f t="shared" si="4"/>
        <v>#DIV/0!</v>
      </c>
      <c r="F79" s="34">
        <f t="shared" si="3"/>
        <v>0</v>
      </c>
    </row>
    <row r="80" spans="1:7" ht="16.5" hidden="1" customHeight="1">
      <c r="A80" s="53">
        <v>1001</v>
      </c>
      <c r="B80" s="54" t="s">
        <v>87</v>
      </c>
      <c r="C80" s="92"/>
      <c r="D80" s="92"/>
      <c r="E80" s="38" t="e">
        <f t="shared" si="4"/>
        <v>#DIV/0!</v>
      </c>
      <c r="F80" s="38">
        <f t="shared" si="3"/>
        <v>0</v>
      </c>
    </row>
    <row r="81" spans="1:7" ht="15.75" hidden="1" customHeight="1">
      <c r="A81" s="53">
        <v>1003</v>
      </c>
      <c r="B81" s="54" t="s">
        <v>88</v>
      </c>
      <c r="C81" s="92"/>
      <c r="D81" s="92"/>
      <c r="E81" s="38" t="e">
        <f t="shared" si="4"/>
        <v>#DIV/0!</v>
      </c>
      <c r="F81" s="38">
        <f t="shared" si="3"/>
        <v>0</v>
      </c>
    </row>
    <row r="82" spans="1:7" ht="16.5" hidden="1" customHeight="1">
      <c r="A82" s="53">
        <v>1004</v>
      </c>
      <c r="B82" s="54" t="s">
        <v>89</v>
      </c>
      <c r="C82" s="92"/>
      <c r="D82" s="187"/>
      <c r="E82" s="38" t="e">
        <f t="shared" si="4"/>
        <v>#DIV/0!</v>
      </c>
      <c r="F82" s="38">
        <f t="shared" si="3"/>
        <v>0</v>
      </c>
    </row>
    <row r="83" spans="1:7" ht="0.75" customHeight="1">
      <c r="A83" s="35" t="s">
        <v>90</v>
      </c>
      <c r="B83" s="39" t="s">
        <v>91</v>
      </c>
      <c r="C83" s="92"/>
      <c r="D83" s="92"/>
      <c r="E83" s="38"/>
      <c r="F83" s="38">
        <f t="shared" si="3"/>
        <v>0</v>
      </c>
    </row>
    <row r="84" spans="1:7" ht="12" customHeight="1">
      <c r="A84" s="30" t="s">
        <v>92</v>
      </c>
      <c r="B84" s="31" t="s">
        <v>93</v>
      </c>
      <c r="C84" s="22">
        <f>C85</f>
        <v>30</v>
      </c>
      <c r="D84" s="22">
        <f>D85</f>
        <v>0</v>
      </c>
      <c r="E84" s="38">
        <f t="shared" si="4"/>
        <v>0</v>
      </c>
      <c r="F84" s="22">
        <f>F85+F86+F87+F88+F89</f>
        <v>-30</v>
      </c>
    </row>
    <row r="85" spans="1:7" ht="11.25" customHeight="1">
      <c r="A85" s="35" t="s">
        <v>94</v>
      </c>
      <c r="B85" s="39" t="s">
        <v>95</v>
      </c>
      <c r="C85" s="92">
        <v>30</v>
      </c>
      <c r="D85" s="92">
        <v>0</v>
      </c>
      <c r="E85" s="38">
        <v>0</v>
      </c>
      <c r="F85" s="38">
        <f>SUM(D85-C85)</f>
        <v>-30</v>
      </c>
    </row>
    <row r="86" spans="1:7" ht="14.25" hidden="1" customHeight="1">
      <c r="A86" s="35" t="s">
        <v>96</v>
      </c>
      <c r="B86" s="39" t="s">
        <v>97</v>
      </c>
      <c r="C86" s="92"/>
      <c r="D86" s="92"/>
      <c r="E86" s="38" t="e">
        <f t="shared" si="4"/>
        <v>#DIV/0!</v>
      </c>
      <c r="F86" s="38">
        <f>SUM(D86-C86)</f>
        <v>0</v>
      </c>
    </row>
    <row r="87" spans="1:7" ht="15.75" hidden="1" customHeight="1">
      <c r="A87" s="35" t="s">
        <v>98</v>
      </c>
      <c r="B87" s="39" t="s">
        <v>99</v>
      </c>
      <c r="C87" s="92"/>
      <c r="D87" s="92"/>
      <c r="E87" s="38" t="e">
        <f t="shared" si="4"/>
        <v>#DIV/0!</v>
      </c>
      <c r="F87" s="38"/>
    </row>
    <row r="88" spans="1:7" ht="9.75" hidden="1" customHeight="1">
      <c r="A88" s="35" t="s">
        <v>100</v>
      </c>
      <c r="B88" s="39" t="s">
        <v>101</v>
      </c>
      <c r="C88" s="92"/>
      <c r="D88" s="92"/>
      <c r="E88" s="38" t="e">
        <f t="shared" si="4"/>
        <v>#DIV/0!</v>
      </c>
      <c r="F88" s="38"/>
    </row>
    <row r="89" spans="1:7" ht="11.25" hidden="1" customHeight="1">
      <c r="A89" s="35" t="s">
        <v>102</v>
      </c>
      <c r="B89" s="39" t="s">
        <v>103</v>
      </c>
      <c r="C89" s="92"/>
      <c r="D89" s="92"/>
      <c r="E89" s="38" t="e">
        <f t="shared" si="4"/>
        <v>#DIV/0!</v>
      </c>
      <c r="F89" s="38"/>
    </row>
    <row r="90" spans="1:7" s="6" customFormat="1" ht="17.25" hidden="1" customHeight="1">
      <c r="A90" s="52">
        <v>1400</v>
      </c>
      <c r="B90" s="56" t="s">
        <v>112</v>
      </c>
      <c r="C90" s="104">
        <v>0</v>
      </c>
      <c r="D90" s="104">
        <f>SUM(D91:D93)</f>
        <v>0</v>
      </c>
      <c r="E90" s="34" t="e">
        <f t="shared" si="4"/>
        <v>#DIV/0!</v>
      </c>
      <c r="F90" s="34">
        <f t="shared" si="3"/>
        <v>0</v>
      </c>
    </row>
    <row r="91" spans="1:7" ht="18.75" hidden="1" customHeight="1">
      <c r="A91" s="53">
        <v>1401</v>
      </c>
      <c r="B91" s="54" t="s">
        <v>113</v>
      </c>
      <c r="C91" s="105"/>
      <c r="D91" s="92"/>
      <c r="E91" s="38" t="e">
        <f t="shared" si="4"/>
        <v>#DIV/0!</v>
      </c>
      <c r="F91" s="38">
        <f t="shared" si="3"/>
        <v>0</v>
      </c>
    </row>
    <row r="92" spans="1:7" ht="15.75" hidden="1" customHeight="1">
      <c r="A92" s="53">
        <v>1402</v>
      </c>
      <c r="B92" s="54" t="s">
        <v>114</v>
      </c>
      <c r="C92" s="105"/>
      <c r="D92" s="92"/>
      <c r="E92" s="38" t="e">
        <f t="shared" si="4"/>
        <v>#DIV/0!</v>
      </c>
      <c r="F92" s="38">
        <f t="shared" si="3"/>
        <v>0</v>
      </c>
    </row>
    <row r="93" spans="1:7" ht="12.75" hidden="1" customHeight="1">
      <c r="A93" s="53">
        <v>1403</v>
      </c>
      <c r="B93" s="54" t="s">
        <v>115</v>
      </c>
      <c r="C93" s="105"/>
      <c r="D93" s="92"/>
      <c r="E93" s="38" t="e">
        <f t="shared" si="4"/>
        <v>#DIV/0!</v>
      </c>
      <c r="F93" s="38">
        <f t="shared" si="3"/>
        <v>0</v>
      </c>
    </row>
    <row r="94" spans="1:7" s="6" customFormat="1">
      <c r="A94" s="52"/>
      <c r="B94" s="57" t="s">
        <v>116</v>
      </c>
      <c r="C94" s="461">
        <f>C52+C60+C62+C68+C73+C77+C84</f>
        <v>3015.0030000000002</v>
      </c>
      <c r="D94" s="461">
        <f>D52+D60+D62+D68+D73+D77+D79+D84+D90</f>
        <v>198.6705</v>
      </c>
      <c r="E94" s="127">
        <f t="shared" si="4"/>
        <v>6.5893964284612654</v>
      </c>
      <c r="F94" s="34">
        <f t="shared" si="3"/>
        <v>-2816.3325</v>
      </c>
      <c r="G94" s="197"/>
    </row>
    <row r="95" spans="1:7">
      <c r="C95" s="125"/>
      <c r="D95" s="101"/>
    </row>
    <row r="96" spans="1:7" s="65" customFormat="1" ht="16.5" customHeight="1">
      <c r="A96" s="63" t="s">
        <v>117</v>
      </c>
      <c r="B96" s="63"/>
      <c r="C96" s="182"/>
      <c r="D96" s="182"/>
    </row>
    <row r="97" spans="1:3" s="65" customFormat="1" ht="20.25" customHeight="1">
      <c r="A97" s="66" t="s">
        <v>118</v>
      </c>
      <c r="B97" s="66"/>
      <c r="C97" s="65" t="s">
        <v>119</v>
      </c>
    </row>
    <row r="98" spans="1:3" ht="13.5" customHeight="1"/>
    <row r="100" spans="1:3" ht="5.25" customHeight="1"/>
    <row r="142" hidden="1"/>
  </sheetData>
  <customSheetViews>
    <customSheetView guid="{61528DAC-5C4C-48F4-ADE2-8A724B05A086}" scale="70" showPageBreaks="1" printArea="1" hiddenRows="1" view="pageBreakPreview" topLeftCell="A35">
      <selection activeCell="D50" sqref="D50"/>
      <pageMargins left="0.74803149606299213" right="0.74803149606299213" top="0.19685039370078741" bottom="0.15748031496062992" header="0.51181102362204722" footer="0.23622047244094491"/>
      <pageSetup paperSize="9" scale="60" orientation="portrait" r:id="rId1"/>
      <headerFooter alignWithMargins="0"/>
    </customSheetView>
    <customSheetView guid="{5BFCA170-DEAE-4D2C-98A0-1E68B427AC01}" showPageBreaks="1" hiddenRows="1" topLeftCell="A28">
      <selection activeCell="I43" sqref="I42:I43"/>
      <pageMargins left="0.75" right="0.75" top="0.18" bottom="0.17" header="0.5" footer="0.25"/>
      <pageSetup paperSize="9" scale="63" orientation="portrait" r:id="rId2"/>
      <headerFooter alignWithMargins="0"/>
    </customSheetView>
    <customSheetView guid="{42584DC0-1D41-4C93-9B38-C388E7B8DAC4}" scale="70" showPageBreaks="1" hiddenRows="1" view="pageBreakPreview" topLeftCell="A30">
      <selection activeCell="A43" sqref="A43:B43"/>
      <pageMargins left="0.75" right="0.75" top="0.18" bottom="0.17" header="0.5" footer="0.25"/>
      <pageSetup paperSize="9" scale="63" orientation="portrait" r:id="rId3"/>
      <headerFooter alignWithMargins="0"/>
    </customSheetView>
    <customSheetView guid="{1718F1EE-9F48-4DBE-9531-3B70F9C4A5DD}" scale="70" showPageBreaks="1" hiddenRows="1" view="pageBreakPreview" topLeftCell="A27">
      <selection activeCell="D62" sqref="D62"/>
      <pageMargins left="0.75" right="0.75" top="0.18" bottom="0.17" header="0.5" footer="0.25"/>
      <pageSetup paperSize="9" scale="49" orientation="portrait" r:id="rId4"/>
      <headerFooter alignWithMargins="0"/>
    </customSheetView>
    <customSheetView guid="{3DCB9AAA-F09C-4EA6-B992-F93E466D374A}" hiddenRows="1">
      <selection activeCell="B100" sqref="B100"/>
      <pageMargins left="0.75" right="0.75" top="0.18" bottom="0.17" header="0.5" footer="0.25"/>
      <pageSetup paperSize="9" scale="63" orientation="portrait" r:id="rId5"/>
      <headerFooter alignWithMargins="0"/>
    </customSheetView>
    <customSheetView guid="{A54C432C-6C68-4B53-A75C-446EB3A61B2B}" scale="70" showPageBreaks="1" hiddenRows="1" view="pageBreakPreview" topLeftCell="A4">
      <selection activeCell="G93" sqref="G93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 topLeftCell="A42">
      <selection activeCell="A67" sqref="A67:XFD67"/>
      <pageMargins left="0.75" right="0.75" top="0.18" bottom="0.17" header="0.5" footer="0.25"/>
      <pageSetup paperSize="9" scale="63" orientation="portrait" r:id="rId7"/>
      <headerFooter alignWithMargins="0"/>
    </customSheetView>
    <customSheetView guid="{B30CE22D-C12F-4E12-8BB9-3AAE0A6991CC}" scale="70" showPageBreaks="1" printArea="1" hiddenRows="1" view="pageBreakPreview" topLeftCell="A25">
      <selection activeCell="D94" sqref="D94"/>
      <pageMargins left="0.74803149606299213" right="0.74803149606299213" top="0.19685039370078741" bottom="0.15748031496062992" header="0.51181102362204722" footer="0.23622047244094491"/>
      <pageSetup paperSize="9" scale="60" orientation="portrait" r:id="rId8"/>
      <headerFooter alignWithMargins="0"/>
    </customSheetView>
    <customSheetView guid="{B31C8DB7-3E78-4144-A6B5-8DE36DE63F0E}" hiddenRows="1" topLeftCell="A34">
      <selection activeCell="D44" sqref="D44"/>
      <pageMargins left="0.75" right="0.75" top="0.18" bottom="0.17" header="0.5" footer="0.25"/>
      <pageSetup paperSize="9" scale="63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19685039370078741" bottom="0.15748031496062992" header="0.51181102362204722" footer="0.23622047244094491"/>
  <pageSetup paperSize="9" scale="60" orientation="portrait" r:id="rId1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H142"/>
  <sheetViews>
    <sheetView view="pageBreakPreview" topLeftCell="A38" zoomScale="70" zoomScaleNormal="100" zoomScaleSheetLayoutView="70" workbookViewId="0">
      <selection activeCell="D52" sqref="D52"/>
    </sheetView>
  </sheetViews>
  <sheetFormatPr defaultRowHeight="15.75"/>
  <cols>
    <col min="1" max="1" width="14.7109375" style="58" customWidth="1"/>
    <col min="2" max="2" width="56.42578125" style="59" customWidth="1"/>
    <col min="3" max="3" width="16.7109375" style="60" customWidth="1"/>
    <col min="4" max="4" width="16.85546875" style="62" customWidth="1"/>
    <col min="5" max="5" width="15.28515625" style="62" customWidth="1"/>
    <col min="6" max="6" width="13.42578125" style="62" customWidth="1"/>
    <col min="7" max="7" width="15.42578125" style="1" bestFit="1" customWidth="1"/>
    <col min="8" max="8" width="17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415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134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3260.32</v>
      </c>
      <c r="D4" s="5">
        <f>D5+D12+D14+D17+D7</f>
        <v>246.86284000000001</v>
      </c>
      <c r="E4" s="5">
        <f>SUM(D4/C4*100)</f>
        <v>7.5717365166609412</v>
      </c>
      <c r="F4" s="5">
        <f>SUM(D4-C4)</f>
        <v>-3013.4571599999999</v>
      </c>
    </row>
    <row r="5" spans="1:6" s="6" customFormat="1">
      <c r="A5" s="68">
        <v>1010000000</v>
      </c>
      <c r="B5" s="67" t="s">
        <v>5</v>
      </c>
      <c r="C5" s="5">
        <f>C6</f>
        <v>350.22</v>
      </c>
      <c r="D5" s="5">
        <f>D6</f>
        <v>50.678400000000003</v>
      </c>
      <c r="E5" s="5">
        <f t="shared" ref="E5:E52" si="0">SUM(D5/C5*100)</f>
        <v>14.470447147507281</v>
      </c>
      <c r="F5" s="5">
        <f t="shared" ref="F5:F52" si="1">SUM(D5-C5)</f>
        <v>-299.54160000000002</v>
      </c>
    </row>
    <row r="6" spans="1:6">
      <c r="A6" s="7">
        <v>1010200001</v>
      </c>
      <c r="B6" s="8" t="s">
        <v>224</v>
      </c>
      <c r="C6" s="9">
        <v>350.22</v>
      </c>
      <c r="D6" s="10">
        <v>50.678400000000003</v>
      </c>
      <c r="E6" s="9">
        <f t="shared" ref="E6:E11" si="2">SUM(D6/C6*100)</f>
        <v>14.470447147507281</v>
      </c>
      <c r="F6" s="9">
        <f t="shared" si="1"/>
        <v>-299.54160000000002</v>
      </c>
    </row>
    <row r="7" spans="1:6" ht="31.5">
      <c r="A7" s="3">
        <v>1030000000</v>
      </c>
      <c r="B7" s="13" t="s">
        <v>266</v>
      </c>
      <c r="C7" s="5">
        <f>C8+C10+C9</f>
        <v>717.1</v>
      </c>
      <c r="D7" s="5">
        <f>D8+D10+D9+D11</f>
        <v>60.982190000000017</v>
      </c>
      <c r="E7" s="5">
        <f t="shared" si="2"/>
        <v>8.5040008367033906</v>
      </c>
      <c r="F7" s="5">
        <f t="shared" si="1"/>
        <v>-656.11780999999996</v>
      </c>
    </row>
    <row r="8" spans="1:6">
      <c r="A8" s="7">
        <v>1030223001</v>
      </c>
      <c r="B8" s="8" t="s">
        <v>268</v>
      </c>
      <c r="C8" s="9">
        <v>267.48</v>
      </c>
      <c r="D8" s="10">
        <v>28.636890000000001</v>
      </c>
      <c r="E8" s="9">
        <f t="shared" si="2"/>
        <v>10.706179901301031</v>
      </c>
      <c r="F8" s="9">
        <f t="shared" si="1"/>
        <v>-238.84311000000002</v>
      </c>
    </row>
    <row r="9" spans="1:6">
      <c r="A9" s="7">
        <v>1030224001</v>
      </c>
      <c r="B9" s="8" t="s">
        <v>274</v>
      </c>
      <c r="C9" s="9">
        <v>2.87</v>
      </c>
      <c r="D9" s="10">
        <v>0.18376000000000001</v>
      </c>
      <c r="E9" s="9">
        <f t="shared" si="2"/>
        <v>6.4027874564459939</v>
      </c>
      <c r="F9" s="9">
        <f t="shared" si="1"/>
        <v>-2.6862400000000002</v>
      </c>
    </row>
    <row r="10" spans="1:6">
      <c r="A10" s="7">
        <v>1030225001</v>
      </c>
      <c r="B10" s="8" t="s">
        <v>267</v>
      </c>
      <c r="C10" s="9">
        <v>446.75</v>
      </c>
      <c r="D10" s="10">
        <v>37.969520000000003</v>
      </c>
      <c r="E10" s="9">
        <f t="shared" si="2"/>
        <v>8.499053161723559</v>
      </c>
      <c r="F10" s="9">
        <f t="shared" si="1"/>
        <v>-408.78048000000001</v>
      </c>
    </row>
    <row r="11" spans="1:6">
      <c r="A11" s="7">
        <v>1030226001</v>
      </c>
      <c r="B11" s="8" t="s">
        <v>276</v>
      </c>
      <c r="C11" s="9">
        <v>0</v>
      </c>
      <c r="D11" s="10">
        <v>-5.8079799999999997</v>
      </c>
      <c r="E11" s="9" t="e">
        <f t="shared" si="2"/>
        <v>#DIV/0!</v>
      </c>
      <c r="F11" s="9">
        <f t="shared" si="1"/>
        <v>-5.8079799999999997</v>
      </c>
    </row>
    <row r="12" spans="1:6" s="6" customFormat="1">
      <c r="A12" s="68">
        <v>1050000000</v>
      </c>
      <c r="B12" s="67" t="s">
        <v>6</v>
      </c>
      <c r="C12" s="5">
        <f>SUM(C13:C13)</f>
        <v>40</v>
      </c>
      <c r="D12" s="5">
        <f>SUM(D13:D13)</f>
        <v>13.313700000000001</v>
      </c>
      <c r="E12" s="5">
        <f t="shared" si="0"/>
        <v>33.284250000000007</v>
      </c>
      <c r="F12" s="5">
        <f t="shared" si="1"/>
        <v>-26.686299999999999</v>
      </c>
    </row>
    <row r="13" spans="1:6" ht="15.75" customHeight="1">
      <c r="A13" s="7">
        <v>1050300000</v>
      </c>
      <c r="B13" s="11" t="s">
        <v>225</v>
      </c>
      <c r="C13" s="12">
        <v>40</v>
      </c>
      <c r="D13" s="10">
        <v>13.313700000000001</v>
      </c>
      <c r="E13" s="9">
        <f t="shared" si="0"/>
        <v>33.284250000000007</v>
      </c>
      <c r="F13" s="9">
        <f t="shared" si="1"/>
        <v>-26.686299999999999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2143</v>
      </c>
      <c r="D14" s="5">
        <f>D15+D16</f>
        <v>121.28855</v>
      </c>
      <c r="E14" s="5">
        <f t="shared" si="0"/>
        <v>5.6597550163322445</v>
      </c>
      <c r="F14" s="5">
        <f t="shared" si="1"/>
        <v>-2021.71145</v>
      </c>
    </row>
    <row r="15" spans="1:6" s="6" customFormat="1" ht="15.75" customHeight="1">
      <c r="A15" s="7">
        <v>1060100000</v>
      </c>
      <c r="B15" s="11" t="s">
        <v>8</v>
      </c>
      <c r="C15" s="9">
        <v>943</v>
      </c>
      <c r="D15" s="10">
        <v>38.078270000000003</v>
      </c>
      <c r="E15" s="5">
        <f t="shared" si="0"/>
        <v>4.0379925768822913</v>
      </c>
      <c r="F15" s="9">
        <f>SUM(D15-C15)</f>
        <v>-904.92173000000003</v>
      </c>
    </row>
    <row r="16" spans="1:6" ht="15" customHeight="1">
      <c r="A16" s="7">
        <v>1060600000</v>
      </c>
      <c r="B16" s="11" t="s">
        <v>7</v>
      </c>
      <c r="C16" s="9">
        <v>1200</v>
      </c>
      <c r="D16" s="10">
        <v>83.210279999999997</v>
      </c>
      <c r="E16" s="5">
        <f t="shared" si="0"/>
        <v>6.9341900000000001</v>
      </c>
      <c r="F16" s="9">
        <f t="shared" si="1"/>
        <v>-1116.78972</v>
      </c>
    </row>
    <row r="17" spans="1:6" s="6" customFormat="1" ht="18" customHeight="1">
      <c r="A17" s="3">
        <v>1080000000</v>
      </c>
      <c r="B17" s="4" t="s">
        <v>10</v>
      </c>
      <c r="C17" s="5">
        <f>C18</f>
        <v>10</v>
      </c>
      <c r="D17" s="5">
        <f>D18</f>
        <v>0.6</v>
      </c>
      <c r="E17" s="5">
        <f t="shared" si="0"/>
        <v>6</v>
      </c>
      <c r="F17" s="5">
        <f t="shared" si="1"/>
        <v>-9.4</v>
      </c>
    </row>
    <row r="18" spans="1:6" ht="18" customHeight="1">
      <c r="A18" s="7">
        <v>1080400001</v>
      </c>
      <c r="B18" s="8" t="s">
        <v>223</v>
      </c>
      <c r="C18" s="9">
        <v>10</v>
      </c>
      <c r="D18" s="10">
        <v>0.6</v>
      </c>
      <c r="E18" s="9">
        <f t="shared" si="0"/>
        <v>6</v>
      </c>
      <c r="F18" s="9">
        <f t="shared" si="1"/>
        <v>-9.4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31.5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31.5" hidden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7.25" customHeight="1">
      <c r="A25" s="3"/>
      <c r="B25" s="4" t="s">
        <v>12</v>
      </c>
      <c r="C25" s="5">
        <f>C26+C30+C32+C37+C35</f>
        <v>215</v>
      </c>
      <c r="D25" s="5">
        <f>D26+D30+D32+D35+D37</f>
        <v>5.7608499999999996</v>
      </c>
      <c r="E25" s="5">
        <f t="shared" si="0"/>
        <v>2.6794651162790695</v>
      </c>
      <c r="F25" s="5">
        <f t="shared" si="1"/>
        <v>-209.23915</v>
      </c>
    </row>
    <row r="26" spans="1:6" s="6" customFormat="1" ht="30.75" customHeight="1">
      <c r="A26" s="68">
        <v>1110000000</v>
      </c>
      <c r="B26" s="69" t="s">
        <v>126</v>
      </c>
      <c r="C26" s="5">
        <f>C28+C29</f>
        <v>215</v>
      </c>
      <c r="D26" s="5">
        <f>D28+D29</f>
        <v>8.3339999999999996</v>
      </c>
      <c r="E26" s="5">
        <f t="shared" si="0"/>
        <v>3.8762790697674419</v>
      </c>
      <c r="F26" s="5">
        <f t="shared" si="1"/>
        <v>-206.666</v>
      </c>
    </row>
    <row r="27" spans="1:6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15.75" customHeight="1">
      <c r="A28" s="16">
        <v>1110502510</v>
      </c>
      <c r="B28" s="17" t="s">
        <v>313</v>
      </c>
      <c r="C28" s="12">
        <v>165</v>
      </c>
      <c r="D28" s="10">
        <v>0</v>
      </c>
      <c r="E28" s="9">
        <f t="shared" si="0"/>
        <v>0</v>
      </c>
      <c r="F28" s="9">
        <f t="shared" si="1"/>
        <v>-165</v>
      </c>
    </row>
    <row r="29" spans="1:6">
      <c r="A29" s="7">
        <v>1110503000</v>
      </c>
      <c r="B29" s="11" t="s">
        <v>220</v>
      </c>
      <c r="C29" s="12">
        <v>50</v>
      </c>
      <c r="D29" s="10">
        <v>8.3339999999999996</v>
      </c>
      <c r="E29" s="9">
        <f>SUM(D29/C29*100)</f>
        <v>16.667999999999999</v>
      </c>
      <c r="F29" s="9">
        <f t="shared" si="1"/>
        <v>-41.665999999999997</v>
      </c>
    </row>
    <row r="30" spans="1:6" s="15" customFormat="1" ht="35.25" customHeight="1">
      <c r="A30" s="68">
        <v>1130000000</v>
      </c>
      <c r="B30" s="69" t="s">
        <v>128</v>
      </c>
      <c r="C30" s="5">
        <f>C31</f>
        <v>0</v>
      </c>
      <c r="D30" s="5">
        <f>D31</f>
        <v>0</v>
      </c>
      <c r="E30" s="5" t="e">
        <f t="shared" si="0"/>
        <v>#DIV/0!</v>
      </c>
      <c r="F30" s="5">
        <f t="shared" si="1"/>
        <v>0</v>
      </c>
    </row>
    <row r="31" spans="1:6" ht="18" customHeight="1">
      <c r="A31" s="7">
        <v>1130206005</v>
      </c>
      <c r="B31" s="8" t="s">
        <v>219</v>
      </c>
      <c r="C31" s="9">
        <v>0</v>
      </c>
      <c r="D31" s="10">
        <v>0</v>
      </c>
      <c r="E31" s="9" t="e">
        <f>SUM(D31/C31*100)</f>
        <v>#DIV/0!</v>
      </c>
      <c r="F31" s="9">
        <f t="shared" si="1"/>
        <v>0</v>
      </c>
    </row>
    <row r="32" spans="1:6" ht="18.75" customHeight="1">
      <c r="A32" s="70">
        <v>1140000000</v>
      </c>
      <c r="B32" s="71" t="s">
        <v>129</v>
      </c>
      <c r="C32" s="5">
        <f>C33+C34</f>
        <v>0</v>
      </c>
      <c r="D32" s="5">
        <f>D33+D34</f>
        <v>0</v>
      </c>
      <c r="E32" s="5" t="e">
        <f t="shared" si="0"/>
        <v>#DIV/0!</v>
      </c>
      <c r="F32" s="5">
        <f t="shared" si="1"/>
        <v>0</v>
      </c>
    </row>
    <row r="33" spans="1:7" ht="18.75" hidden="1" customHeight="1">
      <c r="A33" s="16">
        <v>1140200000</v>
      </c>
      <c r="B33" s="18" t="s">
        <v>130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16.5" customHeight="1">
      <c r="A35" s="100">
        <v>1160000000</v>
      </c>
      <c r="B35" s="13" t="s">
        <v>240</v>
      </c>
      <c r="C35" s="5">
        <f>C36</f>
        <v>0</v>
      </c>
      <c r="D35" s="14">
        <f>D36</f>
        <v>0</v>
      </c>
      <c r="E35" s="9" t="e">
        <f t="shared" si="0"/>
        <v>#DIV/0!</v>
      </c>
      <c r="F35" s="9">
        <f t="shared" si="1"/>
        <v>0</v>
      </c>
    </row>
    <row r="36" spans="1:7" ht="46.5" customHeight="1">
      <c r="A36" s="7">
        <v>1160701010</v>
      </c>
      <c r="B36" s="8" t="s">
        <v>402</v>
      </c>
      <c r="C36" s="9">
        <v>0</v>
      </c>
      <c r="D36" s="10">
        <v>0</v>
      </c>
      <c r="E36" s="9" t="e">
        <f t="shared" si="0"/>
        <v>#DIV/0!</v>
      </c>
      <c r="F36" s="9">
        <f t="shared" si="1"/>
        <v>0</v>
      </c>
    </row>
    <row r="37" spans="1:7" ht="24.75" customHeight="1">
      <c r="A37" s="3">
        <v>1170000000</v>
      </c>
      <c r="B37" s="13" t="s">
        <v>132</v>
      </c>
      <c r="C37" s="5">
        <f>C38+C39</f>
        <v>0</v>
      </c>
      <c r="D37" s="5">
        <f>D38+D39</f>
        <v>-2.57315</v>
      </c>
      <c r="E37" s="5" t="e">
        <f t="shared" si="0"/>
        <v>#DIV/0!</v>
      </c>
      <c r="F37" s="5">
        <f t="shared" si="1"/>
        <v>-2.57315</v>
      </c>
    </row>
    <row r="38" spans="1:7" ht="22.5" customHeight="1">
      <c r="A38" s="7">
        <v>1170105005</v>
      </c>
      <c r="B38" s="8" t="s">
        <v>15</v>
      </c>
      <c r="C38" s="9">
        <v>0</v>
      </c>
      <c r="D38" s="9">
        <v>-2.57315</v>
      </c>
      <c r="E38" s="9" t="e">
        <f t="shared" si="0"/>
        <v>#DIV/0!</v>
      </c>
      <c r="F38" s="9">
        <f t="shared" si="1"/>
        <v>-2.57315</v>
      </c>
    </row>
    <row r="39" spans="1:7" ht="43.5" customHeight="1">
      <c r="A39" s="7">
        <v>1170505005</v>
      </c>
      <c r="B39" s="11" t="s">
        <v>216</v>
      </c>
      <c r="C39" s="9">
        <v>0</v>
      </c>
      <c r="D39" s="10">
        <v>0</v>
      </c>
      <c r="E39" s="9" t="e">
        <f t="shared" si="0"/>
        <v>#DIV/0!</v>
      </c>
      <c r="F39" s="9">
        <f t="shared" si="1"/>
        <v>0</v>
      </c>
    </row>
    <row r="40" spans="1:7" s="6" customFormat="1" ht="44.25" customHeight="1">
      <c r="A40" s="3">
        <v>1000000000</v>
      </c>
      <c r="B40" s="4" t="s">
        <v>16</v>
      </c>
      <c r="C40" s="126">
        <f>SUM(C4,C25)</f>
        <v>3475.32</v>
      </c>
      <c r="D40" s="126">
        <f>D4+D25</f>
        <v>252.62369000000001</v>
      </c>
      <c r="E40" s="5">
        <f t="shared" si="0"/>
        <v>7.2690770921814387</v>
      </c>
      <c r="F40" s="5">
        <f t="shared" si="1"/>
        <v>-3222.6963100000003</v>
      </c>
    </row>
    <row r="41" spans="1:7" s="6" customFormat="1" ht="20.25" customHeight="1">
      <c r="A41" s="3">
        <v>2000000000</v>
      </c>
      <c r="B41" s="4" t="s">
        <v>17</v>
      </c>
      <c r="C41" s="447">
        <f>C42+C43+C44+C46+C47+C45+C48</f>
        <v>9832.1780299999991</v>
      </c>
      <c r="D41" s="447">
        <f>D42+D43+D44+D46+D47+D45+D48</f>
        <v>1040.5408</v>
      </c>
      <c r="E41" s="5">
        <f t="shared" si="0"/>
        <v>10.583014229655889</v>
      </c>
      <c r="F41" s="5">
        <f t="shared" si="1"/>
        <v>-8791.6372299999985</v>
      </c>
      <c r="G41" s="19"/>
    </row>
    <row r="42" spans="1:7" ht="19.5" customHeight="1">
      <c r="A42" s="16">
        <v>2021000000</v>
      </c>
      <c r="B42" s="17" t="s">
        <v>18</v>
      </c>
      <c r="C42" s="448">
        <v>6036.4</v>
      </c>
      <c r="D42" s="449">
        <v>1006.074</v>
      </c>
      <c r="E42" s="9">
        <f t="shared" si="0"/>
        <v>16.666788151878603</v>
      </c>
      <c r="F42" s="9">
        <f t="shared" si="1"/>
        <v>-5030.326</v>
      </c>
    </row>
    <row r="43" spans="1:7" ht="27.75" customHeight="1">
      <c r="A43" s="16">
        <v>2021500200</v>
      </c>
      <c r="B43" s="17" t="s">
        <v>227</v>
      </c>
      <c r="C43" s="12">
        <v>0</v>
      </c>
      <c r="D43" s="20">
        <v>0</v>
      </c>
      <c r="E43" s="9" t="e">
        <f t="shared" si="0"/>
        <v>#DIV/0!</v>
      </c>
      <c r="F43" s="9">
        <f t="shared" si="1"/>
        <v>0</v>
      </c>
    </row>
    <row r="44" spans="1:7" ht="21" customHeight="1">
      <c r="A44" s="16">
        <v>2022000000</v>
      </c>
      <c r="B44" s="17" t="s">
        <v>19</v>
      </c>
      <c r="C44" s="12">
        <v>3555.4910300000001</v>
      </c>
      <c r="D44" s="10">
        <v>0</v>
      </c>
      <c r="E44" s="9">
        <f t="shared" si="0"/>
        <v>0</v>
      </c>
      <c r="F44" s="9">
        <f t="shared" si="1"/>
        <v>-3555.4910300000001</v>
      </c>
    </row>
    <row r="45" spans="1:7" ht="23.25" hidden="1" customHeight="1">
      <c r="A45" s="16">
        <v>2022999910</v>
      </c>
      <c r="B45" s="18" t="s">
        <v>331</v>
      </c>
      <c r="C45" s="12">
        <v>0</v>
      </c>
      <c r="D45" s="10">
        <v>0</v>
      </c>
      <c r="E45" s="9" t="e">
        <f>SUM(D45/C45*100)</f>
        <v>#DIV/0!</v>
      </c>
      <c r="F45" s="9">
        <f>SUM(D45-C45)</f>
        <v>0</v>
      </c>
    </row>
    <row r="46" spans="1:7" ht="21" customHeight="1">
      <c r="A46" s="16">
        <v>2023000000</v>
      </c>
      <c r="B46" s="17" t="s">
        <v>20</v>
      </c>
      <c r="C46" s="12">
        <v>215.28700000000001</v>
      </c>
      <c r="D46" s="184">
        <v>34.466799999999999</v>
      </c>
      <c r="E46" s="9">
        <f t="shared" si="0"/>
        <v>16.009698681295202</v>
      </c>
      <c r="F46" s="9">
        <f t="shared" si="1"/>
        <v>-180.8202</v>
      </c>
    </row>
    <row r="47" spans="1:7" ht="14.25" customHeight="1">
      <c r="A47" s="16">
        <v>2020400000</v>
      </c>
      <c r="B47" s="17" t="s">
        <v>21</v>
      </c>
      <c r="C47" s="12">
        <v>25</v>
      </c>
      <c r="D47" s="185">
        <v>0</v>
      </c>
      <c r="E47" s="9">
        <f t="shared" si="0"/>
        <v>0</v>
      </c>
      <c r="F47" s="9">
        <f t="shared" si="1"/>
        <v>-25</v>
      </c>
    </row>
    <row r="48" spans="1:7" ht="16.5" customHeight="1">
      <c r="A48" s="7">
        <v>2070500010</v>
      </c>
      <c r="B48" s="17" t="s">
        <v>332</v>
      </c>
      <c r="C48" s="12">
        <v>0</v>
      </c>
      <c r="D48" s="185">
        <v>0</v>
      </c>
      <c r="E48" s="9" t="e">
        <f t="shared" si="0"/>
        <v>#DIV/0!</v>
      </c>
      <c r="F48" s="9">
        <f t="shared" si="1"/>
        <v>0</v>
      </c>
    </row>
    <row r="49" spans="1:8" ht="47.25" hidden="1">
      <c r="A49" s="16">
        <v>2020900000</v>
      </c>
      <c r="B49" s="18" t="s">
        <v>22</v>
      </c>
      <c r="C49" s="270"/>
      <c r="D49" s="269"/>
      <c r="E49" s="9" t="e">
        <f t="shared" si="0"/>
        <v>#DIV/0!</v>
      </c>
      <c r="F49" s="9">
        <f t="shared" si="1"/>
        <v>0</v>
      </c>
    </row>
    <row r="50" spans="1:8" hidden="1">
      <c r="A50" s="7">
        <v>2190500005</v>
      </c>
      <c r="B50" s="11" t="s">
        <v>23</v>
      </c>
      <c r="C50" s="268">
        <v>0</v>
      </c>
      <c r="D50" s="268"/>
      <c r="E50" s="5"/>
      <c r="F50" s="5">
        <f>SUM(D50-C50)</f>
        <v>0</v>
      </c>
    </row>
    <row r="51" spans="1:8" s="6" customFormat="1" ht="31.5" hidden="1">
      <c r="A51" s="3">
        <v>3000000000</v>
      </c>
      <c r="B51" s="13" t="s">
        <v>24</v>
      </c>
      <c r="C51" s="271">
        <v>0</v>
      </c>
      <c r="D51" s="268">
        <v>0</v>
      </c>
      <c r="E51" s="5" t="e">
        <f t="shared" si="0"/>
        <v>#DIV/0!</v>
      </c>
      <c r="F51" s="5">
        <f t="shared" si="1"/>
        <v>0</v>
      </c>
    </row>
    <row r="52" spans="1:8" s="6" customFormat="1" ht="23.25" customHeight="1">
      <c r="A52" s="3"/>
      <c r="B52" s="4" t="s">
        <v>25</v>
      </c>
      <c r="C52" s="231">
        <f>SUM(C40,C41,C51)</f>
        <v>13307.498029999999</v>
      </c>
      <c r="D52" s="469">
        <f>D40+D41</f>
        <v>1293.1644900000001</v>
      </c>
      <c r="E52" s="5">
        <f t="shared" si="0"/>
        <v>9.7175628888670982</v>
      </c>
      <c r="F52" s="5">
        <f t="shared" si="1"/>
        <v>-12014.33354</v>
      </c>
      <c r="G52" s="94"/>
      <c r="H52" s="94"/>
    </row>
    <row r="53" spans="1:8" s="6" customFormat="1">
      <c r="A53" s="3"/>
      <c r="B53" s="21" t="s">
        <v>306</v>
      </c>
      <c r="C53" s="5">
        <f>C52-C101</f>
        <v>0</v>
      </c>
      <c r="D53" s="5">
        <f>D52-D101</f>
        <v>398.32542000000001</v>
      </c>
      <c r="E53" s="22"/>
      <c r="F53" s="22"/>
    </row>
    <row r="54" spans="1:8" ht="15.75" customHeight="1">
      <c r="A54" s="23"/>
      <c r="B54" s="24"/>
      <c r="C54" s="114"/>
      <c r="D54" s="114"/>
      <c r="E54" s="26"/>
      <c r="F54" s="27"/>
    </row>
    <row r="55" spans="1:8" ht="63">
      <c r="A55" s="28" t="s">
        <v>0</v>
      </c>
      <c r="B55" s="28" t="s">
        <v>26</v>
      </c>
      <c r="C55" s="144" t="s">
        <v>407</v>
      </c>
      <c r="D55" s="145" t="s">
        <v>414</v>
      </c>
      <c r="E55" s="72" t="s">
        <v>2</v>
      </c>
      <c r="F55" s="74" t="s">
        <v>3</v>
      </c>
    </row>
    <row r="56" spans="1:8">
      <c r="A56" s="2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8" s="6" customFormat="1" ht="17.25" customHeight="1">
      <c r="A57" s="30" t="s">
        <v>27</v>
      </c>
      <c r="B57" s="31" t="s">
        <v>28</v>
      </c>
      <c r="C57" s="102">
        <f>C58+C59+C60+C61+C62+C64+C63</f>
        <v>2045.3389999999999</v>
      </c>
      <c r="D57" s="102">
        <f>D58+D59+D60+D61+D62+D64+D63</f>
        <v>264.97775000000001</v>
      </c>
      <c r="E57" s="34">
        <f>SUM(D57/C57*100)</f>
        <v>12.955199602608664</v>
      </c>
      <c r="F57" s="34">
        <f>SUM(D57-C57)</f>
        <v>-1780.3612499999999</v>
      </c>
    </row>
    <row r="58" spans="1:8" s="6" customFormat="1" ht="0.75" hidden="1" customHeight="1">
      <c r="A58" s="35" t="s">
        <v>29</v>
      </c>
      <c r="B58" s="36" t="s">
        <v>30</v>
      </c>
      <c r="C58" s="92"/>
      <c r="D58" s="92"/>
      <c r="E58" s="38"/>
      <c r="F58" s="38"/>
    </row>
    <row r="59" spans="1:8" ht="16.5" customHeight="1">
      <c r="A59" s="35" t="s">
        <v>31</v>
      </c>
      <c r="B59" s="39" t="s">
        <v>32</v>
      </c>
      <c r="C59" s="146">
        <v>1939.6</v>
      </c>
      <c r="D59" s="92">
        <v>264.97775000000001</v>
      </c>
      <c r="E59" s="38">
        <f t="shared" ref="E59:E101" si="3">SUM(D59/C59*100)</f>
        <v>13.661463703856466</v>
      </c>
      <c r="F59" s="38">
        <f t="shared" ref="F59:F101" si="4">SUM(D59-C59)</f>
        <v>-1674.6222499999999</v>
      </c>
    </row>
    <row r="60" spans="1:8" ht="12.75" hidden="1" customHeight="1">
      <c r="A60" s="35" t="s">
        <v>33</v>
      </c>
      <c r="B60" s="39" t="s">
        <v>34</v>
      </c>
      <c r="C60" s="92"/>
      <c r="D60" s="92"/>
      <c r="E60" s="38" t="e">
        <f t="shared" si="3"/>
        <v>#DIV/0!</v>
      </c>
      <c r="F60" s="38">
        <f t="shared" si="4"/>
        <v>0</v>
      </c>
    </row>
    <row r="61" spans="1:8" ht="12.75" hidden="1" customHeight="1">
      <c r="A61" s="35" t="s">
        <v>35</v>
      </c>
      <c r="B61" s="39" t="s">
        <v>36</v>
      </c>
      <c r="C61" s="92"/>
      <c r="D61" s="92"/>
      <c r="E61" s="38" t="e">
        <f t="shared" si="3"/>
        <v>#DIV/0!</v>
      </c>
      <c r="F61" s="38">
        <f t="shared" si="4"/>
        <v>0</v>
      </c>
    </row>
    <row r="62" spans="1:8" ht="19.5" customHeight="1">
      <c r="A62" s="35" t="s">
        <v>37</v>
      </c>
      <c r="B62" s="39" t="s">
        <v>38</v>
      </c>
      <c r="C62" s="92">
        <v>0</v>
      </c>
      <c r="D62" s="92">
        <v>0</v>
      </c>
      <c r="E62" s="38" t="e">
        <f t="shared" si="3"/>
        <v>#DIV/0!</v>
      </c>
      <c r="F62" s="38">
        <f t="shared" si="4"/>
        <v>0</v>
      </c>
    </row>
    <row r="63" spans="1:8" ht="18" customHeight="1">
      <c r="A63" s="35" t="s">
        <v>39</v>
      </c>
      <c r="B63" s="39" t="s">
        <v>40</v>
      </c>
      <c r="C63" s="103">
        <v>100</v>
      </c>
      <c r="D63" s="103">
        <v>0</v>
      </c>
      <c r="E63" s="38">
        <f t="shared" si="3"/>
        <v>0</v>
      </c>
      <c r="F63" s="38">
        <f t="shared" si="4"/>
        <v>-100</v>
      </c>
    </row>
    <row r="64" spans="1:8" ht="18" customHeight="1">
      <c r="A64" s="35" t="s">
        <v>41</v>
      </c>
      <c r="B64" s="39" t="s">
        <v>42</v>
      </c>
      <c r="C64" s="92">
        <v>5.7389999999999999</v>
      </c>
      <c r="D64" s="92">
        <v>0</v>
      </c>
      <c r="E64" s="38">
        <f t="shared" si="3"/>
        <v>0</v>
      </c>
      <c r="F64" s="38">
        <f t="shared" si="4"/>
        <v>-5.7389999999999999</v>
      </c>
    </row>
    <row r="65" spans="1:7" s="6" customFormat="1" ht="15.75" customHeight="1">
      <c r="A65" s="41" t="s">
        <v>43</v>
      </c>
      <c r="B65" s="42" t="s">
        <v>44</v>
      </c>
      <c r="C65" s="22">
        <f>C66</f>
        <v>206.767</v>
      </c>
      <c r="D65" s="22">
        <f>D66</f>
        <v>21.655180000000001</v>
      </c>
      <c r="E65" s="34">
        <f t="shared" si="3"/>
        <v>10.473228319799583</v>
      </c>
      <c r="F65" s="34">
        <f t="shared" si="4"/>
        <v>-185.11181999999999</v>
      </c>
    </row>
    <row r="66" spans="1:7">
      <c r="A66" s="43" t="s">
        <v>45</v>
      </c>
      <c r="B66" s="44" t="s">
        <v>46</v>
      </c>
      <c r="C66" s="92">
        <v>206.767</v>
      </c>
      <c r="D66" s="92">
        <v>21.655180000000001</v>
      </c>
      <c r="E66" s="38">
        <f t="shared" si="3"/>
        <v>10.473228319799583</v>
      </c>
      <c r="F66" s="38">
        <f t="shared" si="4"/>
        <v>-185.11181999999999</v>
      </c>
    </row>
    <row r="67" spans="1:7" s="6" customFormat="1" ht="20.25" customHeight="1">
      <c r="A67" s="30" t="s">
        <v>47</v>
      </c>
      <c r="B67" s="31" t="s">
        <v>48</v>
      </c>
      <c r="C67" s="22">
        <f>C70+C72+C71</f>
        <v>315</v>
      </c>
      <c r="D67" s="22">
        <f>D70+D72+D71</f>
        <v>0</v>
      </c>
      <c r="E67" s="34">
        <f t="shared" si="3"/>
        <v>0</v>
      </c>
      <c r="F67" s="34">
        <f t="shared" si="4"/>
        <v>-315</v>
      </c>
    </row>
    <row r="68" spans="1:7" ht="0.75" hidden="1" customHeight="1">
      <c r="A68" s="35" t="s">
        <v>49</v>
      </c>
      <c r="B68" s="39" t="s">
        <v>50</v>
      </c>
      <c r="C68" s="92"/>
      <c r="D68" s="92"/>
      <c r="E68" s="34" t="e">
        <f t="shared" si="3"/>
        <v>#DIV/0!</v>
      </c>
      <c r="F68" s="34">
        <f t="shared" si="4"/>
        <v>0</v>
      </c>
    </row>
    <row r="69" spans="1:7" ht="16.5" hidden="1" customHeight="1">
      <c r="A69" s="45" t="s">
        <v>51</v>
      </c>
      <c r="B69" s="39" t="s">
        <v>52</v>
      </c>
      <c r="C69" s="92">
        <v>0</v>
      </c>
      <c r="D69" s="92"/>
      <c r="E69" s="34" t="e">
        <f t="shared" si="3"/>
        <v>#DIV/0!</v>
      </c>
      <c r="F69" s="34">
        <f t="shared" si="4"/>
        <v>0</v>
      </c>
    </row>
    <row r="70" spans="1:7" ht="15.75" customHeight="1">
      <c r="A70" s="46" t="s">
        <v>53</v>
      </c>
      <c r="B70" s="47" t="s">
        <v>54</v>
      </c>
      <c r="C70" s="92">
        <v>3</v>
      </c>
      <c r="D70" s="92">
        <v>0</v>
      </c>
      <c r="E70" s="34">
        <f t="shared" si="3"/>
        <v>0</v>
      </c>
      <c r="F70" s="34">
        <f t="shared" si="4"/>
        <v>-3</v>
      </c>
    </row>
    <row r="71" spans="1:7" ht="15.75" customHeight="1">
      <c r="A71" s="46" t="s">
        <v>214</v>
      </c>
      <c r="B71" s="47" t="s">
        <v>215</v>
      </c>
      <c r="C71" s="92">
        <v>310</v>
      </c>
      <c r="D71" s="92">
        <v>0</v>
      </c>
      <c r="E71" s="38">
        <f t="shared" ref="E71" si="5">SUM(D71/C71*100)</f>
        <v>0</v>
      </c>
      <c r="F71" s="38">
        <f t="shared" ref="F71" si="6">SUM(D71-C71)</f>
        <v>-310</v>
      </c>
    </row>
    <row r="72" spans="1:7" ht="15.75" customHeight="1">
      <c r="A72" s="46" t="s">
        <v>339</v>
      </c>
      <c r="B72" s="47" t="s">
        <v>340</v>
      </c>
      <c r="C72" s="92">
        <v>2</v>
      </c>
      <c r="D72" s="92">
        <v>0</v>
      </c>
      <c r="E72" s="34">
        <v>0</v>
      </c>
      <c r="F72" s="34">
        <v>0</v>
      </c>
    </row>
    <row r="73" spans="1:7" s="6" customFormat="1" ht="17.25" customHeight="1">
      <c r="A73" s="444" t="s">
        <v>55</v>
      </c>
      <c r="B73" s="31" t="s">
        <v>56</v>
      </c>
      <c r="C73" s="104">
        <f>C75+C76+C77+C74</f>
        <v>2118.9299999999998</v>
      </c>
      <c r="D73" s="104">
        <f>SUM(D74:D77)</f>
        <v>23.059000000000001</v>
      </c>
      <c r="E73" s="34">
        <f t="shared" si="3"/>
        <v>1.0882379314087773</v>
      </c>
      <c r="F73" s="34">
        <f t="shared" si="4"/>
        <v>-2095.8709999999996</v>
      </c>
    </row>
    <row r="74" spans="1:7" ht="15.75" customHeight="1">
      <c r="A74" s="35" t="s">
        <v>57</v>
      </c>
      <c r="B74" s="39" t="s">
        <v>58</v>
      </c>
      <c r="C74" s="105">
        <v>8.52</v>
      </c>
      <c r="D74" s="92">
        <v>0</v>
      </c>
      <c r="E74" s="38">
        <f t="shared" si="3"/>
        <v>0</v>
      </c>
      <c r="F74" s="38">
        <f t="shared" si="4"/>
        <v>-8.52</v>
      </c>
    </row>
    <row r="75" spans="1:7" s="6" customFormat="1" ht="19.5" customHeight="1">
      <c r="A75" s="35" t="s">
        <v>59</v>
      </c>
      <c r="B75" s="39" t="s">
        <v>60</v>
      </c>
      <c r="C75" s="105">
        <v>0</v>
      </c>
      <c r="D75" s="92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105">
        <v>1910.41</v>
      </c>
      <c r="D76" s="92">
        <v>21.059000000000001</v>
      </c>
      <c r="E76" s="38">
        <f t="shared" si="3"/>
        <v>1.1023288194680725</v>
      </c>
      <c r="F76" s="38">
        <f t="shared" si="4"/>
        <v>-1889.3510000000001</v>
      </c>
    </row>
    <row r="77" spans="1:7">
      <c r="A77" s="35" t="s">
        <v>63</v>
      </c>
      <c r="B77" s="39" t="s">
        <v>64</v>
      </c>
      <c r="C77" s="105">
        <v>200</v>
      </c>
      <c r="D77" s="92">
        <v>2</v>
      </c>
      <c r="E77" s="38">
        <f t="shared" si="3"/>
        <v>1</v>
      </c>
      <c r="F77" s="38">
        <f t="shared" si="4"/>
        <v>-198</v>
      </c>
    </row>
    <row r="78" spans="1:7" s="6" customFormat="1" ht="24" customHeight="1">
      <c r="A78" s="30" t="s">
        <v>65</v>
      </c>
      <c r="B78" s="31" t="s">
        <v>66</v>
      </c>
      <c r="C78" s="22">
        <f>SUM(C79:C82)</f>
        <v>5123.2620299999999</v>
      </c>
      <c r="D78" s="22">
        <f>SUM(D79:D82)</f>
        <v>116.1546</v>
      </c>
      <c r="E78" s="34">
        <f t="shared" si="3"/>
        <v>2.2672000635501366</v>
      </c>
      <c r="F78" s="34">
        <f t="shared" si="4"/>
        <v>-5007.10743</v>
      </c>
    </row>
    <row r="79" spans="1:7" ht="2.25" hidden="1" customHeight="1">
      <c r="A79" s="35" t="s">
        <v>67</v>
      </c>
      <c r="B79" s="51" t="s">
        <v>68</v>
      </c>
      <c r="C79" s="92">
        <v>0</v>
      </c>
      <c r="D79" s="92">
        <v>0</v>
      </c>
      <c r="E79" s="38" t="e">
        <f t="shared" si="3"/>
        <v>#DIV/0!</v>
      </c>
      <c r="F79" s="38">
        <f t="shared" si="4"/>
        <v>0</v>
      </c>
    </row>
    <row r="80" spans="1:7" ht="15" customHeight="1">
      <c r="A80" s="35" t="s">
        <v>69</v>
      </c>
      <c r="B80" s="51" t="s">
        <v>70</v>
      </c>
      <c r="C80" s="92">
        <v>920</v>
      </c>
      <c r="D80" s="92">
        <v>43.263660000000002</v>
      </c>
      <c r="E80" s="38">
        <f t="shared" si="3"/>
        <v>4.7025717391304349</v>
      </c>
      <c r="F80" s="38">
        <f t="shared" si="4"/>
        <v>-876.73634000000004</v>
      </c>
    </row>
    <row r="81" spans="1:6" ht="15" customHeight="1">
      <c r="A81" s="35" t="s">
        <v>71</v>
      </c>
      <c r="B81" s="39" t="s">
        <v>72</v>
      </c>
      <c r="C81" s="92">
        <v>4203.2620299999999</v>
      </c>
      <c r="D81" s="92">
        <v>72.890940000000001</v>
      </c>
      <c r="E81" s="38">
        <f t="shared" si="3"/>
        <v>1.7341517012204926</v>
      </c>
      <c r="F81" s="38">
        <f t="shared" si="4"/>
        <v>-4130.3710899999996</v>
      </c>
    </row>
    <row r="82" spans="1:6" ht="18" hidden="1" customHeight="1">
      <c r="A82" s="35" t="s">
        <v>251</v>
      </c>
      <c r="B82" s="39" t="s">
        <v>252</v>
      </c>
      <c r="C82" s="92">
        <v>0</v>
      </c>
      <c r="D82" s="92">
        <v>0</v>
      </c>
      <c r="E82" s="38" t="e">
        <f t="shared" si="3"/>
        <v>#DIV/0!</v>
      </c>
      <c r="F82" s="38">
        <f t="shared" si="4"/>
        <v>0</v>
      </c>
    </row>
    <row r="83" spans="1:6" s="6" customFormat="1" ht="16.5" customHeight="1">
      <c r="A83" s="30" t="s">
        <v>83</v>
      </c>
      <c r="B83" s="31" t="s">
        <v>84</v>
      </c>
      <c r="C83" s="22">
        <f>C84+C85</f>
        <v>3448.2</v>
      </c>
      <c r="D83" s="22">
        <f>D84+D85</f>
        <v>466.94054</v>
      </c>
      <c r="E83" s="34">
        <f t="shared" si="3"/>
        <v>13.541573574618642</v>
      </c>
      <c r="F83" s="34">
        <f t="shared" si="4"/>
        <v>-2981.2594599999998</v>
      </c>
    </row>
    <row r="84" spans="1:6" ht="14.25" customHeight="1">
      <c r="A84" s="35" t="s">
        <v>85</v>
      </c>
      <c r="B84" s="39" t="s">
        <v>229</v>
      </c>
      <c r="C84" s="92">
        <v>3448.2</v>
      </c>
      <c r="D84" s="92">
        <v>466.94054</v>
      </c>
      <c r="E84" s="38">
        <f t="shared" si="3"/>
        <v>13.541573574618642</v>
      </c>
      <c r="F84" s="38">
        <f t="shared" si="4"/>
        <v>-2981.2594599999998</v>
      </c>
    </row>
    <row r="85" spans="1:6" ht="14.25" hidden="1" customHeight="1">
      <c r="A85" s="35" t="s">
        <v>258</v>
      </c>
      <c r="B85" s="39" t="s">
        <v>259</v>
      </c>
      <c r="C85" s="92"/>
      <c r="D85" s="92">
        <v>0</v>
      </c>
      <c r="E85" s="38" t="e">
        <f t="shared" si="3"/>
        <v>#DIV/0!</v>
      </c>
      <c r="F85" s="38">
        <f t="shared" si="4"/>
        <v>0</v>
      </c>
    </row>
    <row r="86" spans="1:6" s="6" customFormat="1" ht="15" customHeight="1">
      <c r="A86" s="52">
        <v>1000</v>
      </c>
      <c r="B86" s="31" t="s">
        <v>86</v>
      </c>
      <c r="C86" s="22">
        <f>SUM(C87:C90)</f>
        <v>0</v>
      </c>
      <c r="D86" s="22">
        <f>SUM(D87:D90)</f>
        <v>0</v>
      </c>
      <c r="E86" s="34" t="e">
        <f t="shared" si="3"/>
        <v>#DIV/0!</v>
      </c>
      <c r="F86" s="34">
        <f t="shared" si="4"/>
        <v>0</v>
      </c>
    </row>
    <row r="87" spans="1:6" hidden="1">
      <c r="A87" s="53">
        <v>1001</v>
      </c>
      <c r="B87" s="54" t="s">
        <v>87</v>
      </c>
      <c r="C87" s="92"/>
      <c r="D87" s="92"/>
      <c r="E87" s="34" t="e">
        <f t="shared" si="3"/>
        <v>#DIV/0!</v>
      </c>
      <c r="F87" s="38">
        <f t="shared" si="4"/>
        <v>0</v>
      </c>
    </row>
    <row r="88" spans="1:6" hidden="1">
      <c r="A88" s="53">
        <v>1003</v>
      </c>
      <c r="B88" s="54" t="s">
        <v>88</v>
      </c>
      <c r="C88" s="92">
        <v>0</v>
      </c>
      <c r="D88" s="92">
        <v>0</v>
      </c>
      <c r="E88" s="34" t="e">
        <f t="shared" si="3"/>
        <v>#DIV/0!</v>
      </c>
      <c r="F88" s="38">
        <f t="shared" si="4"/>
        <v>0</v>
      </c>
    </row>
    <row r="89" spans="1:6" hidden="1">
      <c r="A89" s="53">
        <v>1004</v>
      </c>
      <c r="B89" s="54" t="s">
        <v>89</v>
      </c>
      <c r="C89" s="92"/>
      <c r="D89" s="187"/>
      <c r="E89" s="34" t="e">
        <f t="shared" si="3"/>
        <v>#DIV/0!</v>
      </c>
      <c r="F89" s="38">
        <f t="shared" si="4"/>
        <v>0</v>
      </c>
    </row>
    <row r="90" spans="1:6" ht="0.75" customHeight="1">
      <c r="A90" s="35" t="s">
        <v>90</v>
      </c>
      <c r="B90" s="39" t="s">
        <v>91</v>
      </c>
      <c r="C90" s="92">
        <v>0</v>
      </c>
      <c r="D90" s="92">
        <v>0</v>
      </c>
      <c r="E90" s="38" t="e">
        <f t="shared" si="3"/>
        <v>#DIV/0!</v>
      </c>
      <c r="F90" s="38">
        <f t="shared" si="4"/>
        <v>0</v>
      </c>
    </row>
    <row r="91" spans="1:6" ht="15" customHeight="1">
      <c r="A91" s="30" t="s">
        <v>92</v>
      </c>
      <c r="B91" s="31" t="s">
        <v>93</v>
      </c>
      <c r="C91" s="22">
        <f>C92+C93+C94+C95+C96</f>
        <v>50</v>
      </c>
      <c r="D91" s="22">
        <f>D92+D93+D94+D95+D96</f>
        <v>2.052</v>
      </c>
      <c r="E91" s="34">
        <f t="shared" si="3"/>
        <v>4.1040000000000001</v>
      </c>
      <c r="F91" s="22">
        <f>F92+F93+F94+F95+F96</f>
        <v>-47.948</v>
      </c>
    </row>
    <row r="92" spans="1:6" ht="15.75" customHeight="1">
      <c r="A92" s="35" t="s">
        <v>94</v>
      </c>
      <c r="B92" s="39" t="s">
        <v>95</v>
      </c>
      <c r="C92" s="92">
        <v>50</v>
      </c>
      <c r="D92" s="92">
        <v>2.052</v>
      </c>
      <c r="E92" s="38">
        <f t="shared" si="3"/>
        <v>4.1040000000000001</v>
      </c>
      <c r="F92" s="38">
        <f>SUM(D92-C92)</f>
        <v>-47.948</v>
      </c>
    </row>
    <row r="93" spans="1:6" ht="15" hidden="1" customHeight="1">
      <c r="A93" s="35" t="s">
        <v>96</v>
      </c>
      <c r="B93" s="39" t="s">
        <v>97</v>
      </c>
      <c r="C93" s="131"/>
      <c r="D93" s="92"/>
      <c r="E93" s="38" t="e">
        <f t="shared" si="3"/>
        <v>#DIV/0!</v>
      </c>
      <c r="F93" s="38">
        <f>SUM(D93-C93)</f>
        <v>0</v>
      </c>
    </row>
    <row r="94" spans="1:6" ht="15" hidden="1" customHeight="1">
      <c r="A94" s="35" t="s">
        <v>98</v>
      </c>
      <c r="B94" s="39" t="s">
        <v>99</v>
      </c>
      <c r="C94" s="131"/>
      <c r="D94" s="92"/>
      <c r="E94" s="38" t="e">
        <f t="shared" si="3"/>
        <v>#DIV/0!</v>
      </c>
      <c r="F94" s="38"/>
    </row>
    <row r="95" spans="1:6" ht="15" hidden="1" customHeight="1">
      <c r="A95" s="35" t="s">
        <v>100</v>
      </c>
      <c r="B95" s="39" t="s">
        <v>101</v>
      </c>
      <c r="C95" s="131"/>
      <c r="D95" s="92"/>
      <c r="E95" s="38" t="e">
        <f t="shared" si="3"/>
        <v>#DIV/0!</v>
      </c>
      <c r="F95" s="38"/>
    </row>
    <row r="96" spans="1:6" ht="57.75" hidden="1" customHeight="1">
      <c r="A96" s="35" t="s">
        <v>102</v>
      </c>
      <c r="B96" s="39" t="s">
        <v>103</v>
      </c>
      <c r="C96" s="174"/>
      <c r="D96" s="92"/>
      <c r="E96" s="38" t="e">
        <f t="shared" si="3"/>
        <v>#DIV/0!</v>
      </c>
      <c r="F96" s="38"/>
    </row>
    <row r="97" spans="1:7" s="6" customFormat="1" ht="18" hidden="1" customHeight="1">
      <c r="A97" s="52">
        <v>1400</v>
      </c>
      <c r="B97" s="56" t="s">
        <v>112</v>
      </c>
      <c r="C97" s="48"/>
      <c r="D97" s="104"/>
      <c r="E97" s="34" t="e">
        <f t="shared" si="3"/>
        <v>#DIV/0!</v>
      </c>
      <c r="F97" s="34">
        <f t="shared" si="4"/>
        <v>0</v>
      </c>
    </row>
    <row r="98" spans="1:7" ht="16.5" hidden="1" customHeight="1">
      <c r="A98" s="53">
        <v>1401</v>
      </c>
      <c r="B98" s="54" t="s">
        <v>113</v>
      </c>
      <c r="C98" s="105">
        <v>0</v>
      </c>
      <c r="D98" s="92">
        <v>0</v>
      </c>
      <c r="E98" s="38" t="e">
        <f t="shared" si="3"/>
        <v>#DIV/0!</v>
      </c>
      <c r="F98" s="38">
        <f t="shared" si="4"/>
        <v>0</v>
      </c>
    </row>
    <row r="99" spans="1:7" ht="20.25" hidden="1" customHeight="1">
      <c r="A99" s="53">
        <v>1402</v>
      </c>
      <c r="B99" s="54" t="s">
        <v>114</v>
      </c>
      <c r="C99" s="105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7" ht="13.5" hidden="1" customHeight="1">
      <c r="A100" s="53">
        <v>1403</v>
      </c>
      <c r="B100" s="54" t="s">
        <v>115</v>
      </c>
      <c r="C100" s="105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7" s="6" customFormat="1" ht="15" customHeight="1">
      <c r="A101" s="52"/>
      <c r="B101" s="57" t="s">
        <v>116</v>
      </c>
      <c r="C101" s="461">
        <f>C57+C65+C67+C73+C78+C83+C91+C86+C97</f>
        <v>13307.498029999999</v>
      </c>
      <c r="D101" s="461">
        <f>D57+D65+D67+D73+D78+D83+D91+D86+D97</f>
        <v>894.83907000000011</v>
      </c>
      <c r="E101" s="34">
        <f t="shared" si="3"/>
        <v>6.7243223931553739</v>
      </c>
      <c r="F101" s="34">
        <f t="shared" si="4"/>
        <v>-12412.658959999999</v>
      </c>
      <c r="G101" s="94"/>
    </row>
    <row r="102" spans="1:7" ht="5.25" customHeight="1">
      <c r="D102" s="61"/>
    </row>
    <row r="103" spans="1:7" s="65" customFormat="1" ht="12.75">
      <c r="A103" s="63" t="s">
        <v>117</v>
      </c>
      <c r="B103" s="63"/>
      <c r="C103" s="132"/>
      <c r="D103" s="64"/>
    </row>
    <row r="104" spans="1:7" s="65" customFormat="1" ht="12.75">
      <c r="A104" s="66" t="s">
        <v>118</v>
      </c>
      <c r="B104" s="66"/>
      <c r="C104" s="132" t="s">
        <v>119</v>
      </c>
    </row>
    <row r="142" hidden="1"/>
  </sheetData>
  <customSheetViews>
    <customSheetView guid="{61528DAC-5C4C-48F4-ADE2-8A724B05A086}" scale="70" showPageBreaks="1" printArea="1" hiddenRows="1" view="pageBreakPreview" topLeftCell="A38">
      <selection activeCell="D52" sqref="D52"/>
      <pageMargins left="0.74803149606299213" right="0.74803149606299213" top="0.98425196850393704" bottom="0.98425196850393704" header="0.51181102362204722" footer="0.51181102362204722"/>
      <pageSetup paperSize="9" scale="49" orientation="portrait" r:id="rId1"/>
      <headerFooter alignWithMargins="0"/>
    </customSheetView>
    <customSheetView guid="{5BFCA170-DEAE-4D2C-98A0-1E68B427AC01}" showPageBreaks="1" hiddenRows="1" topLeftCell="A53">
      <selection activeCell="C100" sqref="C100"/>
      <pageMargins left="0.75" right="0.75" top="1" bottom="1" header="0.5" footer="0.5"/>
      <pageSetup paperSize="9" scale="46" orientation="portrait" r:id="rId2"/>
      <headerFooter alignWithMargins="0"/>
    </customSheetView>
    <customSheetView guid="{42584DC0-1D41-4C93-9B38-C388E7B8DAC4}" scale="70" showPageBreaks="1" hiddenRows="1" view="pageBreakPreview" topLeftCell="A42">
      <selection activeCell="C90" sqref="C90"/>
      <pageMargins left="0.74803149606299213" right="0.74803149606299213" top="0.98425196850393704" bottom="0.98425196850393704" header="0.51181102362204722" footer="0.51181102362204722"/>
      <pageSetup paperSize="9" scale="55" orientation="portrait" r:id="rId3"/>
      <headerFooter alignWithMargins="0"/>
    </customSheetView>
    <customSheetView guid="{1718F1EE-9F48-4DBE-9531-3B70F9C4A5DD}" scale="70" showPageBreaks="1" hiddenRows="1" view="pageBreakPreview" topLeftCell="A44">
      <selection activeCell="C100" sqref="C100:D100"/>
      <pageMargins left="0.75" right="0.75" top="1" bottom="1" header="0.5" footer="0.5"/>
      <pageSetup paperSize="9" scale="36" orientation="portrait" r:id="rId4"/>
      <headerFooter alignWithMargins="0"/>
    </customSheetView>
    <customSheetView guid="{3DCB9AAA-F09C-4EA6-B992-F93E466D374A}" hiddenRows="1" topLeftCell="A52">
      <selection activeCell="B100" sqref="B100"/>
      <pageMargins left="0.75" right="0.75" top="1" bottom="1" header="0.5" footer="0.5"/>
      <pageSetup paperSize="9" scale="46" orientation="portrait" r:id="rId5"/>
      <headerFooter alignWithMargins="0"/>
    </customSheetView>
    <customSheetView guid="{A54C432C-6C68-4B53-A75C-446EB3A61B2B}" scale="70" showPageBreaks="1" hiddenRows="1" view="pageBreakPreview" topLeftCell="A55">
      <selection activeCell="C53" sqref="C53:D53"/>
      <pageMargins left="0.70866141732283472" right="0.70866141732283472" top="0.74803149606299213" bottom="0.74803149606299213" header="0.31496062992125984" footer="0.31496062992125984"/>
      <pageSetup paperSize="9" scale="62" orientation="portrait" r:id="rId6"/>
    </customSheetView>
    <customSheetView guid="{1A52382B-3765-4E8C-903F-6B8919B7242E}" hiddenRows="1">
      <selection activeCell="C62" sqref="C62"/>
      <pageMargins left="0.75" right="0.75" top="1" bottom="1" header="0.5" footer="0.5"/>
      <pageSetup paperSize="9" scale="46" orientation="portrait" r:id="rId7"/>
      <headerFooter alignWithMargins="0"/>
    </customSheetView>
    <customSheetView guid="{B30CE22D-C12F-4E12-8BB9-3AAE0A6991CC}" scale="70" showPageBreaks="1" fitToPage="1" printArea="1" hiddenRows="1" view="pageBreakPreview">
      <selection activeCell="D56" sqref="D56"/>
      <pageMargins left="0.74803149606299213" right="0.74803149606299213" top="0.98425196850393704" bottom="0.98425196850393704" header="0.51181102362204722" footer="0.51181102362204722"/>
      <pageSetup paperSize="9" scale="56" orientation="portrait" r:id="rId8"/>
      <headerFooter alignWithMargins="0"/>
    </customSheetView>
    <customSheetView guid="{B31C8DB7-3E78-4144-A6B5-8DE36DE63F0E}" hiddenRows="1" topLeftCell="A27">
      <selection activeCell="D31" sqref="D31"/>
      <pageMargins left="0.75" right="0.75" top="1" bottom="1" header="0.5" footer="0.5"/>
      <pageSetup paperSize="9" scale="56" orientation="portrait" r:id="rId9"/>
      <headerFooter alignWithMargins="0"/>
    </customSheetView>
  </customSheetViews>
  <mergeCells count="2">
    <mergeCell ref="A1:F1"/>
    <mergeCell ref="A2:F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144"/>
  <sheetViews>
    <sheetView view="pageBreakPreview" topLeftCell="A39" zoomScale="70" zoomScaleNormal="100" zoomScaleSheetLayoutView="70" workbookViewId="0">
      <selection activeCell="C93" sqref="C93"/>
    </sheetView>
  </sheetViews>
  <sheetFormatPr defaultRowHeight="15.75"/>
  <cols>
    <col min="1" max="1" width="14.7109375" style="58" customWidth="1"/>
    <col min="2" max="2" width="57.5703125" style="59" customWidth="1"/>
    <col min="3" max="3" width="16.140625" style="62" customWidth="1"/>
    <col min="4" max="4" width="15.5703125" style="62" customWidth="1"/>
    <col min="5" max="5" width="10.28515625" style="62" customWidth="1"/>
    <col min="6" max="6" width="16.28515625" style="62" customWidth="1"/>
    <col min="7" max="7" width="15.42578125" style="1" bestFit="1" customWidth="1"/>
    <col min="8" max="8" width="10.570312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416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413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C5+C12+C14+C17+C7</f>
        <v>1846.19</v>
      </c>
      <c r="D4" s="5">
        <f>D5+D12+D14+D17+D7</f>
        <v>171.99287000000001</v>
      </c>
      <c r="E4" s="5">
        <f>SUM(D4/C4*100)</f>
        <v>9.3160980180804795</v>
      </c>
      <c r="F4" s="5">
        <f>SUM(D4-C4)</f>
        <v>-1674.19713</v>
      </c>
    </row>
    <row r="5" spans="1:6" s="6" customFormat="1">
      <c r="A5" s="68">
        <v>1010000000</v>
      </c>
      <c r="B5" s="67" t="s">
        <v>5</v>
      </c>
      <c r="C5" s="5">
        <f>C6</f>
        <v>70.650000000000006</v>
      </c>
      <c r="D5" s="5">
        <f>D6</f>
        <v>11.66977</v>
      </c>
      <c r="E5" s="5">
        <f t="shared" ref="E5:E53" si="0">SUM(D5/C5*100)</f>
        <v>16.517721160651096</v>
      </c>
      <c r="F5" s="5">
        <f t="shared" ref="F5:F53" si="1">SUM(D5-C5)</f>
        <v>-58.980230000000006</v>
      </c>
    </row>
    <row r="6" spans="1:6">
      <c r="A6" s="7">
        <v>1010200001</v>
      </c>
      <c r="B6" s="8" t="s">
        <v>224</v>
      </c>
      <c r="C6" s="9">
        <v>70.650000000000006</v>
      </c>
      <c r="D6" s="10">
        <v>11.66977</v>
      </c>
      <c r="E6" s="9">
        <f t="shared" ref="E6:E11" si="2">SUM(D6/C6*100)</f>
        <v>16.517721160651096</v>
      </c>
      <c r="F6" s="9">
        <f t="shared" si="1"/>
        <v>-58.980230000000006</v>
      </c>
    </row>
    <row r="7" spans="1:6" ht="31.5">
      <c r="A7" s="3">
        <v>1030000000</v>
      </c>
      <c r="B7" s="13" t="s">
        <v>266</v>
      </c>
      <c r="C7" s="5">
        <f>C8+C10+C9</f>
        <v>677.54000000000008</v>
      </c>
      <c r="D7" s="5">
        <f>D8+D10+D9+D11</f>
        <v>57.617669999999997</v>
      </c>
      <c r="E7" s="9">
        <f t="shared" si="2"/>
        <v>8.5039510582401032</v>
      </c>
      <c r="F7" s="9">
        <f t="shared" si="1"/>
        <v>-619.9223300000001</v>
      </c>
    </row>
    <row r="8" spans="1:6">
      <c r="A8" s="7">
        <v>1030223001</v>
      </c>
      <c r="B8" s="8" t="s">
        <v>268</v>
      </c>
      <c r="C8" s="9">
        <v>252.72</v>
      </c>
      <c r="D8" s="10">
        <v>27.056909999999998</v>
      </c>
      <c r="E8" s="9">
        <f t="shared" si="2"/>
        <v>10.70627967711301</v>
      </c>
      <c r="F8" s="9">
        <f t="shared" si="1"/>
        <v>-225.66309000000001</v>
      </c>
    </row>
    <row r="9" spans="1:6">
      <c r="A9" s="7">
        <v>1030224001</v>
      </c>
      <c r="B9" s="8" t="s">
        <v>274</v>
      </c>
      <c r="C9" s="9">
        <v>2.71</v>
      </c>
      <c r="D9" s="10">
        <v>0.17366000000000001</v>
      </c>
      <c r="E9" s="9">
        <f t="shared" si="2"/>
        <v>6.4081180811808123</v>
      </c>
      <c r="F9" s="9">
        <f t="shared" si="1"/>
        <v>-2.53634</v>
      </c>
    </row>
    <row r="10" spans="1:6">
      <c r="A10" s="7">
        <v>1030225001</v>
      </c>
      <c r="B10" s="8" t="s">
        <v>267</v>
      </c>
      <c r="C10" s="9">
        <v>422.11</v>
      </c>
      <c r="D10" s="10">
        <v>35.874639999999999</v>
      </c>
      <c r="E10" s="9">
        <f t="shared" si="2"/>
        <v>8.4988841771102308</v>
      </c>
      <c r="F10" s="9">
        <f t="shared" si="1"/>
        <v>-386.23536000000001</v>
      </c>
    </row>
    <row r="11" spans="1:6">
      <c r="A11" s="7">
        <v>1030226001</v>
      </c>
      <c r="B11" s="8" t="s">
        <v>276</v>
      </c>
      <c r="C11" s="9">
        <v>0</v>
      </c>
      <c r="D11" s="10">
        <v>-5.4875400000000001</v>
      </c>
      <c r="E11" s="9" t="e">
        <f t="shared" si="2"/>
        <v>#DIV/0!</v>
      </c>
      <c r="F11" s="9">
        <f t="shared" si="1"/>
        <v>-5.4875400000000001</v>
      </c>
    </row>
    <row r="12" spans="1:6" s="6" customFormat="1">
      <c r="A12" s="68">
        <v>1050000000</v>
      </c>
      <c r="B12" s="67" t="s">
        <v>6</v>
      </c>
      <c r="C12" s="5">
        <f>SUM(C13:C13)</f>
        <v>10</v>
      </c>
      <c r="D12" s="5">
        <f>SUM(D13:D13)</f>
        <v>0</v>
      </c>
      <c r="E12" s="5">
        <f t="shared" si="0"/>
        <v>0</v>
      </c>
      <c r="F12" s="5">
        <f t="shared" si="1"/>
        <v>-10</v>
      </c>
    </row>
    <row r="13" spans="1:6" ht="15.75" customHeight="1">
      <c r="A13" s="7">
        <v>1050300000</v>
      </c>
      <c r="B13" s="11" t="s">
        <v>225</v>
      </c>
      <c r="C13" s="12">
        <v>10</v>
      </c>
      <c r="D13" s="10">
        <v>0</v>
      </c>
      <c r="E13" s="9">
        <f t="shared" si="0"/>
        <v>0</v>
      </c>
      <c r="F13" s="9">
        <f t="shared" si="1"/>
        <v>-10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1084</v>
      </c>
      <c r="D14" s="5">
        <f>D15+D16</f>
        <v>102.70543000000001</v>
      </c>
      <c r="E14" s="5">
        <f t="shared" si="0"/>
        <v>9.4746706642066432</v>
      </c>
      <c r="F14" s="5">
        <f t="shared" si="1"/>
        <v>-981.29457000000002</v>
      </c>
    </row>
    <row r="15" spans="1:6" s="6" customFormat="1" ht="15.75" customHeight="1">
      <c r="A15" s="7">
        <v>1060100000</v>
      </c>
      <c r="B15" s="11" t="s">
        <v>8</v>
      </c>
      <c r="C15" s="9">
        <v>334</v>
      </c>
      <c r="D15" s="10">
        <v>74.593180000000004</v>
      </c>
      <c r="E15" s="9">
        <f t="shared" si="0"/>
        <v>22.333287425149699</v>
      </c>
      <c r="F15" s="9">
        <f>SUM(D15-C15)</f>
        <v>-259.40681999999998</v>
      </c>
    </row>
    <row r="16" spans="1:6" ht="15.75" customHeight="1">
      <c r="A16" s="7">
        <v>1060600000</v>
      </c>
      <c r="B16" s="11" t="s">
        <v>7</v>
      </c>
      <c r="C16" s="9">
        <v>750</v>
      </c>
      <c r="D16" s="10">
        <v>28.11225</v>
      </c>
      <c r="E16" s="9">
        <f t="shared" si="0"/>
        <v>3.7483000000000004</v>
      </c>
      <c r="F16" s="9">
        <f t="shared" si="1"/>
        <v>-721.88774999999998</v>
      </c>
    </row>
    <row r="17" spans="1:6" s="6" customFormat="1">
      <c r="A17" s="3">
        <v>1080000000</v>
      </c>
      <c r="B17" s="4" t="s">
        <v>10</v>
      </c>
      <c r="C17" s="5">
        <f>C18</f>
        <v>4</v>
      </c>
      <c r="D17" s="5">
        <f>D18</f>
        <v>0</v>
      </c>
      <c r="E17" s="5">
        <f t="shared" si="0"/>
        <v>0</v>
      </c>
      <c r="F17" s="5">
        <f t="shared" si="1"/>
        <v>-4</v>
      </c>
    </row>
    <row r="18" spans="1:6" ht="21.75" customHeight="1">
      <c r="A18" s="7">
        <v>1080400001</v>
      </c>
      <c r="B18" s="8" t="s">
        <v>223</v>
      </c>
      <c r="C18" s="9">
        <v>4</v>
      </c>
      <c r="D18" s="10">
        <v>0</v>
      </c>
      <c r="E18" s="9">
        <f t="shared" si="0"/>
        <v>0</v>
      </c>
      <c r="F18" s="9">
        <f t="shared" si="1"/>
        <v>-4</v>
      </c>
    </row>
    <row r="19" spans="1:6" ht="0.7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.75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C26+C30+C32+C38+C35</f>
        <v>384.6</v>
      </c>
      <c r="D25" s="5">
        <f>D26+D30+D32+D38+D35</f>
        <v>69.950399999999988</v>
      </c>
      <c r="E25" s="5">
        <f t="shared" si="0"/>
        <v>18.187831513260527</v>
      </c>
      <c r="F25" s="5">
        <f t="shared" si="1"/>
        <v>-314.64960000000002</v>
      </c>
    </row>
    <row r="26" spans="1:6" s="6" customFormat="1" ht="30" customHeight="1">
      <c r="A26" s="68">
        <v>1110000000</v>
      </c>
      <c r="B26" s="69" t="s">
        <v>126</v>
      </c>
      <c r="C26" s="5">
        <f>C27+C28+C29</f>
        <v>384.6</v>
      </c>
      <c r="D26" s="5">
        <f>D27+D28+D29</f>
        <v>48.247</v>
      </c>
      <c r="E26" s="5">
        <f t="shared" si="0"/>
        <v>12.544721788871554</v>
      </c>
      <c r="F26" s="5">
        <f t="shared" si="1"/>
        <v>-336.35300000000001</v>
      </c>
    </row>
    <row r="27" spans="1:6">
      <c r="A27" s="16">
        <v>1110501101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 ht="79.5" customHeight="1">
      <c r="A28" s="16">
        <v>1110502510</v>
      </c>
      <c r="B28" s="18" t="s">
        <v>285</v>
      </c>
      <c r="C28" s="12">
        <v>354</v>
      </c>
      <c r="D28" s="10">
        <v>48.247</v>
      </c>
      <c r="E28" s="9">
        <f t="shared" si="0"/>
        <v>13.629096045197739</v>
      </c>
      <c r="F28" s="9">
        <f t="shared" si="1"/>
        <v>-305.75299999999999</v>
      </c>
    </row>
    <row r="29" spans="1:6" ht="18" customHeight="1">
      <c r="A29" s="7">
        <v>1110503505</v>
      </c>
      <c r="B29" s="11" t="s">
        <v>220</v>
      </c>
      <c r="C29" s="12">
        <v>30.6</v>
      </c>
      <c r="D29" s="10">
        <v>0</v>
      </c>
      <c r="E29" s="9">
        <f t="shared" si="0"/>
        <v>0</v>
      </c>
      <c r="F29" s="9">
        <f t="shared" si="1"/>
        <v>-30.6</v>
      </c>
    </row>
    <row r="30" spans="1:6" s="15" customFormat="1" ht="15.75" customHeight="1">
      <c r="A30" s="68">
        <v>1130000000</v>
      </c>
      <c r="B30" s="69" t="s">
        <v>128</v>
      </c>
      <c r="C30" s="5">
        <f>C31</f>
        <v>0</v>
      </c>
      <c r="D30" s="5">
        <f>D31</f>
        <v>0</v>
      </c>
      <c r="E30" s="5" t="e">
        <f t="shared" si="0"/>
        <v>#DIV/0!</v>
      </c>
      <c r="F30" s="5">
        <f t="shared" si="1"/>
        <v>0</v>
      </c>
    </row>
    <row r="31" spans="1:6">
      <c r="A31" s="7">
        <v>1130206510</v>
      </c>
      <c r="B31" s="8" t="s">
        <v>14</v>
      </c>
      <c r="C31" s="9">
        <v>0</v>
      </c>
      <c r="D31" s="10">
        <v>0</v>
      </c>
      <c r="E31" s="9" t="e">
        <f t="shared" si="0"/>
        <v>#DIV/0!</v>
      </c>
      <c r="F31" s="9">
        <f t="shared" si="1"/>
        <v>0</v>
      </c>
    </row>
    <row r="32" spans="1:6" ht="17.25" customHeight="1">
      <c r="A32" s="70">
        <v>1140000000</v>
      </c>
      <c r="B32" s="71" t="s">
        <v>129</v>
      </c>
      <c r="C32" s="5">
        <f>C34</f>
        <v>0</v>
      </c>
      <c r="D32" s="5">
        <f>D33+D34</f>
        <v>21.555</v>
      </c>
      <c r="E32" s="5" t="e">
        <f t="shared" si="0"/>
        <v>#DIV/0!</v>
      </c>
      <c r="F32" s="5">
        <f t="shared" si="1"/>
        <v>21.555</v>
      </c>
    </row>
    <row r="33" spans="1:7">
      <c r="A33" s="16">
        <v>1140200000</v>
      </c>
      <c r="B33" s="18" t="s">
        <v>130</v>
      </c>
      <c r="C33" s="9">
        <v>0</v>
      </c>
      <c r="D33" s="10">
        <v>21.555</v>
      </c>
      <c r="E33" s="9" t="e">
        <f t="shared" si="0"/>
        <v>#DIV/0!</v>
      </c>
      <c r="F33" s="9">
        <f t="shared" si="1"/>
        <v>21.555</v>
      </c>
    </row>
    <row r="34" spans="1:7" ht="15" hidden="1" customHeight="1">
      <c r="A34" s="7">
        <v>1140600000</v>
      </c>
      <c r="B34" s="8" t="s">
        <v>218</v>
      </c>
      <c r="C34" s="9">
        <v>0</v>
      </c>
      <c r="D34" s="10">
        <v>0</v>
      </c>
      <c r="E34" s="9" t="e">
        <f t="shared" si="0"/>
        <v>#DIV/0!</v>
      </c>
      <c r="F34" s="9">
        <f t="shared" si="1"/>
        <v>0</v>
      </c>
    </row>
    <row r="35" spans="1:7" ht="24.75" customHeight="1">
      <c r="A35" s="3">
        <v>1160000000</v>
      </c>
      <c r="B35" s="13" t="s">
        <v>240</v>
      </c>
      <c r="C35" s="5">
        <f>C37+C36</f>
        <v>0</v>
      </c>
      <c r="D35" s="5">
        <f>D37+D36</f>
        <v>0.1484</v>
      </c>
      <c r="E35" s="5" t="e">
        <f t="shared" si="0"/>
        <v>#DIV/0!</v>
      </c>
      <c r="F35" s="5">
        <f t="shared" si="1"/>
        <v>0.1484</v>
      </c>
    </row>
    <row r="36" spans="1:7" ht="24.75" customHeight="1">
      <c r="A36" s="7">
        <v>1160709000</v>
      </c>
      <c r="B36" s="8" t="s">
        <v>409</v>
      </c>
      <c r="C36" s="9">
        <v>0</v>
      </c>
      <c r="D36" s="9">
        <v>0.1484</v>
      </c>
      <c r="E36" s="9" t="e">
        <f>SUM(D36/C36*100)</f>
        <v>#DIV/0!</v>
      </c>
      <c r="F36" s="9">
        <f>SUM(D36-C36)</f>
        <v>0.1484</v>
      </c>
    </row>
    <row r="37" spans="1:7" ht="30.75" customHeight="1">
      <c r="A37" s="7">
        <v>1169005010</v>
      </c>
      <c r="B37" s="8" t="s">
        <v>308</v>
      </c>
      <c r="C37" s="9">
        <v>0</v>
      </c>
      <c r="D37" s="10">
        <v>0</v>
      </c>
      <c r="E37" s="9" t="e">
        <f t="shared" si="0"/>
        <v>#DIV/0!</v>
      </c>
      <c r="F37" s="9">
        <f t="shared" si="1"/>
        <v>0</v>
      </c>
    </row>
    <row r="38" spans="1:7" ht="24.75" customHeight="1">
      <c r="A38" s="3">
        <v>1170000000</v>
      </c>
      <c r="B38" s="13" t="s">
        <v>132</v>
      </c>
      <c r="C38" s="5">
        <f>C39+C40</f>
        <v>0</v>
      </c>
      <c r="D38" s="5">
        <f>D39+D40</f>
        <v>0</v>
      </c>
      <c r="E38" s="9" t="e">
        <f t="shared" si="0"/>
        <v>#DIV/0!</v>
      </c>
      <c r="F38" s="5">
        <f t="shared" si="1"/>
        <v>0</v>
      </c>
    </row>
    <row r="39" spans="1:7" ht="0.75" customHeight="1">
      <c r="A39" s="7">
        <v>1170105005</v>
      </c>
      <c r="B39" s="8" t="s">
        <v>15</v>
      </c>
      <c r="C39" s="9">
        <v>0</v>
      </c>
      <c r="D39" s="9">
        <v>0</v>
      </c>
      <c r="E39" s="9" t="e">
        <f t="shared" si="0"/>
        <v>#DIV/0!</v>
      </c>
      <c r="F39" s="9">
        <f t="shared" si="1"/>
        <v>0</v>
      </c>
    </row>
    <row r="40" spans="1:7" s="280" customFormat="1" ht="21.75" hidden="1" customHeight="1">
      <c r="A40" s="277">
        <v>1170505005</v>
      </c>
      <c r="B40" s="278" t="s">
        <v>216</v>
      </c>
      <c r="C40" s="146">
        <v>0</v>
      </c>
      <c r="D40" s="445">
        <v>0</v>
      </c>
      <c r="E40" s="279" t="e">
        <f t="shared" si="0"/>
        <v>#DIV/0!</v>
      </c>
      <c r="F40" s="279">
        <f t="shared" si="1"/>
        <v>0</v>
      </c>
    </row>
    <row r="41" spans="1:7" s="6" customFormat="1" ht="15" customHeight="1">
      <c r="A41" s="3">
        <v>1000000000</v>
      </c>
      <c r="B41" s="4" t="s">
        <v>16</v>
      </c>
      <c r="C41" s="126">
        <f>SUM(C4,C25)</f>
        <v>2230.79</v>
      </c>
      <c r="D41" s="126">
        <f>D4+D25</f>
        <v>241.94326999999998</v>
      </c>
      <c r="E41" s="5">
        <f t="shared" si="0"/>
        <v>10.845631816531363</v>
      </c>
      <c r="F41" s="5">
        <f t="shared" si="1"/>
        <v>-1988.84673</v>
      </c>
    </row>
    <row r="42" spans="1:7" s="6" customFormat="1">
      <c r="A42" s="3">
        <v>2000000000</v>
      </c>
      <c r="B42" s="4" t="s">
        <v>17</v>
      </c>
      <c r="C42" s="5">
        <f>C43+C45+C47+C48+C49+C50+C44+C46+C52</f>
        <v>5890</v>
      </c>
      <c r="D42" s="5">
        <f>D43+D45+D47+D48+D49+D50+D44+D46+D52</f>
        <v>534.85479999999995</v>
      </c>
      <c r="E42" s="5">
        <f t="shared" si="0"/>
        <v>9.0807266553480464</v>
      </c>
      <c r="F42" s="5">
        <f t="shared" si="1"/>
        <v>-5355.1451999999999</v>
      </c>
      <c r="G42" s="19"/>
    </row>
    <row r="43" spans="1:7">
      <c r="A43" s="16">
        <v>2021000000</v>
      </c>
      <c r="B43" s="17" t="s">
        <v>18</v>
      </c>
      <c r="C43" s="446">
        <v>3002.3</v>
      </c>
      <c r="D43" s="20">
        <v>500.38799999999998</v>
      </c>
      <c r="E43" s="9">
        <f t="shared" si="0"/>
        <v>16.666822103054322</v>
      </c>
      <c r="F43" s="9">
        <f t="shared" si="1"/>
        <v>-2501.9120000000003</v>
      </c>
    </row>
    <row r="44" spans="1:7">
      <c r="A44" s="16">
        <v>2021500200</v>
      </c>
      <c r="B44" s="17" t="s">
        <v>227</v>
      </c>
      <c r="C44" s="12"/>
      <c r="D44" s="20">
        <v>0</v>
      </c>
      <c r="E44" s="9" t="e">
        <f t="shared" si="0"/>
        <v>#DIV/0!</v>
      </c>
      <c r="F44" s="9">
        <f t="shared" si="1"/>
        <v>0</v>
      </c>
    </row>
    <row r="45" spans="1:7" ht="16.5" customHeight="1">
      <c r="A45" s="16">
        <v>2022000000</v>
      </c>
      <c r="B45" s="17" t="s">
        <v>19</v>
      </c>
      <c r="C45" s="12">
        <v>2626.6729999999998</v>
      </c>
      <c r="D45" s="10">
        <v>0</v>
      </c>
      <c r="E45" s="9">
        <f t="shared" si="0"/>
        <v>0</v>
      </c>
      <c r="F45" s="9">
        <f t="shared" si="1"/>
        <v>-2626.6729999999998</v>
      </c>
    </row>
    <row r="46" spans="1:7">
      <c r="A46" s="16">
        <v>2022999910</v>
      </c>
      <c r="B46" s="18" t="s">
        <v>331</v>
      </c>
      <c r="C46" s="12"/>
      <c r="D46" s="10">
        <v>0</v>
      </c>
      <c r="E46" s="9" t="e">
        <f>SUM(D46/C46*100)</f>
        <v>#DIV/0!</v>
      </c>
      <c r="F46" s="9">
        <f>SUM(D46-C46)</f>
        <v>0</v>
      </c>
    </row>
    <row r="47" spans="1:7">
      <c r="A47" s="16">
        <v>2023000000</v>
      </c>
      <c r="B47" s="17" t="s">
        <v>20</v>
      </c>
      <c r="C47" s="12">
        <v>211.02699999999999</v>
      </c>
      <c r="D47" s="184">
        <v>34.466799999999999</v>
      </c>
      <c r="E47" s="9">
        <f>SUM(D47/C47*100)</f>
        <v>16.332886313125808</v>
      </c>
      <c r="F47" s="9">
        <f>SUM(D47-C47)</f>
        <v>-176.56019999999998</v>
      </c>
    </row>
    <row r="48" spans="1:7">
      <c r="A48" s="16">
        <v>2024000000</v>
      </c>
      <c r="B48" s="17" t="s">
        <v>21</v>
      </c>
      <c r="C48" s="12">
        <v>50</v>
      </c>
      <c r="D48" s="185"/>
      <c r="E48" s="9">
        <f t="shared" si="0"/>
        <v>0</v>
      </c>
      <c r="F48" s="9">
        <f t="shared" si="1"/>
        <v>-50</v>
      </c>
    </row>
    <row r="49" spans="1:8" ht="30" customHeight="1">
      <c r="A49" s="16">
        <v>2020700000</v>
      </c>
      <c r="B49" s="18" t="s">
        <v>22</v>
      </c>
      <c r="C49" s="12"/>
      <c r="D49" s="185"/>
      <c r="E49" s="9" t="e">
        <f t="shared" si="0"/>
        <v>#DIV/0!</v>
      </c>
      <c r="F49" s="9">
        <f t="shared" si="1"/>
        <v>0</v>
      </c>
    </row>
    <row r="50" spans="1:8">
      <c r="A50" s="7">
        <v>2190500005</v>
      </c>
      <c r="B50" s="11" t="s">
        <v>23</v>
      </c>
      <c r="C50" s="10">
        <v>0</v>
      </c>
      <c r="D50" s="10">
        <v>0</v>
      </c>
      <c r="E50" s="9" t="e">
        <f t="shared" si="0"/>
        <v>#DIV/0!</v>
      </c>
      <c r="F50" s="9">
        <f>SUM(D50-C50)</f>
        <v>0</v>
      </c>
    </row>
    <row r="51" spans="1:8" s="6" customFormat="1" ht="31.5">
      <c r="A51" s="3">
        <v>3000000000</v>
      </c>
      <c r="B51" s="13" t="s">
        <v>24</v>
      </c>
      <c r="C51" s="188">
        <v>0</v>
      </c>
      <c r="D51" s="14">
        <v>0</v>
      </c>
      <c r="E51" s="5" t="e">
        <f t="shared" si="0"/>
        <v>#DIV/0!</v>
      </c>
      <c r="F51" s="5">
        <f t="shared" si="1"/>
        <v>0</v>
      </c>
    </row>
    <row r="52" spans="1:8" s="6" customFormat="1">
      <c r="A52" s="7">
        <v>2070500010</v>
      </c>
      <c r="B52" s="17" t="s">
        <v>338</v>
      </c>
      <c r="C52" s="12">
        <v>0</v>
      </c>
      <c r="D52" s="10">
        <v>0</v>
      </c>
      <c r="E52" s="9" t="e">
        <f t="shared" si="0"/>
        <v>#DIV/0!</v>
      </c>
      <c r="F52" s="9">
        <f t="shared" si="1"/>
        <v>0</v>
      </c>
    </row>
    <row r="53" spans="1:8" s="6" customFormat="1" ht="23.25" customHeight="1">
      <c r="A53" s="3"/>
      <c r="B53" s="4" t="s">
        <v>25</v>
      </c>
      <c r="C53" s="231">
        <f>C41+C42</f>
        <v>8120.79</v>
      </c>
      <c r="D53" s="470">
        <f>D41+D42</f>
        <v>776.79806999999994</v>
      </c>
      <c r="E53" s="5">
        <f t="shared" si="0"/>
        <v>9.5655480562851647</v>
      </c>
      <c r="F53" s="5">
        <f t="shared" si="1"/>
        <v>-7343.9919300000001</v>
      </c>
      <c r="G53" s="94"/>
      <c r="H53" s="94"/>
    </row>
    <row r="54" spans="1:8" s="6" customFormat="1">
      <c r="A54" s="3"/>
      <c r="B54" s="21" t="s">
        <v>306</v>
      </c>
      <c r="C54" s="5">
        <f>C53-C102</f>
        <v>0</v>
      </c>
      <c r="D54" s="5">
        <f>D53-D102</f>
        <v>221.44008999999994</v>
      </c>
      <c r="E54" s="22"/>
      <c r="F54" s="22"/>
    </row>
    <row r="55" spans="1:8" ht="32.25" customHeight="1">
      <c r="A55" s="23"/>
      <c r="B55" s="24"/>
      <c r="C55" s="181"/>
      <c r="D55" s="25"/>
      <c r="E55" s="26"/>
      <c r="F55" s="27"/>
    </row>
    <row r="56" spans="1:8" ht="63">
      <c r="A56" s="28" t="s">
        <v>0</v>
      </c>
      <c r="B56" s="28" t="s">
        <v>26</v>
      </c>
      <c r="C56" s="72" t="s">
        <v>407</v>
      </c>
      <c r="D56" s="73" t="s">
        <v>413</v>
      </c>
      <c r="E56" s="72" t="s">
        <v>2</v>
      </c>
      <c r="F56" s="74" t="s">
        <v>3</v>
      </c>
    </row>
    <row r="57" spans="1:8">
      <c r="A57" s="89">
        <v>1</v>
      </c>
      <c r="B57" s="28">
        <v>2</v>
      </c>
      <c r="C57" s="87">
        <v>3</v>
      </c>
      <c r="D57" s="87">
        <v>4</v>
      </c>
      <c r="E57" s="87">
        <v>5</v>
      </c>
      <c r="F57" s="87">
        <v>6</v>
      </c>
    </row>
    <row r="58" spans="1:8" s="6" customFormat="1" ht="18" customHeight="1">
      <c r="A58" s="30" t="s">
        <v>27</v>
      </c>
      <c r="B58" s="31" t="s">
        <v>28</v>
      </c>
      <c r="C58" s="22">
        <f>C59+C60+C61+C62+C63+C65+C64</f>
        <v>1544.307</v>
      </c>
      <c r="D58" s="102">
        <f>D59+D60+D61+D62+D63+D65+D64</f>
        <v>192.76031</v>
      </c>
      <c r="E58" s="34">
        <f>SUM(D58/C58*100)</f>
        <v>12.481994188979264</v>
      </c>
      <c r="F58" s="34">
        <f>SUM(D58-C58)</f>
        <v>-1351.5466900000001</v>
      </c>
    </row>
    <row r="59" spans="1:8" s="6" customFormat="1" ht="1.5" hidden="1" customHeight="1">
      <c r="A59" s="35" t="s">
        <v>29</v>
      </c>
      <c r="B59" s="36" t="s">
        <v>30</v>
      </c>
      <c r="C59" s="92">
        <v>0</v>
      </c>
      <c r="D59" s="92">
        <v>0</v>
      </c>
      <c r="E59" s="38" t="e">
        <f>SUM(D59/C59*100)</f>
        <v>#DIV/0!</v>
      </c>
      <c r="F59" s="38">
        <f>SUM(D59-C59)</f>
        <v>0</v>
      </c>
    </row>
    <row r="60" spans="1:8">
      <c r="A60" s="35" t="s">
        <v>31</v>
      </c>
      <c r="B60" s="39" t="s">
        <v>32</v>
      </c>
      <c r="C60" s="92">
        <v>1523.7</v>
      </c>
      <c r="D60" s="92">
        <v>192.76031</v>
      </c>
      <c r="E60" s="38">
        <f t="shared" ref="E60:E102" si="3">SUM(D60/C60*100)</f>
        <v>12.650804620332087</v>
      </c>
      <c r="F60" s="38">
        <f t="shared" ref="F60:F102" si="4">SUM(D60-C60)</f>
        <v>-1330.9396900000002</v>
      </c>
    </row>
    <row r="61" spans="1:8" ht="16.5" hidden="1" customHeight="1">
      <c r="A61" s="35" t="s">
        <v>33</v>
      </c>
      <c r="B61" s="39" t="s">
        <v>34</v>
      </c>
      <c r="C61" s="92"/>
      <c r="D61" s="92"/>
      <c r="E61" s="38"/>
      <c r="F61" s="38">
        <f t="shared" si="4"/>
        <v>0</v>
      </c>
    </row>
    <row r="62" spans="1:8" ht="31.5" hidden="1" customHeight="1">
      <c r="A62" s="35" t="s">
        <v>35</v>
      </c>
      <c r="B62" s="39" t="s">
        <v>36</v>
      </c>
      <c r="C62" s="92"/>
      <c r="D62" s="92"/>
      <c r="E62" s="38" t="e">
        <f t="shared" si="3"/>
        <v>#DIV/0!</v>
      </c>
      <c r="F62" s="38">
        <f t="shared" si="4"/>
        <v>0</v>
      </c>
    </row>
    <row r="63" spans="1:8" ht="19.5" customHeight="1">
      <c r="A63" s="35" t="s">
        <v>37</v>
      </c>
      <c r="B63" s="39" t="s">
        <v>38</v>
      </c>
      <c r="C63" s="92">
        <v>0</v>
      </c>
      <c r="D63" s="92">
        <v>0</v>
      </c>
      <c r="E63" s="38" t="e">
        <f t="shared" si="3"/>
        <v>#DIV/0!</v>
      </c>
      <c r="F63" s="38">
        <f t="shared" si="4"/>
        <v>0</v>
      </c>
    </row>
    <row r="64" spans="1:8" ht="15.75" customHeight="1">
      <c r="A64" s="35" t="s">
        <v>39</v>
      </c>
      <c r="B64" s="39" t="s">
        <v>40</v>
      </c>
      <c r="C64" s="103">
        <v>17</v>
      </c>
      <c r="D64" s="103">
        <v>0</v>
      </c>
      <c r="E64" s="38">
        <f t="shared" si="3"/>
        <v>0</v>
      </c>
      <c r="F64" s="38">
        <f t="shared" si="4"/>
        <v>-17</v>
      </c>
    </row>
    <row r="65" spans="1:7" ht="14.25" customHeight="1">
      <c r="A65" s="35" t="s">
        <v>41</v>
      </c>
      <c r="B65" s="39" t="s">
        <v>42</v>
      </c>
      <c r="C65" s="92">
        <v>3.6070000000000002</v>
      </c>
      <c r="D65" s="92">
        <v>0</v>
      </c>
      <c r="E65" s="38">
        <f t="shared" si="3"/>
        <v>0</v>
      </c>
      <c r="F65" s="38">
        <f t="shared" si="4"/>
        <v>-3.6070000000000002</v>
      </c>
    </row>
    <row r="66" spans="1:7" s="6" customFormat="1">
      <c r="A66" s="41" t="s">
        <v>43</v>
      </c>
      <c r="B66" s="42" t="s">
        <v>44</v>
      </c>
      <c r="C66" s="22">
        <f>C67</f>
        <v>206.767</v>
      </c>
      <c r="D66" s="22">
        <f>D67</f>
        <v>21.655180000000001</v>
      </c>
      <c r="E66" s="34">
        <f t="shared" si="3"/>
        <v>10.473228319799583</v>
      </c>
      <c r="F66" s="34">
        <f t="shared" si="4"/>
        <v>-185.11181999999999</v>
      </c>
    </row>
    <row r="67" spans="1:7" ht="15" customHeight="1">
      <c r="A67" s="43" t="s">
        <v>45</v>
      </c>
      <c r="B67" s="44" t="s">
        <v>46</v>
      </c>
      <c r="C67" s="92">
        <v>206.767</v>
      </c>
      <c r="D67" s="92">
        <v>21.655180000000001</v>
      </c>
      <c r="E67" s="38">
        <f t="shared" si="3"/>
        <v>10.473228319799583</v>
      </c>
      <c r="F67" s="38">
        <f t="shared" si="4"/>
        <v>-185.11181999999999</v>
      </c>
    </row>
    <row r="68" spans="1:7" s="6" customFormat="1" ht="18" customHeight="1">
      <c r="A68" s="30" t="s">
        <v>47</v>
      </c>
      <c r="B68" s="31" t="s">
        <v>48</v>
      </c>
      <c r="C68" s="22">
        <f>C71+C72+C73</f>
        <v>15</v>
      </c>
      <c r="D68" s="22">
        <f>D71+D72+D73</f>
        <v>0</v>
      </c>
      <c r="E68" s="34">
        <f t="shared" si="3"/>
        <v>0</v>
      </c>
      <c r="F68" s="34">
        <f t="shared" si="4"/>
        <v>-15</v>
      </c>
    </row>
    <row r="69" spans="1:7" ht="0.75" hidden="1" customHeight="1">
      <c r="A69" s="35" t="s">
        <v>49</v>
      </c>
      <c r="B69" s="39" t="s">
        <v>50</v>
      </c>
      <c r="C69" s="92"/>
      <c r="D69" s="92"/>
      <c r="E69" s="34" t="e">
        <f t="shared" si="3"/>
        <v>#DIV/0!</v>
      </c>
      <c r="F69" s="34">
        <f t="shared" si="4"/>
        <v>0</v>
      </c>
    </row>
    <row r="70" spans="1:7" ht="18" hidden="1" customHeight="1">
      <c r="A70" s="45" t="s">
        <v>51</v>
      </c>
      <c r="B70" s="39" t="s">
        <v>52</v>
      </c>
      <c r="C70" s="92"/>
      <c r="D70" s="92"/>
      <c r="E70" s="34" t="e">
        <f t="shared" si="3"/>
        <v>#DIV/0!</v>
      </c>
      <c r="F70" s="34">
        <f t="shared" si="4"/>
        <v>0</v>
      </c>
    </row>
    <row r="71" spans="1:7" ht="17.25" customHeight="1">
      <c r="A71" s="46" t="s">
        <v>53</v>
      </c>
      <c r="B71" s="47" t="s">
        <v>54</v>
      </c>
      <c r="C71" s="92">
        <v>3</v>
      </c>
      <c r="D71" s="92">
        <v>0</v>
      </c>
      <c r="E71" s="34">
        <f t="shared" si="3"/>
        <v>0</v>
      </c>
      <c r="F71" s="34">
        <f t="shared" si="4"/>
        <v>-3</v>
      </c>
    </row>
    <row r="72" spans="1:7" ht="17.25" customHeight="1">
      <c r="A72" s="46" t="s">
        <v>214</v>
      </c>
      <c r="B72" s="47" t="s">
        <v>215</v>
      </c>
      <c r="C72" s="92">
        <v>10</v>
      </c>
      <c r="D72" s="92">
        <v>0</v>
      </c>
      <c r="E72" s="38">
        <f t="shared" si="3"/>
        <v>0</v>
      </c>
      <c r="F72" s="38">
        <f t="shared" si="4"/>
        <v>-10</v>
      </c>
    </row>
    <row r="73" spans="1:7" ht="17.25" customHeight="1">
      <c r="A73" s="46" t="s">
        <v>339</v>
      </c>
      <c r="B73" s="47" t="s">
        <v>390</v>
      </c>
      <c r="C73" s="92">
        <v>2</v>
      </c>
      <c r="D73" s="92">
        <v>0</v>
      </c>
      <c r="E73" s="38">
        <f>SUM(D73/C73*100)</f>
        <v>0</v>
      </c>
      <c r="F73" s="38">
        <f>SUM(D73-C73)</f>
        <v>-2</v>
      </c>
    </row>
    <row r="74" spans="1:7" s="6" customFormat="1" ht="19.5" customHeight="1">
      <c r="A74" s="30" t="s">
        <v>55</v>
      </c>
      <c r="B74" s="31" t="s">
        <v>56</v>
      </c>
      <c r="C74" s="104">
        <f>C76+C77+C78+C75</f>
        <v>3482.07</v>
      </c>
      <c r="D74" s="104">
        <f>SUM(D75:D78)</f>
        <v>0</v>
      </c>
      <c r="E74" s="34">
        <f t="shared" si="3"/>
        <v>0</v>
      </c>
      <c r="F74" s="34">
        <f t="shared" si="4"/>
        <v>-3482.07</v>
      </c>
    </row>
    <row r="75" spans="1:7" ht="17.25" customHeight="1">
      <c r="A75" s="35" t="s">
        <v>57</v>
      </c>
      <c r="B75" s="39" t="s">
        <v>58</v>
      </c>
      <c r="C75" s="105">
        <v>4.26</v>
      </c>
      <c r="D75" s="92">
        <v>0</v>
      </c>
      <c r="E75" s="38">
        <f t="shared" si="3"/>
        <v>0</v>
      </c>
      <c r="F75" s="38">
        <f t="shared" si="4"/>
        <v>-4.26</v>
      </c>
    </row>
    <row r="76" spans="1:7" s="6" customFormat="1" ht="17.25" customHeight="1">
      <c r="A76" s="35" t="s">
        <v>59</v>
      </c>
      <c r="B76" s="39" t="s">
        <v>60</v>
      </c>
      <c r="C76" s="105">
        <v>0</v>
      </c>
      <c r="D76" s="92">
        <v>0</v>
      </c>
      <c r="E76" s="38" t="e">
        <f t="shared" si="3"/>
        <v>#DIV/0!</v>
      </c>
      <c r="F76" s="38">
        <f t="shared" si="4"/>
        <v>0</v>
      </c>
      <c r="G76" s="50"/>
    </row>
    <row r="77" spans="1:7" ht="16.5" customHeight="1">
      <c r="A77" s="35" t="s">
        <v>61</v>
      </c>
      <c r="B77" s="39" t="s">
        <v>62</v>
      </c>
      <c r="C77" s="105">
        <v>3232.66</v>
      </c>
      <c r="D77" s="92">
        <v>0</v>
      </c>
      <c r="E77" s="38">
        <f t="shared" si="3"/>
        <v>0</v>
      </c>
      <c r="F77" s="38">
        <f t="shared" si="4"/>
        <v>-3232.66</v>
      </c>
    </row>
    <row r="78" spans="1:7" ht="16.5" customHeight="1">
      <c r="A78" s="35" t="s">
        <v>63</v>
      </c>
      <c r="B78" s="39" t="s">
        <v>64</v>
      </c>
      <c r="C78" s="105">
        <v>245.15</v>
      </c>
      <c r="D78" s="92">
        <v>0</v>
      </c>
      <c r="E78" s="38">
        <f t="shared" si="3"/>
        <v>0</v>
      </c>
      <c r="F78" s="38">
        <f t="shared" si="4"/>
        <v>-245.15</v>
      </c>
    </row>
    <row r="79" spans="1:7" ht="15.75" hidden="1" customHeight="1">
      <c r="A79" s="30" t="s">
        <v>47</v>
      </c>
      <c r="B79" s="31" t="s">
        <v>48</v>
      </c>
      <c r="C79" s="104">
        <v>0</v>
      </c>
      <c r="D79" s="92"/>
      <c r="E79" s="38"/>
      <c r="F79" s="38"/>
    </row>
    <row r="80" spans="1:7" ht="15.75" hidden="1" customHeight="1">
      <c r="A80" s="46" t="s">
        <v>214</v>
      </c>
      <c r="B80" s="47" t="s">
        <v>215</v>
      </c>
      <c r="C80" s="105">
        <v>0</v>
      </c>
      <c r="D80" s="92"/>
      <c r="E80" s="38"/>
      <c r="F80" s="38"/>
    </row>
    <row r="81" spans="1:6" s="6" customFormat="1" ht="19.5" customHeight="1">
      <c r="A81" s="30" t="s">
        <v>65</v>
      </c>
      <c r="B81" s="31" t="s">
        <v>66</v>
      </c>
      <c r="C81" s="22">
        <f>SUM(C82:C84)</f>
        <v>1063.546</v>
      </c>
      <c r="D81" s="22">
        <f>SUM(D82:D84)</f>
        <v>47.015349999999998</v>
      </c>
      <c r="E81" s="34">
        <f t="shared" si="3"/>
        <v>4.4206221451634438</v>
      </c>
      <c r="F81" s="34">
        <f t="shared" si="4"/>
        <v>-1016.53065</v>
      </c>
    </row>
    <row r="82" spans="1:6" hidden="1">
      <c r="A82" s="35" t="s">
        <v>67</v>
      </c>
      <c r="B82" s="51" t="s">
        <v>68</v>
      </c>
      <c r="C82" s="92"/>
      <c r="D82" s="92"/>
      <c r="E82" s="38" t="e">
        <f t="shared" si="3"/>
        <v>#DIV/0!</v>
      </c>
      <c r="F82" s="38">
        <f t="shared" si="4"/>
        <v>0</v>
      </c>
    </row>
    <row r="83" spans="1:6">
      <c r="A83" s="35" t="s">
        <v>69</v>
      </c>
      <c r="B83" s="51" t="s">
        <v>70</v>
      </c>
      <c r="C83" s="92">
        <v>646.04600000000005</v>
      </c>
      <c r="D83" s="92">
        <v>0</v>
      </c>
      <c r="E83" s="38">
        <f t="shared" si="3"/>
        <v>0</v>
      </c>
      <c r="F83" s="38">
        <f t="shared" si="4"/>
        <v>-646.04600000000005</v>
      </c>
    </row>
    <row r="84" spans="1:6" ht="18" customHeight="1">
      <c r="A84" s="35" t="s">
        <v>71</v>
      </c>
      <c r="B84" s="39" t="s">
        <v>72</v>
      </c>
      <c r="C84" s="92">
        <v>417.5</v>
      </c>
      <c r="D84" s="92">
        <v>47.015349999999998</v>
      </c>
      <c r="E84" s="38">
        <f t="shared" si="3"/>
        <v>11.261161676646706</v>
      </c>
      <c r="F84" s="38">
        <f t="shared" si="4"/>
        <v>-370.48464999999999</v>
      </c>
    </row>
    <row r="85" spans="1:6" s="6" customFormat="1" ht="16.5" customHeight="1">
      <c r="A85" s="30" t="s">
        <v>83</v>
      </c>
      <c r="B85" s="31" t="s">
        <v>84</v>
      </c>
      <c r="C85" s="22">
        <f>C86</f>
        <v>1799.1</v>
      </c>
      <c r="D85" s="22">
        <f>SUM(D86)</f>
        <v>293.92714000000001</v>
      </c>
      <c r="E85" s="34">
        <f t="shared" si="3"/>
        <v>16.337454282696907</v>
      </c>
      <c r="F85" s="34">
        <f t="shared" si="4"/>
        <v>-1505.1728599999999</v>
      </c>
    </row>
    <row r="86" spans="1:6" ht="14.25" customHeight="1">
      <c r="A86" s="35" t="s">
        <v>85</v>
      </c>
      <c r="B86" s="39" t="s">
        <v>229</v>
      </c>
      <c r="C86" s="92">
        <v>1799.1</v>
      </c>
      <c r="D86" s="92">
        <v>293.92714000000001</v>
      </c>
      <c r="E86" s="38">
        <f t="shared" si="3"/>
        <v>16.337454282696907</v>
      </c>
      <c r="F86" s="38">
        <f t="shared" si="4"/>
        <v>-1505.1728599999999</v>
      </c>
    </row>
    <row r="87" spans="1:6" s="6" customFormat="1" ht="12" hidden="1" customHeight="1">
      <c r="A87" s="52">
        <v>1000</v>
      </c>
      <c r="B87" s="31" t="s">
        <v>86</v>
      </c>
      <c r="C87" s="22">
        <f>SUM(C88:C91)</f>
        <v>0</v>
      </c>
      <c r="D87" s="22">
        <f>SUM(D88:D91)</f>
        <v>0</v>
      </c>
      <c r="E87" s="34" t="e">
        <f t="shared" si="3"/>
        <v>#DIV/0!</v>
      </c>
      <c r="F87" s="34">
        <f t="shared" si="4"/>
        <v>0</v>
      </c>
    </row>
    <row r="88" spans="1:6" ht="9" hidden="1" customHeight="1">
      <c r="A88" s="53">
        <v>1001</v>
      </c>
      <c r="B88" s="54" t="s">
        <v>87</v>
      </c>
      <c r="C88" s="92"/>
      <c r="D88" s="92"/>
      <c r="E88" s="38" t="e">
        <f t="shared" si="3"/>
        <v>#DIV/0!</v>
      </c>
      <c r="F88" s="38">
        <f t="shared" si="4"/>
        <v>0</v>
      </c>
    </row>
    <row r="89" spans="1:6" ht="12" hidden="1" customHeight="1">
      <c r="A89" s="53">
        <v>1003</v>
      </c>
      <c r="B89" s="54" t="s">
        <v>88</v>
      </c>
      <c r="C89" s="92">
        <v>0</v>
      </c>
      <c r="D89" s="92">
        <v>0</v>
      </c>
      <c r="E89" s="38" t="e">
        <f t="shared" si="3"/>
        <v>#DIV/0!</v>
      </c>
      <c r="F89" s="38">
        <f t="shared" si="4"/>
        <v>0</v>
      </c>
    </row>
    <row r="90" spans="1:6" ht="12.75" hidden="1" customHeight="1">
      <c r="A90" s="53">
        <v>1004</v>
      </c>
      <c r="B90" s="54" t="s">
        <v>89</v>
      </c>
      <c r="C90" s="92">
        <v>0</v>
      </c>
      <c r="D90" s="187">
        <v>0</v>
      </c>
      <c r="E90" s="38" t="e">
        <f t="shared" si="3"/>
        <v>#DIV/0!</v>
      </c>
      <c r="F90" s="38">
        <f t="shared" si="4"/>
        <v>0</v>
      </c>
    </row>
    <row r="91" spans="1:6" ht="19.5" hidden="1" customHeight="1">
      <c r="A91" s="35" t="s">
        <v>90</v>
      </c>
      <c r="B91" s="39" t="s">
        <v>91</v>
      </c>
      <c r="C91" s="92">
        <v>0</v>
      </c>
      <c r="D91" s="92">
        <v>0</v>
      </c>
      <c r="E91" s="38"/>
      <c r="F91" s="38">
        <f t="shared" si="4"/>
        <v>0</v>
      </c>
    </row>
    <row r="92" spans="1:6" ht="15" customHeight="1">
      <c r="A92" s="30" t="s">
        <v>92</v>
      </c>
      <c r="B92" s="31" t="s">
        <v>93</v>
      </c>
      <c r="C92" s="22">
        <f>C93+C94+C95+C96+C97</f>
        <v>10</v>
      </c>
      <c r="D92" s="22">
        <f>D93+D94+D95+D96+D97</f>
        <v>0</v>
      </c>
      <c r="E92" s="38">
        <f t="shared" si="3"/>
        <v>0</v>
      </c>
      <c r="F92" s="22">
        <f>F93+F94+F95+F96+F97</f>
        <v>-10</v>
      </c>
    </row>
    <row r="93" spans="1:6" ht="19.5" customHeight="1">
      <c r="A93" s="35" t="s">
        <v>94</v>
      </c>
      <c r="B93" s="39" t="s">
        <v>95</v>
      </c>
      <c r="C93" s="92">
        <v>10</v>
      </c>
      <c r="D93" s="92">
        <v>0</v>
      </c>
      <c r="E93" s="38">
        <f t="shared" si="3"/>
        <v>0</v>
      </c>
      <c r="F93" s="38">
        <f>SUM(D93-C93)</f>
        <v>-10</v>
      </c>
    </row>
    <row r="94" spans="1:6" ht="15" hidden="1" customHeight="1">
      <c r="A94" s="35" t="s">
        <v>96</v>
      </c>
      <c r="B94" s="39" t="s">
        <v>97</v>
      </c>
      <c r="C94" s="92"/>
      <c r="D94" s="92"/>
      <c r="E94" s="38" t="e">
        <f t="shared" si="3"/>
        <v>#DIV/0!</v>
      </c>
      <c r="F94" s="38">
        <f>SUM(D94-C94)</f>
        <v>0</v>
      </c>
    </row>
    <row r="95" spans="1:6" ht="15" hidden="1" customHeight="1">
      <c r="A95" s="35" t="s">
        <v>98</v>
      </c>
      <c r="B95" s="39" t="s">
        <v>99</v>
      </c>
      <c r="C95" s="92"/>
      <c r="D95" s="92"/>
      <c r="E95" s="38" t="e">
        <f t="shared" si="3"/>
        <v>#DIV/0!</v>
      </c>
      <c r="F95" s="38"/>
    </row>
    <row r="96" spans="1:6" ht="15" hidden="1" customHeight="1">
      <c r="A96" s="35" t="s">
        <v>100</v>
      </c>
      <c r="B96" s="39" t="s">
        <v>101</v>
      </c>
      <c r="C96" s="92"/>
      <c r="D96" s="92"/>
      <c r="E96" s="38" t="e">
        <f t="shared" si="3"/>
        <v>#DIV/0!</v>
      </c>
      <c r="F96" s="38"/>
    </row>
    <row r="97" spans="1:6" ht="57.75" hidden="1" customHeight="1">
      <c r="A97" s="35" t="s">
        <v>102</v>
      </c>
      <c r="B97" s="39" t="s">
        <v>103</v>
      </c>
      <c r="C97" s="92"/>
      <c r="D97" s="92"/>
      <c r="E97" s="38" t="e">
        <f t="shared" si="3"/>
        <v>#DIV/0!</v>
      </c>
      <c r="F97" s="38"/>
    </row>
    <row r="98" spans="1:6" s="6" customFormat="1" ht="15" hidden="1" customHeight="1">
      <c r="A98" s="52">
        <v>1400</v>
      </c>
      <c r="B98" s="56" t="s">
        <v>112</v>
      </c>
      <c r="C98" s="104">
        <f>C99+C100+C101</f>
        <v>0</v>
      </c>
      <c r="D98" s="104">
        <f>SUM(D99:D101)</f>
        <v>0</v>
      </c>
      <c r="E98" s="34" t="e">
        <f t="shared" si="3"/>
        <v>#DIV/0!</v>
      </c>
      <c r="F98" s="34">
        <f t="shared" si="4"/>
        <v>0</v>
      </c>
    </row>
    <row r="99" spans="1:6" ht="16.5" hidden="1" customHeight="1">
      <c r="A99" s="53">
        <v>1401</v>
      </c>
      <c r="B99" s="54" t="s">
        <v>113</v>
      </c>
      <c r="C99" s="92">
        <v>0</v>
      </c>
      <c r="D99" s="92">
        <v>0</v>
      </c>
      <c r="E99" s="38" t="e">
        <f t="shared" si="3"/>
        <v>#DIV/0!</v>
      </c>
      <c r="F99" s="38">
        <f t="shared" si="4"/>
        <v>0</v>
      </c>
    </row>
    <row r="100" spans="1:6" ht="20.25" hidden="1" customHeight="1">
      <c r="A100" s="53">
        <v>1402</v>
      </c>
      <c r="B100" s="54" t="s">
        <v>114</v>
      </c>
      <c r="C100" s="105">
        <v>0</v>
      </c>
      <c r="D100" s="92">
        <v>0</v>
      </c>
      <c r="E100" s="38" t="e">
        <f t="shared" si="3"/>
        <v>#DIV/0!</v>
      </c>
      <c r="F100" s="38">
        <f t="shared" si="4"/>
        <v>0</v>
      </c>
    </row>
    <row r="101" spans="1:6" ht="13.5" hidden="1" customHeight="1">
      <c r="A101" s="53">
        <v>1403</v>
      </c>
      <c r="B101" s="54" t="s">
        <v>115</v>
      </c>
      <c r="C101" s="105">
        <v>0</v>
      </c>
      <c r="D101" s="92">
        <v>0</v>
      </c>
      <c r="E101" s="38" t="e">
        <f t="shared" si="3"/>
        <v>#DIV/0!</v>
      </c>
      <c r="F101" s="38">
        <f t="shared" si="4"/>
        <v>0</v>
      </c>
    </row>
    <row r="102" spans="1:6" s="6" customFormat="1">
      <c r="A102" s="52"/>
      <c r="B102" s="57" t="s">
        <v>116</v>
      </c>
      <c r="C102" s="461">
        <f>C58+C66+C68+C74+C81+C85+C87+C92+C79</f>
        <v>8120.7900000000009</v>
      </c>
      <c r="D102" s="461">
        <f>D58+D66+D68+D74+D81+D85+D92+D87</f>
        <v>555.35798</v>
      </c>
      <c r="E102" s="34">
        <f t="shared" si="3"/>
        <v>6.8387186468311576</v>
      </c>
      <c r="F102" s="34">
        <f t="shared" si="4"/>
        <v>-7565.4320200000011</v>
      </c>
    </row>
    <row r="103" spans="1:6" ht="5.25" customHeight="1">
      <c r="C103" s="119"/>
      <c r="D103" s="61"/>
    </row>
    <row r="104" spans="1:6" s="65" customFormat="1" ht="12.75">
      <c r="A104" s="63" t="s">
        <v>117</v>
      </c>
      <c r="B104" s="63"/>
      <c r="C104" s="115"/>
      <c r="D104" s="64"/>
    </row>
    <row r="105" spans="1:6" s="65" customFormat="1" ht="12.75">
      <c r="A105" s="66" t="s">
        <v>118</v>
      </c>
      <c r="B105" s="66"/>
      <c r="C105" s="65" t="s">
        <v>119</v>
      </c>
    </row>
    <row r="106" spans="1:6">
      <c r="C106" s="119"/>
    </row>
    <row r="144" hidden="1"/>
  </sheetData>
  <customSheetViews>
    <customSheetView guid="{61528DAC-5C4C-48F4-ADE2-8A724B05A086}" scale="70" showPageBreaks="1" fitToPage="1" printArea="1" hiddenRows="1" view="pageBreakPreview" topLeftCell="A39">
      <selection activeCell="C93" sqref="C93"/>
      <pageMargins left="0.70866141732283472" right="0.70866141732283472" top="0.74803149606299213" bottom="0.74803149606299213" header="0.31496062992125984" footer="0.31496062992125984"/>
      <pageSetup paperSize="9" scale="50" orientation="portrait" r:id="rId1"/>
    </customSheetView>
    <customSheetView guid="{5BFCA170-DEAE-4D2C-98A0-1E68B427AC01}" scale="89" showPageBreaks="1" printArea="1" hiddenRows="1" view="pageBreakPreview" topLeftCell="A49">
      <selection activeCell="D76" sqref="D76"/>
      <pageMargins left="0.7" right="0.7" top="0.75" bottom="0.75" header="0.3" footer="0.3"/>
      <pageSetup paperSize="9" scale="48" orientation="portrait" r:id="rId2"/>
    </customSheetView>
    <customSheetView guid="{42584DC0-1D41-4C93-9B38-C388E7B8DAC4}" scale="70" showPageBreaks="1" printArea="1" hiddenRows="1" view="pageBreakPreview" topLeftCell="A40">
      <selection activeCell="A51" sqref="A51:B5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40">
      <selection activeCell="C99" sqref="C99:D99"/>
      <pageMargins left="0.7" right="0.7" top="0.75" bottom="0.75" header="0.3" footer="0.3"/>
      <pageSetup paperSize="9" scale="39" orientation="portrait" r:id="rId4"/>
    </customSheetView>
    <customSheetView guid="{3DCB9AAA-F09C-4EA6-B992-F93E466D374A}" hiddenRows="1" topLeftCell="A47">
      <selection activeCell="B100" sqref="B100"/>
      <pageMargins left="0.7" right="0.7" top="0.75" bottom="0.75" header="0.3" footer="0.3"/>
      <pageSetup paperSize="9" scale="51" orientation="portrait" r:id="rId5"/>
    </customSheetView>
    <customSheetView guid="{A54C432C-6C68-4B53-A75C-446EB3A61B2B}" scale="70" showPageBreaks="1" printArea="1" hiddenRows="1" view="pageBreakPreview" topLeftCell="A46">
      <selection activeCell="C72" sqref="C72"/>
      <pageMargins left="0.70866141732283472" right="0.70866141732283472" top="0.74803149606299213" bottom="0.74803149606299213" header="0.31496062992125984" footer="0.31496062992125984"/>
      <pageSetup paperSize="9" scale="63" orientation="portrait" r:id="rId6"/>
    </customSheetView>
    <customSheetView guid="{1A52382B-3765-4E8C-903F-6B8919B7242E}" scale="89" showPageBreaks="1" printArea="1" hiddenRows="1" view="pageBreakPreview" topLeftCell="A44">
      <selection activeCell="D76" sqref="D76"/>
      <pageMargins left="0.7" right="0.7" top="0.75" bottom="0.75" header="0.3" footer="0.3"/>
      <pageSetup paperSize="9" scale="48" orientation="portrait" r:id="rId7"/>
    </customSheetView>
    <customSheetView guid="{B30CE22D-C12F-4E12-8BB9-3AAE0A6991CC}" scale="70" showPageBreaks="1" fitToPage="1" printArea="1" hiddenRows="1" view="pageBreakPreview" topLeftCell="A35">
      <selection activeCell="D102" sqref="C102:D102"/>
      <pageMargins left="0.70866141732283472" right="0.70866141732283472" top="0.74803149606299213" bottom="0.74803149606299213" header="0.31496062992125984" footer="0.31496062992125984"/>
      <pageSetup paperSize="9" scale="54" orientation="portrait" r:id="rId8"/>
    </customSheetView>
    <customSheetView guid="{B31C8DB7-3E78-4144-A6B5-8DE36DE63F0E}" scale="89" showPageBreaks="1" printArea="1" hiddenRows="1" view="pageBreakPreview" topLeftCell="A10">
      <selection activeCell="C38" sqref="C38"/>
      <pageMargins left="0.7" right="0.7" top="0.75" bottom="0.75" header="0.3" footer="0.3"/>
      <pageSetup paperSize="9" scale="47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H142"/>
  <sheetViews>
    <sheetView view="pageBreakPreview" topLeftCell="A36" zoomScale="70" zoomScaleNormal="100" zoomScaleSheetLayoutView="70" workbookViewId="0">
      <selection activeCell="C88" sqref="C88"/>
    </sheetView>
  </sheetViews>
  <sheetFormatPr defaultRowHeight="15.75"/>
  <cols>
    <col min="1" max="1" width="14.7109375" style="58" customWidth="1"/>
    <col min="2" max="2" width="57.5703125" style="59" customWidth="1"/>
    <col min="3" max="3" width="17.85546875" style="62" customWidth="1"/>
    <col min="4" max="4" width="16.140625" style="62" customWidth="1"/>
    <col min="5" max="5" width="11" style="62" customWidth="1"/>
    <col min="6" max="6" width="10.85546875" style="62" customWidth="1"/>
    <col min="7" max="7" width="15.42578125" style="1" bestFit="1" customWidth="1"/>
    <col min="8" max="8" width="10.7109375" style="1" bestFit="1" customWidth="1"/>
    <col min="9" max="9" width="9.140625" style="1"/>
    <col min="10" max="10" width="9.140625" style="1" customWidth="1"/>
    <col min="11" max="16384" width="9.140625" style="1"/>
  </cols>
  <sheetData>
    <row r="1" spans="1:6">
      <c r="A1" s="524" t="s">
        <v>417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191">
        <f>C5+C12+C14+C17+C20+C7</f>
        <v>4757.13</v>
      </c>
      <c r="D4" s="191">
        <f>D5+D12+D14+D17+D20+D7</f>
        <v>346.63359999999994</v>
      </c>
      <c r="E4" s="5">
        <f>SUM(D4/C4*100)</f>
        <v>7.2866118857378277</v>
      </c>
      <c r="F4" s="5">
        <f>SUM(D4-C4)</f>
        <v>-4410.4964</v>
      </c>
    </row>
    <row r="5" spans="1:6" s="6" customFormat="1">
      <c r="A5" s="68">
        <v>1010000000</v>
      </c>
      <c r="B5" s="67" t="s">
        <v>5</v>
      </c>
      <c r="C5" s="191">
        <f>C6</f>
        <v>486</v>
      </c>
      <c r="D5" s="191">
        <f>D6</f>
        <v>62.959899999999998</v>
      </c>
      <c r="E5" s="5">
        <f t="shared" ref="E5:E50" si="0">SUM(D5/C5*100)</f>
        <v>12.954711934156379</v>
      </c>
      <c r="F5" s="5">
        <f t="shared" ref="F5:F50" si="1">SUM(D5-C5)</f>
        <v>-423.0401</v>
      </c>
    </row>
    <row r="6" spans="1:6">
      <c r="A6" s="7">
        <v>1010200001</v>
      </c>
      <c r="B6" s="8" t="s">
        <v>224</v>
      </c>
      <c r="C6" s="218">
        <v>486</v>
      </c>
      <c r="D6" s="219">
        <v>62.959899999999998</v>
      </c>
      <c r="E6" s="9">
        <f t="shared" ref="E6:E11" si="2">SUM(D6/C6*100)</f>
        <v>12.954711934156379</v>
      </c>
      <c r="F6" s="9">
        <f t="shared" si="1"/>
        <v>-423.0401</v>
      </c>
    </row>
    <row r="7" spans="1:6" ht="31.5">
      <c r="A7" s="3">
        <v>1030000000</v>
      </c>
      <c r="B7" s="13" t="s">
        <v>266</v>
      </c>
      <c r="C7" s="263">
        <f>C8+C10+C9</f>
        <v>806.13000000000011</v>
      </c>
      <c r="D7" s="191">
        <f>D8+D10+D9+D11</f>
        <v>68.552389999999988</v>
      </c>
      <c r="E7" s="5">
        <f t="shared" si="2"/>
        <v>8.5038877104189137</v>
      </c>
      <c r="F7" s="5">
        <f t="shared" si="1"/>
        <v>-737.57761000000016</v>
      </c>
    </row>
    <row r="8" spans="1:6">
      <c r="A8" s="7">
        <v>1030223001</v>
      </c>
      <c r="B8" s="8" t="s">
        <v>268</v>
      </c>
      <c r="C8" s="218">
        <v>300.69</v>
      </c>
      <c r="D8" s="219">
        <v>32.191800000000001</v>
      </c>
      <c r="E8" s="9">
        <f t="shared" si="2"/>
        <v>10.705976254614386</v>
      </c>
      <c r="F8" s="9">
        <f t="shared" si="1"/>
        <v>-268.4982</v>
      </c>
    </row>
    <row r="9" spans="1:6">
      <c r="A9" s="7">
        <v>1030224001</v>
      </c>
      <c r="B9" s="8" t="s">
        <v>274</v>
      </c>
      <c r="C9" s="218">
        <v>3.22</v>
      </c>
      <c r="D9" s="219">
        <v>0.20655999999999999</v>
      </c>
      <c r="E9" s="9">
        <f t="shared" si="2"/>
        <v>6.4149068322981364</v>
      </c>
      <c r="F9" s="9">
        <f t="shared" si="1"/>
        <v>-3.0134400000000001</v>
      </c>
    </row>
    <row r="10" spans="1:6">
      <c r="A10" s="7">
        <v>1030225001</v>
      </c>
      <c r="B10" s="8" t="s">
        <v>267</v>
      </c>
      <c r="C10" s="218">
        <v>502.22</v>
      </c>
      <c r="D10" s="219">
        <v>42.682969999999997</v>
      </c>
      <c r="E10" s="9">
        <f t="shared" si="2"/>
        <v>8.4988590657480785</v>
      </c>
      <c r="F10" s="9">
        <f t="shared" si="1"/>
        <v>-459.53703000000002</v>
      </c>
    </row>
    <row r="11" spans="1:6">
      <c r="A11" s="7">
        <v>1030226001</v>
      </c>
      <c r="B11" s="8" t="s">
        <v>275</v>
      </c>
      <c r="C11" s="218">
        <v>0</v>
      </c>
      <c r="D11" s="217">
        <v>-6.5289400000000004</v>
      </c>
      <c r="E11" s="9" t="e">
        <f t="shared" si="2"/>
        <v>#DIV/0!</v>
      </c>
      <c r="F11" s="9">
        <f t="shared" si="1"/>
        <v>-6.5289400000000004</v>
      </c>
    </row>
    <row r="12" spans="1:6" s="6" customFormat="1">
      <c r="A12" s="68">
        <v>1050000000</v>
      </c>
      <c r="B12" s="67" t="s">
        <v>6</v>
      </c>
      <c r="C12" s="191">
        <f>SUM(C13:C13)</f>
        <v>95</v>
      </c>
      <c r="D12" s="191">
        <f>D13</f>
        <v>0.6</v>
      </c>
      <c r="E12" s="5">
        <f t="shared" si="0"/>
        <v>0.63157894736842102</v>
      </c>
      <c r="F12" s="5">
        <f t="shared" si="1"/>
        <v>-94.4</v>
      </c>
    </row>
    <row r="13" spans="1:6" ht="15.75" customHeight="1">
      <c r="A13" s="7">
        <v>1050300000</v>
      </c>
      <c r="B13" s="11" t="s">
        <v>225</v>
      </c>
      <c r="C13" s="220">
        <v>95</v>
      </c>
      <c r="D13" s="219">
        <v>0.6</v>
      </c>
      <c r="E13" s="9">
        <f t="shared" si="0"/>
        <v>0.63157894736842102</v>
      </c>
      <c r="F13" s="9">
        <f t="shared" si="1"/>
        <v>-94.4</v>
      </c>
    </row>
    <row r="14" spans="1:6" s="6" customFormat="1" ht="15.75" customHeight="1">
      <c r="A14" s="68">
        <v>1060000000</v>
      </c>
      <c r="B14" s="67" t="s">
        <v>133</v>
      </c>
      <c r="C14" s="191">
        <f>C15+C16</f>
        <v>3350</v>
      </c>
      <c r="D14" s="191">
        <f>D15+D16</f>
        <v>213.12130999999999</v>
      </c>
      <c r="E14" s="5">
        <f t="shared" si="0"/>
        <v>6.3618301492537315</v>
      </c>
      <c r="F14" s="5">
        <f t="shared" si="1"/>
        <v>-3136.87869</v>
      </c>
    </row>
    <row r="15" spans="1:6" s="6" customFormat="1" ht="15.75" customHeight="1">
      <c r="A15" s="7">
        <v>1060100000</v>
      </c>
      <c r="B15" s="11" t="s">
        <v>8</v>
      </c>
      <c r="C15" s="218">
        <v>400</v>
      </c>
      <c r="D15" s="219">
        <v>4.1727400000000001</v>
      </c>
      <c r="E15" s="9">
        <f t="shared" si="0"/>
        <v>1.043185</v>
      </c>
      <c r="F15" s="9">
        <f>SUM(D15-C15)</f>
        <v>-395.82726000000002</v>
      </c>
    </row>
    <row r="16" spans="1:6" ht="15.75" customHeight="1">
      <c r="A16" s="7">
        <v>1060600000</v>
      </c>
      <c r="B16" s="11" t="s">
        <v>7</v>
      </c>
      <c r="C16" s="218">
        <v>2950</v>
      </c>
      <c r="D16" s="219">
        <v>208.94856999999999</v>
      </c>
      <c r="E16" s="9">
        <f t="shared" si="0"/>
        <v>7.0830023728813556</v>
      </c>
      <c r="F16" s="9">
        <f t="shared" si="1"/>
        <v>-2741.05143</v>
      </c>
    </row>
    <row r="17" spans="1:6" s="6" customFormat="1">
      <c r="A17" s="3">
        <v>1080000000</v>
      </c>
      <c r="B17" s="4" t="s">
        <v>10</v>
      </c>
      <c r="C17" s="191">
        <f>C18</f>
        <v>20</v>
      </c>
      <c r="D17" s="191">
        <f>D18</f>
        <v>1.4</v>
      </c>
      <c r="E17" s="5">
        <f t="shared" si="0"/>
        <v>6.9999999999999991</v>
      </c>
      <c r="F17" s="5">
        <f t="shared" si="1"/>
        <v>-18.600000000000001</v>
      </c>
    </row>
    <row r="18" spans="1:6" ht="18" customHeight="1">
      <c r="A18" s="7">
        <v>1080400001</v>
      </c>
      <c r="B18" s="8" t="s">
        <v>223</v>
      </c>
      <c r="C18" s="218">
        <v>20</v>
      </c>
      <c r="D18" s="219">
        <v>1.4</v>
      </c>
      <c r="E18" s="9">
        <f t="shared" si="0"/>
        <v>6.9999999999999991</v>
      </c>
      <c r="F18" s="9">
        <f t="shared" si="1"/>
        <v>-18.600000000000001</v>
      </c>
    </row>
    <row r="19" spans="1:6" ht="47.25" hidden="1" customHeight="1">
      <c r="A19" s="7">
        <v>1080714001</v>
      </c>
      <c r="B19" s="8" t="s">
        <v>11</v>
      </c>
      <c r="C19" s="218"/>
      <c r="D19" s="219"/>
      <c r="E19" s="9" t="e">
        <f t="shared" si="0"/>
        <v>#DIV/0!</v>
      </c>
      <c r="F19" s="9">
        <f t="shared" si="1"/>
        <v>0</v>
      </c>
    </row>
    <row r="20" spans="1:6" s="15" customFormat="1" ht="29.25" hidden="1">
      <c r="A20" s="68">
        <v>1090000000</v>
      </c>
      <c r="B20" s="69" t="s">
        <v>121</v>
      </c>
      <c r="C20" s="191">
        <f>C21+C22+C23+C24</f>
        <v>0</v>
      </c>
      <c r="D20" s="191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idden="1">
      <c r="A21" s="7">
        <v>1090100000</v>
      </c>
      <c r="B21" s="8" t="s">
        <v>122</v>
      </c>
      <c r="C21" s="191"/>
      <c r="D21" s="221"/>
      <c r="E21" s="9" t="e">
        <f t="shared" si="0"/>
        <v>#DIV/0!</v>
      </c>
      <c r="F21" s="9">
        <f t="shared" si="1"/>
        <v>0</v>
      </c>
    </row>
    <row r="22" spans="1:6" s="15" customFormat="1" hidden="1">
      <c r="A22" s="7">
        <v>1090400000</v>
      </c>
      <c r="B22" s="8" t="s">
        <v>123</v>
      </c>
      <c r="C22" s="191"/>
      <c r="D22" s="221"/>
      <c r="E22" s="9" t="e">
        <f t="shared" si="0"/>
        <v>#DIV/0!</v>
      </c>
      <c r="F22" s="9">
        <f t="shared" si="1"/>
        <v>0</v>
      </c>
    </row>
    <row r="23" spans="1:6" s="15" customFormat="1" hidden="1">
      <c r="A23" s="7">
        <v>1090600000</v>
      </c>
      <c r="B23" s="8" t="s">
        <v>124</v>
      </c>
      <c r="C23" s="191"/>
      <c r="D23" s="221"/>
      <c r="E23" s="9" t="e">
        <f t="shared" si="0"/>
        <v>#DIV/0!</v>
      </c>
      <c r="F23" s="9">
        <f t="shared" si="1"/>
        <v>0</v>
      </c>
    </row>
    <row r="24" spans="1:6" s="15" customFormat="1" hidden="1">
      <c r="A24" s="7">
        <v>1090700000</v>
      </c>
      <c r="B24" s="8" t="s">
        <v>125</v>
      </c>
      <c r="C24" s="191"/>
      <c r="D24" s="221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191">
        <f>C26+C29+C31+C36</f>
        <v>91.4</v>
      </c>
      <c r="D25" s="93">
        <f>D26+D29+D31+D36+D34</f>
        <v>15.42</v>
      </c>
      <c r="E25" s="5">
        <f t="shared" si="0"/>
        <v>16.87089715536105</v>
      </c>
      <c r="F25" s="5">
        <f t="shared" si="1"/>
        <v>-75.98</v>
      </c>
    </row>
    <row r="26" spans="1:6" s="6" customFormat="1" ht="30" customHeight="1">
      <c r="A26" s="68">
        <v>1110000000</v>
      </c>
      <c r="B26" s="69" t="s">
        <v>126</v>
      </c>
      <c r="C26" s="191">
        <f>C27+C28</f>
        <v>91.4</v>
      </c>
      <c r="D26" s="93">
        <f>D27+D28</f>
        <v>15.42</v>
      </c>
      <c r="E26" s="5">
        <f t="shared" si="0"/>
        <v>16.87089715536105</v>
      </c>
      <c r="F26" s="5">
        <f t="shared" si="1"/>
        <v>-75.98</v>
      </c>
    </row>
    <row r="27" spans="1:6" ht="15" customHeight="1">
      <c r="A27" s="16">
        <v>1110502510</v>
      </c>
      <c r="B27" s="17" t="s">
        <v>221</v>
      </c>
      <c r="C27" s="220">
        <v>79.400000000000006</v>
      </c>
      <c r="D27" s="217">
        <v>9.92</v>
      </c>
      <c r="E27" s="9">
        <f t="shared" si="0"/>
        <v>12.493702770780855</v>
      </c>
      <c r="F27" s="9">
        <f t="shared" si="1"/>
        <v>-69.48</v>
      </c>
    </row>
    <row r="28" spans="1:6" ht="15.75" customHeight="1">
      <c r="A28" s="7">
        <v>1110503505</v>
      </c>
      <c r="B28" s="11" t="s">
        <v>220</v>
      </c>
      <c r="C28" s="12">
        <v>12</v>
      </c>
      <c r="D28" s="10">
        <v>5.5</v>
      </c>
      <c r="E28" s="9">
        <f t="shared" si="0"/>
        <v>45.833333333333329</v>
      </c>
      <c r="F28" s="9">
        <f t="shared" si="1"/>
        <v>-6.5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7.25" customHeight="1">
      <c r="A30" s="7">
        <v>1130206005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8.5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idden="1">
      <c r="A34" s="3">
        <v>1160000000</v>
      </c>
      <c r="B34" s="13" t="s">
        <v>240</v>
      </c>
      <c r="C34" s="5">
        <f>C35</f>
        <v>0</v>
      </c>
      <c r="D34" s="5">
        <f>D35</f>
        <v>0</v>
      </c>
      <c r="E34" s="5" t="e">
        <f>SUM(D34/C34*100)</f>
        <v>#DIV/0!</v>
      </c>
      <c r="F34" s="5">
        <f>SUM(D34-C34)</f>
        <v>0</v>
      </c>
    </row>
    <row r="35" spans="1:7" ht="47.25" hidden="1">
      <c r="A35" s="7">
        <v>1163305010</v>
      </c>
      <c r="B35" s="8" t="s">
        <v>255</v>
      </c>
      <c r="C35" s="9">
        <v>0</v>
      </c>
      <c r="D35" s="10">
        <v>0</v>
      </c>
      <c r="E35" s="9" t="e">
        <f>SUM(D35/C35*100)</f>
        <v>#DIV/0!</v>
      </c>
      <c r="F35" s="9">
        <f>SUM(D35-C35)</f>
        <v>0</v>
      </c>
    </row>
    <row r="36" spans="1:7" ht="16.5" customHeight="1">
      <c r="A36" s="3">
        <v>1170000000</v>
      </c>
      <c r="B36" s="13" t="s">
        <v>132</v>
      </c>
      <c r="C36" s="5">
        <f>C37+C38</f>
        <v>0</v>
      </c>
      <c r="D36" s="5">
        <f>D37</f>
        <v>0</v>
      </c>
      <c r="E36" s="5" t="e">
        <f t="shared" si="0"/>
        <v>#DIV/0!</v>
      </c>
      <c r="F36" s="5">
        <f t="shared" si="1"/>
        <v>0</v>
      </c>
    </row>
    <row r="37" spans="1:7" ht="19.5" customHeight="1">
      <c r="A37" s="7">
        <v>1170105005</v>
      </c>
      <c r="B37" s="8" t="s">
        <v>15</v>
      </c>
      <c r="C37" s="9">
        <f>C38</f>
        <v>0</v>
      </c>
      <c r="D37" s="9">
        <v>0</v>
      </c>
      <c r="E37" s="9" t="e">
        <f t="shared" si="0"/>
        <v>#DIV/0!</v>
      </c>
      <c r="F37" s="9">
        <f t="shared" si="1"/>
        <v>0</v>
      </c>
    </row>
    <row r="38" spans="1:7" ht="17.25" hidden="1" customHeight="1">
      <c r="A38" s="7">
        <v>1170505005</v>
      </c>
      <c r="B38" s="11" t="s">
        <v>216</v>
      </c>
      <c r="C38" s="218">
        <v>0</v>
      </c>
      <c r="D38" s="219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222">
        <f>SUM(C4,C25)</f>
        <v>4848.53</v>
      </c>
      <c r="D39" s="222">
        <f>D4+D25</f>
        <v>362.05359999999996</v>
      </c>
      <c r="E39" s="5">
        <f t="shared" si="0"/>
        <v>7.4672859608994893</v>
      </c>
      <c r="F39" s="5">
        <f t="shared" si="1"/>
        <v>-4486.4763999999996</v>
      </c>
    </row>
    <row r="40" spans="1:7" s="6" customFormat="1">
      <c r="A40" s="3">
        <v>2000000000</v>
      </c>
      <c r="B40" s="4" t="s">
        <v>17</v>
      </c>
      <c r="C40" s="191">
        <f>C41+C43+C45+C46+C47+C48+C42+C44</f>
        <v>5455.55</v>
      </c>
      <c r="D40" s="191">
        <f>D41+D43+D45+D46+D47+D48+D42+D44</f>
        <v>829.36920000000009</v>
      </c>
      <c r="E40" s="5">
        <f t="shared" si="0"/>
        <v>15.20230224267031</v>
      </c>
      <c r="F40" s="5">
        <f t="shared" si="1"/>
        <v>-4626.1808000000001</v>
      </c>
      <c r="G40" s="19"/>
    </row>
    <row r="41" spans="1:7">
      <c r="A41" s="16">
        <v>2021000000</v>
      </c>
      <c r="B41" s="17" t="s">
        <v>18</v>
      </c>
      <c r="C41" s="223">
        <v>2916.8</v>
      </c>
      <c r="D41" s="224">
        <v>486.13600000000002</v>
      </c>
      <c r="E41" s="9">
        <f t="shared" si="0"/>
        <v>16.666758091058696</v>
      </c>
      <c r="F41" s="9">
        <f t="shared" si="1"/>
        <v>-2430.6640000000002</v>
      </c>
    </row>
    <row r="42" spans="1:7" ht="17.25" customHeight="1">
      <c r="A42" s="16">
        <v>2021500200</v>
      </c>
      <c r="B42" s="17" t="s">
        <v>227</v>
      </c>
      <c r="C42" s="223">
        <v>0</v>
      </c>
      <c r="D42" s="224">
        <v>0</v>
      </c>
      <c r="E42" s="9" t="e">
        <f>SUM(D42/C42*100)</f>
        <v>#DIV/0!</v>
      </c>
      <c r="F42" s="9">
        <f>SUM(D42-C42)</f>
        <v>0</v>
      </c>
    </row>
    <row r="43" spans="1:7" ht="15.75" customHeight="1">
      <c r="A43" s="16">
        <v>2022000000</v>
      </c>
      <c r="B43" s="17" t="s">
        <v>19</v>
      </c>
      <c r="C43" s="223">
        <v>2327.723</v>
      </c>
      <c r="D43" s="219">
        <v>130.839</v>
      </c>
      <c r="E43" s="9">
        <f t="shared" si="0"/>
        <v>5.6209007686911203</v>
      </c>
      <c r="F43" s="9">
        <f t="shared" si="1"/>
        <v>-2196.884</v>
      </c>
    </row>
    <row r="44" spans="1:7" ht="15.75" hidden="1" customHeight="1">
      <c r="A44" s="16">
        <v>2022999910</v>
      </c>
      <c r="B44" s="18" t="s">
        <v>331</v>
      </c>
      <c r="C44" s="450">
        <v>0</v>
      </c>
      <c r="D44" s="451">
        <v>0</v>
      </c>
      <c r="E44" s="9" t="e">
        <f>SUM(D44/C44*100)</f>
        <v>#DIV/0!</v>
      </c>
      <c r="F44" s="9">
        <f>SUM(D44-C44)</f>
        <v>0</v>
      </c>
    </row>
    <row r="45" spans="1:7" ht="15.75" customHeight="1">
      <c r="A45" s="16">
        <v>2023000000</v>
      </c>
      <c r="B45" s="17" t="s">
        <v>20</v>
      </c>
      <c r="C45" s="220">
        <v>211.02699999999999</v>
      </c>
      <c r="D45" s="225">
        <v>34.466799999999999</v>
      </c>
      <c r="E45" s="9">
        <f t="shared" si="0"/>
        <v>16.332886313125808</v>
      </c>
      <c r="F45" s="9">
        <f t="shared" si="1"/>
        <v>-176.56019999999998</v>
      </c>
    </row>
    <row r="46" spans="1:7" ht="17.25" customHeight="1">
      <c r="A46" s="16">
        <v>2020400000</v>
      </c>
      <c r="B46" s="17" t="s">
        <v>21</v>
      </c>
      <c r="C46" s="220"/>
      <c r="D46" s="226">
        <v>0</v>
      </c>
      <c r="E46" s="9" t="e">
        <f t="shared" si="0"/>
        <v>#DIV/0!</v>
      </c>
      <c r="F46" s="9">
        <f t="shared" si="1"/>
        <v>0</v>
      </c>
    </row>
    <row r="47" spans="1:7" ht="17.25" customHeight="1">
      <c r="A47" s="7">
        <v>2070500010</v>
      </c>
      <c r="B47" s="17" t="s">
        <v>338</v>
      </c>
      <c r="C47" s="220"/>
      <c r="D47" s="226">
        <v>177.92740000000001</v>
      </c>
      <c r="E47" s="9" t="e">
        <f t="shared" si="0"/>
        <v>#DIV/0!</v>
      </c>
      <c r="F47" s="9">
        <f t="shared" si="1"/>
        <v>177.92740000000001</v>
      </c>
    </row>
    <row r="48" spans="1:7" ht="21" hidden="1" customHeight="1">
      <c r="A48" s="7">
        <v>2190500005</v>
      </c>
      <c r="B48" s="11" t="s">
        <v>23</v>
      </c>
      <c r="C48" s="221"/>
      <c r="D48" s="221"/>
      <c r="E48" s="5"/>
      <c r="F48" s="5">
        <f>SUM(D48-C48)</f>
        <v>0</v>
      </c>
    </row>
    <row r="49" spans="1:8" s="6" customFormat="1" ht="19.5" customHeight="1">
      <c r="A49" s="3">
        <v>3000000000</v>
      </c>
      <c r="B49" s="13" t="s">
        <v>24</v>
      </c>
      <c r="C49" s="227">
        <v>0</v>
      </c>
      <c r="D49" s="221">
        <v>0</v>
      </c>
      <c r="E49" s="5" t="e">
        <f t="shared" si="0"/>
        <v>#DIV/0!</v>
      </c>
      <c r="F49" s="5">
        <f t="shared" si="1"/>
        <v>0</v>
      </c>
    </row>
    <row r="50" spans="1:8" s="6" customFormat="1" ht="18" customHeight="1">
      <c r="A50" s="3"/>
      <c r="B50" s="4" t="s">
        <v>25</v>
      </c>
      <c r="C50" s="250">
        <f>C39+C40</f>
        <v>10304.08</v>
      </c>
      <c r="D50" s="248">
        <f>D39+D40</f>
        <v>1191.4228000000001</v>
      </c>
      <c r="E50" s="191">
        <f t="shared" si="0"/>
        <v>11.562631501308221</v>
      </c>
      <c r="F50" s="93">
        <f t="shared" si="1"/>
        <v>-9112.6571999999996</v>
      </c>
      <c r="G50" s="149"/>
      <c r="H50" s="197"/>
    </row>
    <row r="51" spans="1:8" s="6" customFormat="1">
      <c r="A51" s="3"/>
      <c r="B51" s="21" t="s">
        <v>306</v>
      </c>
      <c r="C51" s="93">
        <f>C50-C97</f>
        <v>0</v>
      </c>
      <c r="D51" s="93">
        <f>D50-D97</f>
        <v>127.90829000000008</v>
      </c>
      <c r="E51" s="32"/>
      <c r="F51" s="32"/>
    </row>
    <row r="52" spans="1:8">
      <c r="A52" s="23"/>
      <c r="B52" s="24"/>
      <c r="C52" s="215"/>
      <c r="D52" s="215"/>
      <c r="E52" s="26"/>
      <c r="F52" s="27"/>
    </row>
    <row r="53" spans="1:8" ht="45.75" customHeight="1">
      <c r="A53" s="28" t="s">
        <v>0</v>
      </c>
      <c r="B53" s="28" t="s">
        <v>26</v>
      </c>
      <c r="C53" s="72" t="s">
        <v>407</v>
      </c>
      <c r="D53" s="73" t="s">
        <v>412</v>
      </c>
      <c r="E53" s="72" t="s">
        <v>2</v>
      </c>
      <c r="F53" s="74" t="s">
        <v>3</v>
      </c>
    </row>
    <row r="54" spans="1:8">
      <c r="A54" s="29">
        <v>1</v>
      </c>
      <c r="B54" s="28">
        <v>2</v>
      </c>
      <c r="C54" s="87">
        <v>3</v>
      </c>
      <c r="D54" s="87">
        <v>4</v>
      </c>
      <c r="E54" s="87">
        <v>5</v>
      </c>
      <c r="F54" s="87">
        <v>6</v>
      </c>
    </row>
    <row r="55" spans="1:8" s="6" customFormat="1" ht="29.25" customHeight="1">
      <c r="A55" s="30" t="s">
        <v>27</v>
      </c>
      <c r="B55" s="31" t="s">
        <v>28</v>
      </c>
      <c r="C55" s="32">
        <f>C56+C57+C58+C59+C60+C62+C61</f>
        <v>1943.269</v>
      </c>
      <c r="D55" s="32">
        <f>D56+D57+D58+D59+D60+D62+D61</f>
        <v>208.68886000000001</v>
      </c>
      <c r="E55" s="34">
        <f>SUM(D55/C55*100)</f>
        <v>10.739061859166178</v>
      </c>
      <c r="F55" s="34">
        <f>SUM(D55-C55)</f>
        <v>-1734.58014</v>
      </c>
    </row>
    <row r="56" spans="1:8" s="6" customFormat="1" ht="31.5" hidden="1">
      <c r="A56" s="35" t="s">
        <v>29</v>
      </c>
      <c r="B56" s="36" t="s">
        <v>30</v>
      </c>
      <c r="C56" s="37"/>
      <c r="D56" s="37"/>
      <c r="E56" s="38"/>
      <c r="F56" s="38"/>
    </row>
    <row r="57" spans="1:8" ht="15.75" customHeight="1">
      <c r="A57" s="35" t="s">
        <v>31</v>
      </c>
      <c r="B57" s="39" t="s">
        <v>32</v>
      </c>
      <c r="C57" s="37">
        <v>1768.4</v>
      </c>
      <c r="D57" s="37">
        <v>158.68886000000001</v>
      </c>
      <c r="E57" s="38">
        <f t="shared" ref="E57:E69" si="3">SUM(D57/C57*100)</f>
        <v>8.9735840307622698</v>
      </c>
      <c r="F57" s="38">
        <f t="shared" ref="F57:F69" si="4">SUM(D57-C57)</f>
        <v>-1609.7111400000001</v>
      </c>
    </row>
    <row r="58" spans="1:8" ht="0.75" hidden="1" customHeight="1">
      <c r="A58" s="35" t="s">
        <v>33</v>
      </c>
      <c r="B58" s="39" t="s">
        <v>34</v>
      </c>
      <c r="C58" s="37"/>
      <c r="D58" s="37"/>
      <c r="E58" s="38"/>
      <c r="F58" s="38">
        <f t="shared" si="4"/>
        <v>0</v>
      </c>
    </row>
    <row r="59" spans="1:8" ht="31.5" hidden="1" customHeight="1">
      <c r="A59" s="35" t="s">
        <v>35</v>
      </c>
      <c r="B59" s="39" t="s">
        <v>36</v>
      </c>
      <c r="C59" s="37"/>
      <c r="D59" s="37"/>
      <c r="E59" s="38" t="e">
        <f t="shared" si="3"/>
        <v>#DIV/0!</v>
      </c>
      <c r="F59" s="38">
        <f t="shared" si="4"/>
        <v>0</v>
      </c>
    </row>
    <row r="60" spans="1:8" ht="18" customHeight="1">
      <c r="A60" s="35" t="s">
        <v>37</v>
      </c>
      <c r="B60" s="39" t="s">
        <v>38</v>
      </c>
      <c r="C60" s="37">
        <v>0</v>
      </c>
      <c r="D60" s="37">
        <v>0</v>
      </c>
      <c r="E60" s="38" t="e">
        <f t="shared" si="3"/>
        <v>#DIV/0!</v>
      </c>
      <c r="F60" s="38">
        <f t="shared" si="4"/>
        <v>0</v>
      </c>
    </row>
    <row r="61" spans="1:8" ht="17.25" customHeight="1">
      <c r="A61" s="35" t="s">
        <v>39</v>
      </c>
      <c r="B61" s="39" t="s">
        <v>40</v>
      </c>
      <c r="C61" s="37">
        <v>100</v>
      </c>
      <c r="D61" s="32">
        <v>0</v>
      </c>
      <c r="E61" s="38">
        <f t="shared" si="3"/>
        <v>0</v>
      </c>
      <c r="F61" s="38">
        <f t="shared" si="4"/>
        <v>-100</v>
      </c>
    </row>
    <row r="62" spans="1:8" ht="15" customHeight="1">
      <c r="A62" s="35" t="s">
        <v>41</v>
      </c>
      <c r="B62" s="39" t="s">
        <v>42</v>
      </c>
      <c r="C62" s="37">
        <v>74.869</v>
      </c>
      <c r="D62" s="37">
        <v>50</v>
      </c>
      <c r="E62" s="38">
        <f t="shared" si="3"/>
        <v>66.783314856616229</v>
      </c>
      <c r="F62" s="38">
        <f t="shared" si="4"/>
        <v>-24.869</v>
      </c>
    </row>
    <row r="63" spans="1:8" s="6" customFormat="1">
      <c r="A63" s="41" t="s">
        <v>43</v>
      </c>
      <c r="B63" s="42" t="s">
        <v>44</v>
      </c>
      <c r="C63" s="32">
        <f>C64</f>
        <v>206.767</v>
      </c>
      <c r="D63" s="32">
        <f>D64</f>
        <v>21.655180000000001</v>
      </c>
      <c r="E63" s="34">
        <f t="shared" si="3"/>
        <v>10.473228319799583</v>
      </c>
      <c r="F63" s="34">
        <f t="shared" si="4"/>
        <v>-185.11181999999999</v>
      </c>
    </row>
    <row r="64" spans="1:8">
      <c r="A64" s="43" t="s">
        <v>45</v>
      </c>
      <c r="B64" s="44" t="s">
        <v>46</v>
      </c>
      <c r="C64" s="37">
        <v>206.767</v>
      </c>
      <c r="D64" s="37">
        <v>21.655180000000001</v>
      </c>
      <c r="E64" s="38">
        <f t="shared" si="3"/>
        <v>10.473228319799583</v>
      </c>
      <c r="F64" s="38">
        <f t="shared" si="4"/>
        <v>-185.11181999999999</v>
      </c>
    </row>
    <row r="65" spans="1:7" s="6" customFormat="1" ht="15.75" customHeight="1">
      <c r="A65" s="30" t="s">
        <v>47</v>
      </c>
      <c r="B65" s="31" t="s">
        <v>48</v>
      </c>
      <c r="C65" s="32">
        <f>C68+C69+C70</f>
        <v>15</v>
      </c>
      <c r="D65" s="32">
        <f>SUM(D68+D69+D70)</f>
        <v>0</v>
      </c>
      <c r="E65" s="34">
        <f t="shared" si="3"/>
        <v>0</v>
      </c>
      <c r="F65" s="34">
        <f t="shared" si="4"/>
        <v>-15</v>
      </c>
    </row>
    <row r="66" spans="1:7" hidden="1">
      <c r="A66" s="35" t="s">
        <v>49</v>
      </c>
      <c r="B66" s="39" t="s">
        <v>50</v>
      </c>
      <c r="C66" s="37"/>
      <c r="D66" s="37"/>
      <c r="E66" s="34" t="e">
        <f t="shared" si="3"/>
        <v>#DIV/0!</v>
      </c>
      <c r="F66" s="34">
        <f t="shared" si="4"/>
        <v>0</v>
      </c>
    </row>
    <row r="67" spans="1:7" hidden="1">
      <c r="A67" s="45" t="s">
        <v>51</v>
      </c>
      <c r="B67" s="39" t="s">
        <v>52</v>
      </c>
      <c r="C67" s="37"/>
      <c r="D67" s="37"/>
      <c r="E67" s="34" t="e">
        <f t="shared" si="3"/>
        <v>#DIV/0!</v>
      </c>
      <c r="F67" s="34">
        <f t="shared" si="4"/>
        <v>0</v>
      </c>
    </row>
    <row r="68" spans="1:7" ht="17.25" customHeight="1">
      <c r="A68" s="46" t="s">
        <v>53</v>
      </c>
      <c r="B68" s="47" t="s">
        <v>54</v>
      </c>
      <c r="C68" s="37">
        <v>3</v>
      </c>
      <c r="D68" s="37">
        <v>0</v>
      </c>
      <c r="E68" s="34">
        <f t="shared" si="3"/>
        <v>0</v>
      </c>
      <c r="F68" s="34">
        <f t="shared" si="4"/>
        <v>-3</v>
      </c>
    </row>
    <row r="69" spans="1:7" s="6" customFormat="1" ht="15.75" customHeight="1">
      <c r="A69" s="46" t="s">
        <v>214</v>
      </c>
      <c r="B69" s="47" t="s">
        <v>215</v>
      </c>
      <c r="C69" s="37">
        <v>10</v>
      </c>
      <c r="D69" s="37">
        <v>0</v>
      </c>
      <c r="E69" s="38">
        <f t="shared" si="3"/>
        <v>0</v>
      </c>
      <c r="F69" s="38">
        <f t="shared" si="4"/>
        <v>-10</v>
      </c>
    </row>
    <row r="70" spans="1:7" s="6" customFormat="1" ht="15.75" customHeight="1">
      <c r="A70" s="46" t="s">
        <v>339</v>
      </c>
      <c r="B70" s="47" t="s">
        <v>393</v>
      </c>
      <c r="C70" s="37">
        <v>2</v>
      </c>
      <c r="D70" s="37">
        <v>0</v>
      </c>
      <c r="E70" s="38">
        <f>SUM(D70/C70*100)</f>
        <v>0</v>
      </c>
      <c r="F70" s="38">
        <f>SUM(D70-C70)</f>
        <v>-2</v>
      </c>
    </row>
    <row r="71" spans="1:7">
      <c r="A71" s="30" t="s">
        <v>55</v>
      </c>
      <c r="B71" s="31" t="s">
        <v>56</v>
      </c>
      <c r="C71" s="48">
        <f>SUM(C72:C75)</f>
        <v>3177.34</v>
      </c>
      <c r="D71" s="48">
        <f>SUM(D72:D75)</f>
        <v>159.9145</v>
      </c>
      <c r="E71" s="34">
        <f t="shared" ref="E71:E86" si="5">SUM(D71/C71*100)</f>
        <v>5.0329678284351056</v>
      </c>
      <c r="F71" s="34">
        <f t="shared" ref="F71:F86" si="6">SUM(D71-C71)</f>
        <v>-3017.4255000000003</v>
      </c>
    </row>
    <row r="72" spans="1:7" s="6" customFormat="1" ht="17.25" customHeight="1">
      <c r="A72" s="35" t="s">
        <v>57</v>
      </c>
      <c r="B72" s="39" t="s">
        <v>58</v>
      </c>
      <c r="C72" s="49">
        <v>4.26</v>
      </c>
      <c r="D72" s="37">
        <v>0</v>
      </c>
      <c r="E72" s="38">
        <f t="shared" si="5"/>
        <v>0</v>
      </c>
      <c r="F72" s="38">
        <f t="shared" si="6"/>
        <v>-4.26</v>
      </c>
      <c r="G72" s="50"/>
    </row>
    <row r="73" spans="1:7">
      <c r="A73" s="35" t="s">
        <v>59</v>
      </c>
      <c r="B73" s="39" t="s">
        <v>60</v>
      </c>
      <c r="C73" s="49">
        <v>0</v>
      </c>
      <c r="D73" s="37">
        <v>0</v>
      </c>
      <c r="E73" s="38" t="e">
        <f t="shared" si="5"/>
        <v>#DIV/0!</v>
      </c>
      <c r="F73" s="38">
        <f t="shared" si="6"/>
        <v>0</v>
      </c>
    </row>
    <row r="74" spans="1:7">
      <c r="A74" s="35" t="s">
        <v>61</v>
      </c>
      <c r="B74" s="39" t="s">
        <v>62</v>
      </c>
      <c r="C74" s="49">
        <v>2823.08</v>
      </c>
      <c r="D74" s="37">
        <v>159.9145</v>
      </c>
      <c r="E74" s="38">
        <f t="shared" si="5"/>
        <v>5.6645401476401664</v>
      </c>
      <c r="F74" s="38">
        <f t="shared" si="6"/>
        <v>-2663.1655000000001</v>
      </c>
    </row>
    <row r="75" spans="1:7" s="6" customFormat="1">
      <c r="A75" s="35" t="s">
        <v>63</v>
      </c>
      <c r="B75" s="39" t="s">
        <v>64</v>
      </c>
      <c r="C75" s="49">
        <v>350</v>
      </c>
      <c r="D75" s="37">
        <v>0</v>
      </c>
      <c r="E75" s="38">
        <f t="shared" si="5"/>
        <v>0</v>
      </c>
      <c r="F75" s="38">
        <f t="shared" si="6"/>
        <v>-350</v>
      </c>
    </row>
    <row r="76" spans="1:7" ht="17.25" customHeight="1">
      <c r="A76" s="30" t="s">
        <v>65</v>
      </c>
      <c r="B76" s="31" t="s">
        <v>66</v>
      </c>
      <c r="C76" s="32">
        <f>SUM(C77:C79)</f>
        <v>2916.5039999999999</v>
      </c>
      <c r="D76" s="32">
        <f>SUM(D77:D79)</f>
        <v>340.72197</v>
      </c>
      <c r="E76" s="34">
        <f t="shared" si="5"/>
        <v>11.682547666658438</v>
      </c>
      <c r="F76" s="34">
        <f t="shared" si="6"/>
        <v>-2575.7820299999998</v>
      </c>
    </row>
    <row r="77" spans="1:7" ht="0.75" hidden="1" customHeight="1">
      <c r="A77" s="35" t="s">
        <v>67</v>
      </c>
      <c r="B77" s="51" t="s">
        <v>68</v>
      </c>
      <c r="C77" s="37">
        <v>0</v>
      </c>
      <c r="D77" s="37">
        <v>0</v>
      </c>
      <c r="E77" s="38" t="e">
        <f t="shared" si="5"/>
        <v>#DIV/0!</v>
      </c>
      <c r="F77" s="38">
        <f t="shared" si="6"/>
        <v>0</v>
      </c>
    </row>
    <row r="78" spans="1:7" ht="14.25" customHeight="1">
      <c r="A78" s="35" t="s">
        <v>69</v>
      </c>
      <c r="B78" s="51" t="s">
        <v>70</v>
      </c>
      <c r="C78" s="37">
        <v>1192.3309999999999</v>
      </c>
      <c r="D78" s="37">
        <v>274.99349000000001</v>
      </c>
      <c r="E78" s="38">
        <f t="shared" si="5"/>
        <v>23.06351927442967</v>
      </c>
      <c r="F78" s="38">
        <f t="shared" si="6"/>
        <v>-917.33750999999984</v>
      </c>
    </row>
    <row r="79" spans="1:7" s="6" customFormat="1">
      <c r="A79" s="35" t="s">
        <v>71</v>
      </c>
      <c r="B79" s="39" t="s">
        <v>72</v>
      </c>
      <c r="C79" s="37">
        <v>1724.173</v>
      </c>
      <c r="D79" s="37">
        <v>65.728480000000005</v>
      </c>
      <c r="E79" s="38">
        <f t="shared" si="5"/>
        <v>3.8121743003747306</v>
      </c>
      <c r="F79" s="38">
        <f t="shared" si="6"/>
        <v>-1658.44452</v>
      </c>
    </row>
    <row r="80" spans="1:7">
      <c r="A80" s="30" t="s">
        <v>83</v>
      </c>
      <c r="B80" s="31" t="s">
        <v>84</v>
      </c>
      <c r="C80" s="32">
        <f>C81</f>
        <v>1995.2</v>
      </c>
      <c r="D80" s="32">
        <f>D81</f>
        <v>332.53399999999999</v>
      </c>
      <c r="E80" s="34">
        <f t="shared" si="5"/>
        <v>16.666700080192463</v>
      </c>
      <c r="F80" s="34">
        <f t="shared" si="6"/>
        <v>-1662.6660000000002</v>
      </c>
    </row>
    <row r="81" spans="1:6" s="6" customFormat="1" ht="15" customHeight="1">
      <c r="A81" s="35" t="s">
        <v>85</v>
      </c>
      <c r="B81" s="39" t="s">
        <v>229</v>
      </c>
      <c r="C81" s="37">
        <v>1995.2</v>
      </c>
      <c r="D81" s="37">
        <v>332.53399999999999</v>
      </c>
      <c r="E81" s="38">
        <f t="shared" si="5"/>
        <v>16.666700080192463</v>
      </c>
      <c r="F81" s="38">
        <f t="shared" si="6"/>
        <v>-1662.6660000000002</v>
      </c>
    </row>
    <row r="82" spans="1:6" ht="20.25" hidden="1" customHeight="1">
      <c r="A82" s="52">
        <v>1000</v>
      </c>
      <c r="B82" s="31" t="s">
        <v>86</v>
      </c>
      <c r="C82" s="32">
        <f>SUM(C83:C86)</f>
        <v>0</v>
      </c>
      <c r="D82" s="32">
        <f>SUM(D83:D86)</f>
        <v>0</v>
      </c>
      <c r="E82" s="34" t="e">
        <f t="shared" si="5"/>
        <v>#DIV/0!</v>
      </c>
      <c r="F82" s="34">
        <f t="shared" si="6"/>
        <v>0</v>
      </c>
    </row>
    <row r="83" spans="1:6" ht="18" hidden="1" customHeight="1">
      <c r="A83" s="53">
        <v>1001</v>
      </c>
      <c r="B83" s="54" t="s">
        <v>87</v>
      </c>
      <c r="C83" s="37">
        <v>0</v>
      </c>
      <c r="D83" s="37">
        <v>0</v>
      </c>
      <c r="E83" s="38" t="e">
        <f t="shared" si="5"/>
        <v>#DIV/0!</v>
      </c>
      <c r="F83" s="38">
        <f t="shared" si="6"/>
        <v>0</v>
      </c>
    </row>
    <row r="84" spans="1:6" ht="17.25" hidden="1" customHeight="1">
      <c r="A84" s="53">
        <v>1003</v>
      </c>
      <c r="B84" s="54" t="s">
        <v>88</v>
      </c>
      <c r="C84" s="37">
        <v>0</v>
      </c>
      <c r="D84" s="37">
        <v>0</v>
      </c>
      <c r="E84" s="38" t="e">
        <f t="shared" si="5"/>
        <v>#DIV/0!</v>
      </c>
      <c r="F84" s="38">
        <f t="shared" si="6"/>
        <v>0</v>
      </c>
    </row>
    <row r="85" spans="1:6" ht="17.25" hidden="1" customHeight="1">
      <c r="A85" s="53">
        <v>1004</v>
      </c>
      <c r="B85" s="54" t="s">
        <v>89</v>
      </c>
      <c r="C85" s="37">
        <v>0</v>
      </c>
      <c r="D85" s="55">
        <v>0</v>
      </c>
      <c r="E85" s="38" t="e">
        <f t="shared" si="5"/>
        <v>#DIV/0!</v>
      </c>
      <c r="F85" s="38">
        <f t="shared" si="6"/>
        <v>0</v>
      </c>
    </row>
    <row r="86" spans="1:6" ht="21.75" hidden="1" customHeight="1">
      <c r="A86" s="35" t="s">
        <v>90</v>
      </c>
      <c r="B86" s="39" t="s">
        <v>91</v>
      </c>
      <c r="C86" s="37">
        <v>0</v>
      </c>
      <c r="D86" s="37"/>
      <c r="E86" s="38" t="e">
        <f t="shared" si="5"/>
        <v>#DIV/0!</v>
      </c>
      <c r="F86" s="38">
        <f t="shared" si="6"/>
        <v>0</v>
      </c>
    </row>
    <row r="87" spans="1:6">
      <c r="A87" s="30" t="s">
        <v>92</v>
      </c>
      <c r="B87" s="31" t="s">
        <v>93</v>
      </c>
      <c r="C87" s="32">
        <f>C88+C89+C90+C91+C92</f>
        <v>50</v>
      </c>
      <c r="D87" s="32">
        <f>D88+D89+D90+D91+D92</f>
        <v>0</v>
      </c>
      <c r="E87" s="38">
        <f t="shared" ref="E87:E97" si="7">SUM(D87/C87*100)</f>
        <v>0</v>
      </c>
      <c r="F87" s="22">
        <f>F88+F89+F90+F91+F92</f>
        <v>-50</v>
      </c>
    </row>
    <row r="88" spans="1:6" ht="15.75" customHeight="1">
      <c r="A88" s="35" t="s">
        <v>94</v>
      </c>
      <c r="B88" s="39" t="s">
        <v>95</v>
      </c>
      <c r="C88" s="37">
        <v>50</v>
      </c>
      <c r="D88" s="37">
        <v>0</v>
      </c>
      <c r="E88" s="38">
        <f t="shared" si="7"/>
        <v>0</v>
      </c>
      <c r="F88" s="38">
        <f>SUM(D88-C88)</f>
        <v>-50</v>
      </c>
    </row>
    <row r="89" spans="1:6" ht="15" hidden="1" customHeight="1">
      <c r="A89" s="35" t="s">
        <v>96</v>
      </c>
      <c r="B89" s="39" t="s">
        <v>97</v>
      </c>
      <c r="C89" s="37"/>
      <c r="D89" s="37"/>
      <c r="E89" s="38" t="e">
        <f t="shared" si="7"/>
        <v>#DIV/0!</v>
      </c>
      <c r="F89" s="38">
        <f>SUM(D89-C89)</f>
        <v>0</v>
      </c>
    </row>
    <row r="90" spans="1:6" ht="15" hidden="1" customHeight="1">
      <c r="A90" s="35" t="s">
        <v>98</v>
      </c>
      <c r="B90" s="39" t="s">
        <v>99</v>
      </c>
      <c r="C90" s="37"/>
      <c r="D90" s="37"/>
      <c r="E90" s="38" t="e">
        <f t="shared" si="7"/>
        <v>#DIV/0!</v>
      </c>
      <c r="F90" s="38"/>
    </row>
    <row r="91" spans="1:6" ht="15" hidden="1" customHeight="1">
      <c r="A91" s="35" t="s">
        <v>100</v>
      </c>
      <c r="B91" s="39" t="s">
        <v>101</v>
      </c>
      <c r="C91" s="37"/>
      <c r="D91" s="37"/>
      <c r="E91" s="38" t="e">
        <f t="shared" si="7"/>
        <v>#DIV/0!</v>
      </c>
      <c r="F91" s="38"/>
    </row>
    <row r="92" spans="1:6" s="6" customFormat="1" ht="15" hidden="1" customHeight="1">
      <c r="A92" s="35" t="s">
        <v>102</v>
      </c>
      <c r="B92" s="39" t="s">
        <v>103</v>
      </c>
      <c r="C92" s="37"/>
      <c r="D92" s="37"/>
      <c r="E92" s="38" t="e">
        <f t="shared" si="7"/>
        <v>#DIV/0!</v>
      </c>
      <c r="F92" s="38"/>
    </row>
    <row r="93" spans="1:6" ht="18.75" hidden="1" customHeight="1">
      <c r="A93" s="52">
        <v>1400</v>
      </c>
      <c r="B93" s="56" t="s">
        <v>112</v>
      </c>
      <c r="C93" s="48">
        <f>C94+C95+C96</f>
        <v>0</v>
      </c>
      <c r="D93" s="48">
        <f>SUM(D94:D96)</f>
        <v>0</v>
      </c>
      <c r="E93" s="34" t="e">
        <f t="shared" si="7"/>
        <v>#DIV/0!</v>
      </c>
      <c r="F93" s="34">
        <f>SUM(D93-C93)</f>
        <v>0</v>
      </c>
    </row>
    <row r="94" spans="1:6" ht="18" hidden="1" customHeight="1">
      <c r="A94" s="53">
        <v>1401</v>
      </c>
      <c r="B94" s="54" t="s">
        <v>113</v>
      </c>
      <c r="C94" s="49"/>
      <c r="D94" s="37"/>
      <c r="E94" s="38" t="e">
        <f t="shared" si="7"/>
        <v>#DIV/0!</v>
      </c>
      <c r="F94" s="38">
        <f>SUM(D94-C94)</f>
        <v>0</v>
      </c>
    </row>
    <row r="95" spans="1:6" ht="18" hidden="1" customHeight="1">
      <c r="A95" s="53">
        <v>1402</v>
      </c>
      <c r="B95" s="54" t="s">
        <v>114</v>
      </c>
      <c r="C95" s="49"/>
      <c r="D95" s="37"/>
      <c r="E95" s="38" t="e">
        <f t="shared" si="7"/>
        <v>#DIV/0!</v>
      </c>
      <c r="F95" s="38">
        <f>SUM(D95-C95)</f>
        <v>0</v>
      </c>
    </row>
    <row r="96" spans="1:6" s="6" customFormat="1" ht="18" hidden="1" customHeight="1">
      <c r="A96" s="53">
        <v>1403</v>
      </c>
      <c r="B96" s="54" t="s">
        <v>115</v>
      </c>
      <c r="C96" s="49"/>
      <c r="D96" s="37"/>
      <c r="E96" s="38" t="e">
        <f t="shared" si="7"/>
        <v>#DIV/0!</v>
      </c>
      <c r="F96" s="38">
        <f>SUM(D96-C96)</f>
        <v>0</v>
      </c>
    </row>
    <row r="97" spans="1:6" ht="15" customHeight="1">
      <c r="A97" s="52"/>
      <c r="B97" s="57" t="s">
        <v>116</v>
      </c>
      <c r="C97" s="250">
        <f>C55+C63+C65+C71+C76+C80+C82+C87+C93</f>
        <v>10304.080000000002</v>
      </c>
      <c r="D97" s="250">
        <f>D55+D63+D65+D71+D76+D80+D82+D87+D93</f>
        <v>1063.51451</v>
      </c>
      <c r="E97" s="34">
        <f t="shared" si="7"/>
        <v>10.321295156869898</v>
      </c>
      <c r="F97" s="34">
        <f>SUM(D97-C97)</f>
        <v>-9240.5654900000009</v>
      </c>
    </row>
    <row r="98" spans="1:6" s="65" customFormat="1" ht="22.5" customHeight="1">
      <c r="A98" s="63" t="s">
        <v>117</v>
      </c>
      <c r="B98" s="63"/>
      <c r="C98" s="182"/>
      <c r="D98" s="182"/>
    </row>
    <row r="99" spans="1:6" ht="16.5" customHeight="1">
      <c r="A99" s="66" t="s">
        <v>118</v>
      </c>
      <c r="B99" s="66"/>
      <c r="C99" s="182" t="s">
        <v>119</v>
      </c>
      <c r="D99" s="182"/>
      <c r="E99" s="65"/>
      <c r="F99" s="65"/>
    </row>
    <row r="100" spans="1:6" ht="20.25" customHeight="1">
      <c r="C100" s="119"/>
    </row>
    <row r="101" spans="1:6" ht="13.5" customHeight="1"/>
    <row r="102" spans="1:6" ht="5.25" customHeight="1"/>
    <row r="142" hidden="1"/>
  </sheetData>
  <customSheetViews>
    <customSheetView guid="{61528DAC-5C4C-48F4-ADE2-8A724B05A086}" scale="70" showPageBreaks="1" hiddenRows="1" view="pageBreakPreview" topLeftCell="A36">
      <selection activeCell="C88" sqref="C88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hiddenRows="1" topLeftCell="A48">
      <selection activeCell="C96" sqref="C96"/>
      <pageMargins left="0.7" right="0.7" top="0.75" bottom="0.75" header="0.3" footer="0.3"/>
      <pageSetup paperSize="9" scale="54" orientation="portrait" r:id="rId2"/>
    </customSheetView>
    <customSheetView guid="{42584DC0-1D41-4C93-9B38-C388E7B8DAC4}" scale="70" showPageBreaks="1" hiddenRows="1" view="pageBreakPreview" topLeftCell="A53">
      <selection activeCell="C74" sqref="C74"/>
      <pageMargins left="0.70866141732283472" right="0.70866141732283472" top="0.74803149606299213" bottom="0.74803149606299213" header="0.31496062992125984" footer="0.31496062992125984"/>
      <pageSetup paperSize="9" scale="65" orientation="portrait" r:id="rId3"/>
    </customSheetView>
    <customSheetView guid="{1718F1EE-9F48-4DBE-9531-3B70F9C4A5DD}" scale="70" showPageBreaks="1" hiddenRows="1" view="pageBreakPreview" topLeftCell="A9">
      <selection activeCell="G51" sqref="G51"/>
      <pageMargins left="0.7" right="0.7" top="0.75" bottom="0.75" header="0.3" footer="0.3"/>
      <pageSetup paperSize="9" scale="42" orientation="portrait" r:id="rId4"/>
    </customSheetView>
    <customSheetView guid="{3DCB9AAA-F09C-4EA6-B992-F93E466D374A}" hiddenRows="1" topLeftCell="A50">
      <selection activeCell="B100" sqref="B100"/>
      <pageMargins left="0.7" right="0.7" top="0.75" bottom="0.75" header="0.3" footer="0.3"/>
      <pageSetup paperSize="9" scale="54" orientation="portrait" r:id="rId5"/>
    </customSheetView>
    <customSheetView guid="{A54C432C-6C68-4B53-A75C-446EB3A61B2B}" scale="70" showPageBreaks="1" hiddenRows="1" view="pageBreakPreview" topLeftCell="A47">
      <selection activeCell="G51" sqref="G51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hiddenRows="1">
      <selection activeCell="A70" sqref="A70:XFD70"/>
      <pageMargins left="0.7" right="0.7" top="0.75" bottom="0.75" header="0.3" footer="0.3"/>
      <pageSetup paperSize="9" scale="54" orientation="portrait" r:id="rId7"/>
    </customSheetView>
    <customSheetView guid="{B30CE22D-C12F-4E12-8BB9-3AAE0A6991CC}" scale="70" showPageBreaks="1" hiddenRows="1" view="pageBreakPreview">
      <selection activeCell="C46" sqref="C46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hiddenRows="1" topLeftCell="A15">
      <selection activeCell="D31" sqref="D31"/>
      <pageMargins left="0.7" right="0.7" top="0.75" bottom="0.75" header="0.3" footer="0.3"/>
      <pageSetup paperSize="9" scale="54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G142"/>
  <sheetViews>
    <sheetView view="pageBreakPreview" topLeftCell="A37" zoomScale="70" zoomScaleNormal="100" zoomScaleSheetLayoutView="70" workbookViewId="0">
      <selection activeCell="C90" sqref="C90"/>
    </sheetView>
  </sheetViews>
  <sheetFormatPr defaultRowHeight="15.75"/>
  <cols>
    <col min="1" max="1" width="14.7109375" style="58" customWidth="1"/>
    <col min="2" max="2" width="58.140625" style="59" customWidth="1"/>
    <col min="3" max="3" width="16.85546875" style="62" customWidth="1"/>
    <col min="4" max="4" width="16.42578125" style="62" customWidth="1"/>
    <col min="5" max="5" width="12.5703125" style="62" customWidth="1"/>
    <col min="6" max="6" width="13.7109375" style="62" customWidth="1"/>
    <col min="7" max="7" width="19.1406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418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5006.5199999999995</v>
      </c>
      <c r="D4" s="5">
        <f>D5+D12+D14+D7+D20+D17</f>
        <v>513.92598999999996</v>
      </c>
      <c r="E4" s="5">
        <f>SUM(D4/C4*100)</f>
        <v>10.265134065179007</v>
      </c>
      <c r="F4" s="5">
        <f>SUM(D4-C4)</f>
        <v>-4492.5940099999998</v>
      </c>
    </row>
    <row r="5" spans="1:6" s="6" customFormat="1">
      <c r="A5" s="68">
        <v>1010000000</v>
      </c>
      <c r="B5" s="67" t="s">
        <v>5</v>
      </c>
      <c r="C5" s="5">
        <f>C6</f>
        <v>1988.4</v>
      </c>
      <c r="D5" s="5">
        <f>D6</f>
        <v>239.21949000000001</v>
      </c>
      <c r="E5" s="5">
        <f t="shared" ref="E5:E51" si="0">SUM(D5/C5*100)</f>
        <v>12.030752866626433</v>
      </c>
      <c r="F5" s="5">
        <f t="shared" ref="F5:F51" si="1">SUM(D5-C5)</f>
        <v>-1749.1805100000001</v>
      </c>
    </row>
    <row r="6" spans="1:6">
      <c r="A6" s="7">
        <v>1010200001</v>
      </c>
      <c r="B6" s="8" t="s">
        <v>224</v>
      </c>
      <c r="C6" s="91">
        <v>1988.4</v>
      </c>
      <c r="D6" s="10">
        <v>239.21949000000001</v>
      </c>
      <c r="E6" s="9">
        <f t="shared" ref="E6:E11" si="2">SUM(D6/C6*100)</f>
        <v>12.030752866626433</v>
      </c>
      <c r="F6" s="9">
        <f t="shared" si="1"/>
        <v>-1749.1805100000001</v>
      </c>
    </row>
    <row r="7" spans="1:6">
      <c r="A7" s="3">
        <v>1030200001</v>
      </c>
      <c r="B7" s="13" t="s">
        <v>264</v>
      </c>
      <c r="C7" s="5">
        <f>C8+C10+C9</f>
        <v>398.11999999999995</v>
      </c>
      <c r="D7" s="5">
        <f>D8+D9+D10+D11</f>
        <v>33.855649999999997</v>
      </c>
      <c r="E7" s="9">
        <f t="shared" si="2"/>
        <v>8.5038807394755356</v>
      </c>
      <c r="F7" s="9">
        <f t="shared" si="1"/>
        <v>-364.26434999999992</v>
      </c>
    </row>
    <row r="8" spans="1:6">
      <c r="A8" s="7">
        <v>1030223001</v>
      </c>
      <c r="B8" s="8" t="s">
        <v>268</v>
      </c>
      <c r="C8" s="9">
        <v>148.5</v>
      </c>
      <c r="D8" s="10">
        <v>15.89838</v>
      </c>
      <c r="E8" s="9">
        <f t="shared" si="2"/>
        <v>10.705979797979797</v>
      </c>
      <c r="F8" s="9">
        <f t="shared" si="1"/>
        <v>-132.60162</v>
      </c>
    </row>
    <row r="9" spans="1:6">
      <c r="A9" s="7">
        <v>1030224001</v>
      </c>
      <c r="B9" s="8" t="s">
        <v>274</v>
      </c>
      <c r="C9" s="9">
        <v>1.59</v>
      </c>
      <c r="D9" s="10">
        <v>0.10203</v>
      </c>
      <c r="E9" s="9">
        <f t="shared" si="2"/>
        <v>6.4169811320754704</v>
      </c>
      <c r="F9" s="9">
        <f t="shared" si="1"/>
        <v>-1.48797</v>
      </c>
    </row>
    <row r="10" spans="1:6">
      <c r="A10" s="7">
        <v>1030225001</v>
      </c>
      <c r="B10" s="8" t="s">
        <v>267</v>
      </c>
      <c r="C10" s="9">
        <v>248.03</v>
      </c>
      <c r="D10" s="10">
        <v>21.079630000000002</v>
      </c>
      <c r="E10" s="9">
        <f t="shared" si="2"/>
        <v>8.4988227230576943</v>
      </c>
      <c r="F10" s="9">
        <f t="shared" si="1"/>
        <v>-226.95036999999999</v>
      </c>
    </row>
    <row r="11" spans="1:6">
      <c r="A11" s="7">
        <v>1030226001</v>
      </c>
      <c r="B11" s="8" t="s">
        <v>276</v>
      </c>
      <c r="C11" s="9">
        <v>0</v>
      </c>
      <c r="D11" s="10">
        <v>-3.2243900000000001</v>
      </c>
      <c r="E11" s="9" t="e">
        <f t="shared" si="2"/>
        <v>#DIV/0!</v>
      </c>
      <c r="F11" s="9">
        <f t="shared" si="1"/>
        <v>-3.2243900000000001</v>
      </c>
    </row>
    <row r="12" spans="1:6" s="6" customFormat="1" ht="15" customHeight="1">
      <c r="A12" s="68">
        <v>1050000000</v>
      </c>
      <c r="B12" s="67" t="s">
        <v>6</v>
      </c>
      <c r="C12" s="5">
        <f>SUM(C13:C13)</f>
        <v>70</v>
      </c>
      <c r="D12" s="5">
        <f>SUM(D13:D13)</f>
        <v>0</v>
      </c>
      <c r="E12" s="5">
        <f t="shared" si="0"/>
        <v>0</v>
      </c>
      <c r="F12" s="5">
        <f t="shared" si="1"/>
        <v>-70</v>
      </c>
    </row>
    <row r="13" spans="1:6" ht="15.75" customHeight="1">
      <c r="A13" s="7">
        <v>1050300000</v>
      </c>
      <c r="B13" s="11" t="s">
        <v>225</v>
      </c>
      <c r="C13" s="12">
        <v>70</v>
      </c>
      <c r="D13" s="10">
        <v>0</v>
      </c>
      <c r="E13" s="9">
        <f t="shared" si="0"/>
        <v>0</v>
      </c>
      <c r="F13" s="9">
        <f t="shared" si="1"/>
        <v>-70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2550</v>
      </c>
      <c r="D14" s="5">
        <f>D15+D16</f>
        <v>240.85084999999998</v>
      </c>
      <c r="E14" s="5">
        <f t="shared" si="0"/>
        <v>9.4451313725490191</v>
      </c>
      <c r="F14" s="5">
        <f t="shared" si="1"/>
        <v>-2309.1491500000002</v>
      </c>
    </row>
    <row r="15" spans="1:6" s="6" customFormat="1" ht="15" customHeight="1">
      <c r="A15" s="7">
        <v>1060100000</v>
      </c>
      <c r="B15" s="11" t="s">
        <v>242</v>
      </c>
      <c r="C15" s="9">
        <v>1000</v>
      </c>
      <c r="D15" s="10">
        <v>34.20402</v>
      </c>
      <c r="E15" s="9">
        <f t="shared" si="0"/>
        <v>3.4204020000000002</v>
      </c>
      <c r="F15" s="9">
        <f>SUM(D15-C15)</f>
        <v>-965.79597999999999</v>
      </c>
    </row>
    <row r="16" spans="1:6" ht="17.25" customHeight="1">
      <c r="A16" s="7">
        <v>1060600000</v>
      </c>
      <c r="B16" s="11" t="s">
        <v>7</v>
      </c>
      <c r="C16" s="9">
        <v>1550</v>
      </c>
      <c r="D16" s="10">
        <v>206.64682999999999</v>
      </c>
      <c r="E16" s="9">
        <f t="shared" si="0"/>
        <v>13.332053548387096</v>
      </c>
      <c r="F16" s="9">
        <f t="shared" si="1"/>
        <v>-1343.3531700000001</v>
      </c>
    </row>
    <row r="17" spans="1:6" s="6" customFormat="1" ht="0.75" hidden="1" customHeight="1">
      <c r="A17" s="3">
        <v>1080000000</v>
      </c>
      <c r="B17" s="4" t="s">
        <v>10</v>
      </c>
      <c r="C17" s="5">
        <f>C18</f>
        <v>0</v>
      </c>
      <c r="D17" s="5">
        <f>D18</f>
        <v>0</v>
      </c>
      <c r="E17" s="5" t="e">
        <f t="shared" si="0"/>
        <v>#DIV/0!</v>
      </c>
      <c r="F17" s="5">
        <f t="shared" si="1"/>
        <v>0</v>
      </c>
    </row>
    <row r="18" spans="1:6" ht="15.75" hidden="1" customHeight="1">
      <c r="A18" s="7">
        <v>1080400001</v>
      </c>
      <c r="B18" s="8" t="s">
        <v>223</v>
      </c>
      <c r="C18" s="9">
        <v>0</v>
      </c>
      <c r="D18" s="10">
        <v>0</v>
      </c>
      <c r="E18" s="9" t="e">
        <f t="shared" si="0"/>
        <v>#DIV/0!</v>
      </c>
      <c r="F18" s="9">
        <f t="shared" si="1"/>
        <v>0</v>
      </c>
    </row>
    <row r="19" spans="1:6" ht="47.25" hidden="1" customHeight="1">
      <c r="A19" s="7">
        <v>1080714001</v>
      </c>
      <c r="B19" s="8" t="s">
        <v>11</v>
      </c>
      <c r="C19" s="9">
        <v>0</v>
      </c>
      <c r="D19" s="10">
        <v>0</v>
      </c>
      <c r="E19" s="9" t="e">
        <f t="shared" si="0"/>
        <v>#DIV/0!</v>
      </c>
      <c r="F19" s="9">
        <f t="shared" si="1"/>
        <v>0</v>
      </c>
    </row>
    <row r="20" spans="1:6" s="15" customFormat="1" ht="29.2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0.7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8.75" hidden="1" customHeight="1">
      <c r="A22" s="7">
        <v>1090400000</v>
      </c>
      <c r="B22" s="8" t="s">
        <v>228</v>
      </c>
      <c r="C22" s="9">
        <v>0</v>
      </c>
      <c r="D22" s="10">
        <v>0</v>
      </c>
      <c r="E22" s="9" t="e">
        <f t="shared" si="0"/>
        <v>#DIV/0!</v>
      </c>
      <c r="F22" s="9">
        <f t="shared" si="1"/>
        <v>0</v>
      </c>
    </row>
    <row r="23" spans="1:6" s="15" customFormat="1" ht="1.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6.5" hidden="1" customHeight="1">
      <c r="A24" s="7">
        <v>1090700000</v>
      </c>
      <c r="B24" s="8" t="s">
        <v>125</v>
      </c>
      <c r="C24" s="9">
        <v>0</v>
      </c>
      <c r="D24" s="10">
        <v>0</v>
      </c>
      <c r="E24" s="9" t="e">
        <f t="shared" si="0"/>
        <v>#DIV/0!</v>
      </c>
      <c r="F24" s="9">
        <f t="shared" si="1"/>
        <v>0</v>
      </c>
    </row>
    <row r="25" spans="1:6" s="6" customFormat="1" ht="20.25" customHeight="1">
      <c r="A25" s="3"/>
      <c r="B25" s="4" t="s">
        <v>12</v>
      </c>
      <c r="C25" s="5">
        <f>C26+C29+C31+C34+C36</f>
        <v>0</v>
      </c>
      <c r="D25" s="5">
        <f>D26+D29+D31+D34+D36</f>
        <v>0</v>
      </c>
      <c r="E25" s="5" t="e">
        <f t="shared" si="0"/>
        <v>#DIV/0!</v>
      </c>
      <c r="F25" s="5">
        <f t="shared" si="1"/>
        <v>0</v>
      </c>
    </row>
    <row r="26" spans="1:6" s="6" customFormat="1" ht="32.25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 ht="17.25" hidden="1" customHeight="1">
      <c r="A27" s="16">
        <v>1110502501</v>
      </c>
      <c r="B27" s="17" t="s">
        <v>221</v>
      </c>
      <c r="C27" s="12">
        <v>0</v>
      </c>
      <c r="D27" s="10">
        <v>0</v>
      </c>
      <c r="E27" s="9" t="e">
        <f t="shared" si="0"/>
        <v>#DIV/0!</v>
      </c>
      <c r="F27" s="9">
        <f t="shared" si="1"/>
        <v>0</v>
      </c>
    </row>
    <row r="28" spans="1:6">
      <c r="A28" s="7">
        <v>1110503505</v>
      </c>
      <c r="B28" s="11" t="s">
        <v>220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29.25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8" customHeight="1">
      <c r="A30" s="7">
        <v>1130206005</v>
      </c>
      <c r="B30" s="8" t="s">
        <v>219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idden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idden="1">
      <c r="A32" s="16">
        <v>1140200000</v>
      </c>
      <c r="B32" s="18" t="s">
        <v>130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idden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>
      <c r="A34" s="3">
        <v>1160000000</v>
      </c>
      <c r="B34" s="13" t="s">
        <v>240</v>
      </c>
      <c r="C34" s="5">
        <f>C35</f>
        <v>0</v>
      </c>
      <c r="D34" s="14">
        <f>D35</f>
        <v>0</v>
      </c>
      <c r="E34" s="5" t="e">
        <f t="shared" si="0"/>
        <v>#DIV/0!</v>
      </c>
      <c r="F34" s="5">
        <f t="shared" si="1"/>
        <v>0</v>
      </c>
    </row>
    <row r="35" spans="1:7" ht="47.25">
      <c r="A35" s="7">
        <v>1163305010</v>
      </c>
      <c r="B35" s="8" t="s">
        <v>255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20.2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>
        <v>0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>
        <v>0</v>
      </c>
      <c r="E37" s="9">
        <v>0</v>
      </c>
      <c r="F37" s="9">
        <f t="shared" si="1"/>
        <v>0</v>
      </c>
    </row>
    <row r="38" spans="1:7" ht="15" customHeight="1">
      <c r="A38" s="7">
        <v>1170505005</v>
      </c>
      <c r="B38" s="11" t="s">
        <v>216</v>
      </c>
      <c r="C38" s="9">
        <v>0</v>
      </c>
      <c r="D38" s="10">
        <v>0</v>
      </c>
      <c r="E38" s="9">
        <v>0</v>
      </c>
      <c r="F38" s="9">
        <f t="shared" si="1"/>
        <v>0</v>
      </c>
    </row>
    <row r="39" spans="1:7" s="6" customFormat="1" ht="18" customHeight="1">
      <c r="A39" s="3">
        <v>1000000000</v>
      </c>
      <c r="B39" s="4" t="s">
        <v>16</v>
      </c>
      <c r="C39" s="126">
        <f>SUM(C4,C25)</f>
        <v>5006.5199999999995</v>
      </c>
      <c r="D39" s="126">
        <f>D4+D25</f>
        <v>513.92598999999996</v>
      </c>
      <c r="E39" s="5">
        <f t="shared" si="0"/>
        <v>10.265134065179007</v>
      </c>
      <c r="F39" s="5">
        <f t="shared" si="1"/>
        <v>-4492.5940099999998</v>
      </c>
    </row>
    <row r="40" spans="1:7" s="6" customFormat="1">
      <c r="A40" s="3">
        <v>2000000000</v>
      </c>
      <c r="B40" s="4" t="s">
        <v>17</v>
      </c>
      <c r="C40" s="231">
        <f>C41+C43+C45+C46+C47+C49+C42+C44+C48</f>
        <v>14091.1535</v>
      </c>
      <c r="D40" s="473">
        <f>D41+D43+D45+D46+D47+D49+D42+D48</f>
        <v>1073.9877799999999</v>
      </c>
      <c r="E40" s="5">
        <f t="shared" si="0"/>
        <v>7.6217165613872551</v>
      </c>
      <c r="F40" s="5">
        <f t="shared" si="1"/>
        <v>-13017.165720000001</v>
      </c>
      <c r="G40" s="19"/>
    </row>
    <row r="41" spans="1:7" ht="17.25" customHeight="1">
      <c r="A41" s="16">
        <v>2021000000</v>
      </c>
      <c r="B41" s="17" t="s">
        <v>18</v>
      </c>
      <c r="C41" s="12">
        <v>8831.9</v>
      </c>
      <c r="D41" s="20">
        <v>1471.9939999999999</v>
      </c>
      <c r="E41" s="9">
        <f t="shared" si="0"/>
        <v>16.66678744098099</v>
      </c>
      <c r="F41" s="9">
        <f t="shared" si="1"/>
        <v>-7359.9059999999999</v>
      </c>
    </row>
    <row r="42" spans="1:7" ht="15" customHeight="1">
      <c r="A42" s="16">
        <v>2021500210</v>
      </c>
      <c r="B42" s="17" t="s">
        <v>227</v>
      </c>
      <c r="C42" s="12">
        <v>0</v>
      </c>
      <c r="D42" s="20">
        <v>0</v>
      </c>
      <c r="E42" s="9" t="e">
        <f>SUM(D42/C42*100)</f>
        <v>#DIV/0!</v>
      </c>
      <c r="F42" s="9">
        <f>SUM(D42-C42)</f>
        <v>0</v>
      </c>
    </row>
    <row r="43" spans="1:7" ht="17.25" customHeight="1">
      <c r="A43" s="16">
        <v>2022000000</v>
      </c>
      <c r="B43" s="17" t="s">
        <v>19</v>
      </c>
      <c r="C43" s="190">
        <v>5150.7134999999998</v>
      </c>
      <c r="D43" s="10">
        <v>69.789000000000001</v>
      </c>
      <c r="E43" s="9">
        <f t="shared" si="0"/>
        <v>1.3549384954142762</v>
      </c>
      <c r="F43" s="9">
        <f t="shared" si="1"/>
        <v>-5080.9245000000001</v>
      </c>
    </row>
    <row r="44" spans="1:7" ht="15" hidden="1" customHeight="1">
      <c r="A44" s="16">
        <v>2022999910</v>
      </c>
      <c r="B44" s="18" t="s">
        <v>331</v>
      </c>
      <c r="C44" s="190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6.5" customHeight="1">
      <c r="A45" s="16">
        <v>2023000000</v>
      </c>
      <c r="B45" s="17" t="s">
        <v>20</v>
      </c>
      <c r="C45" s="12">
        <v>8.5399999999999991</v>
      </c>
      <c r="D45" s="184">
        <v>0</v>
      </c>
      <c r="E45" s="9">
        <f t="shared" si="0"/>
        <v>0</v>
      </c>
      <c r="F45" s="9">
        <f t="shared" si="1"/>
        <v>-8.5399999999999991</v>
      </c>
    </row>
    <row r="46" spans="1:7" ht="24" customHeight="1">
      <c r="A46" s="16">
        <v>2020400000</v>
      </c>
      <c r="B46" s="17" t="s">
        <v>21</v>
      </c>
      <c r="C46" s="12">
        <v>100</v>
      </c>
      <c r="D46" s="185">
        <v>0</v>
      </c>
      <c r="E46" s="9">
        <f t="shared" si="0"/>
        <v>0</v>
      </c>
      <c r="F46" s="9">
        <f t="shared" si="1"/>
        <v>-100</v>
      </c>
    </row>
    <row r="47" spans="1:7" ht="4.5" hidden="1" customHeight="1">
      <c r="A47" s="16">
        <v>2020900000</v>
      </c>
      <c r="B47" s="18" t="s">
        <v>22</v>
      </c>
      <c r="C47" s="12"/>
      <c r="D47" s="185"/>
      <c r="E47" s="9" t="e">
        <f>SUM(D47/C47*100)</f>
        <v>#DIV/0!</v>
      </c>
      <c r="F47" s="9">
        <f>SUM(D47-C47)</f>
        <v>0</v>
      </c>
    </row>
    <row r="48" spans="1:7" ht="18" customHeight="1">
      <c r="A48" s="7">
        <v>2070500010</v>
      </c>
      <c r="B48" s="18" t="s">
        <v>283</v>
      </c>
      <c r="C48" s="12"/>
      <c r="D48" s="185">
        <v>0</v>
      </c>
      <c r="E48" s="9" t="e">
        <f>SUM(D48/C48*100)</f>
        <v>#DIV/0!</v>
      </c>
      <c r="F48" s="9">
        <f>SUM(D48-C48)</f>
        <v>0</v>
      </c>
    </row>
    <row r="49" spans="1:7" ht="27.75" customHeight="1">
      <c r="A49" s="7">
        <v>2190500005</v>
      </c>
      <c r="B49" s="11" t="s">
        <v>23</v>
      </c>
      <c r="C49" s="14">
        <v>0</v>
      </c>
      <c r="D49" s="14">
        <v>-467.79521999999997</v>
      </c>
      <c r="E49" s="9" t="e">
        <f>SUM(D49/C49*100)</f>
        <v>#DIV/0!</v>
      </c>
      <c r="F49" s="9">
        <f>SUM(D49-C49)</f>
        <v>-467.79521999999997</v>
      </c>
    </row>
    <row r="50" spans="1:7" s="6" customFormat="1" ht="31.5">
      <c r="A50" s="3">
        <v>3000000000</v>
      </c>
      <c r="B50" s="13" t="s">
        <v>24</v>
      </c>
      <c r="C50" s="188">
        <v>0</v>
      </c>
      <c r="D50" s="14">
        <v>0</v>
      </c>
      <c r="E50" s="9" t="e">
        <f>SUM(D50/C50*100)</f>
        <v>#DIV/0!</v>
      </c>
      <c r="F50" s="9">
        <f>SUM(D50-C50)</f>
        <v>0</v>
      </c>
    </row>
    <row r="51" spans="1:7" s="6" customFormat="1" ht="15" customHeight="1">
      <c r="A51" s="3"/>
      <c r="B51" s="4" t="s">
        <v>25</v>
      </c>
      <c r="C51" s="247">
        <f>SUM(C39,C40,C50)</f>
        <v>19097.673500000001</v>
      </c>
      <c r="D51" s="248">
        <f>D39+D40</f>
        <v>1587.9137699999999</v>
      </c>
      <c r="E51" s="93">
        <f t="shared" si="0"/>
        <v>8.3146974420732445</v>
      </c>
      <c r="F51" s="93">
        <f t="shared" si="1"/>
        <v>-17509.759730000002</v>
      </c>
      <c r="G51" s="149">
        <f>18968.9976-D51</f>
        <v>17381.08383</v>
      </c>
    </row>
    <row r="52" spans="1:7" s="6" customFormat="1" ht="23.25" customHeight="1">
      <c r="A52" s="3"/>
      <c r="B52" s="21" t="s">
        <v>306</v>
      </c>
      <c r="C52" s="93">
        <f>C51-C98</f>
        <v>0</v>
      </c>
      <c r="D52" s="93">
        <f>D51-D98</f>
        <v>-327.84827000000018</v>
      </c>
      <c r="E52" s="192"/>
      <c r="F52" s="192"/>
    </row>
    <row r="53" spans="1:7">
      <c r="A53" s="23"/>
      <c r="B53" s="24"/>
      <c r="C53" s="25"/>
      <c r="D53" s="25"/>
      <c r="E53" s="26"/>
      <c r="F53" s="27"/>
    </row>
    <row r="54" spans="1:7" ht="32.25" customHeight="1">
      <c r="A54" s="28" t="s">
        <v>0</v>
      </c>
      <c r="B54" s="28" t="s">
        <v>26</v>
      </c>
      <c r="C54" s="72" t="s">
        <v>407</v>
      </c>
      <c r="D54" s="73" t="s">
        <v>412</v>
      </c>
      <c r="E54" s="72" t="s">
        <v>2</v>
      </c>
      <c r="F54" s="74" t="s">
        <v>3</v>
      </c>
    </row>
    <row r="55" spans="1:7">
      <c r="A55" s="29">
        <v>1</v>
      </c>
      <c r="B55" s="28">
        <v>2</v>
      </c>
      <c r="C55" s="87">
        <v>3</v>
      </c>
      <c r="D55" s="87">
        <v>4</v>
      </c>
      <c r="E55" s="87">
        <v>5</v>
      </c>
      <c r="F55" s="87">
        <v>6</v>
      </c>
    </row>
    <row r="56" spans="1:7" s="6" customFormat="1" ht="15" customHeight="1">
      <c r="A56" s="30" t="s">
        <v>27</v>
      </c>
      <c r="B56" s="31" t="s">
        <v>28</v>
      </c>
      <c r="C56" s="32">
        <f>C57+C58+C59+C60+C61+C63+C62+C65</f>
        <v>2455.5940000000001</v>
      </c>
      <c r="D56" s="33">
        <f>D57+D58+D59+D60+D61+D63+D62</f>
        <v>354.02887999999996</v>
      </c>
      <c r="E56" s="34">
        <f>SUM(D56/C56*100)</f>
        <v>14.417239983482609</v>
      </c>
      <c r="F56" s="34">
        <f>SUM(D56-C56)</f>
        <v>-2101.5651200000002</v>
      </c>
    </row>
    <row r="57" spans="1:7" s="6" customFormat="1" ht="0.75" hidden="1" customHeight="1">
      <c r="A57" s="35" t="s">
        <v>29</v>
      </c>
      <c r="B57" s="36" t="s">
        <v>30</v>
      </c>
      <c r="C57" s="37"/>
      <c r="D57" s="37"/>
      <c r="E57" s="38"/>
      <c r="F57" s="38"/>
    </row>
    <row r="58" spans="1:7" ht="16.5" customHeight="1">
      <c r="A58" s="35" t="s">
        <v>31</v>
      </c>
      <c r="B58" s="39" t="s">
        <v>32</v>
      </c>
      <c r="C58" s="97">
        <v>2153.6999999999998</v>
      </c>
      <c r="D58" s="37">
        <v>214.02887999999999</v>
      </c>
      <c r="E58" s="38">
        <f t="shared" ref="E58:E98" si="3">SUM(D58/C58*100)</f>
        <v>9.93772948878674</v>
      </c>
      <c r="F58" s="38">
        <f t="shared" ref="F58:F98" si="4">SUM(D58-C58)</f>
        <v>-1939.6711199999997</v>
      </c>
    </row>
    <row r="59" spans="1:7" ht="1.5" hidden="1" customHeight="1">
      <c r="A59" s="35" t="s">
        <v>33</v>
      </c>
      <c r="B59" s="39" t="s">
        <v>34</v>
      </c>
      <c r="C59" s="97"/>
      <c r="D59" s="37"/>
      <c r="E59" s="38"/>
      <c r="F59" s="38">
        <f t="shared" si="4"/>
        <v>0</v>
      </c>
    </row>
    <row r="60" spans="1:7" ht="17.25" hidden="1" customHeight="1">
      <c r="A60" s="35" t="s">
        <v>35</v>
      </c>
      <c r="B60" s="39" t="s">
        <v>36</v>
      </c>
      <c r="C60" s="97"/>
      <c r="D60" s="37"/>
      <c r="E60" s="38" t="e">
        <f t="shared" si="3"/>
        <v>#DIV/0!</v>
      </c>
      <c r="F60" s="38">
        <f t="shared" si="4"/>
        <v>0</v>
      </c>
    </row>
    <row r="61" spans="1:7">
      <c r="A61" s="35" t="s">
        <v>37</v>
      </c>
      <c r="B61" s="39" t="s">
        <v>38</v>
      </c>
      <c r="C61" s="97">
        <v>0</v>
      </c>
      <c r="D61" s="37">
        <v>0</v>
      </c>
      <c r="E61" s="38" t="e">
        <f t="shared" si="3"/>
        <v>#DIV/0!</v>
      </c>
      <c r="F61" s="38">
        <f t="shared" si="4"/>
        <v>0</v>
      </c>
    </row>
    <row r="62" spans="1:7" ht="18" customHeight="1">
      <c r="A62" s="35" t="s">
        <v>39</v>
      </c>
      <c r="B62" s="39" t="s">
        <v>40</v>
      </c>
      <c r="C62" s="147">
        <v>100</v>
      </c>
      <c r="D62" s="40">
        <v>0</v>
      </c>
      <c r="E62" s="38">
        <f t="shared" si="3"/>
        <v>0</v>
      </c>
      <c r="F62" s="38">
        <f t="shared" si="4"/>
        <v>-100</v>
      </c>
    </row>
    <row r="63" spans="1:7" ht="15.75" customHeight="1">
      <c r="A63" s="35" t="s">
        <v>41</v>
      </c>
      <c r="B63" s="39" t="s">
        <v>42</v>
      </c>
      <c r="C63" s="97">
        <v>201.89400000000001</v>
      </c>
      <c r="D63" s="37">
        <v>140</v>
      </c>
      <c r="E63" s="38">
        <f t="shared" si="3"/>
        <v>69.343318771236383</v>
      </c>
      <c r="F63" s="38">
        <f t="shared" si="4"/>
        <v>-61.894000000000005</v>
      </c>
    </row>
    <row r="64" spans="1:7" s="6" customFormat="1" ht="15.75" hidden="1" customHeight="1">
      <c r="A64" s="41" t="s">
        <v>43</v>
      </c>
      <c r="B64" s="42" t="s">
        <v>44</v>
      </c>
      <c r="C64" s="148">
        <f>C65</f>
        <v>0</v>
      </c>
      <c r="D64" s="32">
        <f>D65</f>
        <v>0</v>
      </c>
      <c r="E64" s="34" t="e">
        <f t="shared" si="3"/>
        <v>#DIV/0!</v>
      </c>
      <c r="F64" s="34">
        <f t="shared" si="4"/>
        <v>0</v>
      </c>
    </row>
    <row r="65" spans="1:7" ht="18" hidden="1" customHeight="1">
      <c r="A65" s="43" t="s">
        <v>45</v>
      </c>
      <c r="B65" s="44" t="s">
        <v>46</v>
      </c>
      <c r="C65" s="97">
        <v>0</v>
      </c>
      <c r="D65" s="37">
        <v>0</v>
      </c>
      <c r="E65" s="38" t="e">
        <f t="shared" si="3"/>
        <v>#DIV/0!</v>
      </c>
      <c r="F65" s="38">
        <f t="shared" si="4"/>
        <v>0</v>
      </c>
    </row>
    <row r="66" spans="1:7" s="6" customFormat="1" ht="18" customHeight="1">
      <c r="A66" s="30" t="s">
        <v>47</v>
      </c>
      <c r="B66" s="31" t="s">
        <v>48</v>
      </c>
      <c r="C66" s="148">
        <f>C69+C70+C71</f>
        <v>105</v>
      </c>
      <c r="D66" s="148">
        <f>SUM(D69+D70+D71)</f>
        <v>0</v>
      </c>
      <c r="E66" s="34">
        <f t="shared" si="3"/>
        <v>0</v>
      </c>
      <c r="F66" s="34">
        <f t="shared" si="4"/>
        <v>-105</v>
      </c>
    </row>
    <row r="67" spans="1:7" ht="3.75" hidden="1" customHeight="1">
      <c r="A67" s="35" t="s">
        <v>49</v>
      </c>
      <c r="B67" s="39" t="s">
        <v>50</v>
      </c>
      <c r="C67" s="97"/>
      <c r="D67" s="37"/>
      <c r="E67" s="34" t="e">
        <f t="shared" si="3"/>
        <v>#DIV/0!</v>
      </c>
      <c r="F67" s="34">
        <f t="shared" si="4"/>
        <v>0</v>
      </c>
    </row>
    <row r="68" spans="1:7" ht="15.75" hidden="1" customHeight="1">
      <c r="A68" s="45" t="s">
        <v>51</v>
      </c>
      <c r="B68" s="39" t="s">
        <v>52</v>
      </c>
      <c r="C68" s="97"/>
      <c r="D68" s="37"/>
      <c r="E68" s="34" t="e">
        <f t="shared" si="3"/>
        <v>#DIV/0!</v>
      </c>
      <c r="F68" s="34">
        <f t="shared" si="4"/>
        <v>0</v>
      </c>
    </row>
    <row r="69" spans="1:7" ht="19.5" customHeight="1">
      <c r="A69" s="46" t="s">
        <v>53</v>
      </c>
      <c r="B69" s="47" t="s">
        <v>54</v>
      </c>
      <c r="C69" s="97">
        <v>3</v>
      </c>
      <c r="D69" s="37">
        <v>0</v>
      </c>
      <c r="E69" s="34">
        <f t="shared" si="3"/>
        <v>0</v>
      </c>
      <c r="F69" s="34">
        <f t="shared" si="4"/>
        <v>-3</v>
      </c>
    </row>
    <row r="70" spans="1:7" ht="17.25" customHeight="1">
      <c r="A70" s="46" t="s">
        <v>214</v>
      </c>
      <c r="B70" s="47" t="s">
        <v>215</v>
      </c>
      <c r="C70" s="97">
        <v>100</v>
      </c>
      <c r="D70" s="37">
        <v>0</v>
      </c>
      <c r="E70" s="34">
        <f t="shared" si="3"/>
        <v>0</v>
      </c>
      <c r="F70" s="34">
        <f t="shared" si="4"/>
        <v>-100</v>
      </c>
    </row>
    <row r="71" spans="1:7" ht="17.25" customHeight="1">
      <c r="A71" s="46" t="s">
        <v>339</v>
      </c>
      <c r="B71" s="47" t="s">
        <v>394</v>
      </c>
      <c r="C71" s="97">
        <v>2</v>
      </c>
      <c r="D71" s="37">
        <v>0</v>
      </c>
      <c r="E71" s="34">
        <f>SUM(D71/C71*100)</f>
        <v>0</v>
      </c>
      <c r="F71" s="34">
        <f>SUM(D71-C71)</f>
        <v>-2</v>
      </c>
    </row>
    <row r="72" spans="1:7" s="6" customFormat="1" ht="16.5" customHeight="1">
      <c r="A72" s="30" t="s">
        <v>55</v>
      </c>
      <c r="B72" s="31" t="s">
        <v>56</v>
      </c>
      <c r="C72" s="48">
        <f>SUM(C73:C76)</f>
        <v>1282.33</v>
      </c>
      <c r="D72" s="48">
        <f>SUM(D73:D76)</f>
        <v>118.961</v>
      </c>
      <c r="E72" s="34">
        <f t="shared" si="3"/>
        <v>9.2769411929846459</v>
      </c>
      <c r="F72" s="34">
        <f t="shared" si="4"/>
        <v>-1163.3689999999999</v>
      </c>
    </row>
    <row r="73" spans="1:7" ht="15" customHeight="1">
      <c r="A73" s="35" t="s">
        <v>57</v>
      </c>
      <c r="B73" s="39" t="s">
        <v>58</v>
      </c>
      <c r="C73" s="49">
        <v>8.5399999999999991</v>
      </c>
      <c r="D73" s="37">
        <v>0</v>
      </c>
      <c r="E73" s="38">
        <f t="shared" si="3"/>
        <v>0</v>
      </c>
      <c r="F73" s="38">
        <f t="shared" si="4"/>
        <v>-8.5399999999999991</v>
      </c>
    </row>
    <row r="74" spans="1:7" s="6" customFormat="1" ht="15.75" customHeight="1">
      <c r="A74" s="35" t="s">
        <v>59</v>
      </c>
      <c r="B74" s="39" t="s">
        <v>60</v>
      </c>
      <c r="C74" s="49"/>
      <c r="D74" s="37"/>
      <c r="E74" s="38" t="e">
        <f t="shared" si="3"/>
        <v>#DIV/0!</v>
      </c>
      <c r="F74" s="38">
        <f t="shared" si="4"/>
        <v>0</v>
      </c>
      <c r="G74" s="50"/>
    </row>
    <row r="75" spans="1:7" ht="15" customHeight="1">
      <c r="A75" s="35" t="s">
        <v>61</v>
      </c>
      <c r="B75" s="39" t="s">
        <v>62</v>
      </c>
      <c r="C75" s="49">
        <v>973.79</v>
      </c>
      <c r="D75" s="37">
        <v>87.570999999999998</v>
      </c>
      <c r="E75" s="38">
        <f t="shared" si="3"/>
        <v>8.9928013226671037</v>
      </c>
      <c r="F75" s="38">
        <f t="shared" si="4"/>
        <v>-886.21899999999994</v>
      </c>
    </row>
    <row r="76" spans="1:7" ht="18" customHeight="1">
      <c r="A76" s="35" t="s">
        <v>63</v>
      </c>
      <c r="B76" s="39" t="s">
        <v>64</v>
      </c>
      <c r="C76" s="49">
        <v>300</v>
      </c>
      <c r="D76" s="37">
        <v>31.39</v>
      </c>
      <c r="E76" s="38">
        <f t="shared" si="3"/>
        <v>10.463333333333335</v>
      </c>
      <c r="F76" s="38">
        <f t="shared" si="4"/>
        <v>-268.61</v>
      </c>
    </row>
    <row r="77" spans="1:7" s="6" customFormat="1" ht="17.25" customHeight="1">
      <c r="A77" s="30" t="s">
        <v>65</v>
      </c>
      <c r="B77" s="31" t="s">
        <v>66</v>
      </c>
      <c r="C77" s="32">
        <f>C78+C79+C80+C83</f>
        <v>10318.949500000001</v>
      </c>
      <c r="D77" s="32">
        <f>D78+D79+D80+D83</f>
        <v>1035.6221599999999</v>
      </c>
      <c r="E77" s="34">
        <f t="shared" si="3"/>
        <v>10.036120052724359</v>
      </c>
      <c r="F77" s="34">
        <f t="shared" si="4"/>
        <v>-9283.3273399999998</v>
      </c>
    </row>
    <row r="78" spans="1:7" ht="18" hidden="1" customHeight="1">
      <c r="A78" s="35" t="s">
        <v>67</v>
      </c>
      <c r="B78" s="51" t="s">
        <v>68</v>
      </c>
      <c r="C78" s="37">
        <v>0</v>
      </c>
      <c r="D78" s="37">
        <v>0</v>
      </c>
      <c r="E78" s="38" t="e">
        <f t="shared" si="3"/>
        <v>#DIV/0!</v>
      </c>
      <c r="F78" s="38">
        <f t="shared" si="4"/>
        <v>0</v>
      </c>
    </row>
    <row r="79" spans="1:7" ht="15" customHeight="1">
      <c r="A79" s="35" t="s">
        <v>69</v>
      </c>
      <c r="B79" s="51" t="s">
        <v>70</v>
      </c>
      <c r="C79" s="37">
        <v>700</v>
      </c>
      <c r="D79" s="37">
        <v>700</v>
      </c>
      <c r="E79" s="38">
        <f t="shared" si="3"/>
        <v>100</v>
      </c>
      <c r="F79" s="38">
        <f t="shared" si="4"/>
        <v>0</v>
      </c>
    </row>
    <row r="80" spans="1:7" ht="17.25" customHeight="1">
      <c r="A80" s="35" t="s">
        <v>71</v>
      </c>
      <c r="B80" s="39" t="s">
        <v>72</v>
      </c>
      <c r="C80" s="37">
        <v>9618.9495000000006</v>
      </c>
      <c r="D80" s="37">
        <v>335.62216000000001</v>
      </c>
      <c r="E80" s="38">
        <f t="shared" si="3"/>
        <v>3.4891768586580061</v>
      </c>
      <c r="F80" s="38">
        <f t="shared" si="4"/>
        <v>-9283.3273399999998</v>
      </c>
    </row>
    <row r="81" spans="1:6" s="6" customFormat="1" ht="18.75" customHeight="1">
      <c r="A81" s="30" t="s">
        <v>83</v>
      </c>
      <c r="B81" s="31" t="s">
        <v>84</v>
      </c>
      <c r="C81" s="32">
        <f>C82</f>
        <v>4885.8</v>
      </c>
      <c r="D81" s="32">
        <f>D82</f>
        <v>407.15</v>
      </c>
      <c r="E81" s="38">
        <f t="shared" si="3"/>
        <v>8.3333333333333321</v>
      </c>
      <c r="F81" s="38">
        <f t="shared" si="4"/>
        <v>-4478.6500000000005</v>
      </c>
    </row>
    <row r="82" spans="1:6" ht="19.5" customHeight="1">
      <c r="A82" s="35" t="s">
        <v>85</v>
      </c>
      <c r="B82" s="39" t="s">
        <v>229</v>
      </c>
      <c r="C82" s="37">
        <v>4885.8</v>
      </c>
      <c r="D82" s="37">
        <v>407.15</v>
      </c>
      <c r="E82" s="38">
        <f t="shared" si="3"/>
        <v>8.3333333333333321</v>
      </c>
      <c r="F82" s="38">
        <f t="shared" si="4"/>
        <v>-4478.6500000000005</v>
      </c>
    </row>
    <row r="83" spans="1:6" ht="15" hidden="1" customHeight="1">
      <c r="A83" s="35" t="s">
        <v>251</v>
      </c>
      <c r="B83" s="39" t="s">
        <v>252</v>
      </c>
      <c r="C83" s="37">
        <v>0</v>
      </c>
      <c r="D83" s="37"/>
      <c r="E83" s="38" t="e">
        <f t="shared" si="3"/>
        <v>#DIV/0!</v>
      </c>
      <c r="F83" s="38">
        <f t="shared" si="4"/>
        <v>0</v>
      </c>
    </row>
    <row r="84" spans="1:6" s="6" customFormat="1" ht="12.75" hidden="1" customHeight="1">
      <c r="A84" s="52">
        <v>1000</v>
      </c>
      <c r="B84" s="31" t="s">
        <v>86</v>
      </c>
      <c r="C84" s="32">
        <f>SUM(C85:C88)</f>
        <v>0</v>
      </c>
      <c r="D84" s="32">
        <f>SUM(D85:D88)</f>
        <v>0</v>
      </c>
      <c r="E84" s="34" t="e">
        <f t="shared" si="3"/>
        <v>#DIV/0!</v>
      </c>
      <c r="F84" s="34">
        <f t="shared" si="4"/>
        <v>0</v>
      </c>
    </row>
    <row r="85" spans="1:6" ht="12.75" hidden="1" customHeight="1">
      <c r="A85" s="53">
        <v>1001</v>
      </c>
      <c r="B85" s="54" t="s">
        <v>87</v>
      </c>
      <c r="C85" s="37"/>
      <c r="D85" s="37"/>
      <c r="E85" s="38" t="e">
        <f t="shared" si="3"/>
        <v>#DIV/0!</v>
      </c>
      <c r="F85" s="38">
        <f t="shared" si="4"/>
        <v>0</v>
      </c>
    </row>
    <row r="86" spans="1:6" ht="15.75" hidden="1" customHeight="1">
      <c r="A86" s="53">
        <v>1003</v>
      </c>
      <c r="B86" s="54" t="s">
        <v>88</v>
      </c>
      <c r="C86" s="37">
        <v>0</v>
      </c>
      <c r="D86" s="37">
        <v>0</v>
      </c>
      <c r="E86" s="38" t="e">
        <f t="shared" si="3"/>
        <v>#DIV/0!</v>
      </c>
      <c r="F86" s="38">
        <f t="shared" si="4"/>
        <v>0</v>
      </c>
    </row>
    <row r="87" spans="1:6" ht="18.75" hidden="1" customHeight="1">
      <c r="A87" s="53">
        <v>1004</v>
      </c>
      <c r="B87" s="54" t="s">
        <v>89</v>
      </c>
      <c r="C87" s="37">
        <v>0</v>
      </c>
      <c r="D87" s="55">
        <v>0</v>
      </c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35" t="s">
        <v>90</v>
      </c>
      <c r="B88" s="39" t="s">
        <v>91</v>
      </c>
      <c r="C88" s="37">
        <v>0</v>
      </c>
      <c r="D88" s="37">
        <v>0</v>
      </c>
      <c r="E88" s="38"/>
      <c r="F88" s="38">
        <f t="shared" si="4"/>
        <v>0</v>
      </c>
    </row>
    <row r="89" spans="1:6" ht="19.5" customHeight="1">
      <c r="A89" s="30" t="s">
        <v>92</v>
      </c>
      <c r="B89" s="31" t="s">
        <v>93</v>
      </c>
      <c r="C89" s="32">
        <f>C90+C91+C92+C93+C94</f>
        <v>50</v>
      </c>
      <c r="D89" s="32">
        <f>D90+D91+D92+D93+D94</f>
        <v>0</v>
      </c>
      <c r="E89" s="38">
        <f t="shared" si="3"/>
        <v>0</v>
      </c>
      <c r="F89" s="22">
        <f>F90+F91+F92+F93+F94</f>
        <v>-50</v>
      </c>
    </row>
    <row r="90" spans="1:6" ht="15.75" customHeight="1">
      <c r="A90" s="35" t="s">
        <v>94</v>
      </c>
      <c r="B90" s="39" t="s">
        <v>95</v>
      </c>
      <c r="C90" s="37">
        <v>50</v>
      </c>
      <c r="D90" s="37">
        <v>0</v>
      </c>
      <c r="E90" s="38">
        <f t="shared" si="3"/>
        <v>0</v>
      </c>
      <c r="F90" s="38">
        <f>SUM(D90-C90)</f>
        <v>-50</v>
      </c>
    </row>
    <row r="91" spans="1:6" ht="15" hidden="1" customHeight="1">
      <c r="A91" s="35" t="s">
        <v>96</v>
      </c>
      <c r="B91" s="39" t="s">
        <v>97</v>
      </c>
      <c r="C91" s="37"/>
      <c r="D91" s="37"/>
      <c r="E91" s="38" t="e">
        <f t="shared" si="3"/>
        <v>#DIV/0!</v>
      </c>
      <c r="F91" s="38">
        <f>SUM(D91-C91)</f>
        <v>0</v>
      </c>
    </row>
    <row r="92" spans="1:6" ht="15" hidden="1" customHeight="1">
      <c r="A92" s="35" t="s">
        <v>98</v>
      </c>
      <c r="B92" s="39" t="s">
        <v>99</v>
      </c>
      <c r="C92" s="37"/>
      <c r="D92" s="37"/>
      <c r="E92" s="38" t="e">
        <f t="shared" si="3"/>
        <v>#DIV/0!</v>
      </c>
      <c r="F92" s="38"/>
    </row>
    <row r="93" spans="1:6" ht="15" hidden="1" customHeight="1">
      <c r="A93" s="35" t="s">
        <v>100</v>
      </c>
      <c r="B93" s="39" t="s">
        <v>101</v>
      </c>
      <c r="C93" s="37"/>
      <c r="D93" s="37"/>
      <c r="E93" s="38" t="e">
        <f t="shared" si="3"/>
        <v>#DIV/0!</v>
      </c>
      <c r="F93" s="38"/>
    </row>
    <row r="94" spans="1:6" ht="15" hidden="1" customHeight="1">
      <c r="A94" s="35" t="s">
        <v>102</v>
      </c>
      <c r="B94" s="39" t="s">
        <v>103</v>
      </c>
      <c r="C94" s="37"/>
      <c r="D94" s="37"/>
      <c r="E94" s="38" t="e">
        <f t="shared" si="3"/>
        <v>#DIV/0!</v>
      </c>
      <c r="F94" s="38"/>
    </row>
    <row r="95" spans="1:6" s="6" customFormat="1" ht="18" hidden="1" customHeight="1">
      <c r="A95" s="52">
        <v>1400</v>
      </c>
      <c r="B95" s="56" t="s">
        <v>112</v>
      </c>
      <c r="C95" s="48">
        <f>SUM(C96+C97)</f>
        <v>0</v>
      </c>
      <c r="D95" s="48">
        <f>SUM(D96+D97)</f>
        <v>0</v>
      </c>
      <c r="E95" s="34" t="e">
        <f t="shared" si="3"/>
        <v>#DIV/0!</v>
      </c>
      <c r="F95" s="34">
        <f t="shared" si="4"/>
        <v>0</v>
      </c>
    </row>
    <row r="96" spans="1:6" ht="20.25" hidden="1" customHeight="1">
      <c r="A96" s="53">
        <v>1402</v>
      </c>
      <c r="B96" s="54" t="s">
        <v>114</v>
      </c>
      <c r="C96" s="173"/>
      <c r="D96" s="174"/>
      <c r="E96" s="38" t="e">
        <f t="shared" si="3"/>
        <v>#DIV/0!</v>
      </c>
      <c r="F96" s="38">
        <f t="shared" si="4"/>
        <v>0</v>
      </c>
    </row>
    <row r="97" spans="1:7" ht="15" hidden="1" customHeight="1">
      <c r="A97" s="53">
        <v>1403</v>
      </c>
      <c r="B97" s="54" t="s">
        <v>115</v>
      </c>
      <c r="C97" s="49"/>
      <c r="D97" s="37"/>
      <c r="E97" s="38" t="e">
        <f t="shared" si="3"/>
        <v>#DIV/0!</v>
      </c>
      <c r="F97" s="38">
        <f t="shared" si="4"/>
        <v>0</v>
      </c>
    </row>
    <row r="98" spans="1:7" s="6" customFormat="1" ht="16.5" customHeight="1">
      <c r="A98" s="52"/>
      <c r="B98" s="57" t="s">
        <v>116</v>
      </c>
      <c r="C98" s="250">
        <f>C56+C72+C77+C84+C89+C95+C66+C81</f>
        <v>19097.673500000001</v>
      </c>
      <c r="D98" s="250">
        <f>SUM(D56+D66+D72+D77+D81+D89)</f>
        <v>1915.7620400000001</v>
      </c>
      <c r="E98" s="34">
        <f t="shared" si="3"/>
        <v>10.031389634973078</v>
      </c>
      <c r="F98" s="34">
        <f t="shared" si="4"/>
        <v>-17181.911459999999</v>
      </c>
      <c r="G98" s="197"/>
    </row>
    <row r="99" spans="1:7" ht="20.25" customHeight="1">
      <c r="D99" s="179"/>
    </row>
    <row r="100" spans="1:7" s="65" customFormat="1" ht="13.5" customHeight="1">
      <c r="A100" s="63" t="s">
        <v>117</v>
      </c>
      <c r="B100" s="63"/>
      <c r="C100" s="118"/>
      <c r="D100" s="64"/>
    </row>
    <row r="101" spans="1:7" s="65" customFormat="1" ht="12.75">
      <c r="A101" s="66" t="s">
        <v>118</v>
      </c>
      <c r="B101" s="66"/>
      <c r="C101" s="133" t="s">
        <v>119</v>
      </c>
      <c r="D101" s="133"/>
    </row>
    <row r="102" spans="1:7" ht="5.25" customHeight="1"/>
    <row r="142" hidden="1"/>
  </sheetData>
  <customSheetViews>
    <customSheetView guid="{61528DAC-5C4C-48F4-ADE2-8A724B05A086}" scale="70" showPageBreaks="1" printArea="1" hiddenRows="1" view="pageBreakPreview" topLeftCell="A37">
      <selection activeCell="C90" sqref="C90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howPageBreaks="1" printArea="1" hiddenRows="1" topLeftCell="A41">
      <selection activeCell="D97" sqref="D97"/>
      <pageMargins left="0.7" right="0.7" top="0.75" bottom="0.75" header="0.3" footer="0.3"/>
      <pageSetup paperSize="9" scale="50" orientation="portrait" r:id="rId2"/>
    </customSheetView>
    <customSheetView guid="{42584DC0-1D41-4C93-9B38-C388E7B8DAC4}" scale="70" showPageBreaks="1" printArea="1" hiddenRows="1" view="pageBreakPreview" topLeftCell="A54">
      <selection activeCell="C97" sqref="C97:D97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printArea="1" hiddenRows="1" view="pageBreakPreview" topLeftCell="A42">
      <selection activeCell="C41" sqref="C41:C48"/>
      <pageMargins left="0.7" right="0.7" top="0.75" bottom="0.75" header="0.3" footer="0.3"/>
      <pageSetup paperSize="9" scale="41" orientation="portrait" r:id="rId4"/>
    </customSheetView>
    <customSheetView guid="{3DCB9AAA-F09C-4EA6-B992-F93E466D374A}" hiddenRows="1" topLeftCell="A31">
      <selection activeCell="B100" sqref="B100"/>
      <pageMargins left="0.7" right="0.7" top="0.75" bottom="0.75" header="0.3" footer="0.3"/>
      <pageSetup paperSize="9" scale="50" orientation="portrait" r:id="rId5"/>
    </customSheetView>
    <customSheetView guid="{A54C432C-6C68-4B53-A75C-446EB3A61B2B}" scale="70" showPageBreaks="1" printArea="1" hiddenRows="1" view="pageBreakPreview" topLeftCell="A42">
      <selection activeCell="G97" sqref="G97"/>
      <pageMargins left="0.70866141732283472" right="0.70866141732283472" top="0.74803149606299213" bottom="0.74803149606299213" header="0.31496062992125984" footer="0.31496062992125984"/>
      <pageSetup paperSize="9" scale="65" orientation="portrait" r:id="rId6"/>
    </customSheetView>
    <customSheetView guid="{1A52382B-3765-4E8C-903F-6B8919B7242E}" scale="70" showPageBreaks="1" printArea="1" hiddenRows="1" view="pageBreakPreview" topLeftCell="A34">
      <selection activeCell="C69" sqref="C69"/>
      <pageMargins left="0.7" right="0.7" top="0.75" bottom="0.75" header="0.3" footer="0.3"/>
      <pageSetup paperSize="9" scale="50" orientation="portrait" r:id="rId7"/>
    </customSheetView>
    <customSheetView guid="{B30CE22D-C12F-4E12-8BB9-3AAE0A6991CC}" scale="70" showPageBreaks="1" printArea="1" hiddenRows="1" view="pageBreakPreview">
      <selection activeCell="W45" sqref="W45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showPageBreaks="1" printArea="1" hiddenRows="1" topLeftCell="A32">
      <selection activeCell="D97" sqref="D97"/>
      <pageMargins left="0.7" right="0.7" top="0.75" bottom="0.75" header="0.3" footer="0.3"/>
      <pageSetup paperSize="9" scale="50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G143"/>
  <sheetViews>
    <sheetView view="pageBreakPreview" topLeftCell="A15" zoomScale="70" zoomScaleNormal="100" zoomScaleSheetLayoutView="86" workbookViewId="0">
      <selection activeCell="C103" sqref="C103"/>
    </sheetView>
  </sheetViews>
  <sheetFormatPr defaultRowHeight="15.75"/>
  <cols>
    <col min="1" max="1" width="14.7109375" style="58" customWidth="1"/>
    <col min="2" max="2" width="57.5703125" style="59" customWidth="1"/>
    <col min="3" max="3" width="17.7109375" style="62" customWidth="1"/>
    <col min="4" max="4" width="16.85546875" style="62" customWidth="1"/>
    <col min="5" max="5" width="14.7109375" style="62" customWidth="1"/>
    <col min="6" max="6" width="16" style="62" customWidth="1"/>
    <col min="7" max="7" width="15.42578125" style="1" bestFit="1" customWidth="1"/>
    <col min="8" max="9" width="9.140625" style="1"/>
    <col min="10" max="10" width="9.140625" style="1" customWidth="1"/>
    <col min="11" max="16384" width="9.140625" style="1"/>
  </cols>
  <sheetData>
    <row r="1" spans="1:6">
      <c r="A1" s="524" t="s">
        <v>419</v>
      </c>
      <c r="B1" s="524"/>
      <c r="C1" s="524"/>
      <c r="D1" s="524"/>
      <c r="E1" s="524"/>
      <c r="F1" s="524"/>
    </row>
    <row r="2" spans="1:6">
      <c r="A2" s="524"/>
      <c r="B2" s="524"/>
      <c r="C2" s="524"/>
      <c r="D2" s="524"/>
      <c r="E2" s="524"/>
      <c r="F2" s="524"/>
    </row>
    <row r="3" spans="1:6" ht="63">
      <c r="A3" s="2" t="s">
        <v>0</v>
      </c>
      <c r="B3" s="2" t="s">
        <v>1</v>
      </c>
      <c r="C3" s="72" t="s">
        <v>407</v>
      </c>
      <c r="D3" s="73" t="s">
        <v>412</v>
      </c>
      <c r="E3" s="72" t="s">
        <v>2</v>
      </c>
      <c r="F3" s="74" t="s">
        <v>3</v>
      </c>
    </row>
    <row r="4" spans="1:6" s="6" customFormat="1">
      <c r="A4" s="3"/>
      <c r="B4" s="4" t="s">
        <v>4</v>
      </c>
      <c r="C4" s="5">
        <f>C5+C12+C14+C17+C20+C7</f>
        <v>5874.35</v>
      </c>
      <c r="D4" s="5">
        <f>D5+D12+D14+D17+D20+D7</f>
        <v>574.67873000000009</v>
      </c>
      <c r="E4" s="5">
        <f>SUM(D4/C4*100)</f>
        <v>9.7828479746695383</v>
      </c>
      <c r="F4" s="5">
        <f>SUM(D4-C4)</f>
        <v>-5299.6712700000007</v>
      </c>
    </row>
    <row r="5" spans="1:6" s="6" customFormat="1">
      <c r="A5" s="68">
        <v>1010000000</v>
      </c>
      <c r="B5" s="67" t="s">
        <v>5</v>
      </c>
      <c r="C5" s="5">
        <f>C6</f>
        <v>1697.1</v>
      </c>
      <c r="D5" s="5">
        <f>D6</f>
        <v>322.88096000000002</v>
      </c>
      <c r="E5" s="5">
        <f t="shared" ref="E5:E52" si="0">SUM(D5/C5*100)</f>
        <v>19.025452831300456</v>
      </c>
      <c r="F5" s="5">
        <f t="shared" ref="F5:F52" si="1">SUM(D5-C5)</f>
        <v>-1374.2190399999999</v>
      </c>
    </row>
    <row r="6" spans="1:6">
      <c r="A6" s="7">
        <v>1010200001</v>
      </c>
      <c r="B6" s="8" t="s">
        <v>224</v>
      </c>
      <c r="C6" s="9">
        <v>1697.1</v>
      </c>
      <c r="D6" s="10">
        <v>322.88096000000002</v>
      </c>
      <c r="E6" s="9">
        <f t="shared" ref="E6:E11" si="2">SUM(D6/C6*100)</f>
        <v>19.025452831300456</v>
      </c>
      <c r="F6" s="9">
        <f t="shared" si="1"/>
        <v>-1374.2190399999999</v>
      </c>
    </row>
    <row r="7" spans="1:6" ht="31.5">
      <c r="A7" s="3">
        <v>1030000000</v>
      </c>
      <c r="B7" s="13" t="s">
        <v>266</v>
      </c>
      <c r="C7" s="5">
        <f>C8+C10+C9</f>
        <v>749.25</v>
      </c>
      <c r="D7" s="5">
        <f>D8+D10+D9+D11</f>
        <v>63.715870000000002</v>
      </c>
      <c r="E7" s="9">
        <f t="shared" si="2"/>
        <v>8.5039532866199536</v>
      </c>
      <c r="F7" s="9">
        <f t="shared" si="1"/>
        <v>-685.53413</v>
      </c>
    </row>
    <row r="8" spans="1:6">
      <c r="A8" s="7">
        <v>1030223001</v>
      </c>
      <c r="B8" s="8" t="s">
        <v>268</v>
      </c>
      <c r="C8" s="9">
        <v>279.47000000000003</v>
      </c>
      <c r="D8" s="10">
        <v>29.92061</v>
      </c>
      <c r="E8" s="9">
        <f t="shared" si="2"/>
        <v>10.70619744516406</v>
      </c>
      <c r="F8" s="9">
        <f t="shared" si="1"/>
        <v>-249.54939000000002</v>
      </c>
    </row>
    <row r="9" spans="1:6">
      <c r="A9" s="7">
        <v>1030224001</v>
      </c>
      <c r="B9" s="8" t="s">
        <v>274</v>
      </c>
      <c r="C9" s="9">
        <v>3</v>
      </c>
      <c r="D9" s="10">
        <v>0.19203000000000001</v>
      </c>
      <c r="E9" s="9">
        <f t="shared" si="2"/>
        <v>6.4009999999999998</v>
      </c>
      <c r="F9" s="9">
        <f t="shared" si="1"/>
        <v>-2.8079700000000001</v>
      </c>
    </row>
    <row r="10" spans="1:6">
      <c r="A10" s="7">
        <v>1030225001</v>
      </c>
      <c r="B10" s="8" t="s">
        <v>267</v>
      </c>
      <c r="C10" s="9">
        <v>466.78</v>
      </c>
      <c r="D10" s="10">
        <v>39.671579999999999</v>
      </c>
      <c r="E10" s="9">
        <f t="shared" si="2"/>
        <v>8.498988817001587</v>
      </c>
      <c r="F10" s="9">
        <f t="shared" si="1"/>
        <v>-427.10841999999997</v>
      </c>
    </row>
    <row r="11" spans="1:6">
      <c r="A11" s="7">
        <v>1030226001</v>
      </c>
      <c r="B11" s="8" t="s">
        <v>277</v>
      </c>
      <c r="C11" s="9">
        <v>0</v>
      </c>
      <c r="D11" s="10">
        <v>-6.0683499999999997</v>
      </c>
      <c r="E11" s="9" t="e">
        <f t="shared" si="2"/>
        <v>#DIV/0!</v>
      </c>
      <c r="F11" s="9">
        <f t="shared" si="1"/>
        <v>-6.0683499999999997</v>
      </c>
    </row>
    <row r="12" spans="1:6" s="6" customFormat="1">
      <c r="A12" s="68">
        <v>1050000000</v>
      </c>
      <c r="B12" s="67" t="s">
        <v>6</v>
      </c>
      <c r="C12" s="5">
        <f>SUM(C13:C13)</f>
        <v>20</v>
      </c>
      <c r="D12" s="5">
        <f>SUM(D13:D13)</f>
        <v>0</v>
      </c>
      <c r="E12" s="5">
        <f t="shared" si="0"/>
        <v>0</v>
      </c>
      <c r="F12" s="5">
        <f t="shared" si="1"/>
        <v>-20</v>
      </c>
    </row>
    <row r="13" spans="1:6" ht="15.75" customHeight="1">
      <c r="A13" s="7">
        <v>1050300000</v>
      </c>
      <c r="B13" s="11" t="s">
        <v>225</v>
      </c>
      <c r="C13" s="12">
        <v>20</v>
      </c>
      <c r="D13" s="10">
        <v>0</v>
      </c>
      <c r="E13" s="9">
        <f t="shared" si="0"/>
        <v>0</v>
      </c>
      <c r="F13" s="9">
        <f t="shared" si="1"/>
        <v>-20</v>
      </c>
    </row>
    <row r="14" spans="1:6" s="6" customFormat="1" ht="15.75" customHeight="1">
      <c r="A14" s="68">
        <v>1060000000</v>
      </c>
      <c r="B14" s="67" t="s">
        <v>133</v>
      </c>
      <c r="C14" s="5">
        <f>C15+C16</f>
        <v>3400</v>
      </c>
      <c r="D14" s="5">
        <f>D15+D16</f>
        <v>187.9819</v>
      </c>
      <c r="E14" s="5">
        <f t="shared" si="0"/>
        <v>5.5288794117647058</v>
      </c>
      <c r="F14" s="5">
        <f t="shared" si="1"/>
        <v>-3212.0181000000002</v>
      </c>
    </row>
    <row r="15" spans="1:6" s="6" customFormat="1" ht="15.75" customHeight="1">
      <c r="A15" s="7">
        <v>1060100000</v>
      </c>
      <c r="B15" s="11" t="s">
        <v>8</v>
      </c>
      <c r="C15" s="9">
        <v>1200</v>
      </c>
      <c r="D15" s="10">
        <v>5.3758299999999997</v>
      </c>
      <c r="E15" s="9">
        <f t="shared" si="0"/>
        <v>0.44798583333333331</v>
      </c>
      <c r="F15" s="9">
        <f>SUM(D15-C15)</f>
        <v>-1194.62417</v>
      </c>
    </row>
    <row r="16" spans="1:6" ht="15.75" customHeight="1">
      <c r="A16" s="7">
        <v>1060600000</v>
      </c>
      <c r="B16" s="11" t="s">
        <v>7</v>
      </c>
      <c r="C16" s="9">
        <v>2200</v>
      </c>
      <c r="D16" s="10">
        <v>182.60606999999999</v>
      </c>
      <c r="E16" s="9">
        <f t="shared" si="0"/>
        <v>8.3002759090909084</v>
      </c>
      <c r="F16" s="9">
        <f t="shared" si="1"/>
        <v>-2017.39393</v>
      </c>
    </row>
    <row r="17" spans="1:6" s="6" customFormat="1">
      <c r="A17" s="3">
        <v>1080000000</v>
      </c>
      <c r="B17" s="4" t="s">
        <v>10</v>
      </c>
      <c r="C17" s="5">
        <f>C18</f>
        <v>8</v>
      </c>
      <c r="D17" s="5">
        <f>D18</f>
        <v>0.1</v>
      </c>
      <c r="E17" s="5">
        <f t="shared" si="0"/>
        <v>1.25</v>
      </c>
      <c r="F17" s="5">
        <f t="shared" si="1"/>
        <v>-7.9</v>
      </c>
    </row>
    <row r="18" spans="1:6" ht="15" customHeight="1">
      <c r="A18" s="7">
        <v>1080400001</v>
      </c>
      <c r="B18" s="8" t="s">
        <v>223</v>
      </c>
      <c r="C18" s="9">
        <v>8</v>
      </c>
      <c r="D18" s="10">
        <v>0.1</v>
      </c>
      <c r="E18" s="9">
        <f t="shared" si="0"/>
        <v>1.25</v>
      </c>
      <c r="F18" s="9">
        <f t="shared" si="1"/>
        <v>-7.9</v>
      </c>
    </row>
    <row r="19" spans="1:6" ht="15" hidden="1" customHeight="1">
      <c r="A19" s="7">
        <v>1080714001</v>
      </c>
      <c r="B19" s="8" t="s">
        <v>11</v>
      </c>
      <c r="C19" s="9"/>
      <c r="D19" s="10"/>
      <c r="E19" s="9" t="e">
        <f t="shared" si="0"/>
        <v>#DIV/0!</v>
      </c>
      <c r="F19" s="9">
        <f t="shared" si="1"/>
        <v>0</v>
      </c>
    </row>
    <row r="20" spans="1:6" s="15" customFormat="1" ht="15" hidden="1" customHeight="1">
      <c r="A20" s="68">
        <v>1090000000</v>
      </c>
      <c r="B20" s="69" t="s">
        <v>121</v>
      </c>
      <c r="C20" s="5">
        <f>C21+C22+C23+C24</f>
        <v>0</v>
      </c>
      <c r="D20" s="5">
        <f>D21+D22+D23+D24</f>
        <v>0</v>
      </c>
      <c r="E20" s="5" t="e">
        <f t="shared" si="0"/>
        <v>#DIV/0!</v>
      </c>
      <c r="F20" s="5">
        <f t="shared" si="1"/>
        <v>0</v>
      </c>
    </row>
    <row r="21" spans="1:6" s="15" customFormat="1" ht="15" hidden="1" customHeight="1">
      <c r="A21" s="7">
        <v>1090100000</v>
      </c>
      <c r="B21" s="8" t="s">
        <v>122</v>
      </c>
      <c r="C21" s="5"/>
      <c r="D21" s="14"/>
      <c r="E21" s="9" t="e">
        <f t="shared" si="0"/>
        <v>#DIV/0!</v>
      </c>
      <c r="F21" s="9">
        <f t="shared" si="1"/>
        <v>0</v>
      </c>
    </row>
    <row r="22" spans="1:6" s="15" customFormat="1" ht="15" hidden="1" customHeight="1">
      <c r="A22" s="7">
        <v>1090400000</v>
      </c>
      <c r="B22" s="8" t="s">
        <v>123</v>
      </c>
      <c r="C22" s="5"/>
      <c r="D22" s="14"/>
      <c r="E22" s="9" t="e">
        <f t="shared" si="0"/>
        <v>#DIV/0!</v>
      </c>
      <c r="F22" s="9">
        <f t="shared" si="1"/>
        <v>0</v>
      </c>
    </row>
    <row r="23" spans="1:6" s="15" customFormat="1" ht="15" hidden="1" customHeight="1">
      <c r="A23" s="7">
        <v>1090600000</v>
      </c>
      <c r="B23" s="8" t="s">
        <v>124</v>
      </c>
      <c r="C23" s="5"/>
      <c r="D23" s="14"/>
      <c r="E23" s="9" t="e">
        <f t="shared" si="0"/>
        <v>#DIV/0!</v>
      </c>
      <c r="F23" s="9">
        <f t="shared" si="1"/>
        <v>0</v>
      </c>
    </row>
    <row r="24" spans="1:6" s="15" customFormat="1" ht="15" hidden="1" customHeight="1">
      <c r="A24" s="7">
        <v>1090700000</v>
      </c>
      <c r="B24" s="8" t="s">
        <v>125</v>
      </c>
      <c r="C24" s="5"/>
      <c r="D24" s="14"/>
      <c r="E24" s="9" t="e">
        <f t="shared" si="0"/>
        <v>#DIV/0!</v>
      </c>
      <c r="F24" s="9">
        <f t="shared" si="1"/>
        <v>0</v>
      </c>
    </row>
    <row r="25" spans="1:6" s="6" customFormat="1" ht="15" customHeight="1">
      <c r="A25" s="3"/>
      <c r="B25" s="4" t="s">
        <v>12</v>
      </c>
      <c r="C25" s="5">
        <f>C26+C29+C31+C36+C34</f>
        <v>0</v>
      </c>
      <c r="D25" s="5">
        <f>D26+D29+D31+D36+D34</f>
        <v>0</v>
      </c>
      <c r="E25" s="5" t="e">
        <f t="shared" si="0"/>
        <v>#DIV/0!</v>
      </c>
      <c r="F25" s="5">
        <f t="shared" si="1"/>
        <v>0</v>
      </c>
    </row>
    <row r="26" spans="1:6" s="6" customFormat="1" ht="30" customHeight="1">
      <c r="A26" s="68">
        <v>1110000000</v>
      </c>
      <c r="B26" s="69" t="s">
        <v>126</v>
      </c>
      <c r="C26" s="5">
        <f>C27+C28</f>
        <v>0</v>
      </c>
      <c r="D26" s="5">
        <f>D27+D28</f>
        <v>0</v>
      </c>
      <c r="E26" s="5" t="e">
        <f t="shared" si="0"/>
        <v>#DIV/0!</v>
      </c>
      <c r="F26" s="5">
        <f t="shared" si="1"/>
        <v>0</v>
      </c>
    </row>
    <row r="27" spans="1:6">
      <c r="A27" s="16">
        <v>1110501101</v>
      </c>
      <c r="B27" s="17" t="s">
        <v>221</v>
      </c>
      <c r="C27" s="12">
        <v>0</v>
      </c>
      <c r="D27" s="10"/>
      <c r="E27" s="9" t="e">
        <f t="shared" si="0"/>
        <v>#DIV/0!</v>
      </c>
      <c r="F27" s="9">
        <f t="shared" si="1"/>
        <v>0</v>
      </c>
    </row>
    <row r="28" spans="1:6" ht="18" customHeight="1">
      <c r="A28" s="7">
        <v>1110503505</v>
      </c>
      <c r="B28" s="11" t="s">
        <v>13</v>
      </c>
      <c r="C28" s="12">
        <v>0</v>
      </c>
      <c r="D28" s="10">
        <v>0</v>
      </c>
      <c r="E28" s="9" t="e">
        <f t="shared" si="0"/>
        <v>#DIV/0!</v>
      </c>
      <c r="F28" s="9">
        <f t="shared" si="1"/>
        <v>0</v>
      </c>
    </row>
    <row r="29" spans="1:6" s="15" customFormat="1" ht="17.25" hidden="1" customHeight="1">
      <c r="A29" s="68">
        <v>1130000000</v>
      </c>
      <c r="B29" s="69" t="s">
        <v>128</v>
      </c>
      <c r="C29" s="5">
        <f>C30</f>
        <v>0</v>
      </c>
      <c r="D29" s="5">
        <f>D30</f>
        <v>0</v>
      </c>
      <c r="E29" s="5" t="e">
        <f t="shared" si="0"/>
        <v>#DIV/0!</v>
      </c>
      <c r="F29" s="5">
        <f t="shared" si="1"/>
        <v>0</v>
      </c>
    </row>
    <row r="30" spans="1:6" ht="19.5" hidden="1" customHeight="1">
      <c r="A30" s="7">
        <v>1130206005</v>
      </c>
      <c r="B30" s="8" t="s">
        <v>14</v>
      </c>
      <c r="C30" s="9">
        <v>0</v>
      </c>
      <c r="D30" s="10">
        <v>0</v>
      </c>
      <c r="E30" s="9" t="e">
        <f t="shared" si="0"/>
        <v>#DIV/0!</v>
      </c>
      <c r="F30" s="9">
        <f t="shared" si="1"/>
        <v>0</v>
      </c>
    </row>
    <row r="31" spans="1:6" ht="25.5" hidden="1" customHeight="1">
      <c r="A31" s="70">
        <v>1140000000</v>
      </c>
      <c r="B31" s="71" t="s">
        <v>129</v>
      </c>
      <c r="C31" s="5">
        <f>C32+C33</f>
        <v>0</v>
      </c>
      <c r="D31" s="5">
        <f>D32+D33</f>
        <v>0</v>
      </c>
      <c r="E31" s="5" t="e">
        <f t="shared" si="0"/>
        <v>#DIV/0!</v>
      </c>
      <c r="F31" s="5">
        <f t="shared" si="1"/>
        <v>0</v>
      </c>
    </row>
    <row r="32" spans="1:6" ht="21.75" hidden="1" customHeight="1">
      <c r="A32" s="16">
        <v>1140200000</v>
      </c>
      <c r="B32" s="18" t="s">
        <v>217</v>
      </c>
      <c r="C32" s="9">
        <v>0</v>
      </c>
      <c r="D32" s="10">
        <v>0</v>
      </c>
      <c r="E32" s="9" t="e">
        <f t="shared" si="0"/>
        <v>#DIV/0!</v>
      </c>
      <c r="F32" s="9">
        <f t="shared" si="1"/>
        <v>0</v>
      </c>
    </row>
    <row r="33" spans="1:7" ht="15" hidden="1" customHeight="1">
      <c r="A33" s="7">
        <v>1140600000</v>
      </c>
      <c r="B33" s="8" t="s">
        <v>218</v>
      </c>
      <c r="C33" s="9">
        <v>0</v>
      </c>
      <c r="D33" s="10">
        <v>0</v>
      </c>
      <c r="E33" s="9" t="e">
        <f t="shared" si="0"/>
        <v>#DIV/0!</v>
      </c>
      <c r="F33" s="9">
        <f t="shared" si="1"/>
        <v>0</v>
      </c>
    </row>
    <row r="34" spans="1:7" ht="15.75" customHeight="1">
      <c r="A34" s="3">
        <v>1160000000</v>
      </c>
      <c r="B34" s="13" t="s">
        <v>240</v>
      </c>
      <c r="C34" s="5">
        <f>C35</f>
        <v>0</v>
      </c>
      <c r="D34" s="5">
        <f>D35</f>
        <v>0</v>
      </c>
      <c r="E34" s="5" t="e">
        <f t="shared" si="0"/>
        <v>#DIV/0!</v>
      </c>
      <c r="F34" s="5">
        <f t="shared" si="1"/>
        <v>0</v>
      </c>
    </row>
    <row r="35" spans="1:7" ht="15" customHeight="1">
      <c r="A35" s="7">
        <v>1163305010</v>
      </c>
      <c r="B35" s="8" t="s">
        <v>255</v>
      </c>
      <c r="C35" s="9">
        <v>0</v>
      </c>
      <c r="D35" s="10">
        <v>0</v>
      </c>
      <c r="E35" s="9" t="e">
        <f t="shared" si="0"/>
        <v>#DIV/0!</v>
      </c>
      <c r="F35" s="9">
        <f t="shared" si="1"/>
        <v>0</v>
      </c>
    </row>
    <row r="36" spans="1:7" ht="15" customHeight="1">
      <c r="A36" s="3">
        <v>1170000000</v>
      </c>
      <c r="B36" s="13" t="s">
        <v>132</v>
      </c>
      <c r="C36" s="5">
        <f>C37+C38</f>
        <v>0</v>
      </c>
      <c r="D36" s="5">
        <f>D37+D38</f>
        <v>0</v>
      </c>
      <c r="E36" s="5" t="e">
        <f t="shared" si="0"/>
        <v>#DIV/0!</v>
      </c>
      <c r="F36" s="5">
        <f t="shared" si="1"/>
        <v>0</v>
      </c>
    </row>
    <row r="37" spans="1:7" ht="15" customHeight="1">
      <c r="A37" s="7">
        <v>1170105005</v>
      </c>
      <c r="B37" s="8" t="s">
        <v>15</v>
      </c>
      <c r="C37" s="9">
        <v>0</v>
      </c>
      <c r="D37" s="9"/>
      <c r="E37" s="9" t="e">
        <f t="shared" si="0"/>
        <v>#DIV/0!</v>
      </c>
      <c r="F37" s="9">
        <f t="shared" si="1"/>
        <v>0</v>
      </c>
    </row>
    <row r="38" spans="1:7" ht="15" customHeight="1">
      <c r="A38" s="7">
        <v>1170505005</v>
      </c>
      <c r="B38" s="11" t="s">
        <v>216</v>
      </c>
      <c r="C38" s="9">
        <v>0</v>
      </c>
      <c r="D38" s="10">
        <v>0</v>
      </c>
      <c r="E38" s="9" t="e">
        <f t="shared" si="0"/>
        <v>#DIV/0!</v>
      </c>
      <c r="F38" s="9">
        <f t="shared" si="1"/>
        <v>0</v>
      </c>
    </row>
    <row r="39" spans="1:7" s="6" customFormat="1" ht="15" customHeight="1">
      <c r="A39" s="3">
        <v>1000000000</v>
      </c>
      <c r="B39" s="4" t="s">
        <v>16</v>
      </c>
      <c r="C39" s="126">
        <f>SUM(C4,C25)</f>
        <v>5874.35</v>
      </c>
      <c r="D39" s="126">
        <f>SUM(D4,D25)</f>
        <v>574.67873000000009</v>
      </c>
      <c r="E39" s="5">
        <f t="shared" si="0"/>
        <v>9.7828479746695383</v>
      </c>
      <c r="F39" s="5">
        <f t="shared" si="1"/>
        <v>-5299.6712700000007</v>
      </c>
    </row>
    <row r="40" spans="1:7" s="6" customFormat="1" ht="20.25" customHeight="1">
      <c r="A40" s="3">
        <v>2000000000</v>
      </c>
      <c r="B40" s="4" t="s">
        <v>17</v>
      </c>
      <c r="C40" s="5">
        <f>C41+C43+C45+C46+C48+C49+C42+C44+C51+C47</f>
        <v>13442.846939999999</v>
      </c>
      <c r="D40" s="231">
        <f>D41+D43+D45+D46+D48+D49+D42+D44+D51</f>
        <v>1229.6728000000001</v>
      </c>
      <c r="E40" s="5">
        <f t="shared" si="0"/>
        <v>9.1474135314375609</v>
      </c>
      <c r="F40" s="5">
        <f t="shared" si="1"/>
        <v>-12213.174139999999</v>
      </c>
      <c r="G40" s="19"/>
    </row>
    <row r="41" spans="1:7" ht="15.75" customHeight="1">
      <c r="A41" s="16">
        <v>2021500200</v>
      </c>
      <c r="B41" s="17" t="s">
        <v>396</v>
      </c>
      <c r="C41" s="12">
        <v>942.5</v>
      </c>
      <c r="D41" s="20">
        <v>157.084</v>
      </c>
      <c r="E41" s="9">
        <f t="shared" si="0"/>
        <v>16.666737400530504</v>
      </c>
      <c r="F41" s="9">
        <f t="shared" si="1"/>
        <v>-785.41599999999994</v>
      </c>
    </row>
    <row r="42" spans="1:7" ht="15.75" customHeight="1">
      <c r="A42" s="16">
        <v>2020100310</v>
      </c>
      <c r="B42" s="17" t="s">
        <v>227</v>
      </c>
      <c r="C42" s="12">
        <v>1250</v>
      </c>
      <c r="D42" s="20">
        <v>0</v>
      </c>
      <c r="E42" s="9">
        <f t="shared" si="0"/>
        <v>0</v>
      </c>
      <c r="F42" s="9">
        <f t="shared" si="1"/>
        <v>-1250</v>
      </c>
    </row>
    <row r="43" spans="1:7" ht="15.75" customHeight="1">
      <c r="A43" s="16">
        <v>2022000000</v>
      </c>
      <c r="B43" s="17" t="s">
        <v>19</v>
      </c>
      <c r="C43" s="12">
        <v>7667.6139400000002</v>
      </c>
      <c r="D43" s="10">
        <v>108.122</v>
      </c>
      <c r="E43" s="9">
        <f t="shared" si="0"/>
        <v>1.4101127266717866</v>
      </c>
      <c r="F43" s="9">
        <f t="shared" si="1"/>
        <v>-7559.4919399999999</v>
      </c>
    </row>
    <row r="44" spans="1:7" hidden="1">
      <c r="A44" s="16">
        <v>2022999910</v>
      </c>
      <c r="B44" s="18" t="s">
        <v>331</v>
      </c>
      <c r="C44" s="12">
        <v>0</v>
      </c>
      <c r="D44" s="10">
        <v>0</v>
      </c>
      <c r="E44" s="9" t="e">
        <f>SUM(D44/C44*100)</f>
        <v>#DIV/0!</v>
      </c>
      <c r="F44" s="9">
        <f>SUM(D44-C44)</f>
        <v>0</v>
      </c>
    </row>
    <row r="45" spans="1:7" ht="15" customHeight="1">
      <c r="A45" s="16">
        <v>2023000000</v>
      </c>
      <c r="B45" s="17" t="s">
        <v>20</v>
      </c>
      <c r="C45" s="12">
        <v>3582.7330000000002</v>
      </c>
      <c r="D45" s="184">
        <v>34.466799999999999</v>
      </c>
      <c r="E45" s="9">
        <f t="shared" si="0"/>
        <v>0.96202535885314355</v>
      </c>
      <c r="F45" s="9">
        <f t="shared" si="1"/>
        <v>-3548.2662</v>
      </c>
    </row>
    <row r="46" spans="1:7" ht="12.75" customHeight="1">
      <c r="A46" s="16">
        <v>2020400000</v>
      </c>
      <c r="B46" s="17" t="s">
        <v>21</v>
      </c>
      <c r="C46" s="12">
        <v>0</v>
      </c>
      <c r="D46" s="185">
        <v>0</v>
      </c>
      <c r="E46" s="9" t="e">
        <f t="shared" si="0"/>
        <v>#DIV/0!</v>
      </c>
      <c r="F46" s="9">
        <f t="shared" si="1"/>
        <v>0</v>
      </c>
    </row>
    <row r="47" spans="1:7" ht="12.75" customHeight="1">
      <c r="A47" s="16">
        <v>2020700000</v>
      </c>
      <c r="B47" s="17" t="s">
        <v>338</v>
      </c>
      <c r="C47" s="12">
        <v>0</v>
      </c>
      <c r="D47" s="185"/>
      <c r="E47" s="9"/>
      <c r="F47" s="9"/>
    </row>
    <row r="48" spans="1:7" ht="15" customHeight="1">
      <c r="A48" s="16">
        <v>2020900000</v>
      </c>
      <c r="B48" s="18" t="s">
        <v>22</v>
      </c>
      <c r="C48" s="12">
        <v>0</v>
      </c>
      <c r="D48" s="185">
        <v>0</v>
      </c>
      <c r="E48" s="9" t="e">
        <f t="shared" si="0"/>
        <v>#DIV/0!</v>
      </c>
      <c r="F48" s="9">
        <f t="shared" si="1"/>
        <v>0</v>
      </c>
    </row>
    <row r="49" spans="1:7" ht="15.75" customHeight="1">
      <c r="A49" s="7">
        <v>2190500005</v>
      </c>
      <c r="B49" s="11" t="s">
        <v>23</v>
      </c>
      <c r="C49" s="14">
        <v>0</v>
      </c>
      <c r="D49" s="14">
        <v>0</v>
      </c>
      <c r="E49" s="5" t="e">
        <f>SUM(D49/C49*100)</f>
        <v>#DIV/0!</v>
      </c>
      <c r="F49" s="5">
        <f>SUM(D49-C49)</f>
        <v>0</v>
      </c>
    </row>
    <row r="50" spans="1:7" s="6" customFormat="1" ht="18" hidden="1" customHeight="1">
      <c r="A50" s="3">
        <v>3000000000</v>
      </c>
      <c r="B50" s="13" t="s">
        <v>24</v>
      </c>
      <c r="C50" s="188">
        <v>0</v>
      </c>
      <c r="D50" s="14">
        <v>0</v>
      </c>
      <c r="E50" s="5" t="e">
        <f t="shared" si="0"/>
        <v>#DIV/0!</v>
      </c>
      <c r="F50" s="5">
        <f t="shared" si="1"/>
        <v>0</v>
      </c>
    </row>
    <row r="51" spans="1:7" s="6" customFormat="1" ht="17.25" customHeight="1">
      <c r="A51" s="7">
        <v>2070500010</v>
      </c>
      <c r="B51" s="8" t="s">
        <v>333</v>
      </c>
      <c r="C51" s="12">
        <v>0</v>
      </c>
      <c r="D51" s="10">
        <v>930</v>
      </c>
      <c r="E51" s="9" t="e">
        <f t="shared" si="0"/>
        <v>#DIV/0!</v>
      </c>
      <c r="F51" s="9">
        <f t="shared" si="1"/>
        <v>930</v>
      </c>
    </row>
    <row r="52" spans="1:7" s="6" customFormat="1" ht="15.75" customHeight="1">
      <c r="A52" s="3"/>
      <c r="B52" s="4" t="s">
        <v>25</v>
      </c>
      <c r="C52" s="247">
        <f>C39+C40</f>
        <v>19317.196940000002</v>
      </c>
      <c r="D52" s="248">
        <f>D39+D40</f>
        <v>1804.3515300000001</v>
      </c>
      <c r="E52" s="5">
        <f t="shared" si="0"/>
        <v>9.3406488301816726</v>
      </c>
      <c r="F52" s="5">
        <f t="shared" si="1"/>
        <v>-17512.845410000002</v>
      </c>
      <c r="G52" s="94"/>
    </row>
    <row r="53" spans="1:7" s="6" customFormat="1">
      <c r="A53" s="3"/>
      <c r="B53" s="21" t="s">
        <v>307</v>
      </c>
      <c r="C53" s="93">
        <f>C52-C103</f>
        <v>0</v>
      </c>
      <c r="D53" s="93">
        <f>D52-D103</f>
        <v>1330.4493600000001</v>
      </c>
      <c r="E53" s="22"/>
      <c r="F53" s="22"/>
    </row>
    <row r="54" spans="1:7">
      <c r="A54" s="23"/>
      <c r="B54" s="24"/>
      <c r="C54" s="183"/>
      <c r="D54" s="183"/>
      <c r="E54" s="26"/>
      <c r="F54" s="92"/>
    </row>
    <row r="55" spans="1:7" ht="42.75" customHeight="1">
      <c r="A55" s="28" t="s">
        <v>0</v>
      </c>
      <c r="B55" s="28" t="s">
        <v>26</v>
      </c>
      <c r="C55" s="72" t="s">
        <v>407</v>
      </c>
      <c r="D55" s="73" t="s">
        <v>412</v>
      </c>
      <c r="E55" s="72" t="s">
        <v>2</v>
      </c>
      <c r="F55" s="74" t="s">
        <v>3</v>
      </c>
    </row>
    <row r="56" spans="1:7">
      <c r="A56" s="89">
        <v>1</v>
      </c>
      <c r="B56" s="28">
        <v>2</v>
      </c>
      <c r="C56" s="87">
        <v>3</v>
      </c>
      <c r="D56" s="87">
        <v>4</v>
      </c>
      <c r="E56" s="87">
        <v>5</v>
      </c>
      <c r="F56" s="87">
        <v>6</v>
      </c>
    </row>
    <row r="57" spans="1:7" s="6" customFormat="1" ht="29.25" customHeight="1">
      <c r="A57" s="30" t="s">
        <v>27</v>
      </c>
      <c r="B57" s="31" t="s">
        <v>28</v>
      </c>
      <c r="C57" s="180">
        <f>C58+C59+C60+C61+C62+C64+C63</f>
        <v>2179.6669999999999</v>
      </c>
      <c r="D57" s="32">
        <f>D58+D59+D60+D61+D62+D64+D63</f>
        <v>222.65249</v>
      </c>
      <c r="E57" s="34">
        <f>SUM(D57/C57*100)</f>
        <v>10.214977333693634</v>
      </c>
      <c r="F57" s="34">
        <f>SUM(D57-C57)</f>
        <v>-1957.01451</v>
      </c>
    </row>
    <row r="58" spans="1:7" s="6" customFormat="1" ht="31.5" hidden="1">
      <c r="A58" s="35" t="s">
        <v>29</v>
      </c>
      <c r="B58" s="36" t="s">
        <v>30</v>
      </c>
      <c r="C58" s="37"/>
      <c r="D58" s="37"/>
      <c r="E58" s="38"/>
      <c r="F58" s="38"/>
    </row>
    <row r="59" spans="1:7">
      <c r="A59" s="35" t="s">
        <v>31</v>
      </c>
      <c r="B59" s="39" t="s">
        <v>32</v>
      </c>
      <c r="C59" s="37">
        <v>2174.6669999999999</v>
      </c>
      <c r="D59" s="37">
        <v>222.65249</v>
      </c>
      <c r="E59" s="38">
        <f t="shared" ref="E59:E103" si="3">SUM(D59/C59*100)</f>
        <v>10.238463636041748</v>
      </c>
      <c r="F59" s="38">
        <f t="shared" ref="F59:F103" si="4">SUM(D59-C59)</f>
        <v>-1952.01451</v>
      </c>
    </row>
    <row r="60" spans="1:7" ht="0.75" hidden="1" customHeight="1">
      <c r="A60" s="35" t="s">
        <v>33</v>
      </c>
      <c r="B60" s="39" t="s">
        <v>34</v>
      </c>
      <c r="C60" s="37"/>
      <c r="D60" s="37"/>
      <c r="E60" s="38"/>
      <c r="F60" s="38">
        <f t="shared" si="4"/>
        <v>0</v>
      </c>
    </row>
    <row r="61" spans="1:7" ht="31.5" hidden="1" customHeight="1">
      <c r="A61" s="35" t="s">
        <v>35</v>
      </c>
      <c r="B61" s="39" t="s">
        <v>36</v>
      </c>
      <c r="C61" s="37"/>
      <c r="D61" s="37"/>
      <c r="E61" s="38" t="e">
        <f t="shared" si="3"/>
        <v>#DIV/0!</v>
      </c>
      <c r="F61" s="38">
        <f t="shared" si="4"/>
        <v>0</v>
      </c>
    </row>
    <row r="62" spans="1:7">
      <c r="A62" s="35" t="s">
        <v>37</v>
      </c>
      <c r="B62" s="39" t="s">
        <v>38</v>
      </c>
      <c r="C62" s="37"/>
      <c r="D62" s="37">
        <v>0</v>
      </c>
      <c r="E62" s="38" t="e">
        <f t="shared" si="3"/>
        <v>#DIV/0!</v>
      </c>
      <c r="F62" s="38">
        <f t="shared" si="4"/>
        <v>0</v>
      </c>
    </row>
    <row r="63" spans="1:7" ht="15.75" customHeight="1">
      <c r="A63" s="35" t="s">
        <v>39</v>
      </c>
      <c r="B63" s="39" t="s">
        <v>40</v>
      </c>
      <c r="C63" s="40">
        <v>5</v>
      </c>
      <c r="D63" s="40">
        <v>0</v>
      </c>
      <c r="E63" s="38">
        <f>SUM(D63/C63*100)</f>
        <v>0</v>
      </c>
      <c r="F63" s="38">
        <f t="shared" si="4"/>
        <v>-5</v>
      </c>
    </row>
    <row r="64" spans="1:7" ht="18" customHeight="1">
      <c r="A64" s="35" t="s">
        <v>41</v>
      </c>
      <c r="B64" s="39" t="s">
        <v>42</v>
      </c>
      <c r="C64" s="37"/>
      <c r="D64" s="37">
        <v>0</v>
      </c>
      <c r="E64" s="38" t="e">
        <f t="shared" si="3"/>
        <v>#DIV/0!</v>
      </c>
      <c r="F64" s="38">
        <f t="shared" si="4"/>
        <v>0</v>
      </c>
    </row>
    <row r="65" spans="1:7" s="6" customFormat="1">
      <c r="A65" s="41" t="s">
        <v>43</v>
      </c>
      <c r="B65" s="42" t="s">
        <v>44</v>
      </c>
      <c r="C65" s="32">
        <f>C66</f>
        <v>206.767</v>
      </c>
      <c r="D65" s="32">
        <f>D66</f>
        <v>21.455179999999999</v>
      </c>
      <c r="E65" s="34">
        <f t="shared" si="3"/>
        <v>10.376501085763202</v>
      </c>
      <c r="F65" s="34">
        <f t="shared" si="4"/>
        <v>-185.31182000000001</v>
      </c>
    </row>
    <row r="66" spans="1:7">
      <c r="A66" s="43" t="s">
        <v>45</v>
      </c>
      <c r="B66" s="44" t="s">
        <v>46</v>
      </c>
      <c r="C66" s="37">
        <v>206.767</v>
      </c>
      <c r="D66" s="37">
        <v>21.455179999999999</v>
      </c>
      <c r="E66" s="38">
        <f t="shared" si="3"/>
        <v>10.376501085763202</v>
      </c>
      <c r="F66" s="38">
        <f t="shared" si="4"/>
        <v>-185.31182000000001</v>
      </c>
    </row>
    <row r="67" spans="1:7" s="6" customFormat="1" ht="15" customHeight="1">
      <c r="A67" s="30" t="s">
        <v>47</v>
      </c>
      <c r="B67" s="31" t="s">
        <v>48</v>
      </c>
      <c r="C67" s="32">
        <f>C70+C71+C72</f>
        <v>7</v>
      </c>
      <c r="D67" s="32">
        <f>D70+D71</f>
        <v>0</v>
      </c>
      <c r="E67" s="34">
        <f t="shared" si="3"/>
        <v>0</v>
      </c>
      <c r="F67" s="34">
        <f t="shared" si="4"/>
        <v>-7</v>
      </c>
    </row>
    <row r="68" spans="1:7" hidden="1">
      <c r="A68" s="35" t="s">
        <v>49</v>
      </c>
      <c r="B68" s="39" t="s">
        <v>50</v>
      </c>
      <c r="C68" s="37"/>
      <c r="D68" s="37"/>
      <c r="E68" s="34" t="e">
        <f t="shared" si="3"/>
        <v>#DIV/0!</v>
      </c>
      <c r="F68" s="34">
        <f t="shared" si="4"/>
        <v>0</v>
      </c>
    </row>
    <row r="69" spans="1:7" hidden="1">
      <c r="A69" s="45" t="s">
        <v>51</v>
      </c>
      <c r="B69" s="39" t="s">
        <v>52</v>
      </c>
      <c r="C69" s="37"/>
      <c r="D69" s="37"/>
      <c r="E69" s="34" t="e">
        <f t="shared" si="3"/>
        <v>#DIV/0!</v>
      </c>
      <c r="F69" s="34">
        <f t="shared" si="4"/>
        <v>0</v>
      </c>
    </row>
    <row r="70" spans="1:7" ht="17.25" customHeight="1">
      <c r="A70" s="46" t="s">
        <v>53</v>
      </c>
      <c r="B70" s="47" t="s">
        <v>54</v>
      </c>
      <c r="C70" s="96"/>
      <c r="D70" s="37">
        <v>0</v>
      </c>
      <c r="E70" s="34" t="e">
        <f t="shared" si="3"/>
        <v>#DIV/0!</v>
      </c>
      <c r="F70" s="34">
        <f t="shared" si="4"/>
        <v>0</v>
      </c>
    </row>
    <row r="71" spans="1:7" ht="15.75" customHeight="1">
      <c r="A71" s="46" t="s">
        <v>214</v>
      </c>
      <c r="B71" s="47" t="s">
        <v>215</v>
      </c>
      <c r="C71" s="37">
        <v>5</v>
      </c>
      <c r="D71" s="37">
        <v>0</v>
      </c>
      <c r="E71" s="34">
        <f t="shared" si="3"/>
        <v>0</v>
      </c>
      <c r="F71" s="34">
        <f t="shared" si="4"/>
        <v>-5</v>
      </c>
    </row>
    <row r="72" spans="1:7" ht="15.75" customHeight="1">
      <c r="A72" s="46" t="s">
        <v>339</v>
      </c>
      <c r="B72" s="47" t="s">
        <v>395</v>
      </c>
      <c r="C72" s="37">
        <v>2</v>
      </c>
      <c r="D72" s="37"/>
      <c r="E72" s="34"/>
      <c r="F72" s="34"/>
    </row>
    <row r="73" spans="1:7" s="6" customFormat="1" ht="17.25" customHeight="1">
      <c r="A73" s="30" t="s">
        <v>55</v>
      </c>
      <c r="B73" s="31" t="s">
        <v>56</v>
      </c>
      <c r="C73" s="48">
        <f>SUM(C74:C77)</f>
        <v>2870.48</v>
      </c>
      <c r="D73" s="48">
        <f>SUM(D74:D77)</f>
        <v>130.78523999999999</v>
      </c>
      <c r="E73" s="34">
        <f t="shared" si="3"/>
        <v>4.5562149884339895</v>
      </c>
      <c r="F73" s="34">
        <f t="shared" si="4"/>
        <v>-2739.6947599999999</v>
      </c>
    </row>
    <row r="74" spans="1:7" ht="15" customHeight="1">
      <c r="A74" s="35" t="s">
        <v>57</v>
      </c>
      <c r="B74" s="39" t="s">
        <v>58</v>
      </c>
      <c r="C74" s="49">
        <v>4.26</v>
      </c>
      <c r="D74" s="37">
        <v>0</v>
      </c>
      <c r="E74" s="38">
        <f t="shared" si="3"/>
        <v>0</v>
      </c>
      <c r="F74" s="38">
        <f t="shared" si="4"/>
        <v>-4.26</v>
      </c>
    </row>
    <row r="75" spans="1:7" s="6" customFormat="1" ht="15" customHeight="1">
      <c r="A75" s="35" t="s">
        <v>59</v>
      </c>
      <c r="B75" s="39" t="s">
        <v>60</v>
      </c>
      <c r="C75" s="49"/>
      <c r="D75" s="37">
        <v>0</v>
      </c>
      <c r="E75" s="38" t="e">
        <f t="shared" si="3"/>
        <v>#DIV/0!</v>
      </c>
      <c r="F75" s="38">
        <f t="shared" si="4"/>
        <v>0</v>
      </c>
      <c r="G75" s="50"/>
    </row>
    <row r="76" spans="1:7">
      <c r="A76" s="35" t="s">
        <v>61</v>
      </c>
      <c r="B76" s="39" t="s">
        <v>62</v>
      </c>
      <c r="C76" s="49">
        <v>2746.22</v>
      </c>
      <c r="D76" s="37">
        <v>130.78523999999999</v>
      </c>
      <c r="E76" s="38">
        <f t="shared" si="3"/>
        <v>4.762373007260889</v>
      </c>
      <c r="F76" s="38">
        <f t="shared" si="4"/>
        <v>-2615.4347599999996</v>
      </c>
    </row>
    <row r="77" spans="1:7">
      <c r="A77" s="35" t="s">
        <v>63</v>
      </c>
      <c r="B77" s="39" t="s">
        <v>64</v>
      </c>
      <c r="C77" s="49">
        <v>120</v>
      </c>
      <c r="D77" s="37">
        <v>0</v>
      </c>
      <c r="E77" s="38">
        <f t="shared" si="3"/>
        <v>0</v>
      </c>
      <c r="F77" s="38">
        <f t="shared" si="4"/>
        <v>-120</v>
      </c>
    </row>
    <row r="78" spans="1:7" s="6" customFormat="1" ht="17.25" customHeight="1">
      <c r="A78" s="30" t="s">
        <v>65</v>
      </c>
      <c r="B78" s="31" t="s">
        <v>66</v>
      </c>
      <c r="C78" s="32">
        <f>SUM(C79:C82)</f>
        <v>12806.282940000001</v>
      </c>
      <c r="D78" s="32">
        <f>SUM(D79:D82)</f>
        <v>99.009259999999998</v>
      </c>
      <c r="E78" s="34">
        <f t="shared" si="3"/>
        <v>0.77313034909409861</v>
      </c>
      <c r="F78" s="34">
        <f t="shared" si="4"/>
        <v>-12707.27368</v>
      </c>
    </row>
    <row r="79" spans="1:7" ht="15.75" customHeight="1">
      <c r="A79" s="35" t="s">
        <v>67</v>
      </c>
      <c r="B79" s="51" t="s">
        <v>68</v>
      </c>
      <c r="C79" s="37">
        <v>3371.7060000000001</v>
      </c>
      <c r="D79" s="37">
        <v>0</v>
      </c>
      <c r="E79" s="38">
        <f t="shared" si="3"/>
        <v>0</v>
      </c>
      <c r="F79" s="38">
        <f t="shared" si="4"/>
        <v>-3371.7060000000001</v>
      </c>
    </row>
    <row r="80" spans="1:7" ht="17.25" customHeight="1">
      <c r="A80" s="35" t="s">
        <v>69</v>
      </c>
      <c r="B80" s="51" t="s">
        <v>70</v>
      </c>
      <c r="C80" s="37">
        <v>8512.3389999999999</v>
      </c>
      <c r="D80" s="37">
        <v>4</v>
      </c>
      <c r="E80" s="38">
        <f t="shared" si="3"/>
        <v>4.6990609748977341E-2</v>
      </c>
      <c r="F80" s="38">
        <f t="shared" si="4"/>
        <v>-8508.3389999999999</v>
      </c>
    </row>
    <row r="81" spans="1:6" ht="18" customHeight="1">
      <c r="A81" s="35" t="s">
        <v>71</v>
      </c>
      <c r="B81" s="39" t="s">
        <v>72</v>
      </c>
      <c r="C81" s="37">
        <v>922.23793999999998</v>
      </c>
      <c r="D81" s="37">
        <v>95.009259999999998</v>
      </c>
      <c r="E81" s="38">
        <f t="shared" si="3"/>
        <v>10.302033334260788</v>
      </c>
      <c r="F81" s="38">
        <f t="shared" si="4"/>
        <v>-827.22867999999994</v>
      </c>
    </row>
    <row r="82" spans="1:6" hidden="1">
      <c r="A82" s="35" t="s">
        <v>251</v>
      </c>
      <c r="B82" s="39" t="s">
        <v>252</v>
      </c>
      <c r="C82" s="37">
        <v>0</v>
      </c>
      <c r="D82" s="37">
        <v>0</v>
      </c>
      <c r="E82" s="38" t="e">
        <f t="shared" si="3"/>
        <v>#DIV/0!</v>
      </c>
      <c r="F82" s="38">
        <f t="shared" si="4"/>
        <v>0</v>
      </c>
    </row>
    <row r="83" spans="1:6" s="6" customFormat="1" ht="20.25" customHeight="1">
      <c r="A83" s="30" t="s">
        <v>83</v>
      </c>
      <c r="B83" s="31" t="s">
        <v>84</v>
      </c>
      <c r="C83" s="32">
        <f>C84+C85</f>
        <v>1212</v>
      </c>
      <c r="D83" s="32">
        <f>D84+D85</f>
        <v>0</v>
      </c>
      <c r="E83" s="34">
        <f t="shared" si="3"/>
        <v>0</v>
      </c>
      <c r="F83" s="34">
        <f t="shared" si="4"/>
        <v>-1212</v>
      </c>
    </row>
    <row r="84" spans="1:6" ht="18" customHeight="1">
      <c r="A84" s="35" t="s">
        <v>85</v>
      </c>
      <c r="B84" s="39" t="s">
        <v>229</v>
      </c>
      <c r="C84" s="37">
        <v>1212</v>
      </c>
      <c r="D84" s="37">
        <v>0</v>
      </c>
      <c r="E84" s="38">
        <f t="shared" si="3"/>
        <v>0</v>
      </c>
      <c r="F84" s="38">
        <f t="shared" si="4"/>
        <v>-1212</v>
      </c>
    </row>
    <row r="85" spans="1:6" hidden="1">
      <c r="A85" s="35" t="s">
        <v>258</v>
      </c>
      <c r="B85" s="39" t="s">
        <v>259</v>
      </c>
      <c r="C85" s="37">
        <v>0</v>
      </c>
      <c r="D85" s="37">
        <v>0</v>
      </c>
      <c r="E85" s="38" t="e">
        <f t="shared" si="3"/>
        <v>#DIV/0!</v>
      </c>
      <c r="F85" s="38">
        <f t="shared" si="4"/>
        <v>0</v>
      </c>
    </row>
    <row r="86" spans="1:6" s="6" customFormat="1" hidden="1">
      <c r="A86" s="52">
        <v>1000</v>
      </c>
      <c r="B86" s="31" t="s">
        <v>86</v>
      </c>
      <c r="C86" s="32">
        <f>SUM(C87:C90)</f>
        <v>0</v>
      </c>
      <c r="D86" s="32">
        <f>SUM(D87:D90)</f>
        <v>0</v>
      </c>
      <c r="E86" s="38" t="e">
        <f t="shared" si="3"/>
        <v>#DIV/0!</v>
      </c>
      <c r="F86" s="38">
        <f t="shared" si="4"/>
        <v>0</v>
      </c>
    </row>
    <row r="87" spans="1:6" hidden="1">
      <c r="A87" s="53">
        <v>1001</v>
      </c>
      <c r="B87" s="54" t="s">
        <v>87</v>
      </c>
      <c r="C87" s="37"/>
      <c r="D87" s="37"/>
      <c r="E87" s="38" t="e">
        <f t="shared" si="3"/>
        <v>#DIV/0!</v>
      </c>
      <c r="F87" s="38">
        <f t="shared" si="4"/>
        <v>0</v>
      </c>
    </row>
    <row r="88" spans="1:6" ht="17.25" hidden="1" customHeight="1">
      <c r="A88" s="53">
        <v>1003</v>
      </c>
      <c r="B88" s="54" t="s">
        <v>88</v>
      </c>
      <c r="C88" s="37">
        <v>0</v>
      </c>
      <c r="D88" s="37">
        <v>0</v>
      </c>
      <c r="E88" s="38" t="e">
        <f t="shared" si="3"/>
        <v>#DIV/0!</v>
      </c>
      <c r="F88" s="38">
        <f t="shared" si="4"/>
        <v>0</v>
      </c>
    </row>
    <row r="89" spans="1:6" ht="15" hidden="1" customHeight="1">
      <c r="A89" s="53">
        <v>1004</v>
      </c>
      <c r="B89" s="54" t="s">
        <v>89</v>
      </c>
      <c r="C89" s="37">
        <v>0</v>
      </c>
      <c r="D89" s="55">
        <v>0</v>
      </c>
      <c r="E89" s="38" t="e">
        <f t="shared" si="3"/>
        <v>#DIV/0!</v>
      </c>
      <c r="F89" s="38">
        <f t="shared" si="4"/>
        <v>0</v>
      </c>
    </row>
    <row r="90" spans="1:6" ht="18" hidden="1" customHeight="1">
      <c r="A90" s="35" t="s">
        <v>90</v>
      </c>
      <c r="B90" s="39" t="s">
        <v>91</v>
      </c>
      <c r="C90" s="37">
        <v>0</v>
      </c>
      <c r="D90" s="37">
        <v>0</v>
      </c>
      <c r="E90" s="38" t="e">
        <f t="shared" si="3"/>
        <v>#DIV/0!</v>
      </c>
      <c r="F90" s="38">
        <f t="shared" si="4"/>
        <v>0</v>
      </c>
    </row>
    <row r="91" spans="1:6" ht="18.75" hidden="1" customHeight="1">
      <c r="A91" s="52">
        <v>1000</v>
      </c>
      <c r="B91" s="31" t="s">
        <v>86</v>
      </c>
      <c r="C91" s="32">
        <f>SUM(C92)</f>
        <v>0</v>
      </c>
      <c r="D91" s="32">
        <f>SUM(D92)</f>
        <v>0</v>
      </c>
      <c r="E91" s="34" t="e">
        <f t="shared" si="3"/>
        <v>#DIV/0!</v>
      </c>
      <c r="F91" s="34">
        <f t="shared" si="4"/>
        <v>0</v>
      </c>
    </row>
    <row r="92" spans="1:6" ht="20.25" hidden="1" customHeight="1">
      <c r="A92" s="53">
        <v>1006</v>
      </c>
      <c r="B92" s="54" t="s">
        <v>87</v>
      </c>
      <c r="C92" s="37">
        <v>0</v>
      </c>
      <c r="D92" s="37">
        <v>0</v>
      </c>
      <c r="E92" s="38" t="e">
        <f t="shared" si="3"/>
        <v>#DIV/0!</v>
      </c>
      <c r="F92" s="38">
        <f t="shared" si="4"/>
        <v>0</v>
      </c>
    </row>
    <row r="93" spans="1:6" ht="16.5" customHeight="1">
      <c r="A93" s="53">
        <v>1100</v>
      </c>
      <c r="B93" s="56" t="s">
        <v>93</v>
      </c>
      <c r="C93" s="32">
        <f>C94+C95+C96+C97+C98</f>
        <v>35</v>
      </c>
      <c r="D93" s="32">
        <f>D94+D95+D96+D97+D98</f>
        <v>0</v>
      </c>
      <c r="E93" s="38">
        <f t="shared" si="3"/>
        <v>0</v>
      </c>
      <c r="F93" s="22">
        <f>F94+F95+F96+F97+F98</f>
        <v>-35</v>
      </c>
    </row>
    <row r="94" spans="1:6" ht="18.75" customHeight="1">
      <c r="A94" s="53">
        <v>1101</v>
      </c>
      <c r="B94" s="54" t="s">
        <v>95</v>
      </c>
      <c r="C94" s="37">
        <v>35</v>
      </c>
      <c r="D94" s="37">
        <v>0</v>
      </c>
      <c r="E94" s="38">
        <f t="shared" si="3"/>
        <v>0</v>
      </c>
      <c r="F94" s="38">
        <f>SUM(D94-C94)</f>
        <v>-35</v>
      </c>
    </row>
    <row r="95" spans="1:6" ht="0.75" hidden="1" customHeight="1">
      <c r="A95" s="35" t="s">
        <v>90</v>
      </c>
      <c r="B95" s="39" t="s">
        <v>91</v>
      </c>
      <c r="C95" s="37"/>
      <c r="D95" s="37"/>
      <c r="E95" s="38" t="e">
        <f t="shared" si="3"/>
        <v>#DIV/0!</v>
      </c>
      <c r="F95" s="38">
        <f>SUM(D95-C95)</f>
        <v>0</v>
      </c>
    </row>
    <row r="96" spans="1:6" ht="18" hidden="1" customHeight="1">
      <c r="A96" s="35" t="s">
        <v>98</v>
      </c>
      <c r="B96" s="39" t="s">
        <v>99</v>
      </c>
      <c r="C96" s="37"/>
      <c r="D96" s="37"/>
      <c r="E96" s="38" t="e">
        <f t="shared" si="3"/>
        <v>#DIV/0!</v>
      </c>
      <c r="F96" s="38"/>
    </row>
    <row r="97" spans="1:6" ht="17.25" hidden="1" customHeight="1">
      <c r="A97" s="35" t="s">
        <v>100</v>
      </c>
      <c r="B97" s="39" t="s">
        <v>101</v>
      </c>
      <c r="C97" s="37"/>
      <c r="D97" s="37"/>
      <c r="E97" s="38" t="e">
        <f t="shared" si="3"/>
        <v>#DIV/0!</v>
      </c>
      <c r="F97" s="38"/>
    </row>
    <row r="98" spans="1:6" ht="18" hidden="1" customHeight="1">
      <c r="A98" s="35" t="s">
        <v>102</v>
      </c>
      <c r="B98" s="39" t="s">
        <v>103</v>
      </c>
      <c r="C98" s="37"/>
      <c r="D98" s="37"/>
      <c r="E98" s="38" t="e">
        <f t="shared" si="3"/>
        <v>#DIV/0!</v>
      </c>
      <c r="F98" s="38"/>
    </row>
    <row r="99" spans="1:6" s="6" customFormat="1" ht="57.75" hidden="1" customHeight="1">
      <c r="A99" s="52">
        <v>1400</v>
      </c>
      <c r="B99" s="56" t="s">
        <v>112</v>
      </c>
      <c r="C99" s="48">
        <f>C100+C101+C102</f>
        <v>0</v>
      </c>
      <c r="D99" s="48">
        <f>SUM(D100:D102)</f>
        <v>0</v>
      </c>
      <c r="E99" s="34" t="e">
        <f t="shared" si="3"/>
        <v>#DIV/0!</v>
      </c>
      <c r="F99" s="34">
        <f t="shared" si="4"/>
        <v>0</v>
      </c>
    </row>
    <row r="100" spans="1:6" ht="1.5" hidden="1" customHeight="1">
      <c r="A100" s="53">
        <v>1401</v>
      </c>
      <c r="B100" s="54" t="s">
        <v>113</v>
      </c>
      <c r="C100" s="49"/>
      <c r="D100" s="37"/>
      <c r="E100" s="38" t="e">
        <f t="shared" si="3"/>
        <v>#DIV/0!</v>
      </c>
      <c r="F100" s="38">
        <f t="shared" si="4"/>
        <v>0</v>
      </c>
    </row>
    <row r="101" spans="1:6" ht="16.5" hidden="1" customHeight="1">
      <c r="A101" s="53">
        <v>1402</v>
      </c>
      <c r="B101" s="54" t="s">
        <v>114</v>
      </c>
      <c r="C101" s="49"/>
      <c r="D101" s="37"/>
      <c r="E101" s="38" t="e">
        <f t="shared" si="3"/>
        <v>#DIV/0!</v>
      </c>
      <c r="F101" s="38">
        <f t="shared" si="4"/>
        <v>0</v>
      </c>
    </row>
    <row r="102" spans="1:6" ht="20.25" hidden="1" customHeight="1">
      <c r="A102" s="53">
        <v>1403</v>
      </c>
      <c r="B102" s="54" t="s">
        <v>115</v>
      </c>
      <c r="C102" s="49"/>
      <c r="D102" s="37"/>
      <c r="E102" s="38" t="e">
        <f t="shared" si="3"/>
        <v>#DIV/0!</v>
      </c>
      <c r="F102" s="38">
        <f t="shared" si="4"/>
        <v>0</v>
      </c>
    </row>
    <row r="103" spans="1:6" s="6" customFormat="1" ht="14.25" customHeight="1">
      <c r="A103" s="52"/>
      <c r="B103" s="57" t="s">
        <v>116</v>
      </c>
      <c r="C103" s="250">
        <f>C57+C65+C67+C73+C78+C83+C86+C93+C99+C91</f>
        <v>19317.196940000002</v>
      </c>
      <c r="D103" s="250">
        <f>D57+D65+D67+D73+D78+D83+D86+D93+D99+D91</f>
        <v>473.90216999999996</v>
      </c>
      <c r="E103" s="34">
        <f t="shared" si="3"/>
        <v>2.4532657169254906</v>
      </c>
      <c r="F103" s="34">
        <f t="shared" si="4"/>
        <v>-18843.29477</v>
      </c>
    </row>
    <row r="104" spans="1:6">
      <c r="D104" s="179"/>
    </row>
    <row r="105" spans="1:6" s="65" customFormat="1" ht="12.75">
      <c r="A105" s="63" t="s">
        <v>117</v>
      </c>
      <c r="B105" s="63"/>
      <c r="C105" s="118"/>
      <c r="D105" s="64"/>
    </row>
    <row r="106" spans="1:6" s="65" customFormat="1" ht="18.75" customHeight="1">
      <c r="A106" s="66" t="s">
        <v>118</v>
      </c>
      <c r="B106" s="66"/>
      <c r="C106" s="65" t="s">
        <v>119</v>
      </c>
    </row>
    <row r="143" hidden="1"/>
  </sheetData>
  <customSheetViews>
    <customSheetView guid="{61528DAC-5C4C-48F4-ADE2-8A724B05A086}" scale="70" showPageBreaks="1" hiddenRows="1" view="pageBreakPreview" topLeftCell="A15">
      <selection activeCell="C103" sqref="C103"/>
      <pageMargins left="0.70866141732283472" right="0.70866141732283472" top="0.74803149606299213" bottom="0.74803149606299213" header="0.31496062992125984" footer="0.31496062992125984"/>
      <pageSetup paperSize="9" scale="60" orientation="portrait" r:id="rId1"/>
    </customSheetView>
    <customSheetView guid="{5BFCA170-DEAE-4D2C-98A0-1E68B427AC01}" scale="86" showPageBreaks="1" hiddenRows="1" view="pageBreakPreview" topLeftCell="A7">
      <selection activeCell="C47" sqref="C47"/>
      <pageMargins left="0.7" right="0.7" top="0.75" bottom="0.75" header="0.3" footer="0.3"/>
      <pageSetup paperSize="9" scale="53" orientation="portrait" r:id="rId2"/>
    </customSheetView>
    <customSheetView guid="{42584DC0-1D41-4C93-9B38-C388E7B8DAC4}" scale="70" showPageBreaks="1" hiddenRows="1" view="pageBreakPreview" topLeftCell="A61">
      <selection activeCell="D101" sqref="C101:D101"/>
      <pageMargins left="0.70866141732283472" right="0.70866141732283472" top="0.74803149606299213" bottom="0.74803149606299213" header="0.31496062992125984" footer="0.31496062992125984"/>
      <pageSetup paperSize="9" scale="60" orientation="portrait" r:id="rId3"/>
    </customSheetView>
    <customSheetView guid="{1718F1EE-9F48-4DBE-9531-3B70F9C4A5DD}" scale="70" showPageBreaks="1" hiddenRows="1" view="pageBreakPreview" topLeftCell="A42">
      <selection activeCell="D101" sqref="D101"/>
      <pageMargins left="0.7" right="0.7" top="0.75" bottom="0.75" header="0.3" footer="0.3"/>
      <pageSetup paperSize="9" scale="39" orientation="portrait" r:id="rId4"/>
    </customSheetView>
    <customSheetView guid="{3DCB9AAA-F09C-4EA6-B992-F93E466D374A}" scale="70" showPageBreaks="1" hiddenRows="1" view="pageBreakPreview" topLeftCell="A4">
      <selection activeCell="C47" sqref="C47"/>
      <pageMargins left="0.7" right="0.7" top="0.75" bottom="0.75" header="0.3" footer="0.3"/>
      <pageSetup paperSize="9" scale="53" orientation="portrait" r:id="rId5"/>
    </customSheetView>
    <customSheetView guid="{A54C432C-6C68-4B53-A75C-446EB3A61B2B}" scale="70" showPageBreaks="1" hiddenRows="1" view="pageBreakPreview" topLeftCell="A50">
      <selection activeCell="D81" sqref="D81"/>
      <pageMargins left="0.70866141732283472" right="0.70866141732283472" top="0.74803149606299213" bottom="0.74803149606299213" header="0.31496062992125984" footer="0.31496062992125984"/>
      <pageSetup paperSize="9" scale="64" orientation="portrait" r:id="rId6"/>
    </customSheetView>
    <customSheetView guid="{1A52382B-3765-4E8C-903F-6B8919B7242E}" scale="86" showPageBreaks="1" hiddenRows="1" view="pageBreakPreview" topLeftCell="A46">
      <selection activeCell="J91" sqref="J91"/>
      <pageMargins left="0.7" right="0.7" top="0.75" bottom="0.75" header="0.3" footer="0.3"/>
      <pageSetup paperSize="9" scale="52" orientation="portrait" r:id="rId7"/>
    </customSheetView>
    <customSheetView guid="{B30CE22D-C12F-4E12-8BB9-3AAE0A6991CC}" scale="70" showPageBreaks="1" hiddenRows="1" view="pageBreakPreview" topLeftCell="A28">
      <selection activeCell="C94" sqref="C94"/>
      <pageMargins left="0.70866141732283472" right="0.70866141732283472" top="0.74803149606299213" bottom="0.74803149606299213" header="0.31496062992125984" footer="0.31496062992125984"/>
      <pageSetup paperSize="9" scale="60" orientation="portrait" r:id="rId8"/>
    </customSheetView>
    <customSheetView guid="{B31C8DB7-3E78-4144-A6B5-8DE36DE63F0E}" scale="86" showPageBreaks="1" hiddenRows="1" view="pageBreakPreview" topLeftCell="A4">
      <selection activeCell="D27" sqref="D27"/>
      <pageMargins left="0.7" right="0.7" top="0.75" bottom="0.75" header="0.3" footer="0.3"/>
      <pageSetup paperSize="9" scale="53" orientation="portrait" r:id="rId9"/>
    </customSheetView>
  </customSheetViews>
  <mergeCells count="2">
    <mergeCell ref="A1:F1"/>
    <mergeCell ref="A2:F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Консол</vt:lpstr>
      <vt:lpstr>Справка</vt:lpstr>
      <vt:lpstr>район</vt:lpstr>
      <vt:lpstr>Але</vt:lpstr>
      <vt:lpstr>Сун</vt:lpstr>
      <vt:lpstr>Иль</vt:lpstr>
      <vt:lpstr>Кад</vt:lpstr>
      <vt:lpstr>Мор</vt:lpstr>
      <vt:lpstr>Мос</vt:lpstr>
      <vt:lpstr>Ори</vt:lpstr>
      <vt:lpstr>Сят</vt:lpstr>
      <vt:lpstr>Тор</vt:lpstr>
      <vt:lpstr>Хор</vt:lpstr>
      <vt:lpstr>Чум</vt:lpstr>
      <vt:lpstr>Шать</vt:lpstr>
      <vt:lpstr>Юнг</vt:lpstr>
      <vt:lpstr>Юсь</vt:lpstr>
      <vt:lpstr>Яра</vt:lpstr>
      <vt:lpstr>Яро</vt:lpstr>
      <vt:lpstr>Лист1</vt:lpstr>
      <vt:lpstr>Лист2</vt:lpstr>
      <vt:lpstr>Лист3</vt:lpstr>
      <vt:lpstr>Лист4</vt:lpstr>
      <vt:lpstr>Але!Область_печати</vt:lpstr>
      <vt:lpstr>Иль!Область_печати</vt:lpstr>
      <vt:lpstr>Консол!Область_печати</vt:lpstr>
      <vt:lpstr>Мор!Область_печати</vt:lpstr>
      <vt:lpstr>район!Область_печати</vt:lpstr>
      <vt:lpstr>Справка!Область_печати</vt:lpstr>
      <vt:lpstr>Сун!Область_печати</vt:lpstr>
      <vt:lpstr>Тор!Область_печати</vt:lpstr>
      <vt:lpstr>Юнг!Область_печати</vt:lpstr>
      <vt:lpstr>Яра!Область_печати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morgau_fin3</cp:lastModifiedBy>
  <cp:lastPrinted>2021-03-04T11:05:09Z</cp:lastPrinted>
  <dcterms:created xsi:type="dcterms:W3CDTF">1996-10-08T23:32:33Z</dcterms:created>
  <dcterms:modified xsi:type="dcterms:W3CDTF">2021-03-04T11:58:07Z</dcterms:modified>
</cp:coreProperties>
</file>