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Лист1" sheetId="2" r:id="rId2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<sst xmlns="http://schemas.openxmlformats.org/spreadsheetml/2006/main" count="179" uniqueCount="60">
  <si>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</si>
  <si>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</si>
  <si>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</si>
  <si>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</si>
  <si>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</si>
  <si>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</si>
  <si>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</si>
  <si>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</si>
  <si>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</si>
  <si>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</si>
  <si>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</si>
  <si>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</si>
  <si>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</si>
  <si>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</si>
  <si>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</si>
  <si>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</si>
  <si>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</si>
  <si>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</si>
  <si>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</si>
  <si>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</si>
  <si>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</si>
  <si>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</si>
  <si>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</si>
  <si>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</si>
  <si>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</si>
  <si>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</si>
  <si>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</si>
  <si>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</si>
  <si>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</si>
  <si>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</si>
  <si>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</si>
  <si>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</si>
  <si>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</si>
  <si>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</si>
  <si>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</si>
  <si>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</si>
  <si>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</si>
  <si>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</si>
  <si>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</si>
  <si>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</si>
  <si>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</si>
  <si>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</si>
  <si>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</si>
  <si>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</si>
  <si>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</si>
  <si>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</si>
  <si>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</si>
  <si>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</si>
  <si>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</si>
  <si>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</si>
  <si>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</si>
  <si>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</si>
  <si>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</si>
  <si>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</si>
  <si>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</si>
  <si>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</si>
  <si>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</si>
  <si>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</si>
  <si>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>об исполнении бюджетов сельских поселений Шумерлинского района на 01.01.2021г.</t>
  </si>
  <si>
    <t>Факт за 2020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</si>
</sst>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  <xf numFmtId="0" fontId="13" fillId="17" borderId="12" xfId="53" applyFont="1" applyFill="1" applyBorder="1" applyAlignment="1">
      <alignment horizontal="left" vertical="center" wrapText="1"/>
      <protection/>
    </xf>
    <xf numFmtId="172" fontId="9" fillId="17" borderId="12" xfId="0" applyNumberFormat="1" applyFont="1" applyFill="1" applyBorder="1" applyAlignment="1">
      <alignment vertical="center" wrapText="1"/>
    </xf>
    <xf numFmtId="172" fontId="9" fillId="17" borderId="12" xfId="0" applyNumberFormat="1" applyFont="1" applyFill="1" applyBorder="1" applyAlignment="1">
      <alignment horizontal="right" vertical="center" wrapText="1"/>
    </xf>
    <xf numFmtId="174" fontId="9" fillId="17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90" zoomScaleNormal="82" zoomScaleSheetLayoutView="90" zoomScalePageLayoutView="75" workbookViewId="0" topLeftCell="A19">
      <selection activeCell="A38" sqref="A38:DF38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80"/>
      <c r="V1" s="80"/>
      <c r="W1" s="80"/>
    </row>
    <row r="2" spans="21:23" ht="26.25" customHeight="1">
      <c r="U2" s="80"/>
      <c r="V2" s="80"/>
      <c r="W2" s="80"/>
    </row>
    <row r="3" spans="3:18" ht="15">
      <c r="C3" s="84" t="s"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3:23" ht="15.75">
      <c r="C4" s="85" t="s">
        <v>58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83" t="s">
        <v>37</v>
      </c>
      <c r="H5" s="83"/>
      <c r="I5" s="83"/>
      <c r="J5" s="83"/>
      <c r="K5" s="83"/>
      <c r="L5" s="83"/>
      <c r="M5" s="83"/>
      <c r="N5" s="83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74" t="s">
        <v>24</v>
      </c>
      <c r="B8" s="75"/>
      <c r="C8" s="86"/>
      <c r="D8" s="87"/>
      <c r="E8" s="87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90"/>
      <c r="CA8" s="11"/>
      <c r="CB8" s="11"/>
      <c r="CC8" s="11"/>
      <c r="CD8" s="92" t="s">
        <v>2</v>
      </c>
      <c r="CE8" s="100"/>
      <c r="CF8" s="93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2" t="s">
        <v>28</v>
      </c>
      <c r="DF8" s="93"/>
    </row>
    <row r="9" spans="1:112" s="13" customFormat="1" ht="23.25" customHeight="1">
      <c r="A9" s="76"/>
      <c r="B9" s="77"/>
      <c r="C9" s="44"/>
      <c r="D9" s="44"/>
      <c r="E9" s="44"/>
      <c r="F9" s="61" t="s">
        <v>3</v>
      </c>
      <c r="G9" s="62"/>
      <c r="H9" s="62"/>
      <c r="I9" s="81" t="s">
        <v>1</v>
      </c>
      <c r="J9" s="82"/>
      <c r="K9" s="82"/>
      <c r="L9" s="82"/>
      <c r="M9" s="82"/>
      <c r="N9" s="8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61" t="s">
        <v>5</v>
      </c>
      <c r="BP9" s="62"/>
      <c r="BQ9" s="62"/>
      <c r="BR9" s="46" t="s">
        <v>4</v>
      </c>
      <c r="BS9" s="47"/>
      <c r="BT9" s="47"/>
      <c r="BU9" s="47"/>
      <c r="BV9" s="47"/>
      <c r="BW9" s="47"/>
      <c r="BX9" s="47"/>
      <c r="BY9" s="47"/>
      <c r="BZ9" s="48"/>
      <c r="CA9" s="57"/>
      <c r="CB9" s="57"/>
      <c r="CC9" s="57"/>
      <c r="CD9" s="94"/>
      <c r="CE9" s="99"/>
      <c r="CF9" s="95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94"/>
      <c r="DF9" s="95"/>
      <c r="DG9" s="52"/>
      <c r="DH9" s="57"/>
    </row>
    <row r="10" spans="1:112" s="13" customFormat="1" ht="12.75" customHeight="1">
      <c r="A10" s="76"/>
      <c r="B10" s="77"/>
      <c r="C10" s="44"/>
      <c r="D10" s="44"/>
      <c r="E10" s="44"/>
      <c r="F10" s="61"/>
      <c r="G10" s="62"/>
      <c r="H10" s="62"/>
      <c r="I10" s="61" t="s">
        <v>29</v>
      </c>
      <c r="J10" s="62"/>
      <c r="K10" s="63"/>
      <c r="L10" s="70" t="s">
        <v>31</v>
      </c>
      <c r="M10" s="59" t="s">
        <v>4</v>
      </c>
      <c r="N10" s="60"/>
      <c r="O10" s="60"/>
      <c r="P10" s="60"/>
      <c r="Q10" s="60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61" t="s">
        <v>30</v>
      </c>
      <c r="AJ10" s="62"/>
      <c r="AK10" s="63"/>
      <c r="AL10" s="70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61"/>
      <c r="BP10" s="62"/>
      <c r="BQ10" s="62"/>
      <c r="BR10" s="49"/>
      <c r="BS10" s="50"/>
      <c r="BT10" s="50"/>
      <c r="BU10" s="50"/>
      <c r="BV10" s="50"/>
      <c r="BW10" s="50"/>
      <c r="BX10" s="50"/>
      <c r="BY10" s="50"/>
      <c r="BZ10" s="51"/>
      <c r="CA10" s="57"/>
      <c r="CB10" s="57"/>
      <c r="CC10" s="57"/>
      <c r="CD10" s="94"/>
      <c r="CE10" s="99"/>
      <c r="CF10" s="95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94"/>
      <c r="DF10" s="95"/>
      <c r="DG10" s="52"/>
      <c r="DH10" s="57"/>
    </row>
    <row r="11" spans="1:112" s="13" customFormat="1" ht="83.25" customHeight="1">
      <c r="A11" s="76"/>
      <c r="B11" s="77"/>
      <c r="C11" s="62" t="s">
        <v>38</v>
      </c>
      <c r="D11" s="62"/>
      <c r="E11" s="63"/>
      <c r="F11" s="61"/>
      <c r="G11" s="62"/>
      <c r="H11" s="62"/>
      <c r="I11" s="61"/>
      <c r="J11" s="62"/>
      <c r="K11" s="63"/>
      <c r="L11" s="91"/>
      <c r="M11" s="64" t="s">
        <v>49</v>
      </c>
      <c r="N11" s="65"/>
      <c r="O11" s="66"/>
      <c r="P11" s="70" t="s">
        <v>31</v>
      </c>
      <c r="Q11" s="64" t="s">
        <v>6</v>
      </c>
      <c r="R11" s="65"/>
      <c r="S11" s="66"/>
      <c r="T11" s="73" t="s">
        <v>31</v>
      </c>
      <c r="U11" s="64" t="s">
        <v>7</v>
      </c>
      <c r="V11" s="65"/>
      <c r="W11" s="66"/>
      <c r="X11" s="64" t="s">
        <v>8</v>
      </c>
      <c r="Y11" s="65"/>
      <c r="Z11" s="66"/>
      <c r="AA11" s="70" t="s">
        <v>31</v>
      </c>
      <c r="AB11" s="70" t="s">
        <v>9</v>
      </c>
      <c r="AC11" s="70"/>
      <c r="AD11" s="70"/>
      <c r="AE11" s="70" t="s">
        <v>31</v>
      </c>
      <c r="AF11" s="72" t="s">
        <v>47</v>
      </c>
      <c r="AG11" s="72"/>
      <c r="AH11" s="72"/>
      <c r="AI11" s="62"/>
      <c r="AJ11" s="62"/>
      <c r="AK11" s="63"/>
      <c r="AL11" s="91"/>
      <c r="AM11" s="72" t="s">
        <v>41</v>
      </c>
      <c r="AN11" s="72"/>
      <c r="AO11" s="72"/>
      <c r="AP11" s="70" t="s">
        <v>31</v>
      </c>
      <c r="AQ11" s="70" t="s">
        <v>42</v>
      </c>
      <c r="AR11" s="70"/>
      <c r="AS11" s="70"/>
      <c r="AT11" s="70" t="s">
        <v>43</v>
      </c>
      <c r="AU11" s="70"/>
      <c r="AV11" s="70"/>
      <c r="AW11" s="70" t="s">
        <v>44</v>
      </c>
      <c r="AX11" s="70"/>
      <c r="AY11" s="70"/>
      <c r="AZ11" s="64" t="s">
        <v>45</v>
      </c>
      <c r="BA11" s="65"/>
      <c r="BB11" s="66"/>
      <c r="BC11" s="70" t="s">
        <v>31</v>
      </c>
      <c r="BD11" s="64" t="s">
        <v>53</v>
      </c>
      <c r="BE11" s="65"/>
      <c r="BF11" s="66"/>
      <c r="BG11" s="70" t="s">
        <v>51</v>
      </c>
      <c r="BH11" s="70"/>
      <c r="BI11" s="70"/>
      <c r="BJ11" s="70" t="s">
        <v>31</v>
      </c>
      <c r="BK11" s="70" t="s">
        <v>48</v>
      </c>
      <c r="BL11" s="70"/>
      <c r="BM11" s="70"/>
      <c r="BN11" s="70" t="s">
        <v>31</v>
      </c>
      <c r="BO11" s="61"/>
      <c r="BP11" s="62"/>
      <c r="BQ11" s="63"/>
      <c r="BR11" s="99" t="s">
        <v>54</v>
      </c>
      <c r="BS11" s="99"/>
      <c r="BT11" s="95"/>
      <c r="BU11" s="109" t="s">
        <v>56</v>
      </c>
      <c r="BV11" s="110"/>
      <c r="BW11" s="111"/>
      <c r="BX11" s="94" t="s">
        <v>46</v>
      </c>
      <c r="BY11" s="99"/>
      <c r="BZ11" s="95"/>
      <c r="CA11" s="64" t="s">
        <v>55</v>
      </c>
      <c r="CB11" s="65"/>
      <c r="CC11" s="66"/>
      <c r="CD11" s="94"/>
      <c r="CE11" s="99"/>
      <c r="CF11" s="95"/>
      <c r="CG11" s="101" t="s">
        <v>25</v>
      </c>
      <c r="CH11" s="102"/>
      <c r="CI11" s="103"/>
      <c r="CJ11" s="70" t="s">
        <v>33</v>
      </c>
      <c r="CK11" s="115" t="s">
        <v>1</v>
      </c>
      <c r="CL11" s="115"/>
      <c r="CM11" s="107"/>
      <c r="CN11" s="101" t="s">
        <v>26</v>
      </c>
      <c r="CO11" s="102"/>
      <c r="CP11" s="103"/>
      <c r="CQ11" s="101" t="s">
        <v>27</v>
      </c>
      <c r="CR11" s="102"/>
      <c r="CS11" s="103"/>
      <c r="CT11" s="70" t="s">
        <v>33</v>
      </c>
      <c r="CU11" s="64" t="s">
        <v>10</v>
      </c>
      <c r="CV11" s="65"/>
      <c r="CW11" s="66"/>
      <c r="CX11" s="73" t="s">
        <v>33</v>
      </c>
      <c r="CY11" s="96" t="s">
        <v>11</v>
      </c>
      <c r="CZ11" s="97"/>
      <c r="DA11" s="97"/>
      <c r="DB11" s="97"/>
      <c r="DC11" s="97"/>
      <c r="DD11" s="98"/>
      <c r="DE11" s="94"/>
      <c r="DF11" s="95"/>
      <c r="DG11" s="52"/>
      <c r="DH11" s="57"/>
    </row>
    <row r="12" spans="1:112" s="13" customFormat="1" ht="46.5" customHeight="1">
      <c r="A12" s="76"/>
      <c r="B12" s="77"/>
      <c r="C12" s="44"/>
      <c r="D12" s="44"/>
      <c r="E12" s="45"/>
      <c r="F12" s="43"/>
      <c r="G12" s="44"/>
      <c r="H12" s="44"/>
      <c r="I12" s="43"/>
      <c r="J12" s="44"/>
      <c r="K12" s="45"/>
      <c r="L12" s="71"/>
      <c r="M12" s="67"/>
      <c r="N12" s="68"/>
      <c r="O12" s="69"/>
      <c r="P12" s="71"/>
      <c r="Q12" s="67"/>
      <c r="R12" s="68"/>
      <c r="S12" s="69"/>
      <c r="T12" s="71"/>
      <c r="U12" s="67"/>
      <c r="V12" s="68"/>
      <c r="W12" s="69"/>
      <c r="X12" s="67"/>
      <c r="Y12" s="68"/>
      <c r="Z12" s="69"/>
      <c r="AA12" s="71"/>
      <c r="AB12" s="71"/>
      <c r="AC12" s="71"/>
      <c r="AD12" s="71"/>
      <c r="AE12" s="71"/>
      <c r="AF12" s="72"/>
      <c r="AG12" s="72"/>
      <c r="AH12" s="72"/>
      <c r="AI12" s="44"/>
      <c r="AJ12" s="44"/>
      <c r="AK12" s="45"/>
      <c r="AL12" s="71"/>
      <c r="AM12" s="72"/>
      <c r="AN12" s="72"/>
      <c r="AO12" s="72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67"/>
      <c r="BA12" s="68"/>
      <c r="BB12" s="69"/>
      <c r="BC12" s="71"/>
      <c r="BD12" s="67"/>
      <c r="BE12" s="68"/>
      <c r="BF12" s="69"/>
      <c r="BG12" s="71"/>
      <c r="BH12" s="71"/>
      <c r="BI12" s="71"/>
      <c r="BJ12" s="71"/>
      <c r="BK12" s="71"/>
      <c r="BL12" s="71"/>
      <c r="BM12" s="71"/>
      <c r="BN12" s="71"/>
      <c r="BO12" s="43"/>
      <c r="BP12" s="44"/>
      <c r="BQ12" s="45"/>
      <c r="BR12" s="57"/>
      <c r="BS12" s="57"/>
      <c r="BT12" s="53"/>
      <c r="BU12" s="112"/>
      <c r="BV12" s="113"/>
      <c r="BW12" s="114"/>
      <c r="BX12" s="52"/>
      <c r="BY12" s="57"/>
      <c r="BZ12" s="53"/>
      <c r="CA12" s="67"/>
      <c r="CB12" s="68"/>
      <c r="CC12" s="69"/>
      <c r="CD12" s="67"/>
      <c r="CE12" s="68"/>
      <c r="CF12" s="69"/>
      <c r="CG12" s="104"/>
      <c r="CH12" s="105"/>
      <c r="CI12" s="106"/>
      <c r="CJ12" s="71"/>
      <c r="CK12" s="107" t="s">
        <v>50</v>
      </c>
      <c r="CL12" s="108"/>
      <c r="CM12" s="108"/>
      <c r="CN12" s="104"/>
      <c r="CO12" s="105"/>
      <c r="CP12" s="106"/>
      <c r="CQ12" s="104"/>
      <c r="CR12" s="105"/>
      <c r="CS12" s="106"/>
      <c r="CT12" s="71"/>
      <c r="CU12" s="67"/>
      <c r="CV12" s="68"/>
      <c r="CW12" s="69"/>
      <c r="CX12" s="71"/>
      <c r="CY12" s="54"/>
      <c r="CZ12" s="55"/>
      <c r="DA12" s="55"/>
      <c r="DB12" s="55"/>
      <c r="DC12" s="55"/>
      <c r="DD12" s="56"/>
      <c r="DE12" s="49"/>
      <c r="DF12" s="51"/>
      <c r="DG12" s="52"/>
      <c r="DH12" s="57"/>
    </row>
    <row r="13" spans="1:112" s="13" customFormat="1" ht="51.75" customHeight="1">
      <c r="A13" s="78"/>
      <c r="B13" s="79"/>
      <c r="C13" s="4" t="s">
        <v>57</v>
      </c>
      <c r="D13" s="58" t="s">
        <v>59</v>
      </c>
      <c r="E13" s="4" t="s">
        <v>12</v>
      </c>
      <c r="F13" s="4" t="s">
        <v>57</v>
      </c>
      <c r="G13" s="58" t="s">
        <v>59</v>
      </c>
      <c r="H13" s="4" t="s">
        <v>12</v>
      </c>
      <c r="I13" s="4" t="s">
        <v>57</v>
      </c>
      <c r="J13" s="58" t="s">
        <v>59</v>
      </c>
      <c r="K13" s="4" t="s">
        <v>12</v>
      </c>
      <c r="L13" s="4" t="s">
        <v>32</v>
      </c>
      <c r="M13" s="4" t="s">
        <v>57</v>
      </c>
      <c r="N13" s="58" t="s">
        <v>59</v>
      </c>
      <c r="O13" s="4" t="s">
        <v>12</v>
      </c>
      <c r="P13" s="4" t="s">
        <v>57</v>
      </c>
      <c r="Q13" s="4" t="s">
        <v>57</v>
      </c>
      <c r="R13" s="58" t="s">
        <v>59</v>
      </c>
      <c r="S13" s="4" t="s">
        <v>12</v>
      </c>
      <c r="T13" s="20" t="s">
        <v>32</v>
      </c>
      <c r="U13" s="4" t="s">
        <v>57</v>
      </c>
      <c r="V13" s="58" t="s">
        <v>59</v>
      </c>
      <c r="W13" s="4" t="s">
        <v>12</v>
      </c>
      <c r="X13" s="4" t="s">
        <v>57</v>
      </c>
      <c r="Y13" s="58" t="s">
        <v>59</v>
      </c>
      <c r="Z13" s="4" t="s">
        <v>12</v>
      </c>
      <c r="AA13" s="4" t="s">
        <v>32</v>
      </c>
      <c r="AB13" s="4" t="s">
        <v>57</v>
      </c>
      <c r="AC13" s="58" t="s">
        <v>59</v>
      </c>
      <c r="AD13" s="4" t="s">
        <v>12</v>
      </c>
      <c r="AE13" s="21" t="s">
        <v>32</v>
      </c>
      <c r="AF13" s="4" t="s">
        <v>57</v>
      </c>
      <c r="AG13" s="58" t="s">
        <v>59</v>
      </c>
      <c r="AH13" s="4" t="s">
        <v>12</v>
      </c>
      <c r="AI13" s="4" t="s">
        <v>57</v>
      </c>
      <c r="AJ13" s="58" t="s">
        <v>59</v>
      </c>
      <c r="AK13" s="4" t="s">
        <v>12</v>
      </c>
      <c r="AL13" s="4" t="s">
        <v>32</v>
      </c>
      <c r="AM13" s="4" t="s">
        <v>57</v>
      </c>
      <c r="AN13" s="58" t="s">
        <v>59</v>
      </c>
      <c r="AO13" s="4" t="s">
        <v>12</v>
      </c>
      <c r="AP13" s="4" t="s">
        <v>32</v>
      </c>
      <c r="AQ13" s="4" t="s">
        <v>57</v>
      </c>
      <c r="AR13" s="58" t="s">
        <v>59</v>
      </c>
      <c r="AS13" s="4" t="s">
        <v>12</v>
      </c>
      <c r="AT13" s="4" t="s">
        <v>57</v>
      </c>
      <c r="AU13" s="58" t="s">
        <v>59</v>
      </c>
      <c r="AV13" s="4" t="s">
        <v>12</v>
      </c>
      <c r="AW13" s="4" t="s">
        <v>57</v>
      </c>
      <c r="AX13" s="58" t="s">
        <v>59</v>
      </c>
      <c r="AY13" s="4" t="s">
        <v>12</v>
      </c>
      <c r="AZ13" s="4" t="s">
        <v>57</v>
      </c>
      <c r="BA13" s="58" t="s">
        <v>59</v>
      </c>
      <c r="BB13" s="4" t="s">
        <v>12</v>
      </c>
      <c r="BC13" s="4" t="s">
        <v>32</v>
      </c>
      <c r="BD13" s="4" t="s">
        <v>57</v>
      </c>
      <c r="BE13" s="58" t="s">
        <v>59</v>
      </c>
      <c r="BF13" s="4" t="s">
        <v>12</v>
      </c>
      <c r="BG13" s="4" t="s">
        <v>57</v>
      </c>
      <c r="BH13" s="58" t="s">
        <v>59</v>
      </c>
      <c r="BI13" s="4" t="s">
        <v>12</v>
      </c>
      <c r="BJ13" s="4" t="s">
        <v>32</v>
      </c>
      <c r="BK13" s="4" t="s">
        <v>57</v>
      </c>
      <c r="BL13" s="58" t="s">
        <v>59</v>
      </c>
      <c r="BM13" s="4" t="s">
        <v>12</v>
      </c>
      <c r="BN13" s="4" t="s">
        <v>32</v>
      </c>
      <c r="BO13" s="4" t="s">
        <v>57</v>
      </c>
      <c r="BP13" s="58" t="s">
        <v>59</v>
      </c>
      <c r="BQ13" s="4" t="s">
        <v>12</v>
      </c>
      <c r="BR13" s="4" t="s">
        <v>57</v>
      </c>
      <c r="BS13" s="58" t="s">
        <v>59</v>
      </c>
      <c r="BT13" s="4" t="s">
        <v>12</v>
      </c>
      <c r="BU13" s="4" t="s">
        <v>57</v>
      </c>
      <c r="BV13" s="58" t="s">
        <v>59</v>
      </c>
      <c r="BW13" s="4" t="s">
        <v>12</v>
      </c>
      <c r="BX13" s="4" t="s">
        <v>57</v>
      </c>
      <c r="BY13" s="58" t="s">
        <v>59</v>
      </c>
      <c r="BZ13" s="4" t="s">
        <v>12</v>
      </c>
      <c r="CA13" s="4" t="s">
        <v>57</v>
      </c>
      <c r="CB13" s="58" t="s">
        <v>59</v>
      </c>
      <c r="CC13" s="4" t="s">
        <v>12</v>
      </c>
      <c r="CD13" s="4" t="s">
        <v>57</v>
      </c>
      <c r="CE13" s="58" t="s">
        <v>59</v>
      </c>
      <c r="CF13" s="4" t="s">
        <v>12</v>
      </c>
      <c r="CG13" s="4" t="s">
        <v>57</v>
      </c>
      <c r="CH13" s="58" t="s">
        <v>59</v>
      </c>
      <c r="CI13" s="4" t="s">
        <v>12</v>
      </c>
      <c r="CJ13" s="21" t="s">
        <v>32</v>
      </c>
      <c r="CK13" s="4" t="s">
        <v>57</v>
      </c>
      <c r="CL13" s="58" t="s">
        <v>59</v>
      </c>
      <c r="CM13" s="4" t="s">
        <v>12</v>
      </c>
      <c r="CN13" s="4" t="s">
        <v>57</v>
      </c>
      <c r="CO13" s="58" t="s">
        <v>59</v>
      </c>
      <c r="CP13" s="4" t="s">
        <v>12</v>
      </c>
      <c r="CQ13" s="4" t="s">
        <v>57</v>
      </c>
      <c r="CR13" s="58" t="s">
        <v>59</v>
      </c>
      <c r="CS13" s="4" t="s">
        <v>12</v>
      </c>
      <c r="CT13" s="21" t="s">
        <v>32</v>
      </c>
      <c r="CU13" s="4" t="s">
        <v>57</v>
      </c>
      <c r="CV13" s="58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57</v>
      </c>
      <c r="DF13" s="58" t="s">
        <v>59</v>
      </c>
      <c r="DG13" s="39"/>
      <c r="DH13" s="57"/>
    </row>
    <row r="14" spans="1:112" ht="30" customHeight="1">
      <c r="A14" s="22">
        <v>1</v>
      </c>
      <c r="B14" s="23" t="s">
        <v>34</v>
      </c>
      <c r="C14" s="24">
        <f>F14+BO14</f>
        <v>6682.2</v>
      </c>
      <c r="D14" s="24">
        <f aca="true" t="shared" si="0" ref="D14:D24">G14+BP14</f>
        <v>5967.4</v>
      </c>
      <c r="E14" s="24">
        <f>D14/C14*100</f>
        <v>89.30292418664511</v>
      </c>
      <c r="F14" s="5">
        <f>+I14+AI14</f>
        <v>1847.8</v>
      </c>
      <c r="G14" s="5">
        <f>+J14+AJ14</f>
        <v>1161.2000000000003</v>
      </c>
      <c r="H14" s="24">
        <f>G14/F14*100</f>
        <v>62.84229895010284</v>
      </c>
      <c r="I14" s="24">
        <f>M14+Q14+U14+X14+AB14+AF14</f>
        <v>1476.5</v>
      </c>
      <c r="J14" s="24">
        <f>N14+R14+V14+Y14+AC14+AG14</f>
        <v>836.6000000000001</v>
      </c>
      <c r="K14" s="24">
        <f aca="true" t="shared" si="1" ref="K14:K24">J14/I14*100</f>
        <v>56.66102268879107</v>
      </c>
      <c r="L14" s="24">
        <f aca="true" t="shared" si="2" ref="L14:L38">+J14/(G14+BY14)*100</f>
        <v>63.95046628955817</v>
      </c>
      <c r="M14" s="24">
        <v>731.8</v>
      </c>
      <c r="N14" s="24">
        <v>622.7</v>
      </c>
      <c r="O14" s="24">
        <f>N14/M14*100</f>
        <v>85.09155506969118</v>
      </c>
      <c r="P14" s="24">
        <f aca="true" t="shared" si="3" ref="P14:P38">+N14/(G14+BY14)*100</f>
        <v>47.59975538908423</v>
      </c>
      <c r="Q14" s="25">
        <v>32.5</v>
      </c>
      <c r="R14" s="5">
        <v>42.2</v>
      </c>
      <c r="S14" s="24">
        <f>R14/Q14*100</f>
        <v>129.84615384615387</v>
      </c>
      <c r="T14" s="24">
        <f aca="true" t="shared" si="4" ref="T14:T38">+R14/(G14+BY14)*100</f>
        <v>3.2258064516129026</v>
      </c>
      <c r="U14" s="5">
        <v>0.2</v>
      </c>
      <c r="V14" s="24">
        <v>0.5</v>
      </c>
      <c r="W14" s="24">
        <f aca="true" t="shared" si="5" ref="W14:W24">V14/U14*100</f>
        <v>250</v>
      </c>
      <c r="X14" s="40">
        <v>34.6</v>
      </c>
      <c r="Y14" s="5">
        <v>36</v>
      </c>
      <c r="Z14" s="24">
        <f>Y14/X14*100</f>
        <v>104.04624277456647</v>
      </c>
      <c r="AA14" s="24">
        <f aca="true" t="shared" si="6" ref="AA14:AA38">+Y14/(G14+BY14)*100</f>
        <v>2.751872802323803</v>
      </c>
      <c r="AB14" s="38">
        <v>674</v>
      </c>
      <c r="AC14" s="5">
        <v>127.1</v>
      </c>
      <c r="AD14" s="24">
        <f>AC14/AB14*100</f>
        <v>18.857566765578635</v>
      </c>
      <c r="AE14" s="24">
        <f aca="true" t="shared" si="7" ref="AE14:AE38">+AC14/(G14+BY14)*100</f>
        <v>9.715639810426538</v>
      </c>
      <c r="AF14" s="24">
        <v>3.4</v>
      </c>
      <c r="AG14" s="24">
        <v>8.1</v>
      </c>
      <c r="AH14" s="24">
        <f>AG14/AF14*100</f>
        <v>238.23529411764704</v>
      </c>
      <c r="AI14" s="24">
        <f aca="true" t="shared" si="8" ref="AI14:AJ16">AM14+AQ14+AT14+AW14+AZ14+BG14+BK14</f>
        <v>371.3</v>
      </c>
      <c r="AJ14" s="24">
        <f>AN14+AR14+AU14+AX14+BA14+BH14+BL14+1.5</f>
        <v>324.6</v>
      </c>
      <c r="AK14" s="24">
        <f>AJ14/AI14*100</f>
        <v>87.42256935092917</v>
      </c>
      <c r="AL14" s="24">
        <f aca="true" t="shared" si="9" ref="AL14:AL38">+AJ14/(G14+BY14)*100</f>
        <v>24.812719767619626</v>
      </c>
      <c r="AM14" s="25"/>
      <c r="AN14" s="5"/>
      <c r="AO14" s="24"/>
      <c r="AP14" s="24">
        <f aca="true" t="shared" si="10" ref="AP14:AP38">+AN14/(G14+BY14)*100</f>
        <v>0</v>
      </c>
      <c r="AQ14" s="5">
        <v>4.9</v>
      </c>
      <c r="AR14" s="5">
        <v>1.7</v>
      </c>
      <c r="AS14" s="24">
        <f>AR14/AQ14*100</f>
        <v>34.6938775510204</v>
      </c>
      <c r="AT14" s="24">
        <v>2.2</v>
      </c>
      <c r="AU14" s="24">
        <v>2.2</v>
      </c>
      <c r="AV14" s="24">
        <f>AU14/AT14*100</f>
        <v>100</v>
      </c>
      <c r="AW14" s="24"/>
      <c r="AX14" s="24"/>
      <c r="AY14" s="24"/>
      <c r="AZ14" s="24">
        <v>114.2</v>
      </c>
      <c r="BA14" s="24">
        <v>145.2</v>
      </c>
      <c r="BB14" s="24">
        <f>BA14/AZ14*100</f>
        <v>127.14535901926442</v>
      </c>
      <c r="BC14" s="24">
        <f aca="true" t="shared" si="11" ref="BC14:BC38">+BA14/(G14+BY14)*100</f>
        <v>11.099220302706005</v>
      </c>
      <c r="BD14" s="24"/>
      <c r="BE14" s="24"/>
      <c r="BF14" s="24"/>
      <c r="BG14" s="24">
        <v>250</v>
      </c>
      <c r="BH14" s="24">
        <v>174</v>
      </c>
      <c r="BI14" s="24">
        <f>BH14/BG14*100</f>
        <v>69.6</v>
      </c>
      <c r="BJ14" s="24">
        <f aca="true" t="shared" si="12" ref="BJ14:BJ38">+BH14/(G14+BY14)*100</f>
        <v>13.300718544565049</v>
      </c>
      <c r="BK14" s="24"/>
      <c r="BL14" s="5"/>
      <c r="BM14" s="24"/>
      <c r="BN14" s="24">
        <f aca="true" t="shared" si="13" ref="BN14:BN38">BL14/(G14+BY14)*100</f>
        <v>0</v>
      </c>
      <c r="BO14" s="24">
        <v>4834.4</v>
      </c>
      <c r="BP14" s="5">
        <v>4806.2</v>
      </c>
      <c r="BQ14" s="24">
        <f>BP14/BO14*100</f>
        <v>99.4166804567268</v>
      </c>
      <c r="BR14" s="25">
        <v>0</v>
      </c>
      <c r="BS14" s="25">
        <v>0</v>
      </c>
      <c r="BT14" s="24"/>
      <c r="BU14" s="24">
        <v>435.7</v>
      </c>
      <c r="BV14" s="24">
        <v>435.7</v>
      </c>
      <c r="BW14" s="24">
        <f>BV14/BU14*100</f>
        <v>100</v>
      </c>
      <c r="BX14" s="24">
        <v>171.7</v>
      </c>
      <c r="BY14" s="24">
        <v>147</v>
      </c>
      <c r="BZ14" s="24">
        <f aca="true" t="shared" si="14" ref="BZ14:BZ23">BY14/BX14*100</f>
        <v>85.61444379732092</v>
      </c>
      <c r="CA14" s="24" t="s">
        <v>22</v>
      </c>
      <c r="CB14" s="24"/>
      <c r="CC14" s="24"/>
      <c r="CD14" s="24">
        <v>7631.3</v>
      </c>
      <c r="CE14" s="24">
        <v>6844.3</v>
      </c>
      <c r="CF14" s="24">
        <f>CE14/CD14*100</f>
        <v>89.68720925661421</v>
      </c>
      <c r="CG14" s="24">
        <v>1039.7</v>
      </c>
      <c r="CH14" s="24">
        <v>998.8</v>
      </c>
      <c r="CI14" s="24">
        <f>CH14/CG14*100</f>
        <v>96.06617293450033</v>
      </c>
      <c r="CJ14" s="24">
        <f>+CH14/CE14*100</f>
        <v>14.593165115497566</v>
      </c>
      <c r="CK14" s="24">
        <v>982</v>
      </c>
      <c r="CL14" s="24">
        <v>942.1</v>
      </c>
      <c r="CM14" s="24">
        <f>CL14/CK14*100</f>
        <v>95.93686354378819</v>
      </c>
      <c r="CN14" s="24">
        <v>2933.6</v>
      </c>
      <c r="CO14" s="24">
        <v>2404.3</v>
      </c>
      <c r="CP14" s="24">
        <f>CO14/CN14*100</f>
        <v>81.95732206163076</v>
      </c>
      <c r="CQ14" s="24">
        <v>1603.6</v>
      </c>
      <c r="CR14" s="24">
        <v>1481.4</v>
      </c>
      <c r="CS14" s="24">
        <v>822.8</v>
      </c>
      <c r="CT14" s="24">
        <f>+CR14/CE14*100</f>
        <v>21.64428794763526</v>
      </c>
      <c r="CU14" s="5">
        <v>1955.2</v>
      </c>
      <c r="CV14" s="26">
        <v>1860.6</v>
      </c>
      <c r="CW14" s="24">
        <v>0</v>
      </c>
      <c r="CX14" s="24">
        <f>CV14/CE14*100</f>
        <v>27.184664611428488</v>
      </c>
      <c r="CY14" s="41">
        <v>258.5</v>
      </c>
      <c r="CZ14" s="26"/>
      <c r="DA14" s="24">
        <f aca="true" t="shared" si="15" ref="DA14:DA23">CZ14/CY14*100</f>
        <v>0</v>
      </c>
      <c r="DB14" s="6">
        <v>58.8</v>
      </c>
      <c r="DC14" s="26"/>
      <c r="DD14" s="24">
        <f aca="true" t="shared" si="16" ref="DD14:DD23">DC14/DB14*100</f>
        <v>0</v>
      </c>
      <c r="DE14" s="24">
        <f aca="true" t="shared" si="17" ref="DE14:DE24">C14-CD14</f>
        <v>-949.1000000000004</v>
      </c>
      <c r="DF14" s="24">
        <f aca="true" t="shared" si="18" ref="DF14:DF24">D14-CE14</f>
        <v>-876.9000000000005</v>
      </c>
      <c r="DG14" s="42"/>
      <c r="DH14" s="10"/>
    </row>
    <row r="15" spans="1:112" ht="30.75" customHeight="1">
      <c r="A15" s="22">
        <v>2</v>
      </c>
      <c r="B15" s="23" t="s">
        <v>13</v>
      </c>
      <c r="C15" s="24">
        <f aca="true" t="shared" si="19" ref="C15:C24">F15+BO15</f>
        <v>6854.6</v>
      </c>
      <c r="D15" s="24">
        <f t="shared" si="0"/>
        <v>6782.6</v>
      </c>
      <c r="E15" s="24">
        <f aca="true" t="shared" si="20" ref="E15:E24">D15/C15*100</f>
        <v>98.9496104805532</v>
      </c>
      <c r="F15" s="5">
        <f aca="true" t="shared" si="21" ref="F15:F23">+I15+AI15</f>
        <v>488.59999999999997</v>
      </c>
      <c r="G15" s="5">
        <f aca="true" t="shared" si="22" ref="G15:G23">+J15+AJ15</f>
        <v>422.49999999999994</v>
      </c>
      <c r="H15" s="24">
        <f aca="true" t="shared" si="23" ref="H15:H24">G15/F15*100</f>
        <v>86.47155137126484</v>
      </c>
      <c r="I15" s="24">
        <f aca="true" t="shared" si="24" ref="I15:I23">M15+Q15+U15+X15+AB15+AF15</f>
        <v>426.7</v>
      </c>
      <c r="J15" s="24">
        <f>N15+R15+V15+Y15+AC15+AG15</f>
        <v>400.49999999999994</v>
      </c>
      <c r="K15" s="24">
        <f t="shared" si="1"/>
        <v>93.85985469885163</v>
      </c>
      <c r="L15" s="24">
        <f t="shared" si="2"/>
        <v>50.902389425521086</v>
      </c>
      <c r="M15" s="24">
        <v>229.8</v>
      </c>
      <c r="N15" s="24">
        <v>195.5</v>
      </c>
      <c r="O15" s="24">
        <f aca="true" t="shared" si="25" ref="O15:O24">N15/M15*100</f>
        <v>85.07397737162749</v>
      </c>
      <c r="P15" s="24">
        <f t="shared" si="3"/>
        <v>24.847483477376716</v>
      </c>
      <c r="Q15" s="25">
        <v>73.5</v>
      </c>
      <c r="R15" s="5">
        <v>77.2</v>
      </c>
      <c r="S15" s="24">
        <f aca="true" t="shared" si="26" ref="S15:S37">R15/Q15*100</f>
        <v>105.03401360544218</v>
      </c>
      <c r="T15" s="24">
        <f t="shared" si="4"/>
        <v>9.811896288764617</v>
      </c>
      <c r="U15" s="5">
        <v>0</v>
      </c>
      <c r="V15" s="5">
        <v>0</v>
      </c>
      <c r="W15" s="24"/>
      <c r="X15" s="25">
        <v>71</v>
      </c>
      <c r="Y15" s="5">
        <v>72</v>
      </c>
      <c r="Z15" s="24">
        <f aca="true" t="shared" si="27" ref="Z15:Z24">Y15/X15*100</f>
        <v>101.40845070422534</v>
      </c>
      <c r="AA15" s="24">
        <f t="shared" si="6"/>
        <v>9.150991357397052</v>
      </c>
      <c r="AB15" s="38">
        <v>50.7</v>
      </c>
      <c r="AC15" s="5">
        <v>53.9</v>
      </c>
      <c r="AD15" s="24">
        <f aca="true" t="shared" si="28" ref="AD15:AD24">AC15/AB15*100</f>
        <v>106.31163708086784</v>
      </c>
      <c r="AE15" s="24">
        <f t="shared" si="7"/>
        <v>6.850533807829182</v>
      </c>
      <c r="AF15" s="24">
        <v>1.7</v>
      </c>
      <c r="AG15" s="24">
        <v>1.9</v>
      </c>
      <c r="AH15" s="24">
        <f aca="true" t="shared" si="29" ref="AH15:AH24">AG15/AF15*100</f>
        <v>111.76470588235294</v>
      </c>
      <c r="AI15" s="24">
        <f t="shared" si="8"/>
        <v>61.9</v>
      </c>
      <c r="AJ15" s="24">
        <f>AN15+AR15+AU15+AX15+BA15+BH15+BL15</f>
        <v>22</v>
      </c>
      <c r="AK15" s="24">
        <f aca="true" t="shared" si="30" ref="AK15:AK24">AJ15/AI15*100</f>
        <v>35.54119547657512</v>
      </c>
      <c r="AL15" s="24">
        <f t="shared" si="9"/>
        <v>2.7961362480935437</v>
      </c>
      <c r="AM15" s="25"/>
      <c r="AN15" s="5"/>
      <c r="AO15" s="24"/>
      <c r="AP15" s="24">
        <f t="shared" si="10"/>
        <v>0</v>
      </c>
      <c r="AQ15" s="5">
        <v>2.4</v>
      </c>
      <c r="AR15" s="5">
        <v>2.5</v>
      </c>
      <c r="AS15" s="24">
        <f>AR15/AQ15*100</f>
        <v>104.16666666666667</v>
      </c>
      <c r="AT15" s="24">
        <v>19.5</v>
      </c>
      <c r="AU15" s="24">
        <v>19.5</v>
      </c>
      <c r="AV15" s="24">
        <f>AU15/AT15*100</f>
        <v>100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6366</v>
      </c>
      <c r="BP15" s="5">
        <v>6360.1</v>
      </c>
      <c r="BQ15" s="24">
        <f aca="true" t="shared" si="31" ref="BQ15:BQ24">BP15/BO15*100</f>
        <v>99.90732013823438</v>
      </c>
      <c r="BR15" s="25">
        <v>891.2</v>
      </c>
      <c r="BS15" s="25">
        <v>891.2</v>
      </c>
      <c r="BT15" s="24">
        <f aca="true" t="shared" si="32" ref="BT15:BT24">BS15/BR15*100</f>
        <v>100</v>
      </c>
      <c r="BU15" s="24">
        <v>171.2</v>
      </c>
      <c r="BV15" s="24">
        <v>171.2</v>
      </c>
      <c r="BW15" s="24">
        <f aca="true" t="shared" si="33" ref="BW15:BW38">BV15/BU15*100</f>
        <v>100</v>
      </c>
      <c r="BX15" s="24">
        <v>364</v>
      </c>
      <c r="BY15" s="24">
        <v>364.3</v>
      </c>
      <c r="BZ15" s="24">
        <f t="shared" si="14"/>
        <v>100.08241758241758</v>
      </c>
      <c r="CA15" s="24"/>
      <c r="CB15" s="24"/>
      <c r="CC15" s="24"/>
      <c r="CD15" s="24">
        <v>7344.4</v>
      </c>
      <c r="CE15" s="24">
        <v>7256.4</v>
      </c>
      <c r="CF15" s="24">
        <f aca="true" t="shared" si="34" ref="CF15:CF20">CE15/CD15*100</f>
        <v>98.80180818038234</v>
      </c>
      <c r="CG15" s="24">
        <v>1161.6</v>
      </c>
      <c r="CH15" s="24">
        <v>1096</v>
      </c>
      <c r="CI15" s="24">
        <f aca="true" t="shared" si="35" ref="CI15:CI23">CH15/CG15*100</f>
        <v>94.35261707988981</v>
      </c>
      <c r="CJ15" s="24">
        <f aca="true" t="shared" si="36" ref="CJ15:CJ23">+CH15/CE15*100</f>
        <v>15.1039082740753</v>
      </c>
      <c r="CK15" s="24">
        <v>1027.5</v>
      </c>
      <c r="CL15" s="24">
        <v>982.9</v>
      </c>
      <c r="CM15" s="24">
        <f aca="true" t="shared" si="37" ref="CM15:CM23">CL15/CK15*100</f>
        <v>95.65936739659368</v>
      </c>
      <c r="CN15" s="24">
        <v>3714.4</v>
      </c>
      <c r="CO15" s="24">
        <v>3708.2</v>
      </c>
      <c r="CP15" s="24">
        <f aca="true" t="shared" si="38" ref="CP15:CP38">CO15/CN15*100</f>
        <v>99.83308205901355</v>
      </c>
      <c r="CQ15" s="24">
        <v>2222.3</v>
      </c>
      <c r="CR15" s="24">
        <v>2206.8</v>
      </c>
      <c r="CS15" s="24">
        <v>822.8</v>
      </c>
      <c r="CT15" s="24">
        <f aca="true" t="shared" si="39" ref="CT15:CT38">+CR15/CE15*100</f>
        <v>30.411774433603444</v>
      </c>
      <c r="CU15" s="5">
        <v>146.8</v>
      </c>
      <c r="CV15" s="26">
        <v>146.3</v>
      </c>
      <c r="CW15" s="24">
        <f aca="true" t="shared" si="40" ref="CW15:CW23">CV15/CU15*100</f>
        <v>99.65940054495913</v>
      </c>
      <c r="CX15" s="24">
        <f aca="true" t="shared" si="41" ref="CX15:CX23">CV15/CE15*100</f>
        <v>2.0161512595777524</v>
      </c>
      <c r="CY15" s="26">
        <v>172</v>
      </c>
      <c r="CZ15" s="26"/>
      <c r="DA15" s="24">
        <f t="shared" si="15"/>
        <v>0</v>
      </c>
      <c r="DB15" s="26">
        <v>1.6</v>
      </c>
      <c r="DC15" s="6"/>
      <c r="DD15" s="24">
        <f t="shared" si="16"/>
        <v>0</v>
      </c>
      <c r="DE15" s="24">
        <f t="shared" si="17"/>
        <v>-489.7999999999993</v>
      </c>
      <c r="DF15" s="24">
        <f t="shared" si="18"/>
        <v>-473.7999999999993</v>
      </c>
      <c r="DG15" s="42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19"/>
        <v>8392.2</v>
      </c>
      <c r="D16" s="24">
        <f>G16+BP16</f>
        <v>8156.099999999999</v>
      </c>
      <c r="E16" s="24">
        <f t="shared" si="20"/>
        <v>97.18667333952955</v>
      </c>
      <c r="F16" s="5">
        <f t="shared" si="21"/>
        <v>646.5000000000001</v>
      </c>
      <c r="G16" s="5">
        <f t="shared" si="22"/>
        <v>526.2</v>
      </c>
      <c r="H16" s="24">
        <f t="shared" si="23"/>
        <v>81.3921113689095</v>
      </c>
      <c r="I16" s="24">
        <f>M16+Q16+U16+X16+AB16+AF16</f>
        <v>560.8000000000001</v>
      </c>
      <c r="J16" s="24">
        <f>N16+R16+V16+Y16+AC16+AG16</f>
        <v>520.5</v>
      </c>
      <c r="K16" s="24">
        <f t="shared" si="1"/>
        <v>92.81383737517831</v>
      </c>
      <c r="L16" s="24">
        <f t="shared" si="2"/>
        <v>82.59282767375436</v>
      </c>
      <c r="M16" s="24">
        <v>258.1</v>
      </c>
      <c r="N16" s="24">
        <v>219.6</v>
      </c>
      <c r="O16" s="24">
        <f t="shared" si="25"/>
        <v>85.08330104610616</v>
      </c>
      <c r="P16" s="24">
        <f t="shared" si="3"/>
        <v>34.846080609330365</v>
      </c>
      <c r="Q16" s="25">
        <v>36.5</v>
      </c>
      <c r="R16" s="5">
        <v>40.6</v>
      </c>
      <c r="S16" s="24">
        <f t="shared" si="26"/>
        <v>111.23287671232877</v>
      </c>
      <c r="T16" s="24">
        <f t="shared" si="4"/>
        <v>6.442399238337036</v>
      </c>
      <c r="U16" s="5">
        <v>5</v>
      </c>
      <c r="V16" s="5">
        <v>5.1</v>
      </c>
      <c r="W16" s="24">
        <f t="shared" si="5"/>
        <v>102</v>
      </c>
      <c r="X16" s="25">
        <v>91.6</v>
      </c>
      <c r="Y16" s="5">
        <v>94.2</v>
      </c>
      <c r="Z16" s="24">
        <f t="shared" si="27"/>
        <v>102.83842794759825</v>
      </c>
      <c r="AA16" s="24">
        <f t="shared" si="6"/>
        <v>14.947635671215487</v>
      </c>
      <c r="AB16" s="38">
        <v>166</v>
      </c>
      <c r="AC16" s="5">
        <v>157</v>
      </c>
      <c r="AD16" s="24">
        <f t="shared" si="28"/>
        <v>94.57831325301204</v>
      </c>
      <c r="AE16" s="24">
        <f t="shared" si="7"/>
        <v>24.912726118692476</v>
      </c>
      <c r="AF16" s="24">
        <v>3.6</v>
      </c>
      <c r="AG16" s="24">
        <v>4</v>
      </c>
      <c r="AH16" s="24">
        <f t="shared" si="29"/>
        <v>111.11111111111111</v>
      </c>
      <c r="AI16" s="24">
        <f t="shared" si="8"/>
        <v>85.7</v>
      </c>
      <c r="AJ16" s="24">
        <f t="shared" si="8"/>
        <v>5.7</v>
      </c>
      <c r="AK16" s="24">
        <f t="shared" si="30"/>
        <v>6.651108518086348</v>
      </c>
      <c r="AL16" s="24">
        <f t="shared" si="9"/>
        <v>0.904474769914313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0.904474769914313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7745.7</v>
      </c>
      <c r="BP16" s="5">
        <v>7629.9</v>
      </c>
      <c r="BQ16" s="24">
        <f t="shared" si="31"/>
        <v>98.50497695495565</v>
      </c>
      <c r="BR16" s="25">
        <v>1058.4</v>
      </c>
      <c r="BS16" s="25">
        <v>1058.4</v>
      </c>
      <c r="BT16" s="24">
        <f t="shared" si="32"/>
        <v>100</v>
      </c>
      <c r="BU16" s="24">
        <v>733.3</v>
      </c>
      <c r="BV16" s="24">
        <v>733.3</v>
      </c>
      <c r="BW16" s="24">
        <f t="shared" si="33"/>
        <v>100</v>
      </c>
      <c r="BX16" s="24">
        <v>217.8</v>
      </c>
      <c r="BY16" s="24">
        <v>104</v>
      </c>
      <c r="BZ16" s="24">
        <f t="shared" si="14"/>
        <v>47.750229568411385</v>
      </c>
      <c r="CA16" s="24"/>
      <c r="CB16" s="24"/>
      <c r="CC16" s="24"/>
      <c r="CD16" s="24">
        <v>8465.9</v>
      </c>
      <c r="CE16" s="24">
        <v>8315.9</v>
      </c>
      <c r="CF16" s="24">
        <f t="shared" si="34"/>
        <v>98.22818601684405</v>
      </c>
      <c r="CG16" s="24">
        <v>1094.7</v>
      </c>
      <c r="CH16" s="24">
        <v>1093.7</v>
      </c>
      <c r="CI16" s="24">
        <f t="shared" si="35"/>
        <v>99.90865077190098</v>
      </c>
      <c r="CJ16" s="24">
        <f t="shared" si="36"/>
        <v>13.151913803677296</v>
      </c>
      <c r="CK16" s="24">
        <v>974.3</v>
      </c>
      <c r="CL16" s="24">
        <v>974.3</v>
      </c>
      <c r="CM16" s="24">
        <f t="shared" si="37"/>
        <v>100</v>
      </c>
      <c r="CN16" s="24">
        <v>1764.6</v>
      </c>
      <c r="CO16" s="24">
        <v>1615.5</v>
      </c>
      <c r="CP16" s="24">
        <f t="shared" si="38"/>
        <v>91.55049302958179</v>
      </c>
      <c r="CQ16" s="24">
        <v>1366</v>
      </c>
      <c r="CR16" s="24">
        <v>1366</v>
      </c>
      <c r="CS16" s="24">
        <v>3.3</v>
      </c>
      <c r="CT16" s="24">
        <f t="shared" si="39"/>
        <v>16.426363953390492</v>
      </c>
      <c r="CU16" s="5">
        <v>4141.5</v>
      </c>
      <c r="CV16" s="26">
        <v>4141.5</v>
      </c>
      <c r="CW16" s="24">
        <f t="shared" si="40"/>
        <v>100</v>
      </c>
      <c r="CX16" s="24">
        <f t="shared" si="41"/>
        <v>49.80218617347491</v>
      </c>
      <c r="CY16" s="26">
        <v>300.2</v>
      </c>
      <c r="CZ16" s="26"/>
      <c r="DA16" s="24">
        <f t="shared" si="15"/>
        <v>0</v>
      </c>
      <c r="DB16" s="26">
        <v>200</v>
      </c>
      <c r="DC16" s="6"/>
      <c r="DD16" s="24">
        <f t="shared" si="16"/>
        <v>0</v>
      </c>
      <c r="DE16" s="24">
        <f t="shared" si="17"/>
        <v>-73.69999999999891</v>
      </c>
      <c r="DF16" s="24">
        <f t="shared" si="18"/>
        <v>-159.80000000000018</v>
      </c>
      <c r="DG16" s="42"/>
      <c r="DH16" s="10"/>
    </row>
    <row r="17" spans="1:112" ht="30.75" customHeight="1">
      <c r="A17" s="22">
        <v>4</v>
      </c>
      <c r="B17" s="23" t="s">
        <v>15</v>
      </c>
      <c r="C17" s="24">
        <f t="shared" si="19"/>
        <v>7971</v>
      </c>
      <c r="D17" s="24">
        <f t="shared" si="0"/>
        <v>7681.1</v>
      </c>
      <c r="E17" s="24">
        <f t="shared" si="20"/>
        <v>96.36306611466566</v>
      </c>
      <c r="F17" s="5">
        <f t="shared" si="21"/>
        <v>931.6</v>
      </c>
      <c r="G17" s="5">
        <f t="shared" si="22"/>
        <v>898.2999999999998</v>
      </c>
      <c r="H17" s="24">
        <f t="shared" si="23"/>
        <v>96.42550450837267</v>
      </c>
      <c r="I17" s="24">
        <f>M17+Q17+U17+X17+AB17+AF17</f>
        <v>823.4</v>
      </c>
      <c r="J17" s="24">
        <f>N17+R17+V17+Y17+AC17+AG17</f>
        <v>746.3999999999999</v>
      </c>
      <c r="K17" s="24">
        <f t="shared" si="1"/>
        <v>90.64853048336165</v>
      </c>
      <c r="L17" s="24">
        <f t="shared" si="2"/>
        <v>66.158482538557</v>
      </c>
      <c r="M17" s="24">
        <v>641</v>
      </c>
      <c r="N17" s="24">
        <v>545.4</v>
      </c>
      <c r="O17" s="24">
        <f t="shared" si="25"/>
        <v>85.08580343213728</v>
      </c>
      <c r="P17" s="24">
        <f t="shared" si="3"/>
        <v>48.342492465874855</v>
      </c>
      <c r="Q17" s="25">
        <v>39.6</v>
      </c>
      <c r="R17" s="5">
        <v>42.8</v>
      </c>
      <c r="S17" s="24">
        <f t="shared" si="26"/>
        <v>108.08080808080807</v>
      </c>
      <c r="T17" s="24">
        <f t="shared" si="4"/>
        <v>3.793653607516398</v>
      </c>
      <c r="U17" s="5">
        <v>0.3</v>
      </c>
      <c r="V17" s="5">
        <v>0.3</v>
      </c>
      <c r="W17" s="24">
        <f t="shared" si="5"/>
        <v>100</v>
      </c>
      <c r="X17" s="25">
        <v>50</v>
      </c>
      <c r="Y17" s="5">
        <v>58</v>
      </c>
      <c r="Z17" s="24">
        <f t="shared" si="27"/>
        <v>115.99999999999999</v>
      </c>
      <c r="AA17" s="24">
        <f t="shared" si="6"/>
        <v>5.1409324587839045</v>
      </c>
      <c r="AB17" s="38">
        <v>91.5</v>
      </c>
      <c r="AC17" s="5">
        <v>98.8</v>
      </c>
      <c r="AD17" s="24">
        <f t="shared" si="28"/>
        <v>107.97814207650273</v>
      </c>
      <c r="AE17" s="24">
        <f t="shared" si="7"/>
        <v>8.757312533238789</v>
      </c>
      <c r="AF17" s="24">
        <v>1</v>
      </c>
      <c r="AG17" s="24">
        <v>1.1</v>
      </c>
      <c r="AH17" s="24">
        <f t="shared" si="29"/>
        <v>110.00000000000001</v>
      </c>
      <c r="AI17" s="24">
        <f>+BD17+AM17+AQ17+AT17+AW17+AZ17+BG17+BK17</f>
        <v>108.2</v>
      </c>
      <c r="AJ17" s="24">
        <f>AN17+AR17+AU17+AX17+BA17+BH17+BL17+BE17</f>
        <v>151.89999999999998</v>
      </c>
      <c r="AK17" s="24">
        <f t="shared" si="30"/>
        <v>140.38817005545283</v>
      </c>
      <c r="AL17" s="24">
        <f t="shared" si="9"/>
        <v>13.463924836021981</v>
      </c>
      <c r="AM17" s="25">
        <v>59</v>
      </c>
      <c r="AN17" s="5">
        <v>65.3</v>
      </c>
      <c r="AO17" s="24">
        <f t="shared" si="42"/>
        <v>110.67796610169492</v>
      </c>
      <c r="AP17" s="24">
        <f t="shared" si="10"/>
        <v>5.78798085445843</v>
      </c>
      <c r="AQ17" s="5">
        <v>1</v>
      </c>
      <c r="AR17" s="5">
        <v>1.5</v>
      </c>
      <c r="AS17" s="24">
        <f>AR17/AQ17*100</f>
        <v>150</v>
      </c>
      <c r="AT17" s="24">
        <v>48.2</v>
      </c>
      <c r="AU17" s="24">
        <v>85.1</v>
      </c>
      <c r="AV17" s="24">
        <f>AU17/AT17*100</f>
        <v>176.55601659751034</v>
      </c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7039.4</v>
      </c>
      <c r="BP17" s="5">
        <v>6782.8</v>
      </c>
      <c r="BQ17" s="24">
        <f t="shared" si="31"/>
        <v>96.3548029661619</v>
      </c>
      <c r="BR17" s="25">
        <v>322.6</v>
      </c>
      <c r="BS17" s="25">
        <v>322.6</v>
      </c>
      <c r="BT17" s="24">
        <f t="shared" si="32"/>
        <v>100</v>
      </c>
      <c r="BU17" s="24">
        <v>820.5</v>
      </c>
      <c r="BV17" s="24">
        <v>820.5</v>
      </c>
      <c r="BW17" s="24">
        <f t="shared" si="33"/>
        <v>100</v>
      </c>
      <c r="BX17" s="24">
        <v>207.3</v>
      </c>
      <c r="BY17" s="24">
        <v>229.9</v>
      </c>
      <c r="BZ17" s="24">
        <f t="shared" si="14"/>
        <v>110.90207428847081</v>
      </c>
      <c r="CA17" s="24"/>
      <c r="CB17" s="24"/>
      <c r="CC17" s="24"/>
      <c r="CD17" s="24">
        <v>8540.7</v>
      </c>
      <c r="CE17" s="24">
        <v>7740.8</v>
      </c>
      <c r="CF17" s="24">
        <f t="shared" si="34"/>
        <v>90.63425714519887</v>
      </c>
      <c r="CG17" s="24">
        <v>2089.3</v>
      </c>
      <c r="CH17" s="24">
        <v>1800.5</v>
      </c>
      <c r="CI17" s="24">
        <f t="shared" si="35"/>
        <v>86.17718853204421</v>
      </c>
      <c r="CJ17" s="24">
        <f t="shared" si="36"/>
        <v>23.259869780901198</v>
      </c>
      <c r="CK17" s="24">
        <v>1920.5</v>
      </c>
      <c r="CL17" s="24">
        <v>1632.7</v>
      </c>
      <c r="CM17" s="24">
        <f t="shared" si="37"/>
        <v>85.01431918771154</v>
      </c>
      <c r="CN17" s="24">
        <v>3804</v>
      </c>
      <c r="CO17" s="24">
        <v>3459.1</v>
      </c>
      <c r="CP17" s="24">
        <f t="shared" si="38"/>
        <v>90.93322818086224</v>
      </c>
      <c r="CQ17" s="24">
        <v>1948.2</v>
      </c>
      <c r="CR17" s="24">
        <v>1810</v>
      </c>
      <c r="CS17" s="24">
        <f aca="true" t="shared" si="43" ref="CS17:CS23">CR17/CQ17*100</f>
        <v>92.90627245662662</v>
      </c>
      <c r="CT17" s="24">
        <f t="shared" si="39"/>
        <v>23.382596114096735</v>
      </c>
      <c r="CU17" s="5">
        <v>600</v>
      </c>
      <c r="CV17" s="26">
        <v>572</v>
      </c>
      <c r="CW17" s="24">
        <v>0</v>
      </c>
      <c r="CX17" s="24">
        <f t="shared" si="41"/>
        <v>7.389417114510128</v>
      </c>
      <c r="CY17" s="26">
        <v>312.7</v>
      </c>
      <c r="CZ17" s="6"/>
      <c r="DA17" s="24">
        <f t="shared" si="15"/>
        <v>0</v>
      </c>
      <c r="DB17" s="26">
        <v>60</v>
      </c>
      <c r="DC17" s="26"/>
      <c r="DD17" s="24">
        <f t="shared" si="16"/>
        <v>0</v>
      </c>
      <c r="DE17" s="24">
        <f t="shared" si="17"/>
        <v>-569.7000000000007</v>
      </c>
      <c r="DF17" s="24">
        <f t="shared" si="18"/>
        <v>-59.69999999999982</v>
      </c>
      <c r="DG17" s="42"/>
      <c r="DH17" s="10"/>
    </row>
    <row r="18" spans="1:112" ht="30.75" customHeight="1">
      <c r="A18" s="22">
        <v>5</v>
      </c>
      <c r="B18" s="23" t="s">
        <v>16</v>
      </c>
      <c r="C18" s="24">
        <f t="shared" si="19"/>
        <v>7060.4</v>
      </c>
      <c r="D18" s="24">
        <f t="shared" si="0"/>
        <v>6841.3</v>
      </c>
      <c r="E18" s="24">
        <f t="shared" si="20"/>
        <v>96.896776386607</v>
      </c>
      <c r="F18" s="5">
        <f t="shared" si="21"/>
        <v>897.7000000000003</v>
      </c>
      <c r="G18" s="5">
        <f t="shared" si="22"/>
        <v>891.7</v>
      </c>
      <c r="H18" s="24">
        <f t="shared" si="23"/>
        <v>99.33162526456498</v>
      </c>
      <c r="I18" s="24">
        <f t="shared" si="24"/>
        <v>788.9000000000002</v>
      </c>
      <c r="J18" s="24">
        <f aca="true" t="shared" si="44" ref="J18:J23">N18+R18+V18+Y18+AC18+AG18</f>
        <v>760.1</v>
      </c>
      <c r="K18" s="24">
        <f t="shared" si="1"/>
        <v>96.34934719229304</v>
      </c>
      <c r="L18" s="24">
        <f t="shared" si="2"/>
        <v>66.11864996520531</v>
      </c>
      <c r="M18" s="24">
        <v>485</v>
      </c>
      <c r="N18" s="24">
        <v>412.7</v>
      </c>
      <c r="O18" s="24">
        <f t="shared" si="25"/>
        <v>85.09278350515463</v>
      </c>
      <c r="P18" s="24">
        <f t="shared" si="3"/>
        <v>35.899443284620745</v>
      </c>
      <c r="Q18" s="25">
        <v>36.7</v>
      </c>
      <c r="R18" s="5">
        <v>42.9</v>
      </c>
      <c r="S18" s="24">
        <f t="shared" si="26"/>
        <v>116.89373297002723</v>
      </c>
      <c r="T18" s="24">
        <f t="shared" si="4"/>
        <v>3.731732776617954</v>
      </c>
      <c r="U18" s="5">
        <v>4.2</v>
      </c>
      <c r="V18" s="5">
        <v>7.7</v>
      </c>
      <c r="W18" s="24">
        <f t="shared" si="5"/>
        <v>183.33333333333331</v>
      </c>
      <c r="X18" s="25">
        <v>93.2</v>
      </c>
      <c r="Y18" s="5">
        <v>120.7</v>
      </c>
      <c r="Z18" s="24">
        <f t="shared" si="27"/>
        <v>129.50643776824035</v>
      </c>
      <c r="AA18" s="24">
        <f t="shared" si="6"/>
        <v>10.499304105775924</v>
      </c>
      <c r="AB18" s="38">
        <v>168.6</v>
      </c>
      <c r="AC18" s="5">
        <v>174.9</v>
      </c>
      <c r="AD18" s="24">
        <f t="shared" si="28"/>
        <v>103.73665480427047</v>
      </c>
      <c r="AE18" s="24">
        <f t="shared" si="7"/>
        <v>15.213987473903966</v>
      </c>
      <c r="AF18" s="24">
        <v>1.2</v>
      </c>
      <c r="AG18" s="24">
        <v>1.2</v>
      </c>
      <c r="AH18" s="24">
        <f t="shared" si="29"/>
        <v>100</v>
      </c>
      <c r="AI18" s="24">
        <f aca="true" t="shared" si="45" ref="AI18:AJ20">AM18+AQ18+AT18+AW18+AZ18+BG18+BK18</f>
        <v>108.80000000000001</v>
      </c>
      <c r="AJ18" s="24">
        <f t="shared" si="45"/>
        <v>131.6</v>
      </c>
      <c r="AK18" s="24">
        <f t="shared" si="30"/>
        <v>120.95588235294117</v>
      </c>
      <c r="AL18" s="24">
        <f t="shared" si="9"/>
        <v>11.447459986082116</v>
      </c>
      <c r="AM18" s="25">
        <v>95.9</v>
      </c>
      <c r="AN18" s="5">
        <v>104.8</v>
      </c>
      <c r="AO18" s="24">
        <f t="shared" si="42"/>
        <v>109.28050052137644</v>
      </c>
      <c r="AP18" s="24">
        <f t="shared" si="10"/>
        <v>9.116214335421017</v>
      </c>
      <c r="AQ18" s="5"/>
      <c r="AR18" s="5"/>
      <c r="AS18" s="24"/>
      <c r="AT18" s="24">
        <v>12.9</v>
      </c>
      <c r="AU18" s="24">
        <v>14.2</v>
      </c>
      <c r="AV18" s="24">
        <f>AU18/AT18*100</f>
        <v>110.07751937984496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>
        <v>12.6</v>
      </c>
      <c r="BI18" s="24"/>
      <c r="BJ18" s="24">
        <f t="shared" si="12"/>
        <v>1.0960334029227559</v>
      </c>
      <c r="BK18" s="24"/>
      <c r="BL18" s="5"/>
      <c r="BM18" s="24"/>
      <c r="BN18" s="24">
        <f t="shared" si="13"/>
        <v>0</v>
      </c>
      <c r="BO18" s="24">
        <v>6162.7</v>
      </c>
      <c r="BP18" s="5">
        <v>5949.6</v>
      </c>
      <c r="BQ18" s="24">
        <f t="shared" si="31"/>
        <v>96.54210005354797</v>
      </c>
      <c r="BR18" s="25">
        <v>737.8</v>
      </c>
      <c r="BS18" s="25">
        <v>737.8</v>
      </c>
      <c r="BT18" s="24">
        <f t="shared" si="32"/>
        <v>100</v>
      </c>
      <c r="BU18" s="24">
        <v>920.9</v>
      </c>
      <c r="BV18" s="24">
        <v>920.9</v>
      </c>
      <c r="BW18" s="24">
        <f t="shared" si="33"/>
        <v>100</v>
      </c>
      <c r="BX18" s="24">
        <v>393.8</v>
      </c>
      <c r="BY18" s="24">
        <v>257.9</v>
      </c>
      <c r="BZ18" s="24">
        <f t="shared" si="14"/>
        <v>65.49009649568308</v>
      </c>
      <c r="CA18" s="24"/>
      <c r="CB18" s="24"/>
      <c r="CC18" s="24"/>
      <c r="CD18" s="24">
        <v>7192.7</v>
      </c>
      <c r="CE18" s="24">
        <v>6829.4</v>
      </c>
      <c r="CF18" s="24">
        <f t="shared" si="34"/>
        <v>94.94904556008174</v>
      </c>
      <c r="CG18" s="24">
        <v>1119.6</v>
      </c>
      <c r="CH18" s="24">
        <v>1118.6</v>
      </c>
      <c r="CI18" s="24">
        <f t="shared" si="35"/>
        <v>99.91068238656663</v>
      </c>
      <c r="CJ18" s="24">
        <f t="shared" si="36"/>
        <v>16.37918411573491</v>
      </c>
      <c r="CK18" s="24">
        <v>1000.8</v>
      </c>
      <c r="CL18" s="24">
        <v>1000.8</v>
      </c>
      <c r="CM18" s="24">
        <f t="shared" si="37"/>
        <v>100</v>
      </c>
      <c r="CN18" s="24">
        <v>2794.4</v>
      </c>
      <c r="CO18" s="24">
        <v>2508.8</v>
      </c>
      <c r="CP18" s="24">
        <f t="shared" si="38"/>
        <v>89.77955911823648</v>
      </c>
      <c r="CQ18" s="24">
        <v>1798.1</v>
      </c>
      <c r="CR18" s="24">
        <v>1721.6</v>
      </c>
      <c r="CS18" s="24">
        <f t="shared" si="43"/>
        <v>95.74550914854568</v>
      </c>
      <c r="CT18" s="24">
        <f t="shared" si="39"/>
        <v>25.208656690192406</v>
      </c>
      <c r="CU18" s="5">
        <v>781.3</v>
      </c>
      <c r="CV18" s="26">
        <v>781.3</v>
      </c>
      <c r="CW18" s="24">
        <v>0</v>
      </c>
      <c r="CX18" s="24">
        <f t="shared" si="41"/>
        <v>11.440243652443845</v>
      </c>
      <c r="CY18" s="26">
        <v>273.2</v>
      </c>
      <c r="CZ18" s="26"/>
      <c r="DA18" s="24">
        <f t="shared" si="15"/>
        <v>0</v>
      </c>
      <c r="DB18" s="26">
        <v>107.8</v>
      </c>
      <c r="DC18" s="26"/>
      <c r="DD18" s="24">
        <f t="shared" si="16"/>
        <v>0</v>
      </c>
      <c r="DE18" s="24">
        <f t="shared" si="17"/>
        <v>-132.30000000000018</v>
      </c>
      <c r="DF18" s="24">
        <f t="shared" si="18"/>
        <v>11.900000000000546</v>
      </c>
      <c r="DG18" s="42"/>
      <c r="DH18" s="10"/>
    </row>
    <row r="19" spans="1:112" ht="30.75" customHeight="1">
      <c r="A19" s="22">
        <v>6</v>
      </c>
      <c r="B19" s="23" t="s">
        <v>17</v>
      </c>
      <c r="C19" s="24">
        <f t="shared" si="19"/>
        <v>5718.4</v>
      </c>
      <c r="D19" s="24">
        <f>G19+BP19</f>
        <v>4922.5</v>
      </c>
      <c r="E19" s="24">
        <f t="shared" si="20"/>
        <v>86.08177112479015</v>
      </c>
      <c r="F19" s="5">
        <f t="shared" si="21"/>
        <v>872.4999999999999</v>
      </c>
      <c r="G19" s="5">
        <f t="shared" si="22"/>
        <v>643.4000000000001</v>
      </c>
      <c r="H19" s="24">
        <f t="shared" si="23"/>
        <v>73.74212034383956</v>
      </c>
      <c r="I19" s="24">
        <f t="shared" si="24"/>
        <v>725.4999999999999</v>
      </c>
      <c r="J19" s="24">
        <f t="shared" si="44"/>
        <v>563.7</v>
      </c>
      <c r="K19" s="24">
        <f t="shared" si="1"/>
        <v>77.69813921433496</v>
      </c>
      <c r="L19" s="24">
        <f t="shared" si="2"/>
        <v>78.12889812889813</v>
      </c>
      <c r="M19" s="24">
        <v>439.7</v>
      </c>
      <c r="N19" s="24">
        <v>374.1</v>
      </c>
      <c r="O19" s="24">
        <f t="shared" si="25"/>
        <v>85.08073686604504</v>
      </c>
      <c r="P19" s="24">
        <f t="shared" si="3"/>
        <v>51.85031185031185</v>
      </c>
      <c r="Q19" s="25">
        <v>53</v>
      </c>
      <c r="R19" s="5">
        <v>63.1</v>
      </c>
      <c r="S19" s="24">
        <f t="shared" si="26"/>
        <v>119.05660377358491</v>
      </c>
      <c r="T19" s="24">
        <f t="shared" si="4"/>
        <v>8.745668745668745</v>
      </c>
      <c r="U19" s="5">
        <v>1.9</v>
      </c>
      <c r="V19" s="5">
        <v>1.9</v>
      </c>
      <c r="W19" s="24">
        <f t="shared" si="5"/>
        <v>100</v>
      </c>
      <c r="X19" s="25">
        <v>88</v>
      </c>
      <c r="Y19" s="5">
        <v>108.6</v>
      </c>
      <c r="Z19" s="24">
        <f t="shared" si="27"/>
        <v>123.4090909090909</v>
      </c>
      <c r="AA19" s="24">
        <f t="shared" si="6"/>
        <v>15.05197505197505</v>
      </c>
      <c r="AB19" s="38">
        <v>141.4</v>
      </c>
      <c r="AC19" s="5">
        <v>14.4</v>
      </c>
      <c r="AD19" s="24">
        <f t="shared" si="28"/>
        <v>10.183875530410184</v>
      </c>
      <c r="AE19" s="24">
        <f t="shared" si="7"/>
        <v>1.9958419958419955</v>
      </c>
      <c r="AF19" s="24">
        <v>1.5</v>
      </c>
      <c r="AG19" s="24">
        <v>1.6</v>
      </c>
      <c r="AH19" s="24">
        <f t="shared" si="29"/>
        <v>106.66666666666667</v>
      </c>
      <c r="AI19" s="24">
        <f t="shared" si="45"/>
        <v>147</v>
      </c>
      <c r="AJ19" s="24">
        <f>AN19+AR19+AU19+AX19+BA19+BH19+BL19</f>
        <v>79.7</v>
      </c>
      <c r="AK19" s="24">
        <f t="shared" si="30"/>
        <v>54.21768707482993</v>
      </c>
      <c r="AL19" s="24">
        <f t="shared" si="9"/>
        <v>11.046431046431044</v>
      </c>
      <c r="AM19" s="25"/>
      <c r="AN19" s="5"/>
      <c r="AO19" s="24"/>
      <c r="AP19" s="24">
        <f t="shared" si="10"/>
        <v>0</v>
      </c>
      <c r="AQ19" s="5">
        <v>1.5</v>
      </c>
      <c r="AR19" s="5">
        <v>3.7</v>
      </c>
      <c r="AS19" s="24">
        <f>AR19/AQ19*100</f>
        <v>246.66666666666669</v>
      </c>
      <c r="AT19" s="24">
        <v>69.5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>
        <v>76</v>
      </c>
      <c r="BH19" s="24">
        <v>76</v>
      </c>
      <c r="BI19" s="24">
        <f>BH19/BG19*100</f>
        <v>100</v>
      </c>
      <c r="BJ19" s="24">
        <f t="shared" si="12"/>
        <v>10.533610533610533</v>
      </c>
      <c r="BK19" s="24"/>
      <c r="BL19" s="5"/>
      <c r="BM19" s="24"/>
      <c r="BN19" s="24">
        <f t="shared" si="13"/>
        <v>0</v>
      </c>
      <c r="BO19" s="24">
        <v>4845.9</v>
      </c>
      <c r="BP19" s="5">
        <v>4279.1</v>
      </c>
      <c r="BQ19" s="24">
        <f t="shared" si="31"/>
        <v>88.3035143110671</v>
      </c>
      <c r="BR19" s="25">
        <v>492.5</v>
      </c>
      <c r="BS19" s="25">
        <v>492.5</v>
      </c>
      <c r="BT19" s="24">
        <f t="shared" si="32"/>
        <v>100</v>
      </c>
      <c r="BU19" s="24">
        <v>743.6</v>
      </c>
      <c r="BV19" s="24">
        <v>743.6</v>
      </c>
      <c r="BW19" s="24">
        <f t="shared" si="33"/>
        <v>100</v>
      </c>
      <c r="BX19" s="24">
        <v>108.8</v>
      </c>
      <c r="BY19" s="24">
        <v>78.1</v>
      </c>
      <c r="BZ19" s="24">
        <f t="shared" si="14"/>
        <v>71.78308823529412</v>
      </c>
      <c r="CA19" s="24"/>
      <c r="CB19" s="24"/>
      <c r="CC19" s="24"/>
      <c r="CD19" s="24">
        <v>5734.4</v>
      </c>
      <c r="CE19" s="24">
        <v>4932.8</v>
      </c>
      <c r="CF19" s="24">
        <f t="shared" si="34"/>
        <v>86.02120535714286</v>
      </c>
      <c r="CG19" s="24">
        <v>1278.1</v>
      </c>
      <c r="CH19" s="24">
        <v>1215.3</v>
      </c>
      <c r="CI19" s="24">
        <f t="shared" si="35"/>
        <v>95.08645645880604</v>
      </c>
      <c r="CJ19" s="24">
        <f t="shared" si="36"/>
        <v>24.637122932208886</v>
      </c>
      <c r="CK19" s="24">
        <v>1007.4</v>
      </c>
      <c r="CL19" s="24">
        <v>945.6</v>
      </c>
      <c r="CM19" s="24">
        <f t="shared" si="37"/>
        <v>93.86539606908875</v>
      </c>
      <c r="CN19" s="24">
        <v>2157.8</v>
      </c>
      <c r="CO19" s="24">
        <v>1957.6</v>
      </c>
      <c r="CP19" s="24">
        <f t="shared" si="38"/>
        <v>90.72203169895262</v>
      </c>
      <c r="CQ19" s="24">
        <v>1166.2</v>
      </c>
      <c r="CR19" s="24">
        <v>1112.6</v>
      </c>
      <c r="CS19" s="24">
        <f t="shared" si="43"/>
        <v>95.40387583604868</v>
      </c>
      <c r="CT19" s="24">
        <f t="shared" si="39"/>
        <v>22.555141096334737</v>
      </c>
      <c r="CU19" s="5">
        <v>1033.2</v>
      </c>
      <c r="CV19" s="26">
        <v>548.1</v>
      </c>
      <c r="CW19" s="24">
        <f t="shared" si="40"/>
        <v>53.04878048780488</v>
      </c>
      <c r="CX19" s="24">
        <f t="shared" si="41"/>
        <v>11.111336360687641</v>
      </c>
      <c r="CY19" s="26">
        <v>203.1</v>
      </c>
      <c r="CZ19" s="26"/>
      <c r="DA19" s="24">
        <f t="shared" si="15"/>
        <v>0</v>
      </c>
      <c r="DB19" s="6">
        <v>54.9</v>
      </c>
      <c r="DC19" s="26"/>
      <c r="DD19" s="24">
        <f t="shared" si="16"/>
        <v>0</v>
      </c>
      <c r="DE19" s="24">
        <f t="shared" si="17"/>
        <v>-16</v>
      </c>
      <c r="DF19" s="24">
        <f t="shared" si="18"/>
        <v>-10.300000000000182</v>
      </c>
      <c r="DG19" s="42"/>
      <c r="DH19" s="10"/>
    </row>
    <row r="20" spans="1:112" ht="30.75" customHeight="1">
      <c r="A20" s="22">
        <v>7</v>
      </c>
      <c r="B20" s="23" t="s">
        <v>18</v>
      </c>
      <c r="C20" s="24">
        <f t="shared" si="19"/>
        <v>6083.4</v>
      </c>
      <c r="D20" s="24">
        <f t="shared" si="0"/>
        <v>6074.2</v>
      </c>
      <c r="E20" s="24">
        <f t="shared" si="20"/>
        <v>99.8487687806161</v>
      </c>
      <c r="F20" s="5">
        <f t="shared" si="21"/>
        <v>1059.2</v>
      </c>
      <c r="G20" s="5">
        <f t="shared" si="22"/>
        <v>1048.5</v>
      </c>
      <c r="H20" s="24">
        <f t="shared" si="23"/>
        <v>98.98980362537763</v>
      </c>
      <c r="I20" s="24">
        <f t="shared" si="24"/>
        <v>971.4</v>
      </c>
      <c r="J20" s="24">
        <f>N20+R20+V20+Y20+AC20+AG20</f>
        <v>967.8000000000001</v>
      </c>
      <c r="K20" s="24">
        <f t="shared" si="1"/>
        <v>99.62940086473132</v>
      </c>
      <c r="L20" s="24">
        <f t="shared" si="2"/>
        <v>65.19366790165039</v>
      </c>
      <c r="M20" s="24">
        <v>340.4</v>
      </c>
      <c r="N20" s="24">
        <v>289.6</v>
      </c>
      <c r="O20" s="24">
        <f t="shared" si="25"/>
        <v>85.07638072855465</v>
      </c>
      <c r="P20" s="24">
        <f t="shared" si="3"/>
        <v>19.50825193667902</v>
      </c>
      <c r="Q20" s="25">
        <v>111.9</v>
      </c>
      <c r="R20" s="5">
        <v>128.3</v>
      </c>
      <c r="S20" s="24">
        <f t="shared" si="26"/>
        <v>114.65594280607685</v>
      </c>
      <c r="T20" s="24">
        <f t="shared" si="4"/>
        <v>8.642640619737287</v>
      </c>
      <c r="U20" s="5">
        <v>10</v>
      </c>
      <c r="V20" s="5">
        <v>11</v>
      </c>
      <c r="W20" s="24">
        <f t="shared" si="5"/>
        <v>110.00000000000001</v>
      </c>
      <c r="X20" s="25">
        <v>198</v>
      </c>
      <c r="Y20" s="5">
        <v>209.3</v>
      </c>
      <c r="Z20" s="24">
        <f t="shared" si="27"/>
        <v>105.7070707070707</v>
      </c>
      <c r="AA20" s="24">
        <f t="shared" si="6"/>
        <v>14.099023240148197</v>
      </c>
      <c r="AB20" s="38">
        <v>307</v>
      </c>
      <c r="AC20" s="5">
        <v>324.6</v>
      </c>
      <c r="AD20" s="24">
        <f t="shared" si="28"/>
        <v>105.73289902280132</v>
      </c>
      <c r="AE20" s="24">
        <f t="shared" si="7"/>
        <v>21.865948130683734</v>
      </c>
      <c r="AF20" s="24">
        <v>4.1</v>
      </c>
      <c r="AG20" s="24">
        <v>5</v>
      </c>
      <c r="AH20" s="24">
        <f t="shared" si="29"/>
        <v>121.95121951219514</v>
      </c>
      <c r="AI20" s="24">
        <f t="shared" si="45"/>
        <v>87.80000000000001</v>
      </c>
      <c r="AJ20" s="24">
        <f t="shared" si="45"/>
        <v>80.69999999999999</v>
      </c>
      <c r="AK20" s="24">
        <f t="shared" si="30"/>
        <v>91.91343963553528</v>
      </c>
      <c r="AL20" s="24">
        <f t="shared" si="9"/>
        <v>5.436173795890872</v>
      </c>
      <c r="AM20" s="38">
        <v>30.1</v>
      </c>
      <c r="AN20" s="5">
        <v>32.9</v>
      </c>
      <c r="AO20" s="24">
        <f>AN20/AM20*100</f>
        <v>109.30232558139534</v>
      </c>
      <c r="AP20" s="24">
        <f t="shared" si="10"/>
        <v>2.2162344223644324</v>
      </c>
      <c r="AQ20" s="5"/>
      <c r="AR20" s="5"/>
      <c r="AS20" s="24"/>
      <c r="AT20" s="24">
        <v>47.8</v>
      </c>
      <c r="AU20" s="24">
        <v>47.8</v>
      </c>
      <c r="AV20" s="24">
        <f>AU20/AT20*100</f>
        <v>100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>
        <v>9.9</v>
      </c>
      <c r="BH20" s="24">
        <v>0</v>
      </c>
      <c r="BI20" s="24">
        <f>BH20/BG20*100</f>
        <v>0</v>
      </c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5024.2</v>
      </c>
      <c r="BP20" s="5">
        <v>5025.7</v>
      </c>
      <c r="BQ20" s="24">
        <f t="shared" si="31"/>
        <v>100.02985549938299</v>
      </c>
      <c r="BR20" s="25">
        <v>936.3</v>
      </c>
      <c r="BS20" s="25">
        <v>936.3</v>
      </c>
      <c r="BT20" s="24">
        <f t="shared" si="32"/>
        <v>100</v>
      </c>
      <c r="BU20" s="24">
        <v>104.5</v>
      </c>
      <c r="BV20" s="24">
        <v>104.5</v>
      </c>
      <c r="BW20" s="24">
        <f t="shared" si="33"/>
        <v>100</v>
      </c>
      <c r="BX20" s="24">
        <v>431</v>
      </c>
      <c r="BY20" s="24">
        <v>436</v>
      </c>
      <c r="BZ20" s="24">
        <v>277</v>
      </c>
      <c r="CA20" s="24"/>
      <c r="CB20" s="24"/>
      <c r="CC20" s="24"/>
      <c r="CD20" s="24">
        <v>6165.4</v>
      </c>
      <c r="CE20" s="24">
        <v>5928.1</v>
      </c>
      <c r="CF20" s="24">
        <f t="shared" si="34"/>
        <v>96.15110130729556</v>
      </c>
      <c r="CG20" s="24">
        <v>1159.1</v>
      </c>
      <c r="CH20" s="24">
        <v>1149.6</v>
      </c>
      <c r="CI20" s="24">
        <f t="shared" si="35"/>
        <v>99.18039858510915</v>
      </c>
      <c r="CJ20" s="24">
        <f t="shared" si="36"/>
        <v>19.39238541859955</v>
      </c>
      <c r="CK20" s="24">
        <v>1017.9</v>
      </c>
      <c r="CL20" s="24">
        <v>1009.4</v>
      </c>
      <c r="CM20" s="24">
        <f>CL20/CK20*100</f>
        <v>99.16494744080951</v>
      </c>
      <c r="CN20" s="24">
        <v>3118.1</v>
      </c>
      <c r="CO20" s="24">
        <v>2890.2</v>
      </c>
      <c r="CP20" s="24">
        <f t="shared" si="38"/>
        <v>92.69106186459702</v>
      </c>
      <c r="CQ20" s="24">
        <v>1347.6</v>
      </c>
      <c r="CR20" s="24">
        <v>1347.5</v>
      </c>
      <c r="CS20" s="24">
        <f t="shared" si="43"/>
        <v>99.99257940041556</v>
      </c>
      <c r="CT20" s="24">
        <f t="shared" si="39"/>
        <v>22.730723165938496</v>
      </c>
      <c r="CU20" s="5">
        <v>441.5</v>
      </c>
      <c r="CV20" s="5">
        <v>441.5</v>
      </c>
      <c r="CW20" s="24">
        <f t="shared" si="40"/>
        <v>100</v>
      </c>
      <c r="CX20" s="24">
        <f t="shared" si="41"/>
        <v>7.447580169025489</v>
      </c>
      <c r="CY20" s="6">
        <v>495.6</v>
      </c>
      <c r="CZ20" s="26"/>
      <c r="DA20" s="24">
        <f t="shared" si="15"/>
        <v>0</v>
      </c>
      <c r="DB20" s="6">
        <v>60</v>
      </c>
      <c r="DC20" s="6"/>
      <c r="DD20" s="24">
        <f t="shared" si="16"/>
        <v>0</v>
      </c>
      <c r="DE20" s="24">
        <f t="shared" si="17"/>
        <v>-82</v>
      </c>
      <c r="DF20" s="24">
        <f t="shared" si="18"/>
        <v>146.09999999999945</v>
      </c>
      <c r="DG20" s="42"/>
      <c r="DH20" s="10"/>
    </row>
    <row r="21" spans="1:112" ht="30.75" customHeight="1">
      <c r="A21" s="22">
        <v>8</v>
      </c>
      <c r="B21" s="23" t="s">
        <v>19</v>
      </c>
      <c r="C21" s="24">
        <f t="shared" si="19"/>
        <v>11891.4</v>
      </c>
      <c r="D21" s="24">
        <f t="shared" si="0"/>
        <v>10936.3</v>
      </c>
      <c r="E21" s="24">
        <f t="shared" si="20"/>
        <v>91.96814504599963</v>
      </c>
      <c r="F21" s="5">
        <f t="shared" si="21"/>
        <v>869.8999999999999</v>
      </c>
      <c r="G21" s="5">
        <f t="shared" si="22"/>
        <v>643.3</v>
      </c>
      <c r="H21" s="24">
        <f t="shared" si="23"/>
        <v>73.95102885389126</v>
      </c>
      <c r="I21" s="24">
        <f t="shared" si="24"/>
        <v>516.8999999999999</v>
      </c>
      <c r="J21" s="24">
        <f t="shared" si="44"/>
        <v>504.79999999999995</v>
      </c>
      <c r="K21" s="24">
        <f t="shared" si="1"/>
        <v>97.65912168698009</v>
      </c>
      <c r="L21" s="24">
        <f t="shared" si="2"/>
        <v>61.35894007536161</v>
      </c>
      <c r="M21" s="24">
        <v>258.1</v>
      </c>
      <c r="N21" s="24">
        <v>219.6</v>
      </c>
      <c r="O21" s="24">
        <f t="shared" si="25"/>
        <v>85.08330104610616</v>
      </c>
      <c r="P21" s="24">
        <f t="shared" si="3"/>
        <v>26.692597544669987</v>
      </c>
      <c r="Q21" s="25">
        <v>29.7</v>
      </c>
      <c r="R21" s="5">
        <v>34.1</v>
      </c>
      <c r="S21" s="24">
        <f t="shared" si="26"/>
        <v>114.81481481481481</v>
      </c>
      <c r="T21" s="24">
        <f t="shared" si="4"/>
        <v>4.144888780843564</v>
      </c>
      <c r="U21" s="5">
        <v>16.9</v>
      </c>
      <c r="V21" s="5">
        <v>17.2</v>
      </c>
      <c r="W21" s="24">
        <f t="shared" si="5"/>
        <v>101.77514792899409</v>
      </c>
      <c r="X21" s="25">
        <v>75.6</v>
      </c>
      <c r="Y21" s="5">
        <v>85.4</v>
      </c>
      <c r="Z21" s="24">
        <f t="shared" si="27"/>
        <v>112.96296296296298</v>
      </c>
      <c r="AA21" s="24">
        <f t="shared" si="6"/>
        <v>10.380454600704997</v>
      </c>
      <c r="AB21" s="38">
        <v>133.8</v>
      </c>
      <c r="AC21" s="5">
        <v>145.6</v>
      </c>
      <c r="AD21" s="24">
        <f t="shared" si="28"/>
        <v>108.81913303437966</v>
      </c>
      <c r="AE21" s="24">
        <f t="shared" si="7"/>
        <v>17.697824237267533</v>
      </c>
      <c r="AF21" s="24">
        <v>2.8</v>
      </c>
      <c r="AG21" s="24">
        <v>2.9</v>
      </c>
      <c r="AH21" s="24">
        <f t="shared" si="29"/>
        <v>103.57142857142858</v>
      </c>
      <c r="AI21" s="24">
        <f aca="true" t="shared" si="46" ref="AI21:AJ24">AM21+AQ21+AT21+AW21+AZ21+BG21+BK21</f>
        <v>353</v>
      </c>
      <c r="AJ21" s="24">
        <f t="shared" si="46"/>
        <v>138.5</v>
      </c>
      <c r="AK21" s="24">
        <f t="shared" si="30"/>
        <v>39.23512747875354</v>
      </c>
      <c r="AL21" s="24">
        <f t="shared" si="9"/>
        <v>16.834812203719462</v>
      </c>
      <c r="AM21" s="25">
        <v>22.5</v>
      </c>
      <c r="AN21" s="5">
        <v>23.8</v>
      </c>
      <c r="AO21" s="24">
        <f t="shared" si="42"/>
        <v>105.77777777777777</v>
      </c>
      <c r="AP21" s="24">
        <f t="shared" si="10"/>
        <v>2.892913577245655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114.6</v>
      </c>
      <c r="BA21" s="24">
        <v>114.7</v>
      </c>
      <c r="BB21" s="24">
        <f>BA21/AZ21*100</f>
        <v>100.08726003490402</v>
      </c>
      <c r="BC21" s="24">
        <f t="shared" si="11"/>
        <v>13.941898626473806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215.9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11021.5</v>
      </c>
      <c r="BP21" s="5">
        <v>10293</v>
      </c>
      <c r="BQ21" s="24">
        <f t="shared" si="31"/>
        <v>93.39019189765459</v>
      </c>
      <c r="BR21" s="25">
        <v>939.8</v>
      </c>
      <c r="BS21" s="25">
        <v>939.8</v>
      </c>
      <c r="BT21" s="24">
        <f t="shared" si="32"/>
        <v>100</v>
      </c>
      <c r="BU21" s="24">
        <v>285.4</v>
      </c>
      <c r="BV21" s="24">
        <v>285.4</v>
      </c>
      <c r="BW21" s="24">
        <f t="shared" si="33"/>
        <v>100</v>
      </c>
      <c r="BX21" s="24">
        <v>618.2</v>
      </c>
      <c r="BY21" s="24">
        <v>179.4</v>
      </c>
      <c r="BZ21" s="24">
        <f t="shared" si="14"/>
        <v>29.01973471368489</v>
      </c>
      <c r="CA21" s="24"/>
      <c r="CB21" s="24"/>
      <c r="CC21" s="24"/>
      <c r="CD21" s="24">
        <v>12013.1</v>
      </c>
      <c r="CE21" s="24">
        <v>11461.4</v>
      </c>
      <c r="CF21" s="24">
        <f>CE21/CD21*100</f>
        <v>95.40751346446795</v>
      </c>
      <c r="CG21" s="24">
        <v>2091.2</v>
      </c>
      <c r="CH21" s="24">
        <v>1800.4</v>
      </c>
      <c r="CI21" s="24">
        <f t="shared" si="35"/>
        <v>86.09410864575364</v>
      </c>
      <c r="CJ21" s="24">
        <f t="shared" si="36"/>
        <v>15.708377685099553</v>
      </c>
      <c r="CK21" s="24">
        <v>1968.7</v>
      </c>
      <c r="CL21" s="24">
        <v>1678.9</v>
      </c>
      <c r="CM21" s="24">
        <f t="shared" si="37"/>
        <v>85.27962614923554</v>
      </c>
      <c r="CN21" s="24">
        <v>591.6</v>
      </c>
      <c r="CO21" s="24">
        <v>347.5</v>
      </c>
      <c r="CP21" s="24">
        <f t="shared" si="38"/>
        <v>58.739012846517916</v>
      </c>
      <c r="CQ21" s="24">
        <v>3898</v>
      </c>
      <c r="CR21" s="24">
        <v>3881.2</v>
      </c>
      <c r="CS21" s="24">
        <f t="shared" si="43"/>
        <v>99.56900974858901</v>
      </c>
      <c r="CT21" s="24">
        <f t="shared" si="39"/>
        <v>33.86322787792067</v>
      </c>
      <c r="CU21" s="5">
        <v>1509.3</v>
      </c>
      <c r="CV21" s="5">
        <v>1509.3</v>
      </c>
      <c r="CW21" s="24">
        <f t="shared" si="40"/>
        <v>100</v>
      </c>
      <c r="CX21" s="24">
        <f t="shared" si="41"/>
        <v>13.168548344879333</v>
      </c>
      <c r="CY21" s="6">
        <v>339.3</v>
      </c>
      <c r="CZ21" s="26"/>
      <c r="DA21" s="24">
        <f t="shared" si="15"/>
        <v>0</v>
      </c>
      <c r="DB21" s="26">
        <v>68</v>
      </c>
      <c r="DC21" s="26"/>
      <c r="DD21" s="24">
        <f t="shared" si="16"/>
        <v>0</v>
      </c>
      <c r="DE21" s="24">
        <f t="shared" si="17"/>
        <v>-121.70000000000073</v>
      </c>
      <c r="DF21" s="24">
        <f t="shared" si="18"/>
        <v>-525.1000000000004</v>
      </c>
      <c r="DG21" s="42"/>
      <c r="DH21" s="10"/>
    </row>
    <row r="22" spans="1:110" ht="30.75" customHeight="1">
      <c r="A22" s="22">
        <v>9</v>
      </c>
      <c r="B22" s="23" t="s">
        <v>36</v>
      </c>
      <c r="C22" s="24">
        <f t="shared" si="19"/>
        <v>8044.8</v>
      </c>
      <c r="D22" s="24">
        <f t="shared" si="0"/>
        <v>7800</v>
      </c>
      <c r="E22" s="24">
        <f t="shared" si="20"/>
        <v>96.95704057279237</v>
      </c>
      <c r="F22" s="5">
        <f t="shared" si="21"/>
        <v>763.7</v>
      </c>
      <c r="G22" s="5">
        <f t="shared" si="22"/>
        <v>741.8000000000001</v>
      </c>
      <c r="H22" s="24">
        <f t="shared" si="23"/>
        <v>97.13238182532409</v>
      </c>
      <c r="I22" s="24">
        <f t="shared" si="24"/>
        <v>636.7</v>
      </c>
      <c r="J22" s="24">
        <f t="shared" si="44"/>
        <v>587.2</v>
      </c>
      <c r="K22" s="24">
        <f t="shared" si="1"/>
        <v>92.2255379299513</v>
      </c>
      <c r="L22" s="24">
        <f t="shared" si="2"/>
        <v>70.39079357468233</v>
      </c>
      <c r="M22" s="24">
        <v>303.5</v>
      </c>
      <c r="N22" s="24">
        <v>258.2</v>
      </c>
      <c r="O22" s="24">
        <f t="shared" si="25"/>
        <v>85.07413509060954</v>
      </c>
      <c r="P22" s="24">
        <f t="shared" si="3"/>
        <v>30.95181011747782</v>
      </c>
      <c r="Q22" s="25">
        <v>38.8</v>
      </c>
      <c r="R22" s="5">
        <v>39.6</v>
      </c>
      <c r="S22" s="24">
        <f t="shared" si="26"/>
        <v>102.06185567010311</v>
      </c>
      <c r="T22" s="24">
        <f t="shared" si="4"/>
        <v>4.7470630544234</v>
      </c>
      <c r="U22" s="5">
        <v>1.2</v>
      </c>
      <c r="V22" s="5">
        <v>1.2</v>
      </c>
      <c r="W22" s="24">
        <f t="shared" si="5"/>
        <v>100</v>
      </c>
      <c r="X22" s="25">
        <v>162.2</v>
      </c>
      <c r="Y22" s="5">
        <v>140.9</v>
      </c>
      <c r="Z22" s="24">
        <f t="shared" si="27"/>
        <v>86.86806411837239</v>
      </c>
      <c r="AA22" s="24">
        <f t="shared" si="6"/>
        <v>16.89043394869336</v>
      </c>
      <c r="AB22" s="38">
        <v>129</v>
      </c>
      <c r="AC22" s="5">
        <v>144.8</v>
      </c>
      <c r="AD22" s="24">
        <f t="shared" si="28"/>
        <v>112.24806201550388</v>
      </c>
      <c r="AE22" s="24">
        <f t="shared" si="7"/>
        <v>17.35794773435627</v>
      </c>
      <c r="AF22" s="24">
        <v>2</v>
      </c>
      <c r="AG22" s="24">
        <v>2.5</v>
      </c>
      <c r="AH22" s="24">
        <f t="shared" si="29"/>
        <v>125</v>
      </c>
      <c r="AI22" s="24">
        <f t="shared" si="46"/>
        <v>127</v>
      </c>
      <c r="AJ22" s="24">
        <f>AN22+AR22+AU22+AX22+BA22+BH22+BL22+5.4</f>
        <v>154.6</v>
      </c>
      <c r="AK22" s="24">
        <f t="shared" si="30"/>
        <v>121.73228346456693</v>
      </c>
      <c r="AL22" s="24">
        <f t="shared" si="9"/>
        <v>18.532725964996402</v>
      </c>
      <c r="AM22" s="38">
        <v>8.4</v>
      </c>
      <c r="AN22" s="5">
        <v>8.6</v>
      </c>
      <c r="AO22" s="24">
        <f>AN22/AM22*100</f>
        <v>102.38095238095238</v>
      </c>
      <c r="AP22" s="24">
        <f t="shared" si="10"/>
        <v>1.0309278350515463</v>
      </c>
      <c r="AQ22" s="5"/>
      <c r="AR22" s="5"/>
      <c r="AS22" s="24"/>
      <c r="AT22" s="24">
        <v>118.6</v>
      </c>
      <c r="AU22" s="24">
        <v>140.6</v>
      </c>
      <c r="AV22" s="24">
        <f>AU22/AT22*100</f>
        <v>118.54974704890388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7281.1</v>
      </c>
      <c r="BP22" s="5">
        <v>7058.2</v>
      </c>
      <c r="BQ22" s="24">
        <f t="shared" si="31"/>
        <v>96.93864937990138</v>
      </c>
      <c r="BR22" s="25">
        <v>1185.1</v>
      </c>
      <c r="BS22" s="25">
        <v>1185.1</v>
      </c>
      <c r="BT22" s="24">
        <f t="shared" si="32"/>
        <v>100</v>
      </c>
      <c r="BU22" s="24">
        <v>93</v>
      </c>
      <c r="BV22" s="24">
        <v>93</v>
      </c>
      <c r="BW22" s="24">
        <f t="shared" si="33"/>
        <v>100</v>
      </c>
      <c r="BX22" s="24">
        <v>178.4</v>
      </c>
      <c r="BY22" s="24">
        <v>92.4</v>
      </c>
      <c r="BZ22" s="24">
        <f t="shared" si="14"/>
        <v>51.79372197309418</v>
      </c>
      <c r="CA22" s="24"/>
      <c r="CB22" s="24"/>
      <c r="CC22" s="24"/>
      <c r="CD22" s="24">
        <v>8401.2</v>
      </c>
      <c r="CE22" s="24">
        <v>7953.5</v>
      </c>
      <c r="CF22" s="24">
        <f>CE22/CD22*100</f>
        <v>94.6709993810408</v>
      </c>
      <c r="CG22" s="24">
        <v>1173.3</v>
      </c>
      <c r="CH22" s="24">
        <v>1110.3</v>
      </c>
      <c r="CI22" s="24">
        <f t="shared" si="35"/>
        <v>94.6305292763999</v>
      </c>
      <c r="CJ22" s="24">
        <f t="shared" si="36"/>
        <v>13.95989187150311</v>
      </c>
      <c r="CK22" s="24">
        <v>1028.5</v>
      </c>
      <c r="CL22" s="24">
        <v>996.6</v>
      </c>
      <c r="CM22" s="24">
        <f t="shared" si="37"/>
        <v>96.89839572192514</v>
      </c>
      <c r="CN22" s="24">
        <v>2109.2</v>
      </c>
      <c r="CO22" s="24">
        <v>1959.7</v>
      </c>
      <c r="CP22" s="24">
        <f t="shared" si="38"/>
        <v>92.91200455148872</v>
      </c>
      <c r="CQ22" s="24">
        <v>1375.9</v>
      </c>
      <c r="CR22" s="24">
        <v>1273.1</v>
      </c>
      <c r="CS22" s="24">
        <v>366.4</v>
      </c>
      <c r="CT22" s="24">
        <f t="shared" si="39"/>
        <v>16.006789463758093</v>
      </c>
      <c r="CU22" s="5">
        <v>3643.7</v>
      </c>
      <c r="CV22" s="5">
        <v>3511.2</v>
      </c>
      <c r="CW22" s="24">
        <f t="shared" si="40"/>
        <v>96.36358646430826</v>
      </c>
      <c r="CX22" s="24">
        <f t="shared" si="41"/>
        <v>44.146602124850695</v>
      </c>
      <c r="CY22" s="6">
        <v>426.6</v>
      </c>
      <c r="CZ22" s="26"/>
      <c r="DA22" s="24">
        <f t="shared" si="15"/>
        <v>0</v>
      </c>
      <c r="DB22" s="6">
        <v>105.4</v>
      </c>
      <c r="DC22" s="26"/>
      <c r="DD22" s="24">
        <f t="shared" si="16"/>
        <v>0</v>
      </c>
      <c r="DE22" s="24">
        <f t="shared" si="17"/>
        <v>-356.40000000000055</v>
      </c>
      <c r="DF22" s="24">
        <f t="shared" si="18"/>
        <v>-153.5</v>
      </c>
    </row>
    <row r="23" spans="1:110" ht="30.75" customHeight="1">
      <c r="A23" s="22">
        <v>10</v>
      </c>
      <c r="B23" s="23" t="s">
        <v>20</v>
      </c>
      <c r="C23" s="24">
        <f t="shared" si="19"/>
        <v>10219.5</v>
      </c>
      <c r="D23" s="24">
        <f t="shared" si="0"/>
        <v>9948.5</v>
      </c>
      <c r="E23" s="24">
        <f t="shared" si="20"/>
        <v>97.3482068594354</v>
      </c>
      <c r="F23" s="5">
        <f t="shared" si="21"/>
        <v>1339.6999999999998</v>
      </c>
      <c r="G23" s="5">
        <f t="shared" si="22"/>
        <v>1447.7999999999997</v>
      </c>
      <c r="H23" s="24">
        <f t="shared" si="23"/>
        <v>108.06897066507426</v>
      </c>
      <c r="I23" s="24">
        <f t="shared" si="24"/>
        <v>1024.1</v>
      </c>
      <c r="J23" s="24">
        <f t="shared" si="44"/>
        <v>1110.6999999999998</v>
      </c>
      <c r="K23" s="24">
        <f t="shared" si="1"/>
        <v>108.45620544868663</v>
      </c>
      <c r="L23" s="24">
        <f t="shared" si="2"/>
        <v>51.40701656947145</v>
      </c>
      <c r="M23" s="24">
        <v>334.7</v>
      </c>
      <c r="N23" s="24">
        <v>284.8</v>
      </c>
      <c r="O23" s="24">
        <f t="shared" si="25"/>
        <v>85.09112638183448</v>
      </c>
      <c r="P23" s="24">
        <f t="shared" si="3"/>
        <v>13.181523650837734</v>
      </c>
      <c r="Q23" s="25">
        <v>154.9</v>
      </c>
      <c r="R23" s="5">
        <v>165.1</v>
      </c>
      <c r="S23" s="24">
        <f t="shared" si="26"/>
        <v>106.58489347966429</v>
      </c>
      <c r="T23" s="24">
        <f t="shared" si="4"/>
        <v>7.641395908543924</v>
      </c>
      <c r="U23" s="5">
        <v>0</v>
      </c>
      <c r="V23" s="5">
        <v>0</v>
      </c>
      <c r="W23" s="24"/>
      <c r="X23" s="25">
        <v>145</v>
      </c>
      <c r="Y23" s="5">
        <v>202.6</v>
      </c>
      <c r="Z23" s="24">
        <f t="shared" si="27"/>
        <v>139.72413793103448</v>
      </c>
      <c r="AA23" s="24">
        <f t="shared" si="6"/>
        <v>9.377024900490607</v>
      </c>
      <c r="AB23" s="38">
        <v>387.5</v>
      </c>
      <c r="AC23" s="5">
        <v>456.1</v>
      </c>
      <c r="AD23" s="24">
        <f t="shared" si="28"/>
        <v>117.70322580645163</v>
      </c>
      <c r="AE23" s="24">
        <f t="shared" si="7"/>
        <v>21.109876886050177</v>
      </c>
      <c r="AF23" s="24">
        <v>2</v>
      </c>
      <c r="AG23" s="24">
        <v>2.1</v>
      </c>
      <c r="AH23" s="24">
        <f t="shared" si="29"/>
        <v>105</v>
      </c>
      <c r="AI23" s="24">
        <f t="shared" si="46"/>
        <v>315.6</v>
      </c>
      <c r="AJ23" s="24">
        <f t="shared" si="46"/>
        <v>337.1</v>
      </c>
      <c r="AK23" s="24">
        <f t="shared" si="30"/>
        <v>106.81242078580482</v>
      </c>
      <c r="AL23" s="24">
        <f t="shared" si="9"/>
        <v>15.602147551606041</v>
      </c>
      <c r="AM23" s="25">
        <v>46.7</v>
      </c>
      <c r="AN23" s="5">
        <v>49.8</v>
      </c>
      <c r="AO23" s="24">
        <f t="shared" si="42"/>
        <v>106.63811563169163</v>
      </c>
      <c r="AP23" s="24">
        <f t="shared" si="10"/>
        <v>2.3049153013051935</v>
      </c>
      <c r="AQ23" s="5"/>
      <c r="AR23" s="5"/>
      <c r="AS23" s="24"/>
      <c r="AT23" s="24">
        <v>35.8</v>
      </c>
      <c r="AU23" s="24">
        <v>54.1</v>
      </c>
      <c r="AV23" s="24">
        <f>AU23/AT23*100</f>
        <v>151.1173184357542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>
        <v>14.8</v>
      </c>
      <c r="BH23" s="24">
        <v>14.9</v>
      </c>
      <c r="BI23" s="24">
        <f>BH23/BG23*100</f>
        <v>100.67567567567568</v>
      </c>
      <c r="BJ23" s="24">
        <f t="shared" si="12"/>
        <v>0.6896232528001484</v>
      </c>
      <c r="BK23" s="24">
        <v>218.3</v>
      </c>
      <c r="BL23" s="5">
        <v>218.3</v>
      </c>
      <c r="BM23" s="34">
        <f t="shared" si="47"/>
        <v>100</v>
      </c>
      <c r="BN23" s="24">
        <f t="shared" si="13"/>
        <v>10.103674905118952</v>
      </c>
      <c r="BO23" s="24">
        <v>8879.8</v>
      </c>
      <c r="BP23" s="5">
        <v>8500.7</v>
      </c>
      <c r="BQ23" s="24">
        <f t="shared" si="31"/>
        <v>95.7307597017951</v>
      </c>
      <c r="BR23" s="25">
        <v>516.7</v>
      </c>
      <c r="BS23" s="25">
        <v>516.7</v>
      </c>
      <c r="BT23" s="24">
        <f t="shared" si="32"/>
        <v>100</v>
      </c>
      <c r="BU23" s="24">
        <v>339.2</v>
      </c>
      <c r="BV23" s="24">
        <v>339.2</v>
      </c>
      <c r="BW23" s="24">
        <f t="shared" si="33"/>
        <v>100</v>
      </c>
      <c r="BX23" s="24">
        <v>790.1</v>
      </c>
      <c r="BY23" s="24">
        <v>712.8</v>
      </c>
      <c r="BZ23" s="24">
        <f t="shared" si="14"/>
        <v>90.21642830021516</v>
      </c>
      <c r="CA23" s="24"/>
      <c r="CB23" s="24"/>
      <c r="CC23" s="24"/>
      <c r="CD23" s="24">
        <v>10219.5</v>
      </c>
      <c r="CE23" s="24">
        <v>9879.9</v>
      </c>
      <c r="CF23" s="24">
        <f>CE23/CD23*100</f>
        <v>96.67694114193453</v>
      </c>
      <c r="CG23" s="24">
        <v>1785.3</v>
      </c>
      <c r="CH23" s="24">
        <v>1476.6</v>
      </c>
      <c r="CI23" s="24">
        <f t="shared" si="35"/>
        <v>82.70878843891782</v>
      </c>
      <c r="CJ23" s="24">
        <f t="shared" si="36"/>
        <v>14.94549539975101</v>
      </c>
      <c r="CK23" s="24">
        <v>1705.6</v>
      </c>
      <c r="CL23" s="24">
        <v>1397.9</v>
      </c>
      <c r="CM23" s="24">
        <f t="shared" si="37"/>
        <v>81.95942776735461</v>
      </c>
      <c r="CN23" s="24">
        <v>5497.3</v>
      </c>
      <c r="CO23" s="24">
        <v>5483.6</v>
      </c>
      <c r="CP23" s="24">
        <f t="shared" si="38"/>
        <v>99.75078674985902</v>
      </c>
      <c r="CQ23" s="24">
        <v>2530.3</v>
      </c>
      <c r="CR23" s="24">
        <v>2513</v>
      </c>
      <c r="CS23" s="24">
        <f t="shared" si="43"/>
        <v>99.31628660633126</v>
      </c>
      <c r="CT23" s="24">
        <f t="shared" si="39"/>
        <v>25.435480116195507</v>
      </c>
      <c r="CU23" s="5">
        <v>307.5</v>
      </c>
      <c r="CV23" s="5">
        <v>307.5</v>
      </c>
      <c r="CW23" s="24">
        <f t="shared" si="40"/>
        <v>100</v>
      </c>
      <c r="CX23" s="24">
        <f t="shared" si="41"/>
        <v>3.1123796799562746</v>
      </c>
      <c r="CY23" s="26">
        <v>415.4</v>
      </c>
      <c r="CZ23" s="26"/>
      <c r="DA23" s="24">
        <f t="shared" si="15"/>
        <v>0</v>
      </c>
      <c r="DB23" s="6">
        <v>40</v>
      </c>
      <c r="DC23" s="26"/>
      <c r="DD23" s="24">
        <f t="shared" si="16"/>
        <v>0</v>
      </c>
      <c r="DE23" s="24">
        <f t="shared" si="17"/>
        <v>0</v>
      </c>
      <c r="DF23" s="24">
        <f t="shared" si="18"/>
        <v>68.60000000000036</v>
      </c>
    </row>
    <row r="24" spans="1:110" ht="30.75" customHeight="1">
      <c r="A24" s="22">
        <v>11</v>
      </c>
      <c r="B24" s="23" t="s">
        <v>21</v>
      </c>
      <c r="C24" s="24">
        <f t="shared" si="19"/>
        <v>10139.4</v>
      </c>
      <c r="D24" s="24">
        <f t="shared" si="0"/>
        <v>10048.300000000001</v>
      </c>
      <c r="E24" s="24">
        <f t="shared" si="20"/>
        <v>99.10152474505396</v>
      </c>
      <c r="F24" s="5">
        <f>+I24+AI24</f>
        <v>1103.3</v>
      </c>
      <c r="G24" s="5">
        <f>+J24+AJ24</f>
        <v>1039.6</v>
      </c>
      <c r="H24" s="24">
        <f t="shared" si="23"/>
        <v>94.2264116740687</v>
      </c>
      <c r="I24" s="24">
        <f>M24+Q24+U24+X24+AB24+AF24</f>
        <v>853.9</v>
      </c>
      <c r="J24" s="24">
        <f>N24+R24+V24+Y24+AC24+AG24</f>
        <v>784.4</v>
      </c>
      <c r="K24" s="24">
        <f t="shared" si="1"/>
        <v>91.86087363859937</v>
      </c>
      <c r="L24" s="24">
        <f t="shared" si="2"/>
        <v>52.46471807905826</v>
      </c>
      <c r="M24" s="24">
        <v>524.7</v>
      </c>
      <c r="N24" s="24">
        <v>446.5</v>
      </c>
      <c r="O24" s="24">
        <f t="shared" si="25"/>
        <v>85.09624547360396</v>
      </c>
      <c r="P24" s="24">
        <f t="shared" si="3"/>
        <v>29.8642231288877</v>
      </c>
      <c r="Q24" s="25">
        <v>35</v>
      </c>
      <c r="R24" s="5">
        <v>35.4</v>
      </c>
      <c r="S24" s="24">
        <f t="shared" si="26"/>
        <v>101.14285714285714</v>
      </c>
      <c r="T24" s="24">
        <f t="shared" si="4"/>
        <v>2.3677345996923282</v>
      </c>
      <c r="U24" s="5">
        <v>6.9</v>
      </c>
      <c r="V24" s="5">
        <v>6.9</v>
      </c>
      <c r="W24" s="24">
        <f t="shared" si="5"/>
        <v>100</v>
      </c>
      <c r="X24" s="25">
        <v>100</v>
      </c>
      <c r="Y24" s="5">
        <v>102.4</v>
      </c>
      <c r="Z24" s="24">
        <f t="shared" si="27"/>
        <v>102.4</v>
      </c>
      <c r="AA24" s="24">
        <f t="shared" si="6"/>
        <v>6.849040197980069</v>
      </c>
      <c r="AB24" s="38">
        <v>186.4</v>
      </c>
      <c r="AC24" s="5">
        <v>192.3</v>
      </c>
      <c r="AD24" s="24">
        <f t="shared" si="28"/>
        <v>103.16523605150213</v>
      </c>
      <c r="AE24" s="24">
        <f t="shared" si="7"/>
        <v>12.86201591866765</v>
      </c>
      <c r="AF24" s="24">
        <v>0.9</v>
      </c>
      <c r="AG24" s="24">
        <v>0.9</v>
      </c>
      <c r="AH24" s="24">
        <f t="shared" si="29"/>
        <v>100</v>
      </c>
      <c r="AI24" s="24">
        <f t="shared" si="46"/>
        <v>249.39999999999998</v>
      </c>
      <c r="AJ24" s="24">
        <f>AN24+AR24+AU24+AX24+BA24+BH24+BL24</f>
        <v>255.2</v>
      </c>
      <c r="AK24" s="24">
        <f t="shared" si="30"/>
        <v>102.32558139534885</v>
      </c>
      <c r="AL24" s="24">
        <f t="shared" si="9"/>
        <v>17.069092368403453</v>
      </c>
      <c r="AM24" s="38">
        <v>13.2</v>
      </c>
      <c r="AN24" s="5">
        <v>13.2</v>
      </c>
      <c r="AO24" s="24">
        <f>AN24/AM24*100</f>
        <v>100</v>
      </c>
      <c r="AP24" s="24">
        <f t="shared" si="10"/>
        <v>0.8828840880208682</v>
      </c>
      <c r="AQ24" s="5">
        <v>0.5</v>
      </c>
      <c r="AR24" s="5">
        <v>0.5</v>
      </c>
      <c r="AS24" s="24">
        <f aca="true" t="shared" si="48" ref="AS24:AS38">AR24/AQ24*100</f>
        <v>100</v>
      </c>
      <c r="AT24" s="24">
        <v>233.5</v>
      </c>
      <c r="AU24" s="24">
        <v>239.3</v>
      </c>
      <c r="AV24" s="24">
        <f>AU24/AT24*100</f>
        <v>102.48394004282655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2.2</v>
      </c>
      <c r="BH24" s="24">
        <v>2.2</v>
      </c>
      <c r="BI24" s="24">
        <f>BH24/BG24*100</f>
        <v>100</v>
      </c>
      <c r="BJ24" s="24">
        <f t="shared" si="12"/>
        <v>0.14714734800347803</v>
      </c>
      <c r="BK24" s="24"/>
      <c r="BL24" s="5"/>
      <c r="BM24" s="34"/>
      <c r="BN24" s="24">
        <f t="shared" si="13"/>
        <v>0</v>
      </c>
      <c r="BO24" s="24">
        <v>9036.1</v>
      </c>
      <c r="BP24" s="5">
        <v>9008.7</v>
      </c>
      <c r="BQ24" s="24">
        <f t="shared" si="31"/>
        <v>99.69677183740774</v>
      </c>
      <c r="BR24" s="25">
        <v>959.8</v>
      </c>
      <c r="BS24" s="25">
        <v>959.8</v>
      </c>
      <c r="BT24" s="24">
        <f t="shared" si="32"/>
        <v>100</v>
      </c>
      <c r="BU24" s="24">
        <v>978.1</v>
      </c>
      <c r="BV24" s="24">
        <v>978.1</v>
      </c>
      <c r="BW24" s="24">
        <f t="shared" si="33"/>
        <v>100</v>
      </c>
      <c r="BX24" s="24">
        <v>459.6</v>
      </c>
      <c r="BY24" s="24">
        <v>455.5</v>
      </c>
      <c r="BZ24" s="24">
        <f aca="true" t="shared" si="49" ref="BZ24:BZ37">BY24/BX24*100</f>
        <v>99.10791993037424</v>
      </c>
      <c r="CA24" s="24"/>
      <c r="CB24" s="24"/>
      <c r="CC24" s="24"/>
      <c r="CD24" s="24">
        <v>10662</v>
      </c>
      <c r="CE24" s="24">
        <v>10388.5</v>
      </c>
      <c r="CF24" s="24">
        <f>CE24/CD24*100</f>
        <v>97.43481523166385</v>
      </c>
      <c r="CG24" s="24">
        <v>1765.4</v>
      </c>
      <c r="CH24" s="24">
        <v>1739.5</v>
      </c>
      <c r="CI24" s="24">
        <f>CH24/CG24*100</f>
        <v>98.53291038858049</v>
      </c>
      <c r="CJ24" s="24">
        <f>+CH24/CE24*100</f>
        <v>16.744477065986427</v>
      </c>
      <c r="CK24" s="24">
        <v>1086.1</v>
      </c>
      <c r="CL24" s="24">
        <v>1061.1</v>
      </c>
      <c r="CM24" s="24">
        <f>CL24/CK24*100</f>
        <v>97.69818617070251</v>
      </c>
      <c r="CN24" s="24">
        <v>5777.7</v>
      </c>
      <c r="CO24" s="24">
        <v>5558.7</v>
      </c>
      <c r="CP24" s="24">
        <f>CO24/CN24*100</f>
        <v>96.20956435952023</v>
      </c>
      <c r="CQ24" s="24">
        <v>1656.6</v>
      </c>
      <c r="CR24" s="24">
        <v>1629.8</v>
      </c>
      <c r="CS24" s="24">
        <f>CR24/CQ24*100</f>
        <v>98.38222866111312</v>
      </c>
      <c r="CT24" s="24">
        <f>+CR24/CE24*100</f>
        <v>15.688501708620109</v>
      </c>
      <c r="CU24" s="5">
        <v>1363.1</v>
      </c>
      <c r="CV24" s="5">
        <v>1361.4</v>
      </c>
      <c r="CW24" s="24">
        <f>CV24/CU24*100</f>
        <v>99.87528427848288</v>
      </c>
      <c r="CX24" s="24">
        <f>CV24/CE24*100</f>
        <v>13.104875583577996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7"/>
        <v>-522.6000000000004</v>
      </c>
      <c r="DF24" s="24">
        <f t="shared" si="18"/>
        <v>-340.1999999999989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6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3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39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6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3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66"/>
        <v>#DIV/0!</v>
      </c>
      <c r="CT26" s="24" t="e">
        <f t="shared" si="39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6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3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66"/>
        <v>#DIV/0!</v>
      </c>
      <c r="CT27" s="24" t="e">
        <f t="shared" si="39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6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3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66"/>
        <v>#DIV/0!</v>
      </c>
      <c r="CT28" s="24" t="e">
        <f t="shared" si="39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6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3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66"/>
        <v>#DIV/0!</v>
      </c>
      <c r="CT29" s="24" t="e">
        <f t="shared" si="39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6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3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66"/>
        <v>#DIV/0!</v>
      </c>
      <c r="CT30" s="24" t="e">
        <f t="shared" si="39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6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3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66"/>
        <v>#DIV/0!</v>
      </c>
      <c r="CT31" s="24" t="e">
        <f t="shared" si="39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6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3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66"/>
        <v>#DIV/0!</v>
      </c>
      <c r="CT32" s="24" t="e">
        <f t="shared" si="39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6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3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66"/>
        <v>#DIV/0!</v>
      </c>
      <c r="CT33" s="24" t="e">
        <f t="shared" si="39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6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3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66"/>
        <v>#DIV/0!</v>
      </c>
      <c r="CT34" s="24" t="e">
        <f t="shared" si="39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6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3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66"/>
        <v>#DIV/0!</v>
      </c>
      <c r="CT35" s="24" t="e">
        <f t="shared" si="39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6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3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66"/>
        <v>#DIV/0!</v>
      </c>
      <c r="CT36" s="24" t="e">
        <f t="shared" si="39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6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3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66"/>
        <v>#DIV/0!</v>
      </c>
      <c r="CT37" s="24" t="e">
        <f t="shared" si="39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16" t="s">
        <v>23</v>
      </c>
      <c r="B38" s="116"/>
      <c r="C38" s="117">
        <f>SUM(C14:C37)</f>
        <v>89057.3</v>
      </c>
      <c r="D38" s="117">
        <f>SUM(D14:D37)</f>
        <v>85158.3</v>
      </c>
      <c r="E38" s="117">
        <f t="shared" si="50"/>
        <v>95.62191982016073</v>
      </c>
      <c r="F38" s="117">
        <f>SUM(F14:F37)</f>
        <v>10820.5</v>
      </c>
      <c r="G38" s="117">
        <f>SUM(G14:G37)</f>
        <v>9464.300000000001</v>
      </c>
      <c r="H38" s="117">
        <f t="shared" si="51"/>
        <v>87.4663832540086</v>
      </c>
      <c r="I38" s="117">
        <f>SUM(I14:I24)</f>
        <v>8804.8</v>
      </c>
      <c r="J38" s="117">
        <f>SUM(J14:J24)</f>
        <v>7782.7</v>
      </c>
      <c r="K38" s="117">
        <f>J38/I38*100</f>
        <v>88.3915591495548</v>
      </c>
      <c r="L38" s="117">
        <f t="shared" si="2"/>
        <v>62.1541975466394</v>
      </c>
      <c r="M38" s="117">
        <f>SUM(M14:M24)</f>
        <v>4546.799999999999</v>
      </c>
      <c r="N38" s="117">
        <f>SUM(N14:N24)</f>
        <v>3868.7</v>
      </c>
      <c r="O38" s="118">
        <f t="shared" si="52"/>
        <v>85.08621448051377</v>
      </c>
      <c r="P38" s="118">
        <f t="shared" si="3"/>
        <v>30.896211346792736</v>
      </c>
      <c r="Q38" s="119">
        <f>SUM(Q14:Q37)</f>
        <v>642.1</v>
      </c>
      <c r="R38" s="117">
        <f>SUM(R14:R37)</f>
        <v>711.3000000000001</v>
      </c>
      <c r="S38" s="117">
        <f>R38/Q38*100</f>
        <v>110.77713751752066</v>
      </c>
      <c r="T38" s="117">
        <f t="shared" si="4"/>
        <v>5.680583950932787</v>
      </c>
      <c r="U38" s="117">
        <f>SUM(U14:U37)</f>
        <v>46.6</v>
      </c>
      <c r="V38" s="117">
        <f>SUM(V14:V37)</f>
        <v>51.800000000000004</v>
      </c>
      <c r="W38" s="117">
        <f t="shared" si="53"/>
        <v>111.1587982832618</v>
      </c>
      <c r="X38" s="119">
        <f>SUM(X14:X37)</f>
        <v>1109.2</v>
      </c>
      <c r="Y38" s="117">
        <f>SUM(Y14:Y37)</f>
        <v>1230.1</v>
      </c>
      <c r="Z38" s="117">
        <f>Y38/X38*100</f>
        <v>110.89974756581317</v>
      </c>
      <c r="AA38" s="117">
        <f t="shared" si="6"/>
        <v>9.823824431382569</v>
      </c>
      <c r="AB38" s="117">
        <f>SUM(AB14:AB37)</f>
        <v>2435.9</v>
      </c>
      <c r="AC38" s="117">
        <f>SUM(AC14:AC37)</f>
        <v>1889.4999999999998</v>
      </c>
      <c r="AD38" s="117">
        <f>AC38/AB38*100</f>
        <v>77.56886571698345</v>
      </c>
      <c r="AE38" s="117">
        <f t="shared" si="7"/>
        <v>15.089924610273442</v>
      </c>
      <c r="AF38" s="117">
        <f>SUM(AF14:AF24)</f>
        <v>24.2</v>
      </c>
      <c r="AG38" s="117">
        <f>SUM(AG14:AG24)</f>
        <v>31.3</v>
      </c>
      <c r="AH38" s="117">
        <f>AG38/AF38*100</f>
        <v>129.3388429752066</v>
      </c>
      <c r="AI38" s="117">
        <f>SUM(AI14:AI37)</f>
        <v>2015.7000000000003</v>
      </c>
      <c r="AJ38" s="117">
        <f>SUM(AJ14:AJ37)</f>
        <v>1681.6000000000001</v>
      </c>
      <c r="AK38" s="117">
        <f>AJ38/AI38*100</f>
        <v>83.42511286401746</v>
      </c>
      <c r="AL38" s="117">
        <f t="shared" si="9"/>
        <v>13.4295936621518</v>
      </c>
      <c r="AM38" s="117">
        <f>SUM(AM14:AM37)</f>
        <v>281.5</v>
      </c>
      <c r="AN38" s="117">
        <f>SUM(AN14:AN37)</f>
        <v>304.1</v>
      </c>
      <c r="AO38" s="117">
        <f t="shared" si="56"/>
        <v>108.0284191829485</v>
      </c>
      <c r="AP38" s="117">
        <f t="shared" si="10"/>
        <v>2.428603373370815</v>
      </c>
      <c r="AQ38" s="117">
        <f>SUM(AQ14:AQ37)</f>
        <v>10.3</v>
      </c>
      <c r="AR38" s="117">
        <f>SUM(AR14:AR37)</f>
        <v>9.9</v>
      </c>
      <c r="AS38" s="118">
        <f t="shared" si="48"/>
        <v>96.11650485436894</v>
      </c>
      <c r="AT38" s="117">
        <f>SUM(AT14:AT37)</f>
        <v>588</v>
      </c>
      <c r="AU38" s="117">
        <f>SUM(AU14:AU37)</f>
        <v>602.8</v>
      </c>
      <c r="AV38" s="118">
        <f t="shared" si="57"/>
        <v>102.51700680272108</v>
      </c>
      <c r="AW38" s="117">
        <f>SUM(AW14:AW37)</f>
        <v>0</v>
      </c>
      <c r="AX38" s="117">
        <f>SUM(AX14:AX37)</f>
        <v>0</v>
      </c>
      <c r="AY38" s="117"/>
      <c r="AZ38" s="117">
        <f>SUM(AZ14:AZ37)</f>
        <v>228.8</v>
      </c>
      <c r="BA38" s="117">
        <f>SUM(BA14:BA37)</f>
        <v>259.9</v>
      </c>
      <c r="BB38" s="118">
        <f t="shared" si="58"/>
        <v>113.59265734265733</v>
      </c>
      <c r="BC38" s="117">
        <f t="shared" si="11"/>
        <v>2.075613340148223</v>
      </c>
      <c r="BD38" s="117">
        <f>SUM(BD14:BD24)</f>
        <v>0</v>
      </c>
      <c r="BE38" s="117">
        <f>SUM(BE14:BE24)</f>
        <v>0</v>
      </c>
      <c r="BF38" s="117"/>
      <c r="BG38" s="117">
        <f>SUM(BG14:BG24)</f>
        <v>472.9</v>
      </c>
      <c r="BH38" s="117">
        <f>SUM(BH14:BH37)</f>
        <v>279.7</v>
      </c>
      <c r="BI38" s="118">
        <f>BH38/BG38*100</f>
        <v>59.14569676464369</v>
      </c>
      <c r="BJ38" s="117">
        <f t="shared" si="12"/>
        <v>2.2337400971121895</v>
      </c>
      <c r="BK38" s="117">
        <f>SUM(BK14:BK37)</f>
        <v>434.20000000000005</v>
      </c>
      <c r="BL38" s="117">
        <f>SUM(BL14:BL37)</f>
        <v>218.3</v>
      </c>
      <c r="BM38" s="117">
        <f>BL38/BK38*100</f>
        <v>50.27637033625057</v>
      </c>
      <c r="BN38" s="117">
        <f t="shared" si="13"/>
        <v>1.743387426526961</v>
      </c>
      <c r="BO38" s="117">
        <f>SUM(BO14:BO24)</f>
        <v>78236.8</v>
      </c>
      <c r="BP38" s="117">
        <f>SUM(BP14:BP37)</f>
        <v>75693.99999999999</v>
      </c>
      <c r="BQ38" s="117">
        <f t="shared" si="60"/>
        <v>96.74986707022781</v>
      </c>
      <c r="BR38" s="117">
        <f>SUM(BR14:BR24)</f>
        <v>8040.200000000001</v>
      </c>
      <c r="BS38" s="117">
        <f>SUM(BS14:BS37)</f>
        <v>8040.200000000001</v>
      </c>
      <c r="BT38" s="117">
        <f>BS38/BR38*100</f>
        <v>100</v>
      </c>
      <c r="BU38" s="117">
        <f>SUM(BU14:BU24)</f>
        <v>5625.4</v>
      </c>
      <c r="BV38" s="117">
        <f>SUM(BV14:BV24)</f>
        <v>5625.4</v>
      </c>
      <c r="BW38" s="118">
        <f t="shared" si="33"/>
        <v>100</v>
      </c>
      <c r="BX38" s="117">
        <f>SUM(BX14:BX37)</f>
        <v>3940.7</v>
      </c>
      <c r="BY38" s="117">
        <f>SUM(BY14:BY37)</f>
        <v>3057.3</v>
      </c>
      <c r="BZ38" s="117">
        <f>BY38/BX38*100</f>
        <v>77.58266297865862</v>
      </c>
      <c r="CA38" s="117">
        <f>SUM(CA14:CA37)</f>
        <v>0</v>
      </c>
      <c r="CB38" s="117">
        <f>SUM(CB14:CB37)</f>
        <v>0</v>
      </c>
      <c r="CC38" s="118">
        <v>0</v>
      </c>
      <c r="CD38" s="117">
        <f>SUM(CD14:CD24)</f>
        <v>92370.6</v>
      </c>
      <c r="CE38" s="117">
        <f>SUM(CE14:CE24)</f>
        <v>87531</v>
      </c>
      <c r="CF38" s="117">
        <f t="shared" si="62"/>
        <v>94.76067060298406</v>
      </c>
      <c r="CG38" s="117">
        <f>SUM(CG14:CG24)</f>
        <v>15757.299999999997</v>
      </c>
      <c r="CH38" s="117">
        <f>SUM(CH14:CH37)</f>
        <v>14599.3</v>
      </c>
      <c r="CI38" s="117">
        <f t="shared" si="63"/>
        <v>92.65102523909555</v>
      </c>
      <c r="CJ38" s="117">
        <f t="shared" si="64"/>
        <v>16.67900515246027</v>
      </c>
      <c r="CK38" s="117">
        <f>SUM(CK14:CK24)</f>
        <v>13719.300000000001</v>
      </c>
      <c r="CL38" s="117">
        <f>SUM(CL14:CL37)</f>
        <v>12622.300000000001</v>
      </c>
      <c r="CM38" s="117">
        <f t="shared" si="65"/>
        <v>92.00396521688424</v>
      </c>
      <c r="CN38" s="117">
        <f>SUM(CN14:CN37)</f>
        <v>34262.7</v>
      </c>
      <c r="CO38" s="117">
        <f>SUM(CO14:CO37)</f>
        <v>31893.2</v>
      </c>
      <c r="CP38" s="117">
        <f t="shared" si="38"/>
        <v>93.08431618056954</v>
      </c>
      <c r="CQ38" s="117">
        <f>SUM(CQ14:CQ37)</f>
        <v>20912.8</v>
      </c>
      <c r="CR38" s="117">
        <f>SUM(CR14:CR37)</f>
        <v>20343.000000000004</v>
      </c>
      <c r="CS38" s="117">
        <f t="shared" si="66"/>
        <v>97.27535289392145</v>
      </c>
      <c r="CT38" s="117">
        <f t="shared" si="39"/>
        <v>23.24090893512013</v>
      </c>
      <c r="CU38" s="117">
        <f>SUM(CU14:CU37)</f>
        <v>15923.1</v>
      </c>
      <c r="CV38" s="117">
        <f>SUM(CV14:CV37)</f>
        <v>15180.699999999999</v>
      </c>
      <c r="CW38" s="117">
        <f t="shared" si="67"/>
        <v>95.33759129817685</v>
      </c>
      <c r="CX38" s="117">
        <f t="shared" si="68"/>
        <v>17.343226971015984</v>
      </c>
      <c r="CY38" s="117">
        <f>SUM(CY14:CY37)</f>
        <v>3623.2000000000003</v>
      </c>
      <c r="CZ38" s="117">
        <f>SUM(CZ14:CZ37)</f>
        <v>0</v>
      </c>
      <c r="DA38" s="117">
        <f t="shared" si="69"/>
        <v>0</v>
      </c>
      <c r="DB38" s="117">
        <f>SUM(DB14:DB37)</f>
        <v>861.8999999999999</v>
      </c>
      <c r="DC38" s="117">
        <f>SUM(DC14:DC37)</f>
        <v>0</v>
      </c>
      <c r="DD38" s="117">
        <f t="shared" si="70"/>
        <v>0</v>
      </c>
      <c r="DE38" s="117">
        <f>SUM(DE14:DE37)</f>
        <v>-3313.300000000001</v>
      </c>
      <c r="DF38" s="117">
        <f>SUM(DF14:DF24)</f>
        <v>-2372.699999999999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6" sqref="B36:B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2021-03-25T07:46:37Z</cp:lastPrinted>
  <dcterms:created xsi:type="dcterms:W3CDTF">2006-03-31T05:22:05Z</dcterms:created>
  <dcterms:modified xsi:type="dcterms:W3CDTF">2021-03-25T07:47:14Z</dcterms:modified>
  <cp:category/>
  <cp:version/>
  <cp:contentType/>
  <cp:contentStatus/>
  <cp:revision>1</cp:revision>
</cp:coreProperties>
</file>