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<sst xmlns="http://schemas.openxmlformats.org/spreadsheetml/2006/main" count="184" uniqueCount="100">
  <si>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</si>
  <si>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</si>
  <si>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</si>
  <si>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</si>
  <si>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</si>
  <si>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</si>
  <si>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</si>
  <si>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</si>
  <si>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</si>
  <si>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</si>
  <si>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</si>
  <si>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</si>
  <si>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</si>
  <si>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</si>
  <si>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</si>
  <si>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</si>
  <si>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</si>
  <si>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</si>
  <si>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</si>
  <si>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</si>
  <si>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</si>
  <si>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</si>
  <si>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</si>
  <si>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</si>
  <si>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</si>
  <si>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</si>
  <si>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</si>
  <si>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</si>
  <si>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</si>
  <si>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</si>
  <si>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</si>
  <si>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</si>
  <si>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</si>
  <si>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</si>
  <si>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</si>
  <si>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</si>
  <si>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</si>
  <si>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</si>
  <si>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</si>
  <si>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</si>
  <si>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</si>
  <si>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</si>
  <si>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</si>
  <si>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</si>
  <si>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</si>
  <si>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</si>
  <si>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</si>
  <si>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</si>
  <si>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</si>
  <si>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</si>
  <si>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</si>
  <si>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</si>
  <si>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</si>
  <si>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</si>
  <si>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</si>
  <si>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</si>
  <si>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</si>
  <si>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</si>
  <si>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</si>
  <si>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</si>
  <si>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</si>
  <si>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</si>
  <si>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</si>
  <si>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</si>
  <si>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</si>
  <si>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</si>
  <si>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</si>
  <si>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</si>
  <si>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</si>
  <si>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</si>
  <si>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</si>
  <si>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</si>
  <si>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</si>
  <si>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</si>
  <si>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</si>
  <si>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</si>
  <si>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</si>
  <si>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</si>
  <si>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</si>
  <si>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</si>
  <si>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</si>
  <si>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</si>
  <si>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</si>
  <si>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</si>
  <si>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</si>
  <si>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</si>
  <si>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</si>
  <si>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</si>
  <si>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</si>
  <si>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</si>
  <si>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</si>
  <si>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</si>
  <si>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</si>
  <si>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Инициативные платежи, зачисляемые в бюджеты сельских поселений</t>
  </si>
  <si>
    <t xml:space="preserve">Исполнение консолидированного бюджета Чебоксарского района по состоянию на 01.04.2021 (Бюджетные средства) </t>
  </si>
  <si>
    <t xml:space="preserve">Исполнение налоговых и неналоговых доходов бюджетов сельских поселений Чебоксарского района по состоянию на 01.04.2021года </t>
  </si>
  <si>
    <t>исполнено на 01.04.2021</t>
  </si>
  <si>
    <t>на 01.04.2021</t>
  </si>
  <si>
    <t>01.04.2021 к Плановым назчениям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</si>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</sst>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30" borderId="0">
      <alignment/>
      <protection/>
    </xf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16" fillId="35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righ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8"/>
  <sheetViews>
    <sheetView tabSelected="1" zoomScalePageLayoutView="0" workbookViewId="0" topLeftCell="A1">
      <pane xSplit="1" ySplit="11" topLeftCell="N24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1" sqref="AD1:AF16384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3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1.875" style="0" customWidth="1"/>
    <col min="12" max="12" width="11.25390625" style="0" customWidth="1"/>
    <col min="13" max="13" width="9.125" style="0" customWidth="1"/>
    <col min="14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9" width="14.62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56" t="s">
        <v>94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7"/>
      <c r="AB3" s="157"/>
    </row>
    <row r="4" spans="1:27" ht="12.75">
      <c r="A4" s="1"/>
      <c r="B4" s="6" t="s">
        <v>90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77" t="s">
        <v>75</v>
      </c>
      <c r="AA5" s="177"/>
      <c r="AB5" s="177"/>
      <c r="AC5" s="177"/>
    </row>
    <row r="6" spans="1:29" ht="19.5" customHeight="1">
      <c r="A6" s="169"/>
      <c r="B6" s="130" t="s">
        <v>0</v>
      </c>
      <c r="C6" s="131"/>
      <c r="D6" s="132"/>
      <c r="E6" s="178" t="s">
        <v>6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80"/>
      <c r="Y6" s="158" t="s">
        <v>32</v>
      </c>
      <c r="Z6" s="166"/>
      <c r="AA6" s="159"/>
      <c r="AB6" s="158" t="s">
        <v>33</v>
      </c>
      <c r="AC6" s="159"/>
    </row>
    <row r="7" spans="1:29" ht="15.75" customHeight="1">
      <c r="A7" s="170"/>
      <c r="B7" s="133"/>
      <c r="C7" s="134"/>
      <c r="D7" s="135"/>
      <c r="E7" s="145" t="s">
        <v>7</v>
      </c>
      <c r="F7" s="146"/>
      <c r="G7" s="147"/>
      <c r="H7" s="181" t="s">
        <v>8</v>
      </c>
      <c r="I7" s="182"/>
      <c r="J7" s="183"/>
      <c r="K7" s="181" t="s">
        <v>34</v>
      </c>
      <c r="L7" s="182"/>
      <c r="M7" s="183"/>
      <c r="N7" s="181" t="s">
        <v>74</v>
      </c>
      <c r="O7" s="182"/>
      <c r="P7" s="183"/>
      <c r="Q7" s="181" t="s">
        <v>93</v>
      </c>
      <c r="R7" s="183"/>
      <c r="S7" s="139" t="s">
        <v>59</v>
      </c>
      <c r="T7" s="140"/>
      <c r="U7" s="139" t="s">
        <v>99</v>
      </c>
      <c r="V7" s="140"/>
      <c r="W7" s="145" t="s">
        <v>40</v>
      </c>
      <c r="X7" s="172"/>
      <c r="Y7" s="160"/>
      <c r="Z7" s="167"/>
      <c r="AA7" s="161"/>
      <c r="AB7" s="160"/>
      <c r="AC7" s="161"/>
    </row>
    <row r="8" spans="1:29" ht="16.5" customHeight="1">
      <c r="A8" s="170"/>
      <c r="B8" s="133"/>
      <c r="C8" s="134"/>
      <c r="D8" s="135"/>
      <c r="E8" s="148"/>
      <c r="F8" s="149"/>
      <c r="G8" s="150"/>
      <c r="H8" s="184"/>
      <c r="I8" s="185"/>
      <c r="J8" s="186"/>
      <c r="K8" s="184"/>
      <c r="L8" s="185"/>
      <c r="M8" s="186"/>
      <c r="N8" s="184"/>
      <c r="O8" s="185"/>
      <c r="P8" s="186"/>
      <c r="Q8" s="184"/>
      <c r="R8" s="186"/>
      <c r="S8" s="141"/>
      <c r="T8" s="142"/>
      <c r="U8" s="141"/>
      <c r="V8" s="142"/>
      <c r="W8" s="173"/>
      <c r="X8" s="174"/>
      <c r="Y8" s="160"/>
      <c r="Z8" s="167"/>
      <c r="AA8" s="161"/>
      <c r="AB8" s="160"/>
      <c r="AC8" s="161"/>
    </row>
    <row r="9" spans="1:29" ht="127.5" customHeight="1">
      <c r="A9" s="170"/>
      <c r="B9" s="136"/>
      <c r="C9" s="137"/>
      <c r="D9" s="138"/>
      <c r="E9" s="164" t="s">
        <v>80</v>
      </c>
      <c r="F9" s="33"/>
      <c r="G9" s="32"/>
      <c r="H9" s="187"/>
      <c r="I9" s="188"/>
      <c r="J9" s="189"/>
      <c r="K9" s="187"/>
      <c r="L9" s="188"/>
      <c r="M9" s="189"/>
      <c r="N9" s="190"/>
      <c r="O9" s="192"/>
      <c r="P9" s="191"/>
      <c r="Q9" s="190"/>
      <c r="R9" s="191"/>
      <c r="S9" s="143"/>
      <c r="T9" s="144"/>
      <c r="U9" s="143"/>
      <c r="V9" s="144"/>
      <c r="W9" s="175"/>
      <c r="X9" s="176"/>
      <c r="Y9" s="162"/>
      <c r="Z9" s="168"/>
      <c r="AA9" s="163"/>
      <c r="AB9" s="162"/>
      <c r="AC9" s="163"/>
    </row>
    <row r="10" spans="1:29" ht="42" customHeight="1">
      <c r="A10" s="171"/>
      <c r="B10" s="10" t="s">
        <v>80</v>
      </c>
      <c r="C10" s="10" t="s">
        <v>10</v>
      </c>
      <c r="D10" s="11" t="s">
        <v>11</v>
      </c>
      <c r="E10" s="165"/>
      <c r="F10" s="30" t="s">
        <v>96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7" t="s">
        <v>9</v>
      </c>
      <c r="Z10" s="27" t="s">
        <v>10</v>
      </c>
      <c r="AA10" s="28" t="s">
        <v>11</v>
      </c>
      <c r="AB10" s="27" t="s">
        <v>9</v>
      </c>
      <c r="AC10" s="27" t="s">
        <v>10</v>
      </c>
    </row>
    <row r="11" spans="1:29" ht="16.5" customHeight="1">
      <c r="A11" s="119">
        <v>1</v>
      </c>
      <c r="B11" s="79">
        <v>2</v>
      </c>
      <c r="C11" s="79">
        <v>3</v>
      </c>
      <c r="D11" s="79">
        <v>4</v>
      </c>
      <c r="E11" s="80">
        <v>5</v>
      </c>
      <c r="F11" s="79">
        <v>6</v>
      </c>
      <c r="G11" s="79">
        <v>7</v>
      </c>
      <c r="H11" s="79">
        <v>8</v>
      </c>
      <c r="I11" s="81">
        <v>9</v>
      </c>
      <c r="J11" s="79">
        <v>10</v>
      </c>
      <c r="K11" s="79">
        <v>11</v>
      </c>
      <c r="L11" s="81">
        <v>12</v>
      </c>
      <c r="M11" s="79">
        <v>13</v>
      </c>
      <c r="N11" s="79">
        <v>14</v>
      </c>
      <c r="O11" s="81">
        <v>15</v>
      </c>
      <c r="P11" s="79">
        <v>16</v>
      </c>
      <c r="Q11" s="79">
        <v>17</v>
      </c>
      <c r="R11" s="81">
        <v>18</v>
      </c>
      <c r="S11" s="79">
        <v>19</v>
      </c>
      <c r="T11" s="81">
        <v>20</v>
      </c>
      <c r="U11" s="81"/>
      <c r="V11" s="81"/>
      <c r="W11" s="82">
        <v>21</v>
      </c>
      <c r="X11" s="82">
        <v>22</v>
      </c>
      <c r="Y11" s="82">
        <v>23</v>
      </c>
      <c r="Z11" s="82">
        <v>24</v>
      </c>
      <c r="AA11" s="82">
        <v>25</v>
      </c>
      <c r="AB11" s="82">
        <v>26</v>
      </c>
      <c r="AC11" s="82">
        <v>27</v>
      </c>
    </row>
    <row r="12" spans="1:29" ht="19.5" customHeight="1">
      <c r="A12" s="116" t="s">
        <v>43</v>
      </c>
      <c r="B12" s="51">
        <f>E12+H12+N12+Q12+S12+W12</f>
        <v>20231264.85</v>
      </c>
      <c r="C12" s="51">
        <f>F12+I12+O12+R12+T12+X12</f>
        <v>1797828.8900000001</v>
      </c>
      <c r="D12" s="52">
        <f aca="true" t="shared" si="0" ref="D12:D28">C12/B12*100</f>
        <v>8.88638897928322</v>
      </c>
      <c r="E12" s="53">
        <v>2646600</v>
      </c>
      <c r="F12" s="53">
        <v>435790.89</v>
      </c>
      <c r="G12" s="52">
        <f aca="true" t="shared" si="1" ref="G12:G28">F12/E12*100</f>
        <v>16.466065518023125</v>
      </c>
      <c r="H12" s="53">
        <v>17506576.35</v>
      </c>
      <c r="I12" s="53">
        <v>1362038</v>
      </c>
      <c r="J12" s="54">
        <f aca="true" t="shared" si="2" ref="J12:J28">I12/H12*100</f>
        <v>7.7801505718164</v>
      </c>
      <c r="K12" s="53">
        <v>3277400</v>
      </c>
      <c r="L12" s="53">
        <v>819348</v>
      </c>
      <c r="M12" s="52">
        <f aca="true" t="shared" si="3" ref="M12:M28">L12/K12*100</f>
        <v>24.999938976017575</v>
      </c>
      <c r="N12" s="114">
        <v>0</v>
      </c>
      <c r="O12" s="62">
        <v>0</v>
      </c>
      <c r="P12" s="112" t="e">
        <f>O12/N12*100</f>
        <v>#DIV/0!</v>
      </c>
      <c r="Q12" s="121">
        <v>78088.5</v>
      </c>
      <c r="R12" s="121">
        <v>0</v>
      </c>
      <c r="S12" s="52"/>
      <c r="T12" s="52"/>
      <c r="U12" s="52"/>
      <c r="V12" s="52"/>
      <c r="W12" s="52"/>
      <c r="X12" s="59"/>
      <c r="Y12" s="51">
        <v>20619202.92</v>
      </c>
      <c r="Z12" s="51">
        <v>923018.43</v>
      </c>
      <c r="AA12" s="55">
        <f>Z12/Y12*100</f>
        <v>4.476499084766754</v>
      </c>
      <c r="AB12" s="86">
        <f aca="true" t="shared" si="4" ref="AB12:AB32">B12-Y12</f>
        <v>-387938.0700000003</v>
      </c>
      <c r="AC12" s="86">
        <f aca="true" t="shared" si="5" ref="AC12:AC32">C12-Z12</f>
        <v>874810.4600000001</v>
      </c>
    </row>
    <row r="13" spans="1:29" ht="19.5" customHeight="1">
      <c r="A13" s="116" t="s">
        <v>44</v>
      </c>
      <c r="B13" s="51">
        <f>E13+H13+N13+Q13+S13+W13</f>
        <v>11418173.5</v>
      </c>
      <c r="C13" s="51">
        <f>F13+I13+O13+R13+T13+X13</f>
        <v>946888.25</v>
      </c>
      <c r="D13" s="52">
        <f t="shared" si="0"/>
        <v>8.2928171480316</v>
      </c>
      <c r="E13" s="53">
        <v>1618400</v>
      </c>
      <c r="F13" s="53">
        <v>147998.25</v>
      </c>
      <c r="G13" s="52">
        <f t="shared" si="1"/>
        <v>9.144726272862085</v>
      </c>
      <c r="H13" s="53">
        <v>9740501.8</v>
      </c>
      <c r="I13" s="53">
        <v>798890</v>
      </c>
      <c r="J13" s="54">
        <f t="shared" si="2"/>
        <v>8.201733508226445</v>
      </c>
      <c r="K13" s="53">
        <v>1836200</v>
      </c>
      <c r="L13" s="53">
        <v>459048</v>
      </c>
      <c r="M13" s="52">
        <f t="shared" si="3"/>
        <v>24.999891079403117</v>
      </c>
      <c r="N13" s="53">
        <v>0</v>
      </c>
      <c r="O13" s="53">
        <v>0</v>
      </c>
      <c r="P13" s="112" t="e">
        <f>O13/N13*100</f>
        <v>#DIV/0!</v>
      </c>
      <c r="Q13" s="121">
        <v>59271.7</v>
      </c>
      <c r="R13" s="121">
        <v>0</v>
      </c>
      <c r="S13" s="52"/>
      <c r="T13" s="52"/>
      <c r="U13" s="52"/>
      <c r="V13" s="52"/>
      <c r="W13" s="57"/>
      <c r="X13" s="53">
        <v>0</v>
      </c>
      <c r="Y13" s="51">
        <v>11605736.89</v>
      </c>
      <c r="Z13" s="51">
        <v>563973.66</v>
      </c>
      <c r="AA13" s="55">
        <f aca="true" t="shared" si="6" ref="AA13:AA31">Z13/Y13*100</f>
        <v>4.859438615103741</v>
      </c>
      <c r="AB13" s="86">
        <f t="shared" si="4"/>
        <v>-187563.3900000006</v>
      </c>
      <c r="AC13" s="56">
        <f t="shared" si="5"/>
        <v>382914.58999999997</v>
      </c>
    </row>
    <row r="14" spans="1:29" ht="19.5" customHeight="1">
      <c r="A14" s="116" t="s">
        <v>45</v>
      </c>
      <c r="B14" s="51">
        <f>E14+H14+N14+Q14+S14+W14+U14</f>
        <v>41283228.68</v>
      </c>
      <c r="C14" s="51">
        <f>F14+I14+O14+R14+T14+X14+V14</f>
        <v>4880103.8</v>
      </c>
      <c r="D14" s="52">
        <f t="shared" si="0"/>
        <v>11.82103230788295</v>
      </c>
      <c r="E14" s="53">
        <v>7269600</v>
      </c>
      <c r="F14" s="53">
        <v>1401067.79</v>
      </c>
      <c r="G14" s="52">
        <f t="shared" si="1"/>
        <v>19.272969489380433</v>
      </c>
      <c r="H14" s="53">
        <v>33510429.97</v>
      </c>
      <c r="I14" s="53">
        <v>3567103</v>
      </c>
      <c r="J14" s="54">
        <f t="shared" si="2"/>
        <v>10.644754493432124</v>
      </c>
      <c r="K14" s="53">
        <v>12485300</v>
      </c>
      <c r="L14" s="53">
        <v>3121320</v>
      </c>
      <c r="M14" s="52">
        <f t="shared" si="3"/>
        <v>24.999959952904614</v>
      </c>
      <c r="N14" s="53">
        <v>0</v>
      </c>
      <c r="O14" s="53">
        <v>-91584</v>
      </c>
      <c r="P14" s="112" t="e">
        <f aca="true" t="shared" si="7" ref="P14:P28">O14/N14*100</f>
        <v>#DIV/0!</v>
      </c>
      <c r="Q14" s="121">
        <v>503198.71</v>
      </c>
      <c r="R14" s="121">
        <v>0</v>
      </c>
      <c r="S14" s="52"/>
      <c r="T14" s="120"/>
      <c r="U14" s="120">
        <v>0</v>
      </c>
      <c r="V14" s="120">
        <v>3517.01</v>
      </c>
      <c r="W14" s="53">
        <v>0</v>
      </c>
      <c r="X14" s="53">
        <v>0</v>
      </c>
      <c r="Y14" s="51">
        <v>41509147.27</v>
      </c>
      <c r="Z14" s="51">
        <v>2629939.06</v>
      </c>
      <c r="AA14" s="55">
        <f t="shared" si="6"/>
        <v>6.335806040276673</v>
      </c>
      <c r="AB14" s="56">
        <f t="shared" si="4"/>
        <v>-225918.59000000358</v>
      </c>
      <c r="AC14" s="56">
        <f t="shared" si="5"/>
        <v>2250164.7399999998</v>
      </c>
    </row>
    <row r="15" spans="1:29" ht="19.5" customHeight="1">
      <c r="A15" s="116" t="s">
        <v>46</v>
      </c>
      <c r="B15" s="51">
        <f aca="true" t="shared" si="8" ref="B15:B28">E15+H15+N15+Q15+S15+W15+U15</f>
        <v>21204095.31</v>
      </c>
      <c r="C15" s="51">
        <f aca="true" t="shared" si="9" ref="C15:C28">F15+I15+O15+R15+T15+X15+V15</f>
        <v>2608087.9400000004</v>
      </c>
      <c r="D15" s="52">
        <f t="shared" si="0"/>
        <v>12.299925565652444</v>
      </c>
      <c r="E15" s="53">
        <v>4858300</v>
      </c>
      <c r="F15" s="53">
        <v>396159.53</v>
      </c>
      <c r="G15" s="52">
        <f t="shared" si="1"/>
        <v>8.154282979643087</v>
      </c>
      <c r="H15" s="53">
        <v>16313424</v>
      </c>
      <c r="I15" s="53">
        <v>2188447</v>
      </c>
      <c r="J15" s="54">
        <f t="shared" si="2"/>
        <v>13.415007174459511</v>
      </c>
      <c r="K15" s="53">
        <v>5798900</v>
      </c>
      <c r="L15" s="53">
        <v>1449723</v>
      </c>
      <c r="M15" s="52">
        <f t="shared" si="3"/>
        <v>24.999965510700306</v>
      </c>
      <c r="N15" s="53">
        <v>0</v>
      </c>
      <c r="O15" s="53">
        <v>0</v>
      </c>
      <c r="P15" s="112" t="e">
        <f t="shared" si="7"/>
        <v>#DIV/0!</v>
      </c>
      <c r="Q15" s="121">
        <v>32371.31</v>
      </c>
      <c r="R15" s="121">
        <v>20500</v>
      </c>
      <c r="S15" s="52"/>
      <c r="T15" s="52"/>
      <c r="U15" s="53">
        <v>0</v>
      </c>
      <c r="V15" s="53">
        <v>2981.41</v>
      </c>
      <c r="W15" s="57"/>
      <c r="X15" s="53"/>
      <c r="Y15" s="51">
        <v>21903274</v>
      </c>
      <c r="Z15" s="51">
        <v>1973481.43</v>
      </c>
      <c r="AA15" s="55">
        <f t="shared" si="6"/>
        <v>9.009983758592437</v>
      </c>
      <c r="AB15" s="56">
        <f t="shared" si="4"/>
        <v>-699178.6900000013</v>
      </c>
      <c r="AC15" s="56">
        <f t="shared" si="5"/>
        <v>634606.5100000005</v>
      </c>
    </row>
    <row r="16" spans="1:29" ht="19.5" customHeight="1">
      <c r="A16" s="116" t="s">
        <v>47</v>
      </c>
      <c r="B16" s="51">
        <f t="shared" si="8"/>
        <v>36101686.730000004</v>
      </c>
      <c r="C16" s="51">
        <f t="shared" si="9"/>
        <v>5032266.01</v>
      </c>
      <c r="D16" s="52">
        <f t="shared" si="0"/>
        <v>13.939143751469807</v>
      </c>
      <c r="E16" s="53">
        <v>8501400</v>
      </c>
      <c r="F16" s="53">
        <v>696434.83</v>
      </c>
      <c r="G16" s="52">
        <f t="shared" si="1"/>
        <v>8.192001670313125</v>
      </c>
      <c r="H16" s="53">
        <v>26653728.7</v>
      </c>
      <c r="I16" s="53">
        <v>3771194</v>
      </c>
      <c r="J16" s="54">
        <f>I16/H16*100</f>
        <v>14.148842146802524</v>
      </c>
      <c r="K16" s="53">
        <v>6318800</v>
      </c>
      <c r="L16" s="53">
        <v>1579698</v>
      </c>
      <c r="M16" s="52">
        <f>L16/K16*100</f>
        <v>24.999968348420587</v>
      </c>
      <c r="N16" s="53">
        <v>0</v>
      </c>
      <c r="O16" s="53">
        <v>138711.5</v>
      </c>
      <c r="P16" s="112" t="e">
        <f t="shared" si="7"/>
        <v>#DIV/0!</v>
      </c>
      <c r="Q16" s="121">
        <v>946558.03</v>
      </c>
      <c r="R16" s="121">
        <v>34150</v>
      </c>
      <c r="S16" s="52"/>
      <c r="T16" s="52"/>
      <c r="U16" s="53">
        <v>0</v>
      </c>
      <c r="V16" s="53">
        <v>391775.68</v>
      </c>
      <c r="W16" s="57"/>
      <c r="X16" s="53"/>
      <c r="Y16" s="51">
        <v>37518718.29</v>
      </c>
      <c r="Z16" s="51">
        <v>1132524.46</v>
      </c>
      <c r="AA16" s="55">
        <f t="shared" si="6"/>
        <v>3.018558499909779</v>
      </c>
      <c r="AB16" s="56">
        <f t="shared" si="4"/>
        <v>-1417031.559999995</v>
      </c>
      <c r="AC16" s="56">
        <f t="shared" si="5"/>
        <v>3899741.55</v>
      </c>
    </row>
    <row r="17" spans="1:29" ht="19.5" customHeight="1">
      <c r="A17" s="116" t="s">
        <v>48</v>
      </c>
      <c r="B17" s="51">
        <f t="shared" si="8"/>
        <v>17043531.42</v>
      </c>
      <c r="C17" s="51">
        <f t="shared" si="9"/>
        <v>1558388.35</v>
      </c>
      <c r="D17" s="52">
        <f t="shared" si="0"/>
        <v>9.14357659570061</v>
      </c>
      <c r="E17" s="53">
        <v>2258900</v>
      </c>
      <c r="F17" s="53">
        <v>306919.35</v>
      </c>
      <c r="G17" s="52">
        <f t="shared" si="1"/>
        <v>13.587115410155384</v>
      </c>
      <c r="H17" s="53">
        <v>14673855.92</v>
      </c>
      <c r="I17" s="53">
        <v>1221469</v>
      </c>
      <c r="J17" s="54">
        <f t="shared" si="2"/>
        <v>8.324117441654694</v>
      </c>
      <c r="K17" s="53">
        <v>3641500</v>
      </c>
      <c r="L17" s="53">
        <v>910371</v>
      </c>
      <c r="M17" s="52">
        <f t="shared" si="3"/>
        <v>24.999890155155843</v>
      </c>
      <c r="N17" s="53">
        <v>0</v>
      </c>
      <c r="O17" s="53">
        <v>0</v>
      </c>
      <c r="P17" s="112" t="e">
        <f t="shared" si="7"/>
        <v>#DIV/0!</v>
      </c>
      <c r="Q17" s="121">
        <v>110775.5</v>
      </c>
      <c r="R17" s="121">
        <v>30000</v>
      </c>
      <c r="S17" s="52"/>
      <c r="T17" s="52"/>
      <c r="U17" s="53"/>
      <c r="V17" s="53"/>
      <c r="W17" s="53">
        <v>0</v>
      </c>
      <c r="X17" s="53">
        <v>0</v>
      </c>
      <c r="Y17" s="51">
        <v>17141911.92</v>
      </c>
      <c r="Z17" s="51">
        <v>1192166.29</v>
      </c>
      <c r="AA17" s="55">
        <f t="shared" si="6"/>
        <v>6.9546868258555365</v>
      </c>
      <c r="AB17" s="56">
        <f t="shared" si="4"/>
        <v>-98380.5</v>
      </c>
      <c r="AC17" s="56">
        <f t="shared" si="5"/>
        <v>366222.06000000006</v>
      </c>
    </row>
    <row r="18" spans="1:29" ht="19.5" customHeight="1">
      <c r="A18" s="116" t="s">
        <v>49</v>
      </c>
      <c r="B18" s="51">
        <f t="shared" si="8"/>
        <v>31378270.9</v>
      </c>
      <c r="C18" s="51">
        <f t="shared" si="9"/>
        <v>5020985.43</v>
      </c>
      <c r="D18" s="52">
        <f t="shared" si="0"/>
        <v>16.00147263053937</v>
      </c>
      <c r="E18" s="53">
        <v>7849800</v>
      </c>
      <c r="F18" s="53">
        <v>1367752.63</v>
      </c>
      <c r="G18" s="52">
        <f t="shared" si="1"/>
        <v>17.42404430686132</v>
      </c>
      <c r="H18" s="53">
        <v>23528189.2</v>
      </c>
      <c r="I18" s="53">
        <v>3653232.8</v>
      </c>
      <c r="J18" s="54">
        <f t="shared" si="2"/>
        <v>15.527046169791936</v>
      </c>
      <c r="K18" s="53">
        <v>9679100</v>
      </c>
      <c r="L18" s="53">
        <v>2419773</v>
      </c>
      <c r="M18" s="52">
        <f t="shared" si="3"/>
        <v>24.99997933692182</v>
      </c>
      <c r="N18" s="53">
        <v>0</v>
      </c>
      <c r="O18" s="53">
        <v>0</v>
      </c>
      <c r="P18" s="112" t="e">
        <f t="shared" si="7"/>
        <v>#DIV/0!</v>
      </c>
      <c r="Q18" s="121">
        <v>281.7</v>
      </c>
      <c r="R18" s="121">
        <v>0</v>
      </c>
      <c r="S18" s="52"/>
      <c r="T18" s="53"/>
      <c r="U18" s="53"/>
      <c r="V18" s="53"/>
      <c r="W18" s="53">
        <v>0</v>
      </c>
      <c r="X18" s="53">
        <v>0</v>
      </c>
      <c r="Y18" s="51">
        <v>32087109.53</v>
      </c>
      <c r="Z18" s="51">
        <v>4752826.9</v>
      </c>
      <c r="AA18" s="55">
        <f t="shared" si="6"/>
        <v>14.812262524165106</v>
      </c>
      <c r="AB18" s="56">
        <f t="shared" si="4"/>
        <v>-708838.6300000027</v>
      </c>
      <c r="AC18" s="56">
        <f t="shared" si="5"/>
        <v>268158.52999999933</v>
      </c>
    </row>
    <row r="19" spans="1:29" ht="19.5" customHeight="1">
      <c r="A19" s="116" t="s">
        <v>50</v>
      </c>
      <c r="B19" s="51">
        <f t="shared" si="8"/>
        <v>38439708.4</v>
      </c>
      <c r="C19" s="51">
        <f t="shared" si="9"/>
        <v>7169726.6899999995</v>
      </c>
      <c r="D19" s="52">
        <f t="shared" si="0"/>
        <v>18.65187585554109</v>
      </c>
      <c r="E19" s="53">
        <v>19063300</v>
      </c>
      <c r="F19" s="53">
        <v>3303451.69</v>
      </c>
      <c r="G19" s="52">
        <f t="shared" si="1"/>
        <v>17.32885539229829</v>
      </c>
      <c r="H19" s="53">
        <v>18878876.4</v>
      </c>
      <c r="I19" s="53">
        <v>3865209</v>
      </c>
      <c r="J19" s="54">
        <f t="shared" si="2"/>
        <v>20.473723743432107</v>
      </c>
      <c r="K19" s="53">
        <v>15460000</v>
      </c>
      <c r="L19" s="53">
        <v>3864990</v>
      </c>
      <c r="M19" s="52">
        <f t="shared" si="3"/>
        <v>24.99993531694696</v>
      </c>
      <c r="N19" s="53">
        <v>0</v>
      </c>
      <c r="O19" s="53">
        <v>0</v>
      </c>
      <c r="P19" s="112" t="e">
        <f t="shared" si="7"/>
        <v>#DIV/0!</v>
      </c>
      <c r="Q19" s="121">
        <v>497532</v>
      </c>
      <c r="R19" s="121">
        <v>0</v>
      </c>
      <c r="S19" s="52"/>
      <c r="T19" s="53"/>
      <c r="U19" s="53">
        <v>0</v>
      </c>
      <c r="V19" s="53">
        <v>1066</v>
      </c>
      <c r="W19" s="53">
        <v>0</v>
      </c>
      <c r="X19" s="53">
        <v>0</v>
      </c>
      <c r="Y19" s="51">
        <v>39086695.4</v>
      </c>
      <c r="Z19" s="51">
        <v>2952508.14</v>
      </c>
      <c r="AA19" s="55">
        <f t="shared" si="6"/>
        <v>7.5537420336639665</v>
      </c>
      <c r="AB19" s="56">
        <f t="shared" si="4"/>
        <v>-646987</v>
      </c>
      <c r="AC19" s="56">
        <f t="shared" si="5"/>
        <v>4217218.549999999</v>
      </c>
    </row>
    <row r="20" spans="1:29" ht="19.5" customHeight="1">
      <c r="A20" s="116" t="s">
        <v>51</v>
      </c>
      <c r="B20" s="51">
        <f t="shared" si="8"/>
        <v>29309326.889999997</v>
      </c>
      <c r="C20" s="51">
        <f t="shared" si="9"/>
        <v>2306168.71</v>
      </c>
      <c r="D20" s="52">
        <f t="shared" si="0"/>
        <v>7.868378276496135</v>
      </c>
      <c r="E20" s="53">
        <v>3006900</v>
      </c>
      <c r="F20" s="53">
        <v>494194.71</v>
      </c>
      <c r="G20" s="94">
        <f t="shared" si="1"/>
        <v>16.435355681931558</v>
      </c>
      <c r="H20" s="53">
        <v>26227335.4</v>
      </c>
      <c r="I20" s="53">
        <v>1811974</v>
      </c>
      <c r="J20" s="54">
        <f t="shared" si="2"/>
        <v>6.908723178947107</v>
      </c>
      <c r="K20" s="53">
        <v>5929800</v>
      </c>
      <c r="L20" s="53">
        <v>1482450</v>
      </c>
      <c r="M20" s="52">
        <f>L20/K20*100</f>
        <v>25</v>
      </c>
      <c r="N20" s="53">
        <v>0</v>
      </c>
      <c r="O20" s="53">
        <v>0</v>
      </c>
      <c r="P20" s="112" t="e">
        <f t="shared" si="7"/>
        <v>#DIV/0!</v>
      </c>
      <c r="Q20" s="121">
        <v>75091.49</v>
      </c>
      <c r="R20" s="121">
        <v>0</v>
      </c>
      <c r="S20" s="52"/>
      <c r="T20" s="53">
        <v>0</v>
      </c>
      <c r="U20" s="53"/>
      <c r="V20" s="53"/>
      <c r="W20" s="87">
        <v>0</v>
      </c>
      <c r="X20" s="53">
        <v>0</v>
      </c>
      <c r="Y20" s="51">
        <v>29704888.92</v>
      </c>
      <c r="Z20" s="51">
        <v>912623.71</v>
      </c>
      <c r="AA20" s="55">
        <f t="shared" si="6"/>
        <v>3.0723013725378374</v>
      </c>
      <c r="AB20" s="56">
        <f t="shared" si="4"/>
        <v>-395562.0300000049</v>
      </c>
      <c r="AC20" s="56">
        <f t="shared" si="5"/>
        <v>1393545</v>
      </c>
    </row>
    <row r="21" spans="1:29" ht="19.5" customHeight="1">
      <c r="A21" s="116" t="s">
        <v>58</v>
      </c>
      <c r="B21" s="51">
        <f t="shared" si="8"/>
        <v>21727325.33</v>
      </c>
      <c r="C21" s="51">
        <f t="shared" si="9"/>
        <v>3746006.4399999995</v>
      </c>
      <c r="D21" s="52">
        <f t="shared" si="0"/>
        <v>17.24099208303243</v>
      </c>
      <c r="E21" s="53">
        <v>7262500</v>
      </c>
      <c r="F21" s="53">
        <v>1316261.89</v>
      </c>
      <c r="G21" s="94">
        <f t="shared" si="1"/>
        <v>18.124087986230634</v>
      </c>
      <c r="H21" s="53">
        <v>14457259.75</v>
      </c>
      <c r="I21" s="53">
        <v>2530215</v>
      </c>
      <c r="J21" s="54">
        <f t="shared" si="2"/>
        <v>17.501345647469606</v>
      </c>
      <c r="K21" s="53">
        <v>8947650</v>
      </c>
      <c r="L21" s="53">
        <v>2236908</v>
      </c>
      <c r="M21" s="52">
        <f>L21/K21*100</f>
        <v>24.99994970746509</v>
      </c>
      <c r="N21" s="53">
        <v>0</v>
      </c>
      <c r="O21" s="53">
        <v>0</v>
      </c>
      <c r="P21" s="112" t="e">
        <f t="shared" si="7"/>
        <v>#DIV/0!</v>
      </c>
      <c r="Q21" s="121">
        <v>7565.58</v>
      </c>
      <c r="R21" s="121">
        <v>0</v>
      </c>
      <c r="S21" s="52"/>
      <c r="T21" s="53"/>
      <c r="U21" s="53">
        <v>0</v>
      </c>
      <c r="V21" s="53">
        <v>606.5</v>
      </c>
      <c r="W21" s="87"/>
      <c r="X21" s="53">
        <v>-101076.95</v>
      </c>
      <c r="Y21" s="51">
        <v>21876665.83</v>
      </c>
      <c r="Z21" s="51">
        <v>1214162.76</v>
      </c>
      <c r="AA21" s="55">
        <f t="shared" si="6"/>
        <v>5.550035683842596</v>
      </c>
      <c r="AB21" s="56">
        <f t="shared" si="4"/>
        <v>-149340.5</v>
      </c>
      <c r="AC21" s="56">
        <f t="shared" si="5"/>
        <v>2531843.6799999997</v>
      </c>
    </row>
    <row r="22" spans="1:29" ht="19.5" customHeight="1">
      <c r="A22" s="116" t="s">
        <v>52</v>
      </c>
      <c r="B22" s="51">
        <f t="shared" si="8"/>
        <v>17422395</v>
      </c>
      <c r="C22" s="51">
        <f t="shared" si="9"/>
        <v>1548198.09</v>
      </c>
      <c r="D22" s="52">
        <f t="shared" si="0"/>
        <v>8.886252952019513</v>
      </c>
      <c r="E22" s="53">
        <v>2084500</v>
      </c>
      <c r="F22" s="53">
        <v>287839.09</v>
      </c>
      <c r="G22" s="94">
        <f t="shared" si="1"/>
        <v>13.808543535620055</v>
      </c>
      <c r="H22" s="53">
        <v>15146241</v>
      </c>
      <c r="I22" s="53">
        <v>1260359</v>
      </c>
      <c r="J22" s="54">
        <f t="shared" si="2"/>
        <v>8.321265982761004</v>
      </c>
      <c r="K22" s="53">
        <v>4086000</v>
      </c>
      <c r="L22" s="53">
        <v>1021500</v>
      </c>
      <c r="M22" s="52">
        <f t="shared" si="3"/>
        <v>25</v>
      </c>
      <c r="N22" s="53">
        <v>0</v>
      </c>
      <c r="O22" s="53">
        <v>0</v>
      </c>
      <c r="P22" s="112" t="e">
        <f t="shared" si="7"/>
        <v>#DIV/0!</v>
      </c>
      <c r="Q22" s="121">
        <v>191654</v>
      </c>
      <c r="R22" s="121">
        <v>0</v>
      </c>
      <c r="S22" s="52"/>
      <c r="T22" s="53"/>
      <c r="U22" s="53"/>
      <c r="V22" s="53"/>
      <c r="W22" s="87"/>
      <c r="X22" s="59"/>
      <c r="Y22" s="51">
        <v>17912775</v>
      </c>
      <c r="Z22" s="51">
        <v>895720.4</v>
      </c>
      <c r="AA22" s="55">
        <f t="shared" si="6"/>
        <v>5.000455819938564</v>
      </c>
      <c r="AB22" s="56">
        <f t="shared" si="4"/>
        <v>-490380</v>
      </c>
      <c r="AC22" s="56">
        <f t="shared" si="5"/>
        <v>652477.6900000001</v>
      </c>
    </row>
    <row r="23" spans="1:29" ht="19.5" customHeight="1">
      <c r="A23" s="116" t="s">
        <v>53</v>
      </c>
      <c r="B23" s="51">
        <f t="shared" si="8"/>
        <v>34319871.599999994</v>
      </c>
      <c r="C23" s="51">
        <f t="shared" si="9"/>
        <v>5113595.76</v>
      </c>
      <c r="D23" s="52">
        <f t="shared" si="0"/>
        <v>14.899810289500037</v>
      </c>
      <c r="E23" s="53">
        <v>10956800</v>
      </c>
      <c r="F23" s="53">
        <v>2114462.48</v>
      </c>
      <c r="G23" s="52">
        <f t="shared" si="1"/>
        <v>19.298175379672898</v>
      </c>
      <c r="H23" s="53">
        <v>23358248.52</v>
      </c>
      <c r="I23" s="53">
        <v>2995874.1</v>
      </c>
      <c r="J23" s="54">
        <f t="shared" si="2"/>
        <v>12.825765157155713</v>
      </c>
      <c r="K23" s="53">
        <v>8353150</v>
      </c>
      <c r="L23" s="53">
        <v>2088285</v>
      </c>
      <c r="M23" s="52">
        <f t="shared" si="3"/>
        <v>24.999970071170758</v>
      </c>
      <c r="N23" s="53">
        <v>0</v>
      </c>
      <c r="O23" s="53">
        <v>0</v>
      </c>
      <c r="P23" s="112" t="e">
        <f t="shared" si="7"/>
        <v>#DIV/0!</v>
      </c>
      <c r="Q23" s="121">
        <v>4823.08</v>
      </c>
      <c r="R23" s="121">
        <v>0</v>
      </c>
      <c r="S23" s="52"/>
      <c r="T23" s="53"/>
      <c r="U23" s="53"/>
      <c r="V23" s="53">
        <v>3259.18</v>
      </c>
      <c r="W23" s="53">
        <v>0</v>
      </c>
      <c r="X23" s="53">
        <v>0</v>
      </c>
      <c r="Y23" s="51">
        <v>37911596.78</v>
      </c>
      <c r="Z23" s="51">
        <v>3998838.73</v>
      </c>
      <c r="AA23" s="55">
        <f t="shared" si="6"/>
        <v>10.547798219117901</v>
      </c>
      <c r="AB23" s="56">
        <f t="shared" si="4"/>
        <v>-3591725.180000007</v>
      </c>
      <c r="AC23" s="56">
        <f t="shared" si="5"/>
        <v>1114757.0299999998</v>
      </c>
    </row>
    <row r="24" spans="1:29" ht="19.5" customHeight="1">
      <c r="A24" s="116" t="s">
        <v>54</v>
      </c>
      <c r="B24" s="51">
        <f t="shared" si="8"/>
        <v>16251329.610000001</v>
      </c>
      <c r="C24" s="51">
        <f t="shared" si="9"/>
        <v>2393883.36</v>
      </c>
      <c r="D24" s="52">
        <f t="shared" si="0"/>
        <v>14.730384635894413</v>
      </c>
      <c r="E24" s="53">
        <v>3946300</v>
      </c>
      <c r="F24" s="53">
        <v>642271.36</v>
      </c>
      <c r="G24" s="52">
        <f t="shared" si="1"/>
        <v>16.275279629019586</v>
      </c>
      <c r="H24" s="53">
        <v>11971912.23</v>
      </c>
      <c r="I24" s="53">
        <v>1706062</v>
      </c>
      <c r="J24" s="54">
        <f t="shared" si="2"/>
        <v>14.250538821399294</v>
      </c>
      <c r="K24" s="53">
        <v>1704500</v>
      </c>
      <c r="L24" s="53">
        <v>426120</v>
      </c>
      <c r="M24" s="52">
        <f t="shared" si="3"/>
        <v>24.999706658844236</v>
      </c>
      <c r="N24" s="53">
        <v>0</v>
      </c>
      <c r="O24" s="53">
        <v>45550</v>
      </c>
      <c r="P24" s="112" t="e">
        <f t="shared" si="7"/>
        <v>#DIV/0!</v>
      </c>
      <c r="Q24" s="121">
        <v>333117.38</v>
      </c>
      <c r="R24" s="121">
        <v>0</v>
      </c>
      <c r="S24" s="52"/>
      <c r="T24" s="53"/>
      <c r="U24" s="53"/>
      <c r="V24" s="53"/>
      <c r="W24" s="96"/>
      <c r="X24" s="59"/>
      <c r="Y24" s="51">
        <v>16678097.24</v>
      </c>
      <c r="Z24" s="51">
        <v>1826408.2</v>
      </c>
      <c r="AA24" s="55">
        <f t="shared" si="6"/>
        <v>10.950938669548133</v>
      </c>
      <c r="AB24" s="56">
        <f t="shared" si="4"/>
        <v>-426767.62999999896</v>
      </c>
      <c r="AC24" s="56">
        <f t="shared" si="5"/>
        <v>567475.1599999999</v>
      </c>
    </row>
    <row r="25" spans="1:29" ht="19.5" customHeight="1">
      <c r="A25" s="116" t="s">
        <v>55</v>
      </c>
      <c r="B25" s="51">
        <f t="shared" si="8"/>
        <v>11490592.790000001</v>
      </c>
      <c r="C25" s="51">
        <f t="shared" si="9"/>
        <v>1376547.16</v>
      </c>
      <c r="D25" s="52">
        <f t="shared" si="0"/>
        <v>11.979774979041789</v>
      </c>
      <c r="E25" s="53">
        <v>3743100</v>
      </c>
      <c r="F25" s="53">
        <v>297830.99</v>
      </c>
      <c r="G25" s="52">
        <f t="shared" si="1"/>
        <v>7.956800245785578</v>
      </c>
      <c r="H25" s="53">
        <v>7492310.96</v>
      </c>
      <c r="I25" s="53">
        <v>1075646</v>
      </c>
      <c r="J25" s="54">
        <f t="shared" si="2"/>
        <v>14.356665196394891</v>
      </c>
      <c r="K25" s="53">
        <v>2562200</v>
      </c>
      <c r="L25" s="53">
        <v>640548</v>
      </c>
      <c r="M25" s="52">
        <f t="shared" si="3"/>
        <v>24.999921942081023</v>
      </c>
      <c r="N25" s="53">
        <v>0</v>
      </c>
      <c r="O25" s="53">
        <v>0</v>
      </c>
      <c r="P25" s="112" t="e">
        <f t="shared" si="7"/>
        <v>#DIV/0!</v>
      </c>
      <c r="Q25" s="121">
        <v>255181.83</v>
      </c>
      <c r="R25" s="121">
        <v>0</v>
      </c>
      <c r="S25" s="52"/>
      <c r="T25" s="53"/>
      <c r="U25" s="53">
        <v>0</v>
      </c>
      <c r="V25" s="53">
        <v>3070.17</v>
      </c>
      <c r="W25" s="52"/>
      <c r="X25" s="59"/>
      <c r="Y25" s="51">
        <v>11703401.96</v>
      </c>
      <c r="Z25" s="51">
        <v>1619185</v>
      </c>
      <c r="AA25" s="55">
        <f t="shared" si="6"/>
        <v>13.835165241133012</v>
      </c>
      <c r="AB25" s="56">
        <f t="shared" si="4"/>
        <v>-212809.16999999993</v>
      </c>
      <c r="AC25" s="56">
        <f t="shared" si="5"/>
        <v>-242637.84000000008</v>
      </c>
    </row>
    <row r="26" spans="1:29" ht="19.5" customHeight="1">
      <c r="A26" s="116" t="s">
        <v>56</v>
      </c>
      <c r="B26" s="51">
        <f t="shared" si="8"/>
        <v>22058062.099999998</v>
      </c>
      <c r="C26" s="51">
        <f t="shared" si="9"/>
        <v>1948326.27</v>
      </c>
      <c r="D26" s="52">
        <f t="shared" si="0"/>
        <v>8.832717312913903</v>
      </c>
      <c r="E26" s="53">
        <v>2819500</v>
      </c>
      <c r="F26" s="53">
        <v>391287.67</v>
      </c>
      <c r="G26" s="52">
        <f t="shared" si="1"/>
        <v>13.87790991310516</v>
      </c>
      <c r="H26" s="53">
        <v>19171544.7</v>
      </c>
      <c r="I26" s="53">
        <v>1557038.6</v>
      </c>
      <c r="J26" s="54">
        <f t="shared" si="2"/>
        <v>8.121612652317996</v>
      </c>
      <c r="K26" s="53">
        <v>3394700</v>
      </c>
      <c r="L26" s="53">
        <v>848670</v>
      </c>
      <c r="M26" s="52">
        <f t="shared" si="3"/>
        <v>24.999852711579816</v>
      </c>
      <c r="N26" s="53">
        <v>0</v>
      </c>
      <c r="O26" s="53">
        <v>0</v>
      </c>
      <c r="P26" s="112" t="e">
        <f t="shared" si="7"/>
        <v>#DIV/0!</v>
      </c>
      <c r="Q26" s="121">
        <v>67017.4</v>
      </c>
      <c r="R26" s="121">
        <v>0</v>
      </c>
      <c r="S26" s="52"/>
      <c r="T26" s="53"/>
      <c r="U26" s="53"/>
      <c r="V26" s="53"/>
      <c r="W26" s="52"/>
      <c r="X26" s="59"/>
      <c r="Y26" s="51">
        <v>22217723.1</v>
      </c>
      <c r="Z26" s="51">
        <v>1235409.36</v>
      </c>
      <c r="AA26" s="55">
        <f t="shared" si="6"/>
        <v>5.5604678951102775</v>
      </c>
      <c r="AB26" s="86">
        <f t="shared" si="4"/>
        <v>-159661.00000000373</v>
      </c>
      <c r="AC26" s="86">
        <f t="shared" si="5"/>
        <v>712916.9099999999</v>
      </c>
    </row>
    <row r="27" spans="1:29" ht="19.5" customHeight="1">
      <c r="A27" s="116" t="s">
        <v>57</v>
      </c>
      <c r="B27" s="51">
        <f t="shared" si="8"/>
        <v>36474798.519999996</v>
      </c>
      <c r="C27" s="51">
        <f t="shared" si="9"/>
        <v>3946534.35</v>
      </c>
      <c r="D27" s="52">
        <f t="shared" si="0"/>
        <v>10.819893488475397</v>
      </c>
      <c r="E27" s="53">
        <v>4707600</v>
      </c>
      <c r="F27" s="53">
        <v>598615.85</v>
      </c>
      <c r="G27" s="52">
        <f t="shared" si="1"/>
        <v>12.715945492395274</v>
      </c>
      <c r="H27" s="53">
        <v>31767198.52</v>
      </c>
      <c r="I27" s="53">
        <v>3347918.5</v>
      </c>
      <c r="J27" s="54">
        <f t="shared" si="2"/>
        <v>10.538916416857523</v>
      </c>
      <c r="K27" s="53">
        <v>8508900</v>
      </c>
      <c r="L27" s="53">
        <v>2127225</v>
      </c>
      <c r="M27" s="52">
        <f t="shared" si="3"/>
        <v>25</v>
      </c>
      <c r="N27" s="53">
        <v>0</v>
      </c>
      <c r="O27" s="53">
        <v>0</v>
      </c>
      <c r="P27" s="112" t="e">
        <f t="shared" si="7"/>
        <v>#DIV/0!</v>
      </c>
      <c r="Q27" s="121"/>
      <c r="R27" s="121"/>
      <c r="S27" s="52"/>
      <c r="T27" s="53"/>
      <c r="U27" s="53"/>
      <c r="V27" s="53"/>
      <c r="W27" s="62">
        <v>0</v>
      </c>
      <c r="X27" s="53">
        <v>0</v>
      </c>
      <c r="Y27" s="51">
        <v>37118809.2</v>
      </c>
      <c r="Z27" s="51">
        <v>3194224.53</v>
      </c>
      <c r="AA27" s="55">
        <f t="shared" si="6"/>
        <v>8.605406797371074</v>
      </c>
      <c r="AB27" s="56">
        <f t="shared" si="4"/>
        <v>-644010.6800000072</v>
      </c>
      <c r="AC27" s="56">
        <f t="shared" si="5"/>
        <v>752309.8200000003</v>
      </c>
    </row>
    <row r="28" spans="1:29" ht="19.5" customHeight="1">
      <c r="A28" s="116" t="s">
        <v>60</v>
      </c>
      <c r="B28" s="51">
        <f t="shared" si="8"/>
        <v>15793566</v>
      </c>
      <c r="C28" s="51">
        <f t="shared" si="9"/>
        <v>1770915.19</v>
      </c>
      <c r="D28" s="52">
        <f t="shared" si="0"/>
        <v>11.212890046491083</v>
      </c>
      <c r="E28" s="53">
        <v>1688400</v>
      </c>
      <c r="F28" s="53">
        <v>338837.19</v>
      </c>
      <c r="G28" s="52">
        <f t="shared" si="1"/>
        <v>20.068537668798864</v>
      </c>
      <c r="H28" s="53">
        <v>13913190</v>
      </c>
      <c r="I28" s="53">
        <v>1390816</v>
      </c>
      <c r="J28" s="54">
        <f t="shared" si="2"/>
        <v>9.996384725573359</v>
      </c>
      <c r="K28" s="53">
        <v>2343100</v>
      </c>
      <c r="L28" s="53">
        <v>585774</v>
      </c>
      <c r="M28" s="52">
        <f t="shared" si="3"/>
        <v>24.999957321497163</v>
      </c>
      <c r="N28" s="53">
        <v>0</v>
      </c>
      <c r="O28" s="53">
        <v>0</v>
      </c>
      <c r="P28" s="112" t="e">
        <f t="shared" si="7"/>
        <v>#DIV/0!</v>
      </c>
      <c r="Q28" s="121">
        <v>191976</v>
      </c>
      <c r="R28" s="121">
        <v>41262</v>
      </c>
      <c r="S28" s="52"/>
      <c r="T28" s="52"/>
      <c r="U28" s="53"/>
      <c r="V28" s="53"/>
      <c r="W28" s="52"/>
      <c r="X28" s="59"/>
      <c r="Y28" s="51">
        <v>15870080</v>
      </c>
      <c r="Z28" s="51">
        <v>708374.85</v>
      </c>
      <c r="AA28" s="55">
        <f t="shared" si="6"/>
        <v>4.463587140077428</v>
      </c>
      <c r="AB28" s="56">
        <f t="shared" si="4"/>
        <v>-76514</v>
      </c>
      <c r="AC28" s="56">
        <f t="shared" si="5"/>
        <v>1062540.3399999999</v>
      </c>
    </row>
    <row r="29" spans="1:29" ht="19.5" customHeight="1">
      <c r="A29" s="118" t="s">
        <v>22</v>
      </c>
      <c r="B29" s="58">
        <f>E29+H29+W29+N29+Q29+S29</f>
        <v>421947227.63</v>
      </c>
      <c r="C29" s="58">
        <f>F29+I29+X29+O29+R29+T29+V29</f>
        <v>53164450.69</v>
      </c>
      <c r="D29" s="52">
        <f>C29/B29*100</f>
        <v>12.59978670522732</v>
      </c>
      <c r="E29" s="59">
        <f>SUM(E12:E28)</f>
        <v>94281900</v>
      </c>
      <c r="F29" s="59">
        <f>SUM(F12:F28)</f>
        <v>14537176.19</v>
      </c>
      <c r="G29" s="52">
        <f>F29/E29*100</f>
        <v>15.418840933413518</v>
      </c>
      <c r="H29" s="59">
        <f>SUM(H12:H28)</f>
        <v>324310823.42</v>
      </c>
      <c r="I29" s="59">
        <f>SUM(I12:I28)</f>
        <v>38103486</v>
      </c>
      <c r="J29" s="54">
        <f>I29/H29*100</f>
        <v>11.749063937546707</v>
      </c>
      <c r="K29" s="59">
        <f>K12+K13+K14+K15+K16+K17+K18+K19+K20+K21+K22+K23+K24+K25+K26+K27+K28</f>
        <v>104327200</v>
      </c>
      <c r="L29" s="60">
        <f>SUM(L12:L28)</f>
        <v>26081751</v>
      </c>
      <c r="M29" s="52">
        <f>L29/K29*100</f>
        <v>24.999953032382734</v>
      </c>
      <c r="N29" s="60">
        <f>SUM(N12:N28)</f>
        <v>0</v>
      </c>
      <c r="O29" s="60">
        <f>SUM(O12:O28)</f>
        <v>92677.5</v>
      </c>
      <c r="P29" s="57" t="e">
        <f>O29/N29*100</f>
        <v>#DIV/0!</v>
      </c>
      <c r="Q29" s="59">
        <f>Q12+Q13+Q14+Q15+Q16+Q17+Q18+Q19+Q20+Q21+Q22+Q23+Q24+Q25+Q26+Q27+Q28</f>
        <v>3354504.2100000004</v>
      </c>
      <c r="R29" s="59">
        <f>R12+R13+R14+R15+R16+R17+R18+R19+R20+R21+R22+R23+R24+R25+R26+R27+R28</f>
        <v>125912</v>
      </c>
      <c r="S29" s="59">
        <f>S12+S13+S14+S15+S16+S17+S18+S19+S20+S21+S22+S23+S24+S25+S26+S27+S28</f>
        <v>0</v>
      </c>
      <c r="T29" s="59">
        <f>T20+T18</f>
        <v>0</v>
      </c>
      <c r="U29" s="59">
        <f>U20+U18</f>
        <v>0</v>
      </c>
      <c r="V29" s="59">
        <f>V12+V13+V14+V15+V16+V17+V18+V19+V20+V21+V22+V23+V24+V25+V26+V27+V28</f>
        <v>406275.94999999995</v>
      </c>
      <c r="W29" s="59">
        <f>W17</f>
        <v>0</v>
      </c>
      <c r="X29" s="59">
        <f>X12+X13+X14+X15+X16+X17+X18+X19+X20+X21+X22+X23+X24+X25+X26+X27+X28</f>
        <v>-101076.95</v>
      </c>
      <c r="Y29" s="58">
        <f>SUM(Y12:Y28)</f>
        <v>432465834.25</v>
      </c>
      <c r="Z29" s="58">
        <f>SUM(Z12:Z28)</f>
        <v>31725385.910000004</v>
      </c>
      <c r="AA29" s="55">
        <f t="shared" si="6"/>
        <v>7.335928852048965</v>
      </c>
      <c r="AB29" s="61">
        <f t="shared" si="4"/>
        <v>-10518606.620000005</v>
      </c>
      <c r="AC29" s="61">
        <f t="shared" si="5"/>
        <v>21439064.779999994</v>
      </c>
    </row>
    <row r="30" spans="1:29" ht="19.5" customHeight="1">
      <c r="A30" s="116" t="s">
        <v>12</v>
      </c>
      <c r="B30" s="51">
        <f>E30+H30+N30+S30+W30</f>
        <v>1782631963.3700001</v>
      </c>
      <c r="C30" s="51">
        <f>F30+I30+T30+X30</f>
        <v>230807926.00999996</v>
      </c>
      <c r="D30" s="57">
        <f>C30/B30*100</f>
        <v>12.947592702964108</v>
      </c>
      <c r="E30" s="53">
        <v>380655700</v>
      </c>
      <c r="F30" s="53">
        <v>96224276.9</v>
      </c>
      <c r="G30" s="57">
        <f>F30/E30*100</f>
        <v>25.278559312260402</v>
      </c>
      <c r="H30" s="53">
        <v>1477015585.96</v>
      </c>
      <c r="I30" s="53">
        <v>209521894.75</v>
      </c>
      <c r="J30" s="62">
        <f>I30/H30*100</f>
        <v>14.185489763387926</v>
      </c>
      <c r="K30" s="53">
        <v>1990100</v>
      </c>
      <c r="L30" s="53">
        <v>497400</v>
      </c>
      <c r="M30" s="53">
        <f>L30/K30*100</f>
        <v>24.993718908597558</v>
      </c>
      <c r="N30" s="53"/>
      <c r="O30" s="53">
        <v>0</v>
      </c>
      <c r="P30" s="57">
        <v>0</v>
      </c>
      <c r="Q30" s="53"/>
      <c r="R30" s="53"/>
      <c r="S30" s="53">
        <v>0</v>
      </c>
      <c r="T30" s="53">
        <v>101076.95</v>
      </c>
      <c r="U30" s="53"/>
      <c r="V30" s="53"/>
      <c r="W30" s="53">
        <v>-75039322.59</v>
      </c>
      <c r="X30" s="53">
        <v>-75039322.59</v>
      </c>
      <c r="Y30" s="51">
        <v>1911344283.97</v>
      </c>
      <c r="Z30" s="51">
        <v>279536933.86</v>
      </c>
      <c r="AA30" s="63">
        <f t="shared" si="6"/>
        <v>14.625148185201969</v>
      </c>
      <c r="AB30" s="56">
        <f t="shared" si="4"/>
        <v>-128712320.5999999</v>
      </c>
      <c r="AC30" s="86">
        <f t="shared" si="5"/>
        <v>-48729007.85000005</v>
      </c>
    </row>
    <row r="31" spans="1:29" ht="26.25" customHeight="1">
      <c r="A31" s="117" t="s">
        <v>13</v>
      </c>
      <c r="B31" s="58">
        <f>B29+B30-H29</f>
        <v>1880268367.58</v>
      </c>
      <c r="C31" s="58">
        <f>C29+C30-I29</f>
        <v>245868890.69999993</v>
      </c>
      <c r="D31" s="52">
        <f>C31/B31*100</f>
        <v>13.07626586392269</v>
      </c>
      <c r="E31" s="59">
        <f>E29+E30</f>
        <v>474937600</v>
      </c>
      <c r="F31" s="59">
        <f>SUM(F29:F30)</f>
        <v>110761453.09</v>
      </c>
      <c r="G31" s="52">
        <f>F31/E31*100</f>
        <v>23.321264328198062</v>
      </c>
      <c r="H31" s="59">
        <f>H29+H30</f>
        <v>1801326409.38</v>
      </c>
      <c r="I31" s="59">
        <f>I29+I30</f>
        <v>247625380.75</v>
      </c>
      <c r="J31" s="54">
        <f>I31/H31*100</f>
        <v>13.74683563514901</v>
      </c>
      <c r="K31" s="59">
        <f>K30+K29</f>
        <v>106317300</v>
      </c>
      <c r="L31" s="59">
        <f>L30+L29</f>
        <v>26579151</v>
      </c>
      <c r="M31" s="59">
        <f>L31/K31*100</f>
        <v>24.999836338958946</v>
      </c>
      <c r="N31" s="59">
        <f>N29</f>
        <v>0</v>
      </c>
      <c r="O31" s="59">
        <f>O29</f>
        <v>92677.5</v>
      </c>
      <c r="P31" s="52">
        <v>0</v>
      </c>
      <c r="Q31" s="59"/>
      <c r="R31" s="59"/>
      <c r="S31" s="59">
        <f>S30</f>
        <v>0</v>
      </c>
      <c r="T31" s="59">
        <f>T29+T30</f>
        <v>101076.95</v>
      </c>
      <c r="U31" s="53"/>
      <c r="V31" s="53"/>
      <c r="W31" s="59">
        <f>W29+W30</f>
        <v>-75039322.59</v>
      </c>
      <c r="X31" s="59">
        <f>X29+X30</f>
        <v>-75140399.54</v>
      </c>
      <c r="Y31" s="58">
        <f>Y29+Y30-H29</f>
        <v>2019499294.8000002</v>
      </c>
      <c r="Z31" s="58">
        <f>Z29+Z30-I29</f>
        <v>273158833.77000004</v>
      </c>
      <c r="AA31" s="55">
        <f t="shared" si="6"/>
        <v>13.526067301600724</v>
      </c>
      <c r="AB31" s="61">
        <f t="shared" si="4"/>
        <v>-139230927.22000027</v>
      </c>
      <c r="AC31" s="61">
        <f t="shared" si="5"/>
        <v>-27289943.070000112</v>
      </c>
    </row>
    <row r="32" spans="1:29" ht="37.5" customHeight="1">
      <c r="A32" s="117" t="s">
        <v>42</v>
      </c>
      <c r="B32" s="58">
        <f>E32+H32+S32+N32+W32+Q32</f>
        <v>1862191667.5800002</v>
      </c>
      <c r="C32" s="58">
        <f>F32+I32+T32+O32+X32</f>
        <v>241771388.25</v>
      </c>
      <c r="D32" s="52">
        <f>C32/B32*100</f>
        <v>12.983163465884934</v>
      </c>
      <c r="E32" s="59">
        <f>E31</f>
        <v>474937600</v>
      </c>
      <c r="F32" s="59">
        <f>F31</f>
        <v>110761453.09</v>
      </c>
      <c r="G32" s="52">
        <f>F32/E32*100</f>
        <v>23.321264328198062</v>
      </c>
      <c r="H32" s="59">
        <f>H31-H29-18076700</f>
        <v>1458938885.96</v>
      </c>
      <c r="I32" s="59">
        <f>I31-I29-3565314.5</f>
        <v>205956580.25</v>
      </c>
      <c r="J32" s="52">
        <f>I32/H32*100</f>
        <v>14.116875095455283</v>
      </c>
      <c r="K32" s="59">
        <f>K31</f>
        <v>106317300</v>
      </c>
      <c r="L32" s="59">
        <f>L31</f>
        <v>26579151</v>
      </c>
      <c r="M32" s="59">
        <f>L32/K32*100</f>
        <v>24.999836338958946</v>
      </c>
      <c r="N32" s="59">
        <f>N31</f>
        <v>0</v>
      </c>
      <c r="O32" s="59">
        <f>O31</f>
        <v>92677.5</v>
      </c>
      <c r="P32" s="52">
        <v>0</v>
      </c>
      <c r="Q32" s="59">
        <f>Q29+Q30</f>
        <v>3354504.2100000004</v>
      </c>
      <c r="R32" s="59"/>
      <c r="S32" s="59">
        <f>S31</f>
        <v>0</v>
      </c>
      <c r="T32" s="59">
        <f>T31</f>
        <v>101076.95</v>
      </c>
      <c r="U32" s="53"/>
      <c r="V32" s="53"/>
      <c r="W32" s="59">
        <f>W31</f>
        <v>-75039322.59</v>
      </c>
      <c r="X32" s="59">
        <f>X31</f>
        <v>-75140399.54</v>
      </c>
      <c r="Y32" s="58">
        <f>Y31-18076700</f>
        <v>2001422594.8000002</v>
      </c>
      <c r="Z32" s="58">
        <f>Z31-3565314.5</f>
        <v>269593519.27000004</v>
      </c>
      <c r="AA32" s="64">
        <f>Z32/Y32*100</f>
        <v>13.470094720147808</v>
      </c>
      <c r="AB32" s="61">
        <f t="shared" si="4"/>
        <v>-139230927.22000003</v>
      </c>
      <c r="AC32" s="61">
        <f t="shared" si="5"/>
        <v>-27822131.02000004</v>
      </c>
    </row>
    <row r="33" spans="1:29" ht="21" customHeight="1">
      <c r="A33" s="65"/>
      <c r="B33" s="66" t="s">
        <v>39</v>
      </c>
      <c r="C33" s="66"/>
      <c r="D33" s="66"/>
      <c r="E33" s="66"/>
      <c r="F33" s="67"/>
      <c r="G33" s="68"/>
      <c r="H33" s="6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</row>
    <row r="34" spans="1:29" ht="15.75" customHeight="1">
      <c r="A34" s="72" t="s">
        <v>15</v>
      </c>
      <c r="B34" s="73"/>
      <c r="C34" s="73"/>
      <c r="D34" s="74"/>
      <c r="E34" s="56">
        <v>303742200</v>
      </c>
      <c r="F34" s="56">
        <v>74787736.18</v>
      </c>
      <c r="G34" s="57">
        <f aca="true" t="shared" si="10" ref="G34:G44">F34/E34*100</f>
        <v>24.622109203133448</v>
      </c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</row>
    <row r="35" spans="1:29" ht="15.75" customHeight="1">
      <c r="A35" s="122" t="s">
        <v>76</v>
      </c>
      <c r="B35" s="123"/>
      <c r="C35" s="123"/>
      <c r="D35" s="124"/>
      <c r="E35" s="56">
        <v>7289500</v>
      </c>
      <c r="F35" s="56">
        <v>1712321.74</v>
      </c>
      <c r="G35" s="57">
        <f t="shared" si="10"/>
        <v>23.49024953700528</v>
      </c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</row>
    <row r="36" spans="1:29" ht="24" customHeight="1">
      <c r="A36" s="125" t="s">
        <v>89</v>
      </c>
      <c r="B36" s="126"/>
      <c r="C36" s="126"/>
      <c r="D36" s="127"/>
      <c r="E36" s="56">
        <v>20970000</v>
      </c>
      <c r="F36" s="56">
        <v>3819320.69</v>
      </c>
      <c r="G36" s="57">
        <f t="shared" si="10"/>
        <v>18.21326032427277</v>
      </c>
      <c r="H36" s="75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</row>
    <row r="37" spans="1:29" ht="15.75" customHeight="1">
      <c r="A37" s="72" t="s">
        <v>16</v>
      </c>
      <c r="B37" s="73"/>
      <c r="C37" s="73"/>
      <c r="D37" s="74"/>
      <c r="E37" s="56">
        <v>5200000</v>
      </c>
      <c r="F37" s="56">
        <v>3640134.73</v>
      </c>
      <c r="G37" s="57">
        <f t="shared" si="10"/>
        <v>70.00259096153846</v>
      </c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</row>
    <row r="38" spans="1:29" ht="15.75" customHeight="1">
      <c r="A38" s="77" t="s">
        <v>4</v>
      </c>
      <c r="B38" s="73"/>
      <c r="C38" s="73"/>
      <c r="D38" s="74"/>
      <c r="E38" s="56">
        <v>518000</v>
      </c>
      <c r="F38" s="56">
        <v>763634.2</v>
      </c>
      <c r="G38" s="57">
        <f t="shared" si="10"/>
        <v>147.4197297297297</v>
      </c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</row>
    <row r="39" spans="1:29" ht="24.75" customHeight="1">
      <c r="A39" s="125" t="s">
        <v>71</v>
      </c>
      <c r="B39" s="126"/>
      <c r="C39" s="126"/>
      <c r="D39" s="127"/>
      <c r="E39" s="56">
        <v>435000</v>
      </c>
      <c r="F39" s="56">
        <v>2593557.33</v>
      </c>
      <c r="G39" s="57">
        <f t="shared" si="10"/>
        <v>596.220075862069</v>
      </c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</row>
    <row r="40" spans="1:29" ht="15.75" customHeight="1">
      <c r="A40" s="151" t="s">
        <v>88</v>
      </c>
      <c r="B40" s="152"/>
      <c r="C40" s="152"/>
      <c r="D40" s="153"/>
      <c r="E40" s="61">
        <f>E41+E42</f>
        <v>5115000</v>
      </c>
      <c r="F40" s="61">
        <f>F41+F42</f>
        <v>522200.13</v>
      </c>
      <c r="G40" s="52">
        <f t="shared" si="10"/>
        <v>10.209191202346041</v>
      </c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</row>
    <row r="41" spans="1:29" ht="15.75" customHeight="1">
      <c r="A41" s="122" t="s">
        <v>77</v>
      </c>
      <c r="B41" s="123"/>
      <c r="C41" s="123"/>
      <c r="D41" s="124"/>
      <c r="E41" s="56">
        <v>600000</v>
      </c>
      <c r="F41" s="56">
        <v>135105.29</v>
      </c>
      <c r="G41" s="57">
        <f t="shared" si="10"/>
        <v>22.517548333333334</v>
      </c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ht="15.75" customHeight="1">
      <c r="A42" s="122" t="s">
        <v>78</v>
      </c>
      <c r="B42" s="123"/>
      <c r="C42" s="123"/>
      <c r="D42" s="124"/>
      <c r="E42" s="56">
        <v>4515000</v>
      </c>
      <c r="F42" s="56">
        <v>387094.84</v>
      </c>
      <c r="G42" s="57">
        <f t="shared" si="10"/>
        <v>8.573529125138428</v>
      </c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</row>
    <row r="43" spans="1:29" ht="15.75" customHeight="1">
      <c r="A43" s="122" t="s">
        <v>17</v>
      </c>
      <c r="B43" s="123"/>
      <c r="C43" s="123"/>
      <c r="D43" s="124"/>
      <c r="E43" s="56">
        <v>11000</v>
      </c>
      <c r="F43" s="56">
        <v>600</v>
      </c>
      <c r="G43" s="57">
        <f t="shared" si="10"/>
        <v>5.454545454545454</v>
      </c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</row>
    <row r="44" spans="1:29" ht="15.75" customHeight="1">
      <c r="A44" s="122" t="s">
        <v>18</v>
      </c>
      <c r="B44" s="123"/>
      <c r="C44" s="123"/>
      <c r="D44" s="124"/>
      <c r="E44" s="56">
        <v>4275000</v>
      </c>
      <c r="F44" s="56">
        <v>1391478.03</v>
      </c>
      <c r="G44" s="57">
        <f t="shared" si="10"/>
        <v>32.54919368421053</v>
      </c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</row>
    <row r="45" spans="1:29" ht="15.75" customHeight="1">
      <c r="A45" s="122" t="s">
        <v>66</v>
      </c>
      <c r="B45" s="154"/>
      <c r="C45" s="154"/>
      <c r="D45" s="155"/>
      <c r="E45" s="56">
        <v>0</v>
      </c>
      <c r="F45" s="56">
        <v>0</v>
      </c>
      <c r="G45" s="57">
        <v>0</v>
      </c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</row>
    <row r="46" spans="1:29" ht="33.75" customHeight="1">
      <c r="A46" s="125" t="s">
        <v>72</v>
      </c>
      <c r="B46" s="126"/>
      <c r="C46" s="126"/>
      <c r="D46" s="127"/>
      <c r="E46" s="56">
        <v>0</v>
      </c>
      <c r="F46" s="56">
        <v>0</v>
      </c>
      <c r="G46" s="57">
        <v>0</v>
      </c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</row>
    <row r="47" spans="1:29" ht="15.75" customHeight="1">
      <c r="A47" s="122" t="s">
        <v>25</v>
      </c>
      <c r="B47" s="123"/>
      <c r="C47" s="123"/>
      <c r="D47" s="124"/>
      <c r="E47" s="56">
        <v>11800000</v>
      </c>
      <c r="F47" s="56">
        <v>2776995.78</v>
      </c>
      <c r="G47" s="57">
        <f>F47/E47*100</f>
        <v>23.53386254237288</v>
      </c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</row>
    <row r="48" spans="1:29" ht="15.75" customHeight="1">
      <c r="A48" s="122" t="s">
        <v>86</v>
      </c>
      <c r="B48" s="123"/>
      <c r="C48" s="123"/>
      <c r="D48" s="124"/>
      <c r="E48" s="56">
        <v>0</v>
      </c>
      <c r="F48" s="56">
        <v>15977.11</v>
      </c>
      <c r="G48" s="57">
        <v>0</v>
      </c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</row>
    <row r="49" spans="1:29" ht="15.75" customHeight="1">
      <c r="A49" s="122" t="s">
        <v>24</v>
      </c>
      <c r="B49" s="123"/>
      <c r="C49" s="123"/>
      <c r="D49" s="124"/>
      <c r="E49" s="56">
        <v>1300000</v>
      </c>
      <c r="F49" s="56">
        <v>497154.76</v>
      </c>
      <c r="G49" s="57">
        <f>F49/E49*100</f>
        <v>38.24267384615385</v>
      </c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</row>
    <row r="50" spans="1:29" ht="30" customHeight="1">
      <c r="A50" s="125" t="s">
        <v>35</v>
      </c>
      <c r="B50" s="128"/>
      <c r="C50" s="128"/>
      <c r="D50" s="129"/>
      <c r="E50" s="56">
        <v>0</v>
      </c>
      <c r="F50" s="56">
        <v>0</v>
      </c>
      <c r="G50" s="57">
        <v>0</v>
      </c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</row>
    <row r="51" spans="1:29" ht="15.75" customHeight="1">
      <c r="A51" s="125" t="s">
        <v>36</v>
      </c>
      <c r="B51" s="126"/>
      <c r="C51" s="126"/>
      <c r="D51" s="127"/>
      <c r="E51" s="56">
        <v>0</v>
      </c>
      <c r="F51" s="56">
        <v>15836.47</v>
      </c>
      <c r="G51" s="57">
        <v>0</v>
      </c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</row>
    <row r="52" spans="1:29" ht="27" customHeight="1">
      <c r="A52" s="125" t="s">
        <v>91</v>
      </c>
      <c r="B52" s="126"/>
      <c r="C52" s="126"/>
      <c r="D52" s="127"/>
      <c r="E52" s="56">
        <v>0</v>
      </c>
      <c r="F52" s="56">
        <v>100284.48</v>
      </c>
      <c r="G52" s="57">
        <v>0</v>
      </c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</row>
    <row r="53" spans="1:29" ht="15.75" customHeight="1">
      <c r="A53" s="122" t="s">
        <v>61</v>
      </c>
      <c r="B53" s="123"/>
      <c r="C53" s="123"/>
      <c r="D53" s="124"/>
      <c r="E53" s="56">
        <v>1500000</v>
      </c>
      <c r="F53" s="56">
        <v>910121.99</v>
      </c>
      <c r="G53" s="57">
        <f>F53/E53*100</f>
        <v>60.674799333333326</v>
      </c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</row>
    <row r="54" spans="1:29" ht="15.75" customHeight="1">
      <c r="A54" s="122" t="s">
        <v>30</v>
      </c>
      <c r="B54" s="154"/>
      <c r="C54" s="154"/>
      <c r="D54" s="155"/>
      <c r="E54" s="56">
        <v>0</v>
      </c>
      <c r="F54" s="56">
        <v>0</v>
      </c>
      <c r="G54" s="57" t="e">
        <f>F54/E54*100</f>
        <v>#DIV/0!</v>
      </c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</row>
    <row r="55" spans="1:29" ht="15.75" customHeight="1">
      <c r="A55" s="125" t="s">
        <v>41</v>
      </c>
      <c r="B55" s="128"/>
      <c r="C55" s="128"/>
      <c r="D55" s="129"/>
      <c r="E55" s="56">
        <v>0</v>
      </c>
      <c r="F55" s="56">
        <v>206386.59</v>
      </c>
      <c r="G55" s="57">
        <v>0</v>
      </c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</row>
    <row r="56" spans="1:29" ht="27.75" customHeight="1">
      <c r="A56" s="125" t="s">
        <v>92</v>
      </c>
      <c r="B56" s="126"/>
      <c r="C56" s="126"/>
      <c r="D56" s="127"/>
      <c r="E56" s="56">
        <v>0</v>
      </c>
      <c r="F56" s="56">
        <v>0</v>
      </c>
      <c r="G56" s="57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</row>
    <row r="57" spans="1:29" ht="15.75" customHeight="1">
      <c r="A57" s="122" t="s">
        <v>19</v>
      </c>
      <c r="B57" s="123"/>
      <c r="C57" s="123"/>
      <c r="D57" s="124"/>
      <c r="E57" s="56">
        <v>0</v>
      </c>
      <c r="F57" s="56">
        <v>117110.89</v>
      </c>
      <c r="G57" s="57" t="e">
        <f>F57/E57*100</f>
        <v>#DIV/0!</v>
      </c>
      <c r="H57" s="7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</row>
    <row r="58" spans="1:29" ht="15.75" customHeight="1">
      <c r="A58" s="122" t="s">
        <v>26</v>
      </c>
      <c r="B58" s="123"/>
      <c r="C58" s="123"/>
      <c r="D58" s="124"/>
      <c r="E58" s="56">
        <v>14000000</v>
      </c>
      <c r="F58" s="56">
        <v>1504741.13</v>
      </c>
      <c r="G58" s="57">
        <f>F58/E58*100</f>
        <v>10.748150928571427</v>
      </c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</row>
    <row r="59" spans="1:29" ht="15.75" customHeight="1">
      <c r="A59" s="122" t="s">
        <v>87</v>
      </c>
      <c r="B59" s="123"/>
      <c r="C59" s="123"/>
      <c r="D59" s="124"/>
      <c r="E59" s="56">
        <v>0</v>
      </c>
      <c r="F59" s="56">
        <v>0</v>
      </c>
      <c r="G59" s="57" t="e">
        <f>F59/E59*100</f>
        <v>#DIV/0!</v>
      </c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</row>
    <row r="60" spans="1:29" ht="15.75" customHeight="1">
      <c r="A60" s="122" t="s">
        <v>20</v>
      </c>
      <c r="B60" s="123"/>
      <c r="C60" s="123"/>
      <c r="D60" s="124"/>
      <c r="E60" s="56">
        <v>4500000</v>
      </c>
      <c r="F60" s="56">
        <v>826862.66</v>
      </c>
      <c r="G60" s="57">
        <f>F60/E60*100</f>
        <v>18.37472577777778</v>
      </c>
      <c r="H60" s="75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</row>
    <row r="61" spans="1:29" ht="15.75" customHeight="1">
      <c r="A61" s="125" t="s">
        <v>37</v>
      </c>
      <c r="B61" s="126"/>
      <c r="C61" s="126"/>
      <c r="D61" s="127"/>
      <c r="E61" s="56">
        <v>0</v>
      </c>
      <c r="F61" s="56">
        <v>21822.01</v>
      </c>
      <c r="G61" s="57">
        <v>0</v>
      </c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</row>
    <row r="62" spans="1:29" ht="15.75" customHeight="1">
      <c r="A62" s="151" t="s">
        <v>21</v>
      </c>
      <c r="B62" s="152"/>
      <c r="C62" s="152"/>
      <c r="D62" s="153"/>
      <c r="E62" s="61">
        <f>E34+E35+E37+E38+E39+E40+E43+E44+E45+E46+E47+E48+E49+E50+E51+E53+E54+E55+E57+E58+E59+E60+E61+E36</f>
        <v>380655700</v>
      </c>
      <c r="F62" s="61">
        <f>F34+F35+F37+F38+F39+F40+F43+F44+F45+F46+F47+F48+F49+F50+F51+F53+F54+F55+F57+F58+F59+F60+F61+F36+F52+F56</f>
        <v>96224276.9</v>
      </c>
      <c r="G62" s="52">
        <f>F62/E62*100</f>
        <v>25.278559312260402</v>
      </c>
      <c r="H62" s="78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</row>
    <row r="63" spans="1:29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</row>
    <row r="64" spans="1:29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</row>
    <row r="65" spans="1:29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:29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</row>
    <row r="67" spans="1:29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</row>
    <row r="68" spans="1:29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</row>
    <row r="69" spans="1:29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</row>
    <row r="70" spans="1:29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</row>
    <row r="71" spans="1:29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</row>
    <row r="72" spans="1:29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</row>
    <row r="73" spans="1:29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</row>
    <row r="74" spans="1:29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</row>
    <row r="75" spans="1:29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</row>
    <row r="76" spans="1:29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</row>
    <row r="77" spans="1:29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</row>
    <row r="78" spans="1:29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</row>
  </sheetData>
  <sheetProtection/>
  <mergeCells count="42">
    <mergeCell ref="A57:D57"/>
    <mergeCell ref="A49:D49"/>
    <mergeCell ref="A47:D47"/>
    <mergeCell ref="A54:D54"/>
    <mergeCell ref="A56:D56"/>
    <mergeCell ref="U7:V9"/>
    <mergeCell ref="N7:P9"/>
    <mergeCell ref="E6:X6"/>
    <mergeCell ref="A43:D43"/>
    <mergeCell ref="A39:D39"/>
    <mergeCell ref="A35:D35"/>
    <mergeCell ref="H7:J9"/>
    <mergeCell ref="Q7:R9"/>
    <mergeCell ref="K7:M9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A48:D48"/>
    <mergeCell ref="A51:D51"/>
    <mergeCell ref="A41:D41"/>
    <mergeCell ref="A50:D50"/>
    <mergeCell ref="A36:D36"/>
    <mergeCell ref="B6:D9"/>
    <mergeCell ref="S7:T9"/>
    <mergeCell ref="E7:G8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8" sqref="D28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193" t="s">
        <v>95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15"/>
      <c r="AC3" s="115"/>
      <c r="AD3" s="115"/>
      <c r="AE3" s="115"/>
      <c r="AF3" s="115"/>
      <c r="AG3" s="115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41" t="s">
        <v>2</v>
      </c>
      <c r="B6" s="241"/>
      <c r="C6" s="241"/>
      <c r="D6" s="242" t="s">
        <v>0</v>
      </c>
      <c r="E6" s="242"/>
      <c r="F6" s="243"/>
      <c r="G6" s="246" t="s">
        <v>6</v>
      </c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8"/>
      <c r="BC6" s="246"/>
      <c r="BD6" s="198"/>
    </row>
    <row r="7" spans="1:56" ht="65.25" customHeight="1">
      <c r="A7" s="241"/>
      <c r="B7" s="241"/>
      <c r="C7" s="241"/>
      <c r="D7" s="244"/>
      <c r="E7" s="244"/>
      <c r="F7" s="245"/>
      <c r="G7" s="196" t="s">
        <v>1</v>
      </c>
      <c r="H7" s="201"/>
      <c r="I7" s="202"/>
      <c r="J7" s="196" t="s">
        <v>76</v>
      </c>
      <c r="K7" s="203"/>
      <c r="L7" s="204"/>
      <c r="M7" s="196" t="s">
        <v>4</v>
      </c>
      <c r="N7" s="201"/>
      <c r="O7" s="202"/>
      <c r="P7" s="249" t="s">
        <v>28</v>
      </c>
      <c r="Q7" s="197"/>
      <c r="R7" s="198"/>
      <c r="S7" s="196" t="s">
        <v>67</v>
      </c>
      <c r="T7" s="201"/>
      <c r="U7" s="202"/>
      <c r="V7" s="196" t="s">
        <v>14</v>
      </c>
      <c r="W7" s="197"/>
      <c r="X7" s="198"/>
      <c r="Y7" s="196" t="s">
        <v>23</v>
      </c>
      <c r="Z7" s="197"/>
      <c r="AA7" s="198"/>
      <c r="AB7" s="231" t="s">
        <v>2</v>
      </c>
      <c r="AC7" s="232"/>
      <c r="AD7" s="233"/>
      <c r="AE7" s="196" t="s">
        <v>29</v>
      </c>
      <c r="AF7" s="197"/>
      <c r="AG7" s="198"/>
      <c r="AH7" s="196" t="s">
        <v>68</v>
      </c>
      <c r="AI7" s="197"/>
      <c r="AJ7" s="198"/>
      <c r="AK7" s="196" t="s">
        <v>83</v>
      </c>
      <c r="AL7" s="203"/>
      <c r="AM7" s="204"/>
      <c r="AN7" s="196" t="s">
        <v>73</v>
      </c>
      <c r="AO7" s="197"/>
      <c r="AP7" s="198"/>
      <c r="AQ7" s="196" t="s">
        <v>81</v>
      </c>
      <c r="AR7" s="247"/>
      <c r="AS7" s="248"/>
      <c r="AT7" s="196" t="s">
        <v>38</v>
      </c>
      <c r="AU7" s="203"/>
      <c r="AV7" s="204"/>
      <c r="AW7" s="196" t="s">
        <v>79</v>
      </c>
      <c r="AX7" s="203"/>
      <c r="AY7" s="204"/>
      <c r="AZ7" s="196" t="s">
        <v>31</v>
      </c>
      <c r="BA7" s="247"/>
      <c r="BB7" s="248"/>
      <c r="BC7" s="196" t="s">
        <v>82</v>
      </c>
      <c r="BD7" s="204"/>
    </row>
    <row r="8" spans="1:56" ht="27.75" customHeight="1">
      <c r="A8" s="241"/>
      <c r="B8" s="241"/>
      <c r="C8" s="241"/>
      <c r="D8" s="230" t="s">
        <v>27</v>
      </c>
      <c r="E8" s="205" t="s">
        <v>10</v>
      </c>
      <c r="F8" s="225" t="s">
        <v>5</v>
      </c>
      <c r="G8" s="240" t="s">
        <v>27</v>
      </c>
      <c r="H8" s="194" t="s">
        <v>97</v>
      </c>
      <c r="I8" s="194" t="s">
        <v>98</v>
      </c>
      <c r="J8" s="240" t="s">
        <v>27</v>
      </c>
      <c r="K8" s="194" t="s">
        <v>97</v>
      </c>
      <c r="L8" s="194" t="s">
        <v>98</v>
      </c>
      <c r="M8" s="240" t="s">
        <v>27</v>
      </c>
      <c r="N8" s="194" t="s">
        <v>97</v>
      </c>
      <c r="O8" s="194" t="s">
        <v>98</v>
      </c>
      <c r="P8" s="240" t="s">
        <v>27</v>
      </c>
      <c r="Q8" s="194" t="s">
        <v>97</v>
      </c>
      <c r="R8" s="194" t="s">
        <v>98</v>
      </c>
      <c r="S8" s="199" t="s">
        <v>27</v>
      </c>
      <c r="T8" s="194" t="s">
        <v>97</v>
      </c>
      <c r="U8" s="194" t="s">
        <v>98</v>
      </c>
      <c r="V8" s="199" t="s">
        <v>27</v>
      </c>
      <c r="W8" s="194" t="s">
        <v>97</v>
      </c>
      <c r="X8" s="194" t="s">
        <v>98</v>
      </c>
      <c r="Y8" s="199" t="s">
        <v>27</v>
      </c>
      <c r="Z8" s="194" t="str">
        <f>W8</f>
        <v>на 01.04.2021</v>
      </c>
      <c r="AA8" s="194" t="str">
        <f>X8</f>
        <v>01.04.2021 к Плановым назчениям</v>
      </c>
      <c r="AB8" s="234"/>
      <c r="AC8" s="235"/>
      <c r="AD8" s="236"/>
      <c r="AE8" s="199" t="s">
        <v>27</v>
      </c>
      <c r="AF8" s="194" t="str">
        <f>Z8</f>
        <v>на 01.04.2021</v>
      </c>
      <c r="AG8" s="194" t="str">
        <f>AA8</f>
        <v>01.04.2021 к Плановым назчениям</v>
      </c>
      <c r="AH8" s="199" t="s">
        <v>27</v>
      </c>
      <c r="AI8" s="194" t="str">
        <f>AF8</f>
        <v>на 01.04.2021</v>
      </c>
      <c r="AJ8" s="194" t="str">
        <f>AG8</f>
        <v>01.04.2021 к Плановым назчениям</v>
      </c>
      <c r="AK8" s="199" t="s">
        <v>27</v>
      </c>
      <c r="AL8" s="194" t="str">
        <f>AI8</f>
        <v>на 01.04.2021</v>
      </c>
      <c r="AM8" s="194" t="str">
        <f>AJ8</f>
        <v>01.04.2021 к Плановым назчениям</v>
      </c>
      <c r="AN8" s="199" t="s">
        <v>27</v>
      </c>
      <c r="AO8" s="194" t="str">
        <f>AL8</f>
        <v>на 01.04.2021</v>
      </c>
      <c r="AP8" s="194" t="str">
        <f>AM8</f>
        <v>01.04.2021 к Плановым назчениям</v>
      </c>
      <c r="AQ8" s="199" t="s">
        <v>27</v>
      </c>
      <c r="AR8" s="194" t="str">
        <f>AO8</f>
        <v>на 01.04.2021</v>
      </c>
      <c r="AS8" s="194" t="str">
        <f>AP8</f>
        <v>01.04.2021 к Плановым назчениям</v>
      </c>
      <c r="AT8" s="199" t="s">
        <v>27</v>
      </c>
      <c r="AU8" s="194" t="str">
        <f>AR8</f>
        <v>на 01.04.2021</v>
      </c>
      <c r="AV8" s="194" t="str">
        <f>AS8</f>
        <v>01.04.2021 к Плановым назчениям</v>
      </c>
      <c r="AW8" s="199" t="s">
        <v>27</v>
      </c>
      <c r="AX8" s="194" t="str">
        <f>AU8</f>
        <v>на 01.04.2021</v>
      </c>
      <c r="AY8" s="194" t="str">
        <f>AV8</f>
        <v>01.04.2021 к Плановым назчениям</v>
      </c>
      <c r="AZ8" s="199" t="s">
        <v>27</v>
      </c>
      <c r="BA8" s="194" t="str">
        <f>AX8</f>
        <v>на 01.04.2021</v>
      </c>
      <c r="BB8" s="194" t="str">
        <f>AY8</f>
        <v>01.04.2021 к Плановым назчениям</v>
      </c>
      <c r="BC8" s="199" t="s">
        <v>27</v>
      </c>
      <c r="BD8" s="194" t="str">
        <f>BA8</f>
        <v>на 01.04.2021</v>
      </c>
    </row>
    <row r="9" spans="1:56" ht="33.75" customHeight="1">
      <c r="A9" s="241"/>
      <c r="B9" s="241"/>
      <c r="C9" s="241"/>
      <c r="D9" s="230"/>
      <c r="E9" s="205"/>
      <c r="F9" s="226"/>
      <c r="G9" s="237"/>
      <c r="H9" s="195"/>
      <c r="I9" s="195"/>
      <c r="J9" s="237"/>
      <c r="K9" s="195"/>
      <c r="L9" s="195"/>
      <c r="M9" s="237"/>
      <c r="N9" s="195"/>
      <c r="O9" s="195"/>
      <c r="P9" s="237"/>
      <c r="Q9" s="195"/>
      <c r="R9" s="195"/>
      <c r="S9" s="200"/>
      <c r="T9" s="195"/>
      <c r="U9" s="195"/>
      <c r="V9" s="200"/>
      <c r="W9" s="195"/>
      <c r="X9" s="195"/>
      <c r="Y9" s="200"/>
      <c r="Z9" s="195"/>
      <c r="AA9" s="195"/>
      <c r="AB9" s="237"/>
      <c r="AC9" s="238"/>
      <c r="AD9" s="239"/>
      <c r="AE9" s="200"/>
      <c r="AF9" s="195"/>
      <c r="AG9" s="195"/>
      <c r="AH9" s="200"/>
      <c r="AI9" s="195"/>
      <c r="AJ9" s="195"/>
      <c r="AK9" s="200"/>
      <c r="AL9" s="195"/>
      <c r="AM9" s="195"/>
      <c r="AN9" s="200"/>
      <c r="AO9" s="195"/>
      <c r="AP9" s="195"/>
      <c r="AQ9" s="200"/>
      <c r="AR9" s="195"/>
      <c r="AS9" s="195"/>
      <c r="AT9" s="200"/>
      <c r="AU9" s="195"/>
      <c r="AV9" s="195"/>
      <c r="AW9" s="200"/>
      <c r="AX9" s="195"/>
      <c r="AY9" s="195"/>
      <c r="AZ9" s="200"/>
      <c r="BA9" s="195"/>
      <c r="BB9" s="195"/>
      <c r="BC9" s="200"/>
      <c r="BD9" s="195"/>
    </row>
    <row r="10" spans="1:56" ht="17.25" customHeight="1">
      <c r="A10" s="227">
        <v>1</v>
      </c>
      <c r="B10" s="228"/>
      <c r="C10" s="229"/>
      <c r="D10" s="105">
        <v>2</v>
      </c>
      <c r="E10" s="106">
        <v>3</v>
      </c>
      <c r="F10" s="107">
        <v>4</v>
      </c>
      <c r="G10" s="84">
        <v>5</v>
      </c>
      <c r="H10" s="79">
        <v>6</v>
      </c>
      <c r="I10" s="79">
        <v>7</v>
      </c>
      <c r="J10" s="95"/>
      <c r="K10" s="95"/>
      <c r="L10" s="95"/>
      <c r="M10" s="80">
        <v>8</v>
      </c>
      <c r="N10" s="79">
        <v>9</v>
      </c>
      <c r="O10" s="79">
        <v>10</v>
      </c>
      <c r="P10" s="80">
        <v>11</v>
      </c>
      <c r="Q10" s="79">
        <v>12</v>
      </c>
      <c r="R10" s="79">
        <v>13</v>
      </c>
      <c r="S10" s="83">
        <v>14</v>
      </c>
      <c r="T10" s="79">
        <v>15</v>
      </c>
      <c r="U10" s="79">
        <v>16</v>
      </c>
      <c r="V10" s="83">
        <v>17</v>
      </c>
      <c r="W10" s="79">
        <v>18</v>
      </c>
      <c r="X10" s="79">
        <v>19</v>
      </c>
      <c r="Y10" s="83">
        <v>20</v>
      </c>
      <c r="Z10" s="79">
        <v>21</v>
      </c>
      <c r="AA10" s="79">
        <v>22</v>
      </c>
      <c r="AB10" s="212">
        <v>23</v>
      </c>
      <c r="AC10" s="213"/>
      <c r="AD10" s="214"/>
      <c r="AE10" s="83">
        <v>24</v>
      </c>
      <c r="AF10" s="79">
        <v>25</v>
      </c>
      <c r="AG10" s="79">
        <v>26</v>
      </c>
      <c r="AH10" s="83">
        <v>27</v>
      </c>
      <c r="AI10" s="85">
        <v>28</v>
      </c>
      <c r="AJ10" s="85">
        <v>29</v>
      </c>
      <c r="AK10" s="83">
        <v>30</v>
      </c>
      <c r="AL10" s="85">
        <v>31</v>
      </c>
      <c r="AM10" s="85">
        <v>32</v>
      </c>
      <c r="AN10" s="83">
        <v>33</v>
      </c>
      <c r="AO10" s="85">
        <v>34</v>
      </c>
      <c r="AP10" s="85">
        <v>35</v>
      </c>
      <c r="AQ10" s="83">
        <v>36</v>
      </c>
      <c r="AR10" s="79">
        <v>37</v>
      </c>
      <c r="AS10" s="79">
        <v>38</v>
      </c>
      <c r="AT10" s="83">
        <v>39</v>
      </c>
      <c r="AU10" s="79">
        <v>40</v>
      </c>
      <c r="AV10" s="79">
        <v>41</v>
      </c>
      <c r="AW10" s="83">
        <v>42</v>
      </c>
      <c r="AX10" s="79">
        <v>43</v>
      </c>
      <c r="AY10" s="79">
        <v>44</v>
      </c>
      <c r="AZ10" s="83">
        <v>45</v>
      </c>
      <c r="BA10" s="79">
        <v>46</v>
      </c>
      <c r="BB10" s="79">
        <v>47</v>
      </c>
      <c r="BC10" s="79"/>
      <c r="BD10" s="97"/>
    </row>
    <row r="11" spans="1:56" s="13" customFormat="1" ht="27.75" customHeight="1">
      <c r="A11" s="215" t="s">
        <v>43</v>
      </c>
      <c r="B11" s="215"/>
      <c r="C11" s="216"/>
      <c r="D11" s="108">
        <f>G11+M11+P11+S11+V11+Y11+AE11+AH11+AN11+AQ11+AZ11+J11+AT11</f>
        <v>2646600</v>
      </c>
      <c r="E11" s="108">
        <f>H11+K11+N11+Q11+T11+W11+Z11+AF11+AI11+AL11+AO11+AR11+AU11+AX11+BA11</f>
        <v>435790.8900000001</v>
      </c>
      <c r="F11" s="109">
        <f>E11/D11*100</f>
        <v>16.466065518023125</v>
      </c>
      <c r="G11" s="35">
        <v>484700</v>
      </c>
      <c r="H11" s="34">
        <v>122134.25</v>
      </c>
      <c r="I11" s="47">
        <f aca="true" t="shared" si="0" ref="I11:I27">H11/G11*100</f>
        <v>25.19790592118836</v>
      </c>
      <c r="J11" s="34">
        <v>496900</v>
      </c>
      <c r="K11" s="34">
        <v>116721.45</v>
      </c>
      <c r="L11" s="47">
        <f>K11/J11*100</f>
        <v>23.489927550815054</v>
      </c>
      <c r="M11" s="34">
        <v>0</v>
      </c>
      <c r="N11" s="36">
        <v>91928.1</v>
      </c>
      <c r="O11" s="47"/>
      <c r="P11" s="34">
        <v>250000</v>
      </c>
      <c r="Q11" s="34">
        <v>14325.14</v>
      </c>
      <c r="R11" s="47">
        <f>Q11/P11*100</f>
        <v>5.730056</v>
      </c>
      <c r="S11" s="34">
        <v>1400000</v>
      </c>
      <c r="T11" s="34">
        <v>79256.11</v>
      </c>
      <c r="U11" s="47">
        <f aca="true" t="shared" si="1" ref="U11:U27">T11/S11*100</f>
        <v>5.661150714285714</v>
      </c>
      <c r="V11" s="34">
        <v>5000</v>
      </c>
      <c r="W11" s="34">
        <v>400</v>
      </c>
      <c r="X11" s="47">
        <f>W11/V11*100</f>
        <v>8</v>
      </c>
      <c r="Y11" s="34"/>
      <c r="Z11" s="34"/>
      <c r="AA11" s="48"/>
      <c r="AB11" s="215" t="s">
        <v>43</v>
      </c>
      <c r="AC11" s="215"/>
      <c r="AD11" s="216"/>
      <c r="AE11" s="34">
        <v>10000</v>
      </c>
      <c r="AF11" s="34">
        <v>5702.28</v>
      </c>
      <c r="AG11" s="47">
        <f>AF11/AE11*100</f>
        <v>57.0228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5323.56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8"/>
    </row>
    <row r="12" spans="1:56" s="14" customFormat="1" ht="24.75" customHeight="1">
      <c r="A12" s="206" t="s">
        <v>44</v>
      </c>
      <c r="B12" s="206"/>
      <c r="C12" s="207"/>
      <c r="D12" s="108">
        <f>G12+M12+P12+S12+V12+Y12+AE12+AH12+AN12+AQ12+AZ12+J12+AT12</f>
        <v>1618400</v>
      </c>
      <c r="E12" s="108">
        <f aca="true" t="shared" si="3" ref="E12:E25">H12+K12+N12+Q12+T12+W12+Z12+AF12+AI12+AL12+AO12+AR12+AU12+AX12+BA12</f>
        <v>147998.25</v>
      </c>
      <c r="F12" s="109">
        <f aca="true" t="shared" si="4" ref="F12:F28">E12/D12*100</f>
        <v>9.144726272862085</v>
      </c>
      <c r="G12" s="35">
        <v>25000</v>
      </c>
      <c r="H12" s="34">
        <v>4135.89</v>
      </c>
      <c r="I12" s="47">
        <f t="shared" si="0"/>
        <v>16.543560000000003</v>
      </c>
      <c r="J12" s="34">
        <v>356400</v>
      </c>
      <c r="K12" s="34">
        <v>83721.65</v>
      </c>
      <c r="L12" s="47">
        <f aca="true" t="shared" si="5" ref="L12:L28">K12/J12*100</f>
        <v>23.490923120089786</v>
      </c>
      <c r="M12" s="34">
        <v>0</v>
      </c>
      <c r="N12" s="38">
        <v>4666.8</v>
      </c>
      <c r="O12" s="47" t="e">
        <f>N12/M12*100</f>
        <v>#DIV/0!</v>
      </c>
      <c r="P12" s="34">
        <v>200000</v>
      </c>
      <c r="Q12" s="34">
        <v>-20203.99</v>
      </c>
      <c r="R12" s="47">
        <f aca="true" t="shared" si="6" ref="R12:R27">Q12/P12*100</f>
        <v>-10.101995</v>
      </c>
      <c r="S12" s="34">
        <v>655000</v>
      </c>
      <c r="T12" s="39">
        <v>16112.63</v>
      </c>
      <c r="U12" s="47">
        <f t="shared" si="1"/>
        <v>2.4599435114503816</v>
      </c>
      <c r="V12" s="34">
        <v>2000</v>
      </c>
      <c r="W12" s="34">
        <v>600</v>
      </c>
      <c r="X12" s="47">
        <f>W12/V12*100</f>
        <v>30</v>
      </c>
      <c r="Y12" s="34">
        <v>0</v>
      </c>
      <c r="Z12" s="34">
        <v>0</v>
      </c>
      <c r="AA12" s="47">
        <v>0</v>
      </c>
      <c r="AB12" s="206" t="s">
        <v>44</v>
      </c>
      <c r="AC12" s="206"/>
      <c r="AD12" s="207"/>
      <c r="AE12" s="34">
        <v>380000</v>
      </c>
      <c r="AF12" s="34">
        <v>58965.27</v>
      </c>
      <c r="AG12" s="47">
        <f aca="true" t="shared" si="7" ref="AG12:AG28">AF12/AE12*100</f>
        <v>15.517176315789472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>
        <v>0</v>
      </c>
      <c r="AU12" s="34">
        <v>0</v>
      </c>
      <c r="AV12" s="47" t="e">
        <f>AU12/AT12*100</f>
        <v>#DIV/0!</v>
      </c>
      <c r="AW12" s="34"/>
      <c r="AX12" s="34"/>
      <c r="AY12" s="34"/>
      <c r="AZ12" s="37"/>
      <c r="BA12" s="34">
        <v>0</v>
      </c>
      <c r="BB12" s="34"/>
      <c r="BC12" s="34"/>
      <c r="BD12" s="99"/>
    </row>
    <row r="13" spans="1:56" s="14" customFormat="1" ht="24.75" customHeight="1">
      <c r="A13" s="206" t="s">
        <v>45</v>
      </c>
      <c r="B13" s="206"/>
      <c r="C13" s="207"/>
      <c r="D13" s="108">
        <f>G13+M13+P13+S13+V13+Y13+AE13+AH13+AN13+AQ13+AZ13+J13+AT13+AW13+AK13</f>
        <v>7269600</v>
      </c>
      <c r="E13" s="108">
        <f t="shared" si="3"/>
        <v>1401067.7900000003</v>
      </c>
      <c r="F13" s="109">
        <f t="shared" si="4"/>
        <v>19.272969489380436</v>
      </c>
      <c r="G13" s="40">
        <v>1956400</v>
      </c>
      <c r="H13" s="34">
        <v>494082.33</v>
      </c>
      <c r="I13" s="47">
        <f t="shared" si="0"/>
        <v>25.254668268247805</v>
      </c>
      <c r="J13" s="34">
        <v>1144700</v>
      </c>
      <c r="K13" s="34">
        <v>268887.07</v>
      </c>
      <c r="L13" s="47">
        <f t="shared" si="5"/>
        <v>23.489741416965142</v>
      </c>
      <c r="M13" s="34">
        <v>0</v>
      </c>
      <c r="N13" s="113">
        <v>0</v>
      </c>
      <c r="O13" s="47" t="e">
        <f>N13/M13*100</f>
        <v>#DIV/0!</v>
      </c>
      <c r="P13" s="34">
        <v>950000</v>
      </c>
      <c r="Q13" s="38">
        <v>44986.24</v>
      </c>
      <c r="R13" s="47">
        <f t="shared" si="6"/>
        <v>4.735393684210526</v>
      </c>
      <c r="S13" s="34">
        <v>1500000</v>
      </c>
      <c r="T13" s="34">
        <v>146577.88</v>
      </c>
      <c r="U13" s="47">
        <f t="shared" si="1"/>
        <v>9.771858666666668</v>
      </c>
      <c r="V13" s="34">
        <v>10000</v>
      </c>
      <c r="W13" s="34">
        <v>400</v>
      </c>
      <c r="X13" s="47">
        <f aca="true" t="shared" si="8" ref="X13:X27">W13/V13*100</f>
        <v>4</v>
      </c>
      <c r="Y13" s="34"/>
      <c r="Z13" s="34">
        <v>0</v>
      </c>
      <c r="AA13" s="48"/>
      <c r="AB13" s="206" t="s">
        <v>45</v>
      </c>
      <c r="AC13" s="206"/>
      <c r="AD13" s="207"/>
      <c r="AE13" s="34">
        <v>8500</v>
      </c>
      <c r="AF13" s="34">
        <v>3446.68</v>
      </c>
      <c r="AG13" s="47">
        <f t="shared" si="7"/>
        <v>40.549176470588236</v>
      </c>
      <c r="AH13" s="34">
        <v>600000</v>
      </c>
      <c r="AI13" s="34">
        <v>164483.17</v>
      </c>
      <c r="AJ13" s="47">
        <f>AI13/AH13*100</f>
        <v>27.413861666666666</v>
      </c>
      <c r="AK13" s="47">
        <v>800000</v>
      </c>
      <c r="AL13" s="34">
        <v>128675.33</v>
      </c>
      <c r="AM13" s="47">
        <f>AL13/AK13*100</f>
        <v>16.08441625</v>
      </c>
      <c r="AN13" s="34">
        <v>0</v>
      </c>
      <c r="AO13" s="34">
        <v>58159.58</v>
      </c>
      <c r="AP13" s="47" t="e">
        <f aca="true" t="shared" si="9" ref="AP13:AP28">AO13/AN13*100</f>
        <v>#DIV/0!</v>
      </c>
      <c r="AQ13" s="34">
        <v>300000</v>
      </c>
      <c r="AR13" s="34">
        <v>0</v>
      </c>
      <c r="AS13" s="47">
        <f t="shared" si="2"/>
        <v>0</v>
      </c>
      <c r="AT13" s="34"/>
      <c r="AU13" s="34">
        <v>91584</v>
      </c>
      <c r="AV13" s="47" t="e">
        <f>AU13/AT13*100</f>
        <v>#DIV/0!</v>
      </c>
      <c r="AW13" s="34">
        <v>0</v>
      </c>
      <c r="AX13" s="34">
        <v>111304.12</v>
      </c>
      <c r="AY13" s="47">
        <v>0</v>
      </c>
      <c r="AZ13" s="34"/>
      <c r="BA13" s="34">
        <v>-111518.61</v>
      </c>
      <c r="BB13" s="34"/>
      <c r="BC13" s="34"/>
      <c r="BD13" s="100"/>
    </row>
    <row r="14" spans="1:56" s="15" customFormat="1" ht="24.75" customHeight="1">
      <c r="A14" s="217" t="s">
        <v>62</v>
      </c>
      <c r="B14" s="217"/>
      <c r="C14" s="218"/>
      <c r="D14" s="108">
        <f aca="true" t="shared" si="10" ref="D14:D27">G14+M14+P14+S14+V14+Y14+AE14+AH14+AN14+AQ14+AZ14+J14+AT14+AW14+AK14</f>
        <v>4858300</v>
      </c>
      <c r="E14" s="108">
        <f t="shared" si="3"/>
        <v>396159.52999999997</v>
      </c>
      <c r="F14" s="109">
        <f t="shared" si="4"/>
        <v>8.154282979643085</v>
      </c>
      <c r="G14" s="34">
        <v>107000</v>
      </c>
      <c r="H14" s="35">
        <v>30760.27</v>
      </c>
      <c r="I14" s="47">
        <f t="shared" si="0"/>
        <v>28.747915887850468</v>
      </c>
      <c r="J14" s="34">
        <v>788300</v>
      </c>
      <c r="K14" s="34">
        <v>185165.41</v>
      </c>
      <c r="L14" s="47">
        <f t="shared" si="5"/>
        <v>23.489205886083976</v>
      </c>
      <c r="M14" s="34"/>
      <c r="N14" s="36"/>
      <c r="O14" s="47"/>
      <c r="P14" s="34">
        <v>700000</v>
      </c>
      <c r="Q14" s="34">
        <v>48218.28</v>
      </c>
      <c r="R14" s="47">
        <f t="shared" si="6"/>
        <v>6.888325714285715</v>
      </c>
      <c r="S14" s="34">
        <v>3000000</v>
      </c>
      <c r="T14" s="34">
        <v>54332.25</v>
      </c>
      <c r="U14" s="47">
        <f t="shared" si="1"/>
        <v>1.8110749999999998</v>
      </c>
      <c r="V14" s="34">
        <v>8000</v>
      </c>
      <c r="W14" s="34">
        <v>2600</v>
      </c>
      <c r="X14" s="47">
        <f t="shared" si="8"/>
        <v>32.5</v>
      </c>
      <c r="Y14" s="34"/>
      <c r="Z14" s="34">
        <v>0</v>
      </c>
      <c r="AA14" s="47"/>
      <c r="AB14" s="217" t="s">
        <v>62</v>
      </c>
      <c r="AC14" s="217"/>
      <c r="AD14" s="218"/>
      <c r="AE14" s="34">
        <v>10000</v>
      </c>
      <c r="AF14" s="34">
        <v>2121</v>
      </c>
      <c r="AG14" s="47">
        <f t="shared" si="7"/>
        <v>21.21</v>
      </c>
      <c r="AH14" s="34">
        <v>130000</v>
      </c>
      <c r="AI14" s="34">
        <v>27233.87</v>
      </c>
      <c r="AJ14" s="47">
        <f>AI14/AH14*100</f>
        <v>20.949130769230766</v>
      </c>
      <c r="AK14" s="47">
        <v>15000</v>
      </c>
      <c r="AL14" s="34">
        <v>25389.05</v>
      </c>
      <c r="AM14" s="47"/>
      <c r="AN14" s="34">
        <v>0</v>
      </c>
      <c r="AO14" s="34">
        <v>24879</v>
      </c>
      <c r="AP14" s="47" t="e">
        <f t="shared" si="9"/>
        <v>#DIV/0!</v>
      </c>
      <c r="AQ14" s="34">
        <v>100000</v>
      </c>
      <c r="AR14" s="34"/>
      <c r="AS14" s="47">
        <f t="shared" si="2"/>
        <v>0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-4539.6</v>
      </c>
      <c r="BB14" s="34"/>
      <c r="BC14" s="34"/>
      <c r="BD14" s="101"/>
    </row>
    <row r="15" spans="1:56" s="14" customFormat="1" ht="24.75" customHeight="1">
      <c r="A15" s="206" t="s">
        <v>47</v>
      </c>
      <c r="B15" s="206"/>
      <c r="C15" s="207"/>
      <c r="D15" s="108">
        <f t="shared" si="10"/>
        <v>8501400</v>
      </c>
      <c r="E15" s="108">
        <f t="shared" si="3"/>
        <v>696434.8300000001</v>
      </c>
      <c r="F15" s="109">
        <f t="shared" si="4"/>
        <v>8.192001670313125</v>
      </c>
      <c r="G15" s="41">
        <v>850000</v>
      </c>
      <c r="H15" s="34">
        <v>197387.77</v>
      </c>
      <c r="I15" s="47">
        <f t="shared" si="0"/>
        <v>23.222090588235293</v>
      </c>
      <c r="J15" s="34">
        <v>1316400</v>
      </c>
      <c r="K15" s="34">
        <v>309220.1</v>
      </c>
      <c r="L15" s="47">
        <f t="shared" si="5"/>
        <v>23.489828319659676</v>
      </c>
      <c r="M15" s="34">
        <v>120000</v>
      </c>
      <c r="N15" s="38">
        <v>58368.3</v>
      </c>
      <c r="O15" s="47">
        <f aca="true" t="shared" si="11" ref="O15:O20">N15/M15*100</f>
        <v>48.64025</v>
      </c>
      <c r="P15" s="34">
        <v>1000000</v>
      </c>
      <c r="Q15" s="34">
        <v>76076.88</v>
      </c>
      <c r="R15" s="47">
        <f t="shared" si="6"/>
        <v>7.607688</v>
      </c>
      <c r="S15" s="34">
        <v>5000000</v>
      </c>
      <c r="T15" s="39">
        <v>27665.14</v>
      </c>
      <c r="U15" s="47">
        <f t="shared" si="1"/>
        <v>0.5533028</v>
      </c>
      <c r="V15" s="34">
        <v>5000</v>
      </c>
      <c r="W15" s="39">
        <v>3000</v>
      </c>
      <c r="X15" s="47">
        <f t="shared" si="8"/>
        <v>60</v>
      </c>
      <c r="Y15" s="34">
        <v>0</v>
      </c>
      <c r="Z15" s="34">
        <v>0</v>
      </c>
      <c r="AA15" s="47">
        <v>0</v>
      </c>
      <c r="AB15" s="206" t="s">
        <v>47</v>
      </c>
      <c r="AC15" s="206"/>
      <c r="AD15" s="207"/>
      <c r="AE15" s="34">
        <v>100000</v>
      </c>
      <c r="AF15" s="34">
        <v>0</v>
      </c>
      <c r="AG15" s="47">
        <f t="shared" si="7"/>
        <v>0</v>
      </c>
      <c r="AH15" s="34">
        <v>10000</v>
      </c>
      <c r="AI15" s="34">
        <v>2414.24</v>
      </c>
      <c r="AJ15" s="47">
        <f>AI15/AH15*100</f>
        <v>24.1424</v>
      </c>
      <c r="AK15" s="47">
        <v>100000</v>
      </c>
      <c r="AL15" s="34">
        <v>0</v>
      </c>
      <c r="AM15" s="47">
        <f>AL15/AK15*100</f>
        <v>0</v>
      </c>
      <c r="AN15" s="34">
        <v>0</v>
      </c>
      <c r="AO15" s="34">
        <v>22302.4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0</v>
      </c>
      <c r="BB15" s="34"/>
      <c r="BC15" s="34"/>
      <c r="BD15" s="99"/>
    </row>
    <row r="16" spans="1:56" s="14" customFormat="1" ht="24.75" customHeight="1">
      <c r="A16" s="206" t="s">
        <v>63</v>
      </c>
      <c r="B16" s="206"/>
      <c r="C16" s="207"/>
      <c r="D16" s="108">
        <f t="shared" si="10"/>
        <v>2258900</v>
      </c>
      <c r="E16" s="108">
        <f>H16+K16+N16+Q16+T16+W16+Z16+AF16+AI16+AL16+AO16+AR16+AU16+AX16+BA16</f>
        <v>306919.35</v>
      </c>
      <c r="F16" s="109">
        <f>E16/D16*100</f>
        <v>13.587115410155384</v>
      </c>
      <c r="G16" s="35">
        <v>125000</v>
      </c>
      <c r="H16" s="34">
        <v>18923.43</v>
      </c>
      <c r="I16" s="47">
        <f t="shared" si="0"/>
        <v>15.138744</v>
      </c>
      <c r="J16" s="34">
        <v>548900</v>
      </c>
      <c r="K16" s="34">
        <v>128943.56</v>
      </c>
      <c r="L16" s="47">
        <f t="shared" si="5"/>
        <v>23.49126616870104</v>
      </c>
      <c r="M16" s="34">
        <v>0</v>
      </c>
      <c r="N16" s="38">
        <v>3445.8</v>
      </c>
      <c r="O16" s="47" t="e">
        <f t="shared" si="11"/>
        <v>#DIV/0!</v>
      </c>
      <c r="P16" s="34">
        <v>180000</v>
      </c>
      <c r="Q16" s="34">
        <v>4398.56</v>
      </c>
      <c r="R16" s="47">
        <f t="shared" si="6"/>
        <v>2.4436444444444447</v>
      </c>
      <c r="S16" s="34">
        <v>800000</v>
      </c>
      <c r="T16" s="34">
        <v>46514.4</v>
      </c>
      <c r="U16" s="47">
        <f t="shared" si="1"/>
        <v>5.8143</v>
      </c>
      <c r="V16" s="34">
        <v>5000</v>
      </c>
      <c r="W16" s="34">
        <v>500</v>
      </c>
      <c r="X16" s="47">
        <f t="shared" si="8"/>
        <v>10</v>
      </c>
      <c r="Y16" s="34"/>
      <c r="Z16" s="34">
        <v>0</v>
      </c>
      <c r="AA16" s="47"/>
      <c r="AB16" s="206" t="s">
        <v>63</v>
      </c>
      <c r="AC16" s="206"/>
      <c r="AD16" s="207"/>
      <c r="AE16" s="34">
        <v>600000</v>
      </c>
      <c r="AF16" s="34">
        <v>100673.6</v>
      </c>
      <c r="AG16" s="47">
        <f t="shared" si="7"/>
        <v>16.778933333333335</v>
      </c>
      <c r="AH16" s="34"/>
      <c r="AI16" s="34"/>
      <c r="AJ16" s="47"/>
      <c r="AK16" s="47"/>
      <c r="AL16" s="47"/>
      <c r="AM16" s="47"/>
      <c r="AN16" s="34"/>
      <c r="AO16" s="34">
        <v>0</v>
      </c>
      <c r="AP16" s="47" t="e">
        <f t="shared" si="9"/>
        <v>#DIV/0!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>
        <v>3520</v>
      </c>
      <c r="BB16" s="34"/>
      <c r="BC16" s="34"/>
      <c r="BD16" s="99"/>
    </row>
    <row r="17" spans="1:56" s="14" customFormat="1" ht="26.25" customHeight="1">
      <c r="A17" s="210" t="s">
        <v>64</v>
      </c>
      <c r="B17" s="210"/>
      <c r="C17" s="211"/>
      <c r="D17" s="110">
        <f t="shared" si="10"/>
        <v>7849800</v>
      </c>
      <c r="E17" s="110">
        <f t="shared" si="3"/>
        <v>1367752.6300000001</v>
      </c>
      <c r="F17" s="111">
        <f t="shared" si="4"/>
        <v>17.424044306861322</v>
      </c>
      <c r="G17" s="89">
        <v>1050000</v>
      </c>
      <c r="H17" s="90">
        <v>232519.84</v>
      </c>
      <c r="I17" s="88">
        <f t="shared" si="0"/>
        <v>22.144746666666666</v>
      </c>
      <c r="J17" s="90">
        <v>2429800</v>
      </c>
      <c r="K17" s="34">
        <v>570773.91</v>
      </c>
      <c r="L17" s="47">
        <f t="shared" si="5"/>
        <v>23.490571651987818</v>
      </c>
      <c r="M17" s="90">
        <v>0</v>
      </c>
      <c r="N17" s="91">
        <v>27525</v>
      </c>
      <c r="O17" s="47" t="e">
        <f t="shared" si="11"/>
        <v>#DIV/0!</v>
      </c>
      <c r="P17" s="90">
        <v>950000</v>
      </c>
      <c r="Q17" s="90">
        <v>28233.97</v>
      </c>
      <c r="R17" s="88">
        <f t="shared" si="6"/>
        <v>2.971996842105263</v>
      </c>
      <c r="S17" s="90">
        <v>3000000</v>
      </c>
      <c r="T17" s="92">
        <v>364418.79</v>
      </c>
      <c r="U17" s="88">
        <f t="shared" si="1"/>
        <v>12.147293</v>
      </c>
      <c r="V17" s="90">
        <v>20000</v>
      </c>
      <c r="W17" s="90">
        <v>3700</v>
      </c>
      <c r="X17" s="88">
        <f t="shared" si="8"/>
        <v>18.5</v>
      </c>
      <c r="Y17" s="90">
        <v>0</v>
      </c>
      <c r="Z17" s="90">
        <v>0</v>
      </c>
      <c r="AA17" s="88">
        <v>0</v>
      </c>
      <c r="AB17" s="210" t="s">
        <v>64</v>
      </c>
      <c r="AC17" s="210"/>
      <c r="AD17" s="211"/>
      <c r="AE17" s="90">
        <v>0</v>
      </c>
      <c r="AF17" s="90">
        <v>0</v>
      </c>
      <c r="AG17" s="47" t="e">
        <f t="shared" si="7"/>
        <v>#DIV/0!</v>
      </c>
      <c r="AH17" s="90">
        <v>300000</v>
      </c>
      <c r="AI17" s="90">
        <v>88357.77</v>
      </c>
      <c r="AJ17" s="88">
        <f aca="true" t="shared" si="12" ref="AJ17:AJ25">AI17/AH17*100</f>
        <v>29.45259</v>
      </c>
      <c r="AK17" s="88">
        <v>50000</v>
      </c>
      <c r="AL17" s="90">
        <v>52223.35</v>
      </c>
      <c r="AM17" s="47">
        <f>AL17/AK17*100</f>
        <v>104.4467</v>
      </c>
      <c r="AN17" s="90">
        <v>0</v>
      </c>
      <c r="AO17" s="102">
        <v>0</v>
      </c>
      <c r="AP17" s="88" t="e">
        <f t="shared" si="9"/>
        <v>#DIV/0!</v>
      </c>
      <c r="AQ17" s="90">
        <v>50000</v>
      </c>
      <c r="AR17" s="90">
        <v>0</v>
      </c>
      <c r="AS17" s="88">
        <f aca="true" t="shared" si="13" ref="AS17:AS23">AR17/AQ17*100</f>
        <v>0</v>
      </c>
      <c r="AT17" s="90">
        <v>0</v>
      </c>
      <c r="AU17" s="90">
        <v>0</v>
      </c>
      <c r="AV17" s="88" t="e">
        <f>AU17/AT17*100</f>
        <v>#DIV/0!</v>
      </c>
      <c r="AW17" s="90">
        <v>0</v>
      </c>
      <c r="AX17" s="90">
        <v>0</v>
      </c>
      <c r="AY17" s="47" t="e">
        <f>AX17/AW17*100</f>
        <v>#DIV/0!</v>
      </c>
      <c r="AZ17" s="93"/>
      <c r="BA17" s="90">
        <v>0</v>
      </c>
      <c r="BB17" s="90"/>
      <c r="BC17" s="90">
        <v>0</v>
      </c>
      <c r="BD17" s="90">
        <v>0</v>
      </c>
    </row>
    <row r="18" spans="1:56" s="14" customFormat="1" ht="24.75" customHeight="1">
      <c r="A18" s="206" t="s">
        <v>70</v>
      </c>
      <c r="B18" s="206"/>
      <c r="C18" s="207"/>
      <c r="D18" s="110">
        <f t="shared" si="10"/>
        <v>19063300</v>
      </c>
      <c r="E18" s="110">
        <f t="shared" si="3"/>
        <v>3303451.6899999995</v>
      </c>
      <c r="F18" s="109">
        <f t="shared" si="4"/>
        <v>17.328855392298287</v>
      </c>
      <c r="G18" s="35">
        <v>4926900</v>
      </c>
      <c r="H18" s="34">
        <v>1171318.74</v>
      </c>
      <c r="I18" s="47">
        <f t="shared" si="0"/>
        <v>23.773949948243317</v>
      </c>
      <c r="J18" s="34">
        <v>676400</v>
      </c>
      <c r="K18" s="34">
        <v>158887.83</v>
      </c>
      <c r="L18" s="47">
        <f t="shared" si="5"/>
        <v>23.490217327025427</v>
      </c>
      <c r="M18" s="34">
        <v>0</v>
      </c>
      <c r="N18" s="38">
        <v>0</v>
      </c>
      <c r="O18" s="47" t="e">
        <f t="shared" si="11"/>
        <v>#DIV/0!</v>
      </c>
      <c r="P18" s="34">
        <v>4260000</v>
      </c>
      <c r="Q18" s="34">
        <v>378625.43</v>
      </c>
      <c r="R18" s="47">
        <f t="shared" si="6"/>
        <v>8.887920892018778</v>
      </c>
      <c r="S18" s="34">
        <v>6000000</v>
      </c>
      <c r="T18" s="34">
        <v>946328.32</v>
      </c>
      <c r="U18" s="47">
        <f t="shared" si="1"/>
        <v>15.772138666666665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06" t="s">
        <v>70</v>
      </c>
      <c r="AC18" s="206"/>
      <c r="AD18" s="207"/>
      <c r="AE18" s="34">
        <v>0</v>
      </c>
      <c r="AF18" s="34">
        <v>0</v>
      </c>
      <c r="AG18" s="47" t="e">
        <f t="shared" si="7"/>
        <v>#DIV/0!</v>
      </c>
      <c r="AH18" s="34">
        <v>1500000</v>
      </c>
      <c r="AI18" s="34">
        <v>403394.13</v>
      </c>
      <c r="AJ18" s="47">
        <f t="shared" si="12"/>
        <v>26.892942</v>
      </c>
      <c r="AK18" s="47">
        <v>1000000</v>
      </c>
      <c r="AL18" s="34">
        <v>244897.24</v>
      </c>
      <c r="AM18" s="47">
        <f>AL18/AK18*100</f>
        <v>24.489724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0</v>
      </c>
      <c r="BB18" s="34"/>
      <c r="BC18" s="34">
        <v>0</v>
      </c>
      <c r="BD18" s="100">
        <v>0</v>
      </c>
    </row>
    <row r="19" spans="1:56" s="14" customFormat="1" ht="27.75" customHeight="1">
      <c r="A19" s="206" t="s">
        <v>51</v>
      </c>
      <c r="B19" s="206"/>
      <c r="C19" s="207"/>
      <c r="D19" s="110">
        <f t="shared" si="10"/>
        <v>3006900</v>
      </c>
      <c r="E19" s="110">
        <f>H19+K19+N19+Q19+T19+W19+Z19+AF19+AI19+AL19+AO19+AR19+AU19+AX19+BA19</f>
        <v>494194.7100000001</v>
      </c>
      <c r="F19" s="109">
        <f t="shared" si="4"/>
        <v>16.43535568193156</v>
      </c>
      <c r="G19" s="35">
        <v>300000</v>
      </c>
      <c r="H19" s="34">
        <v>44079.09</v>
      </c>
      <c r="I19" s="47">
        <f t="shared" si="0"/>
        <v>14.693029999999998</v>
      </c>
      <c r="J19" s="34">
        <v>920900</v>
      </c>
      <c r="K19" s="34">
        <v>216331.88</v>
      </c>
      <c r="L19" s="47">
        <f t="shared" si="5"/>
        <v>23.491354110109675</v>
      </c>
      <c r="M19" s="34">
        <v>0</v>
      </c>
      <c r="N19" s="38">
        <v>0</v>
      </c>
      <c r="O19" s="47" t="e">
        <f t="shared" si="11"/>
        <v>#DIV/0!</v>
      </c>
      <c r="P19" s="34">
        <v>260000</v>
      </c>
      <c r="Q19" s="34">
        <v>9372.46</v>
      </c>
      <c r="R19" s="47">
        <f t="shared" si="6"/>
        <v>3.6047923076923074</v>
      </c>
      <c r="S19" s="34">
        <v>1300000</v>
      </c>
      <c r="T19" s="34">
        <v>169429.6</v>
      </c>
      <c r="U19" s="47">
        <f t="shared" si="1"/>
        <v>13.033046153846154</v>
      </c>
      <c r="V19" s="34">
        <v>6000</v>
      </c>
      <c r="W19" s="34">
        <v>1200</v>
      </c>
      <c r="X19" s="47">
        <f t="shared" si="8"/>
        <v>20</v>
      </c>
      <c r="Y19" s="34"/>
      <c r="Z19" s="34"/>
      <c r="AA19" s="47"/>
      <c r="AB19" s="206" t="s">
        <v>51</v>
      </c>
      <c r="AC19" s="206"/>
      <c r="AD19" s="207"/>
      <c r="AE19" s="34">
        <v>40000</v>
      </c>
      <c r="AF19" s="34">
        <v>10265.9</v>
      </c>
      <c r="AG19" s="47">
        <f t="shared" si="7"/>
        <v>25.664749999999998</v>
      </c>
      <c r="AH19" s="34">
        <v>150000</v>
      </c>
      <c r="AI19" s="34">
        <v>28145.01</v>
      </c>
      <c r="AJ19" s="47">
        <f t="shared" si="12"/>
        <v>18.76334</v>
      </c>
      <c r="AK19" s="47">
        <v>30000</v>
      </c>
      <c r="AL19" s="47">
        <v>14196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1174.77</v>
      </c>
      <c r="BB19" s="34"/>
      <c r="BC19" s="34"/>
      <c r="BD19" s="99"/>
    </row>
    <row r="20" spans="1:56" s="14" customFormat="1" ht="27.75" customHeight="1">
      <c r="A20" s="207" t="s">
        <v>58</v>
      </c>
      <c r="B20" s="208"/>
      <c r="C20" s="209"/>
      <c r="D20" s="110">
        <f>G20+M20+P20+S20+V20+Y20+AE20+AH20+AN20+AQ20+AZ20+J20+AT20+AW20+AK20</f>
        <v>7262500</v>
      </c>
      <c r="E20" s="110">
        <f>H20+K20+N20+Q20+T20+W20+Z20+AF20+AI20+AL20+AO20+AR20+AU20+AX20+BA20</f>
        <v>1316261.89</v>
      </c>
      <c r="F20" s="109">
        <f t="shared" si="4"/>
        <v>18.124087986230634</v>
      </c>
      <c r="G20" s="35">
        <v>1756400</v>
      </c>
      <c r="H20" s="34">
        <v>597901.57</v>
      </c>
      <c r="I20" s="47">
        <f t="shared" si="0"/>
        <v>34.041310066044176</v>
      </c>
      <c r="J20" s="34">
        <v>1040600</v>
      </c>
      <c r="K20" s="34">
        <v>244442.8</v>
      </c>
      <c r="L20" s="47">
        <f t="shared" si="5"/>
        <v>23.49056313665193</v>
      </c>
      <c r="M20" s="34">
        <v>0</v>
      </c>
      <c r="N20" s="38">
        <v>71415.9</v>
      </c>
      <c r="O20" s="47" t="e">
        <f t="shared" si="11"/>
        <v>#DIV/0!</v>
      </c>
      <c r="P20" s="34">
        <v>1100000</v>
      </c>
      <c r="Q20" s="35">
        <v>45917.7</v>
      </c>
      <c r="R20" s="47">
        <f t="shared" si="6"/>
        <v>4.174336363636363</v>
      </c>
      <c r="S20" s="35">
        <v>3000000</v>
      </c>
      <c r="T20" s="35">
        <v>346309.42</v>
      </c>
      <c r="U20" s="47">
        <f t="shared" si="1"/>
        <v>11.543647333333332</v>
      </c>
      <c r="V20" s="34">
        <v>5500</v>
      </c>
      <c r="W20" s="35">
        <v>1000</v>
      </c>
      <c r="X20" s="47">
        <f t="shared" si="8"/>
        <v>18.181818181818183</v>
      </c>
      <c r="Y20" s="34"/>
      <c r="Z20" s="34"/>
      <c r="AA20" s="47"/>
      <c r="AB20" s="207" t="s">
        <v>58</v>
      </c>
      <c r="AC20" s="208"/>
      <c r="AD20" s="209"/>
      <c r="AE20" s="35">
        <v>0</v>
      </c>
      <c r="AF20" s="35">
        <v>0</v>
      </c>
      <c r="AG20" s="47" t="e">
        <f t="shared" si="7"/>
        <v>#DIV/0!</v>
      </c>
      <c r="AH20" s="35">
        <v>30000</v>
      </c>
      <c r="AI20" s="35">
        <v>6450</v>
      </c>
      <c r="AJ20" s="47">
        <f t="shared" si="12"/>
        <v>21.5</v>
      </c>
      <c r="AK20" s="49">
        <v>30000</v>
      </c>
      <c r="AL20" s="35">
        <v>2614.22</v>
      </c>
      <c r="AM20" s="49">
        <f>AL20/AK20*100</f>
        <v>8.714066666666666</v>
      </c>
      <c r="AN20" s="35">
        <v>0</v>
      </c>
      <c r="AO20" s="35">
        <v>0</v>
      </c>
      <c r="AP20" s="47" t="e">
        <f t="shared" si="9"/>
        <v>#DIV/0!</v>
      </c>
      <c r="AQ20" s="34">
        <v>300000</v>
      </c>
      <c r="AR20" s="35">
        <v>0</v>
      </c>
      <c r="AS20" s="47">
        <f t="shared" si="13"/>
        <v>0</v>
      </c>
      <c r="AT20" s="35">
        <v>0</v>
      </c>
      <c r="AU20" s="35">
        <v>0</v>
      </c>
      <c r="AV20" s="49"/>
      <c r="AW20" s="35">
        <v>0</v>
      </c>
      <c r="AX20" s="35">
        <v>10.28</v>
      </c>
      <c r="AY20" s="47">
        <v>0</v>
      </c>
      <c r="AZ20" s="35"/>
      <c r="BA20" s="35">
        <v>200</v>
      </c>
      <c r="BB20" s="34">
        <v>0</v>
      </c>
      <c r="BC20" s="34"/>
      <c r="BD20" s="99"/>
    </row>
    <row r="21" spans="1:56" s="14" customFormat="1" ht="27.75" customHeight="1">
      <c r="A21" s="221" t="s">
        <v>52</v>
      </c>
      <c r="B21" s="222"/>
      <c r="C21" s="223"/>
      <c r="D21" s="110">
        <f t="shared" si="10"/>
        <v>2084500</v>
      </c>
      <c r="E21" s="110">
        <f t="shared" si="3"/>
        <v>287839.09</v>
      </c>
      <c r="F21" s="109">
        <f t="shared" si="4"/>
        <v>13.808543535620055</v>
      </c>
      <c r="G21" s="35">
        <v>78000</v>
      </c>
      <c r="H21" s="34">
        <v>11749.34</v>
      </c>
      <c r="I21" s="47">
        <f t="shared" si="0"/>
        <v>15.06325641025641</v>
      </c>
      <c r="J21" s="34">
        <v>731000</v>
      </c>
      <c r="K21" s="34">
        <v>171721.07</v>
      </c>
      <c r="L21" s="47">
        <f t="shared" si="5"/>
        <v>23.491254445964433</v>
      </c>
      <c r="M21" s="34">
        <v>0</v>
      </c>
      <c r="N21" s="38">
        <v>7821.6</v>
      </c>
      <c r="O21" s="47" t="e">
        <f aca="true" t="shared" si="14" ref="O21:O27">N21/M21*100</f>
        <v>#DIV/0!</v>
      </c>
      <c r="P21" s="34">
        <v>200000</v>
      </c>
      <c r="Q21" s="35">
        <v>9541.89</v>
      </c>
      <c r="R21" s="47">
        <f t="shared" si="6"/>
        <v>4.770945</v>
      </c>
      <c r="S21" s="35">
        <v>1000000</v>
      </c>
      <c r="T21" s="35">
        <v>61071.28</v>
      </c>
      <c r="U21" s="47">
        <f t="shared" si="1"/>
        <v>6.1071279999999994</v>
      </c>
      <c r="V21" s="34">
        <v>5500</v>
      </c>
      <c r="W21" s="35">
        <v>400</v>
      </c>
      <c r="X21" s="47">
        <f t="shared" si="8"/>
        <v>7.2727272727272725</v>
      </c>
      <c r="Y21" s="34"/>
      <c r="Z21" s="34"/>
      <c r="AA21" s="47"/>
      <c r="AB21" s="207" t="s">
        <v>52</v>
      </c>
      <c r="AC21" s="208"/>
      <c r="AD21" s="209"/>
      <c r="AE21" s="35">
        <v>0</v>
      </c>
      <c r="AF21" s="35">
        <v>0</v>
      </c>
      <c r="AG21" s="47" t="e">
        <f t="shared" si="7"/>
        <v>#DIV/0!</v>
      </c>
      <c r="AH21" s="35">
        <v>70000</v>
      </c>
      <c r="AI21" s="35">
        <v>25533.91</v>
      </c>
      <c r="AJ21" s="47">
        <f t="shared" si="12"/>
        <v>36.47701428571429</v>
      </c>
      <c r="AK21" s="49">
        <v>0</v>
      </c>
      <c r="AL21" s="35">
        <v>0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0</v>
      </c>
      <c r="AY21" s="47">
        <v>0</v>
      </c>
      <c r="AZ21" s="35"/>
      <c r="BA21" s="35">
        <v>0</v>
      </c>
      <c r="BB21" s="34"/>
      <c r="BC21" s="34"/>
      <c r="BD21" s="99"/>
    </row>
    <row r="22" spans="1:56" s="14" customFormat="1" ht="27.75" customHeight="1">
      <c r="A22" s="207" t="s">
        <v>53</v>
      </c>
      <c r="B22" s="208"/>
      <c r="C22" s="209"/>
      <c r="D22" s="110">
        <f t="shared" si="10"/>
        <v>10956800</v>
      </c>
      <c r="E22" s="110">
        <f t="shared" si="3"/>
        <v>2114462.48</v>
      </c>
      <c r="F22" s="109">
        <f t="shared" si="4"/>
        <v>19.298175379672898</v>
      </c>
      <c r="G22" s="35">
        <v>1270000</v>
      </c>
      <c r="H22" s="34">
        <v>262972.14</v>
      </c>
      <c r="I22" s="47">
        <f t="shared" si="0"/>
        <v>20.706467716535435</v>
      </c>
      <c r="J22" s="34">
        <v>1711800</v>
      </c>
      <c r="K22" s="34">
        <v>402108.38</v>
      </c>
      <c r="L22" s="47">
        <f t="shared" si="5"/>
        <v>23.49038322233906</v>
      </c>
      <c r="M22" s="34">
        <v>0</v>
      </c>
      <c r="N22" s="38">
        <v>0</v>
      </c>
      <c r="O22" s="47" t="e">
        <f t="shared" si="14"/>
        <v>#DIV/0!</v>
      </c>
      <c r="P22" s="34">
        <v>1300000</v>
      </c>
      <c r="Q22" s="35">
        <v>144307.33</v>
      </c>
      <c r="R22" s="47">
        <f t="shared" si="6"/>
        <v>11.100563846153845</v>
      </c>
      <c r="S22" s="35">
        <v>6000000</v>
      </c>
      <c r="T22" s="35">
        <v>737014.7</v>
      </c>
      <c r="U22" s="47">
        <f t="shared" si="1"/>
        <v>12.283578333333333</v>
      </c>
      <c r="V22" s="34">
        <v>10000</v>
      </c>
      <c r="W22" s="35">
        <v>2200</v>
      </c>
      <c r="X22" s="47">
        <f t="shared" si="8"/>
        <v>22</v>
      </c>
      <c r="Y22" s="34"/>
      <c r="Z22" s="34">
        <v>0</v>
      </c>
      <c r="AA22" s="47"/>
      <c r="AB22" s="207" t="s">
        <v>53</v>
      </c>
      <c r="AC22" s="208"/>
      <c r="AD22" s="209"/>
      <c r="AE22" s="35">
        <v>5000</v>
      </c>
      <c r="AF22" s="35">
        <v>1632.03</v>
      </c>
      <c r="AG22" s="47">
        <f t="shared" si="7"/>
        <v>32.6406</v>
      </c>
      <c r="AH22" s="35">
        <v>10000</v>
      </c>
      <c r="AI22" s="35">
        <v>2598.36</v>
      </c>
      <c r="AJ22" s="47">
        <f t="shared" si="12"/>
        <v>25.983600000000003</v>
      </c>
      <c r="AK22" s="49">
        <v>150000</v>
      </c>
      <c r="AL22" s="35">
        <v>37707.54</v>
      </c>
      <c r="AM22" s="49"/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0</v>
      </c>
      <c r="AS22" s="47">
        <f t="shared" si="13"/>
        <v>0</v>
      </c>
      <c r="AT22" s="35">
        <v>0</v>
      </c>
      <c r="AU22" s="35">
        <v>540522</v>
      </c>
      <c r="AV22" s="35">
        <v>0</v>
      </c>
      <c r="AW22" s="35">
        <v>0</v>
      </c>
      <c r="AX22" s="35">
        <v>0</v>
      </c>
      <c r="AY22" s="47">
        <v>0</v>
      </c>
      <c r="AZ22" s="44"/>
      <c r="BA22" s="35">
        <v>-16600</v>
      </c>
      <c r="BB22" s="34"/>
      <c r="BC22" s="34"/>
      <c r="BD22" s="99"/>
    </row>
    <row r="23" spans="1:56" s="14" customFormat="1" ht="27.75" customHeight="1">
      <c r="A23" s="207" t="s">
        <v>54</v>
      </c>
      <c r="B23" s="208"/>
      <c r="C23" s="209"/>
      <c r="D23" s="110">
        <f>G23+J23+M23+P23+S23+V23+Y23+AE23+AH23+AK23+AN23+AQ23+AT23+AW23+AZ23+BC23</f>
        <v>3946300</v>
      </c>
      <c r="E23" s="110">
        <f t="shared" si="3"/>
        <v>642271.36</v>
      </c>
      <c r="F23" s="109">
        <f t="shared" si="4"/>
        <v>16.275279629019586</v>
      </c>
      <c r="G23" s="35">
        <v>850000</v>
      </c>
      <c r="H23" s="34">
        <v>240803.61</v>
      </c>
      <c r="I23" s="47">
        <f t="shared" si="0"/>
        <v>28.329836470588234</v>
      </c>
      <c r="J23" s="34">
        <v>559300</v>
      </c>
      <c r="K23" s="34">
        <v>131387.99</v>
      </c>
      <c r="L23" s="47">
        <f t="shared" si="5"/>
        <v>23.491505453245125</v>
      </c>
      <c r="M23" s="34">
        <v>0</v>
      </c>
      <c r="N23" s="38">
        <v>0.9</v>
      </c>
      <c r="O23" s="47">
        <v>0</v>
      </c>
      <c r="P23" s="34">
        <v>380000</v>
      </c>
      <c r="Q23" s="35">
        <v>12109.17</v>
      </c>
      <c r="R23" s="47">
        <f t="shared" si="6"/>
        <v>3.1866236842105264</v>
      </c>
      <c r="S23" s="35">
        <v>2000000</v>
      </c>
      <c r="T23" s="35">
        <v>180505.19</v>
      </c>
      <c r="U23" s="47">
        <f t="shared" si="1"/>
        <v>9.0252595</v>
      </c>
      <c r="V23" s="34">
        <v>7000</v>
      </c>
      <c r="W23" s="35">
        <v>1200</v>
      </c>
      <c r="X23" s="47">
        <f t="shared" si="8"/>
        <v>17.142857142857142</v>
      </c>
      <c r="Y23" s="34"/>
      <c r="Z23" s="34"/>
      <c r="AA23" s="47"/>
      <c r="AB23" s="207" t="s">
        <v>54</v>
      </c>
      <c r="AC23" s="208"/>
      <c r="AD23" s="209"/>
      <c r="AE23" s="35">
        <v>0</v>
      </c>
      <c r="AF23" s="35">
        <v>0</v>
      </c>
      <c r="AG23" s="47" t="e">
        <f t="shared" si="7"/>
        <v>#DIV/0!</v>
      </c>
      <c r="AH23" s="35">
        <v>150000</v>
      </c>
      <c r="AI23" s="35">
        <v>76264.5</v>
      </c>
      <c r="AJ23" s="47">
        <f t="shared" si="12"/>
        <v>50.843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0</v>
      </c>
      <c r="AR23" s="35">
        <v>0</v>
      </c>
      <c r="AS23" s="47" t="e">
        <f t="shared" si="13"/>
        <v>#DIV/0!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47"/>
      <c r="AZ23" s="44"/>
      <c r="BA23" s="35"/>
      <c r="BB23" s="34"/>
      <c r="BC23" s="34"/>
      <c r="BD23" s="99"/>
    </row>
    <row r="24" spans="1:56" s="14" customFormat="1" ht="27.75" customHeight="1">
      <c r="A24" s="207" t="s">
        <v>69</v>
      </c>
      <c r="B24" s="208"/>
      <c r="C24" s="209"/>
      <c r="D24" s="110">
        <f t="shared" si="10"/>
        <v>3743100</v>
      </c>
      <c r="E24" s="110">
        <f t="shared" si="3"/>
        <v>297830.99000000005</v>
      </c>
      <c r="F24" s="109">
        <f t="shared" si="4"/>
        <v>7.956800245785581</v>
      </c>
      <c r="G24" s="35">
        <v>170900</v>
      </c>
      <c r="H24" s="34">
        <v>25068.32</v>
      </c>
      <c r="I24" s="47">
        <f t="shared" si="0"/>
        <v>14.668414277355179</v>
      </c>
      <c r="J24" s="34">
        <v>658200</v>
      </c>
      <c r="K24" s="34">
        <v>154610.06</v>
      </c>
      <c r="L24" s="47">
        <f t="shared" si="5"/>
        <v>23.489829838954723</v>
      </c>
      <c r="M24" s="34">
        <v>0</v>
      </c>
      <c r="N24" s="38">
        <v>0</v>
      </c>
      <c r="O24" s="47" t="e">
        <f>N24/M24*100</f>
        <v>#DIV/0!</v>
      </c>
      <c r="P24" s="34">
        <v>200000</v>
      </c>
      <c r="Q24" s="35">
        <v>12781.19</v>
      </c>
      <c r="R24" s="47">
        <f t="shared" si="6"/>
        <v>6.390595</v>
      </c>
      <c r="S24" s="35">
        <v>2000000</v>
      </c>
      <c r="T24" s="35">
        <v>87621.46</v>
      </c>
      <c r="U24" s="47">
        <f t="shared" si="1"/>
        <v>4.381073000000001</v>
      </c>
      <c r="V24" s="34">
        <v>5000</v>
      </c>
      <c r="W24" s="35">
        <v>1450</v>
      </c>
      <c r="X24" s="47">
        <f t="shared" si="8"/>
        <v>28.999999999999996</v>
      </c>
      <c r="Y24" s="34">
        <v>0</v>
      </c>
      <c r="Z24" s="34">
        <v>0</v>
      </c>
      <c r="AA24" s="47">
        <v>0</v>
      </c>
      <c r="AB24" s="207" t="s">
        <v>69</v>
      </c>
      <c r="AC24" s="208"/>
      <c r="AD24" s="209"/>
      <c r="AE24" s="35">
        <v>4000</v>
      </c>
      <c r="AF24" s="35">
        <v>0</v>
      </c>
      <c r="AG24" s="47">
        <f t="shared" si="7"/>
        <v>0</v>
      </c>
      <c r="AH24" s="35">
        <v>90000</v>
      </c>
      <c r="AI24" s="35">
        <v>16299.96</v>
      </c>
      <c r="AJ24" s="47">
        <f t="shared" si="12"/>
        <v>18.111066666666666</v>
      </c>
      <c r="AK24" s="49">
        <v>15000</v>
      </c>
      <c r="AL24" s="35">
        <v>0</v>
      </c>
      <c r="AM24" s="49">
        <f>AL24/AK24*100</f>
        <v>0</v>
      </c>
      <c r="AN24" s="44"/>
      <c r="AO24" s="35">
        <v>0</v>
      </c>
      <c r="AP24" s="47" t="e">
        <f t="shared" si="9"/>
        <v>#DIV/0!</v>
      </c>
      <c r="AQ24" s="34">
        <v>600000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99"/>
    </row>
    <row r="25" spans="1:56" s="14" customFormat="1" ht="27.75" customHeight="1">
      <c r="A25" s="207" t="s">
        <v>56</v>
      </c>
      <c r="B25" s="208"/>
      <c r="C25" s="209"/>
      <c r="D25" s="110">
        <f t="shared" si="10"/>
        <v>2819500</v>
      </c>
      <c r="E25" s="110">
        <f t="shared" si="3"/>
        <v>391287.67000000004</v>
      </c>
      <c r="F25" s="109">
        <f t="shared" si="4"/>
        <v>13.877909913105164</v>
      </c>
      <c r="G25" s="35">
        <v>90000</v>
      </c>
      <c r="H25" s="34">
        <v>25003.38</v>
      </c>
      <c r="I25" s="47">
        <f t="shared" si="0"/>
        <v>27.781533333333336</v>
      </c>
      <c r="J25" s="34">
        <v>973000</v>
      </c>
      <c r="K25" s="34">
        <v>228554</v>
      </c>
      <c r="L25" s="47">
        <f t="shared" si="5"/>
        <v>23.4896197327852</v>
      </c>
      <c r="M25" s="34">
        <v>0</v>
      </c>
      <c r="N25" s="38">
        <v>0</v>
      </c>
      <c r="O25" s="47" t="e">
        <f t="shared" si="14"/>
        <v>#DIV/0!</v>
      </c>
      <c r="P25" s="34">
        <v>200000</v>
      </c>
      <c r="Q25" s="35">
        <v>2545.31</v>
      </c>
      <c r="R25" s="47">
        <f t="shared" si="6"/>
        <v>1.2726549999999999</v>
      </c>
      <c r="S25" s="35">
        <v>1100000</v>
      </c>
      <c r="T25" s="35">
        <v>54880.84</v>
      </c>
      <c r="U25" s="47">
        <f t="shared" si="1"/>
        <v>4.989167272727273</v>
      </c>
      <c r="V25" s="34">
        <v>6500</v>
      </c>
      <c r="W25" s="35">
        <v>1900</v>
      </c>
      <c r="X25" s="47">
        <f t="shared" si="8"/>
        <v>29.230769230769234</v>
      </c>
      <c r="Y25" s="34">
        <v>0</v>
      </c>
      <c r="Z25" s="34">
        <v>0</v>
      </c>
      <c r="AA25" s="47" t="e">
        <f>Z25/Y25*100</f>
        <v>#DIV/0!</v>
      </c>
      <c r="AB25" s="207" t="s">
        <v>56</v>
      </c>
      <c r="AC25" s="208"/>
      <c r="AD25" s="209"/>
      <c r="AE25" s="35">
        <v>450000</v>
      </c>
      <c r="AF25" s="35">
        <v>78004.14</v>
      </c>
      <c r="AG25" s="47">
        <f t="shared" si="7"/>
        <v>17.334253333333333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 t="e">
        <f>AX25/AW25*100</f>
        <v>#DIV/0!</v>
      </c>
      <c r="AZ25" s="44"/>
      <c r="BA25" s="35">
        <v>400</v>
      </c>
      <c r="BB25" s="34"/>
      <c r="BC25" s="34"/>
      <c r="BD25" s="99"/>
    </row>
    <row r="26" spans="1:56" s="14" customFormat="1" ht="27.75" customHeight="1">
      <c r="A26" s="207" t="s">
        <v>57</v>
      </c>
      <c r="B26" s="208"/>
      <c r="C26" s="209"/>
      <c r="D26" s="110">
        <f t="shared" si="10"/>
        <v>4707600</v>
      </c>
      <c r="E26" s="110">
        <f>H26+K26+N26+Q26+T26+W26+Z26+AF26+AI26+AL26+AO26+AR26+AU26+AX26+BA26</f>
        <v>598615.8500000001</v>
      </c>
      <c r="F26" s="109">
        <f t="shared" si="4"/>
        <v>12.715945492395278</v>
      </c>
      <c r="G26" s="35">
        <v>411000</v>
      </c>
      <c r="H26" s="34">
        <v>58710.15</v>
      </c>
      <c r="I26" s="47">
        <f t="shared" si="0"/>
        <v>14.28470802919708</v>
      </c>
      <c r="J26" s="34">
        <v>1053600</v>
      </c>
      <c r="K26" s="34">
        <v>247498.32</v>
      </c>
      <c r="L26" s="47">
        <f t="shared" si="5"/>
        <v>23.490728929384964</v>
      </c>
      <c r="M26" s="34">
        <v>102000</v>
      </c>
      <c r="N26" s="38">
        <v>43955.4</v>
      </c>
      <c r="O26" s="47">
        <f t="shared" si="14"/>
        <v>43.093529411764706</v>
      </c>
      <c r="P26" s="34">
        <v>690000</v>
      </c>
      <c r="Q26" s="35">
        <v>26604.77</v>
      </c>
      <c r="R26" s="47">
        <f t="shared" si="6"/>
        <v>3.855763768115942</v>
      </c>
      <c r="S26" s="35">
        <v>1900000</v>
      </c>
      <c r="T26" s="35">
        <v>72273.01</v>
      </c>
      <c r="U26" s="47">
        <f t="shared" si="1"/>
        <v>3.8038426315789473</v>
      </c>
      <c r="V26" s="34">
        <v>5000</v>
      </c>
      <c r="W26" s="35">
        <v>900</v>
      </c>
      <c r="X26" s="47">
        <f t="shared" si="8"/>
        <v>18</v>
      </c>
      <c r="Y26" s="34"/>
      <c r="Z26" s="34"/>
      <c r="AA26" s="47"/>
      <c r="AB26" s="207" t="s">
        <v>57</v>
      </c>
      <c r="AC26" s="208"/>
      <c r="AD26" s="209"/>
      <c r="AE26" s="35">
        <v>0</v>
      </c>
      <c r="AF26" s="35">
        <v>0</v>
      </c>
      <c r="AG26" s="47" t="e">
        <f t="shared" si="7"/>
        <v>#DIV/0!</v>
      </c>
      <c r="AH26" s="35">
        <v>500000</v>
      </c>
      <c r="AI26" s="35">
        <v>137243.99</v>
      </c>
      <c r="AJ26" s="47">
        <f>AI26/AH26*100</f>
        <v>27.448797999999996</v>
      </c>
      <c r="AK26" s="49">
        <v>0</v>
      </c>
      <c r="AL26" s="35">
        <v>11430.21</v>
      </c>
      <c r="AM26" s="49" t="e">
        <f>AL26/AK26*100</f>
        <v>#DIV/0!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>
        <v>46000</v>
      </c>
      <c r="AX26" s="35">
        <v>0</v>
      </c>
      <c r="AY26" s="47">
        <f>AX26/AW26*100</f>
        <v>0</v>
      </c>
      <c r="AZ26" s="44"/>
      <c r="BA26" s="35"/>
      <c r="BB26" s="34"/>
      <c r="BC26" s="34"/>
      <c r="BD26" s="99"/>
    </row>
    <row r="27" spans="1:56" s="14" customFormat="1" ht="27.75" customHeight="1">
      <c r="A27" s="207" t="s">
        <v>60</v>
      </c>
      <c r="B27" s="208"/>
      <c r="C27" s="209"/>
      <c r="D27" s="110">
        <f t="shared" si="10"/>
        <v>1688400</v>
      </c>
      <c r="E27" s="110">
        <f>H27+K27+N27+Q27+T27+W27+Y27+AF27+AI27+AL27+AO27+AR27+AU27+AX27+BA27</f>
        <v>338837.19</v>
      </c>
      <c r="F27" s="109">
        <f t="shared" si="4"/>
        <v>20.068537668798864</v>
      </c>
      <c r="G27" s="35">
        <v>86500</v>
      </c>
      <c r="H27" s="34">
        <v>23864.33</v>
      </c>
      <c r="I27" s="47">
        <f t="shared" si="0"/>
        <v>27.588820809248553</v>
      </c>
      <c r="J27" s="34">
        <v>548900</v>
      </c>
      <c r="K27" s="34">
        <v>128943.57</v>
      </c>
      <c r="L27" s="47">
        <f t="shared" si="5"/>
        <v>23.49126799052651</v>
      </c>
      <c r="M27" s="34">
        <v>0</v>
      </c>
      <c r="N27" s="38">
        <v>18144</v>
      </c>
      <c r="O27" s="47" t="e">
        <f t="shared" si="14"/>
        <v>#DIV/0!</v>
      </c>
      <c r="P27" s="34">
        <v>90000</v>
      </c>
      <c r="Q27" s="35">
        <v>97.2</v>
      </c>
      <c r="R27" s="47">
        <f t="shared" si="6"/>
        <v>0.108</v>
      </c>
      <c r="S27" s="35">
        <v>500000</v>
      </c>
      <c r="T27" s="35">
        <v>17080.43</v>
      </c>
      <c r="U27" s="47">
        <f t="shared" si="1"/>
        <v>3.416086</v>
      </c>
      <c r="V27" s="34">
        <v>5000</v>
      </c>
      <c r="W27" s="35">
        <v>200</v>
      </c>
      <c r="X27" s="47">
        <f t="shared" si="8"/>
        <v>4</v>
      </c>
      <c r="Y27" s="34"/>
      <c r="Z27" s="34"/>
      <c r="AA27" s="47"/>
      <c r="AB27" s="207" t="s">
        <v>60</v>
      </c>
      <c r="AC27" s="208"/>
      <c r="AD27" s="209"/>
      <c r="AE27" s="35">
        <v>430000</v>
      </c>
      <c r="AF27" s="35">
        <v>144776.12</v>
      </c>
      <c r="AG27" s="47">
        <f t="shared" si="7"/>
        <v>33.668865116279065</v>
      </c>
      <c r="AH27" s="35">
        <v>28000</v>
      </c>
      <c r="AI27" s="35">
        <v>5073.22</v>
      </c>
      <c r="AJ27" s="47">
        <f>AI27/AH27*100</f>
        <v>18.11864285714286</v>
      </c>
      <c r="AK27" s="49"/>
      <c r="AL27" s="49"/>
      <c r="AM27" s="49"/>
      <c r="AN27" s="35">
        <v>0</v>
      </c>
      <c r="AO27" s="35">
        <v>658.32</v>
      </c>
      <c r="AP27" s="47" t="e">
        <f t="shared" si="9"/>
        <v>#DIV/0!</v>
      </c>
      <c r="AQ27" s="34"/>
      <c r="AR27" s="35"/>
      <c r="AS27" s="47" t="e">
        <f>AR27/AQ27*100</f>
        <v>#DIV/0!</v>
      </c>
      <c r="AT27" s="35">
        <v>0</v>
      </c>
      <c r="AU27" s="35">
        <v>0</v>
      </c>
      <c r="AV27" s="49" t="e">
        <f>AU27/AT27*100</f>
        <v>#DIV/0!</v>
      </c>
      <c r="AW27" s="35"/>
      <c r="AX27" s="104">
        <v>0</v>
      </c>
      <c r="AY27" s="47" t="e">
        <f>AX27/AW27*100</f>
        <v>#DIV/0!</v>
      </c>
      <c r="AZ27" s="44"/>
      <c r="BA27" s="35">
        <v>0</v>
      </c>
      <c r="BB27" s="34"/>
      <c r="BC27" s="34"/>
      <c r="BD27" s="99"/>
    </row>
    <row r="28" spans="1:56" s="16" customFormat="1" ht="24.75" customHeight="1">
      <c r="A28" s="219" t="s">
        <v>3</v>
      </c>
      <c r="B28" s="219"/>
      <c r="C28" s="220"/>
      <c r="D28" s="42">
        <f>SUM(D11:D27)</f>
        <v>94281900</v>
      </c>
      <c r="E28" s="42">
        <f>SUM(E11:E27)</f>
        <v>14537176.19</v>
      </c>
      <c r="F28" s="48">
        <f t="shared" si="4"/>
        <v>15.418840933413518</v>
      </c>
      <c r="G28" s="44">
        <f>SUM(G11:G27)</f>
        <v>14537800</v>
      </c>
      <c r="H28" s="37">
        <f>SUM(H11:H27)</f>
        <v>3561414.4499999993</v>
      </c>
      <c r="I28" s="48">
        <f>H28/G28*100</f>
        <v>24.49761621428276</v>
      </c>
      <c r="J28" s="37">
        <f>J11+J12+J13+J14+J15+J16+J17+J18+J19+J20+J21+J22+J23+J24+J25+J26+J27</f>
        <v>15955100</v>
      </c>
      <c r="K28" s="37">
        <f>K11+K12+K13+K14+K15+K16+K17+K18+K19+K20+K21+K22+K23+K24+K25+K26+K27</f>
        <v>3747919.0499999993</v>
      </c>
      <c r="L28" s="48">
        <f t="shared" si="5"/>
        <v>23.49041403689102</v>
      </c>
      <c r="M28" s="37">
        <f>SUM(M11:M27)</f>
        <v>222000</v>
      </c>
      <c r="N28" s="46">
        <f>SUM(N11:N27)</f>
        <v>327271.80000000005</v>
      </c>
      <c r="O28" s="48">
        <f>N28/M28*100</f>
        <v>147.41972972972974</v>
      </c>
      <c r="P28" s="37">
        <f>SUM(P11:P27)</f>
        <v>12910000</v>
      </c>
      <c r="Q28" s="44">
        <f>SUM(Q11:Q27)</f>
        <v>837937.5299999999</v>
      </c>
      <c r="R28" s="48">
        <f>Q28/P28*100</f>
        <v>6.490608288148721</v>
      </c>
      <c r="S28" s="43">
        <f>SUM(S11:S27)</f>
        <v>40155000</v>
      </c>
      <c r="T28" s="43">
        <f>SUM(T11:T27)</f>
        <v>3407391.4499999993</v>
      </c>
      <c r="U28" s="48">
        <f>T28/S28*100</f>
        <v>8.485596936869628</v>
      </c>
      <c r="V28" s="37">
        <f>SUM(V11:V27)</f>
        <v>110500</v>
      </c>
      <c r="W28" s="43">
        <f>SUM(W11:W27)</f>
        <v>21650</v>
      </c>
      <c r="X28" s="48">
        <f>W28/V28*100</f>
        <v>19.592760180995477</v>
      </c>
      <c r="Y28" s="37">
        <f>Y11+Y12+Y13+Y14+Y15+Y16+Y17+Y18+Y19+Y20+Y21+Y22+Y23+Y24+Y25+Y26+Y27</f>
        <v>0</v>
      </c>
      <c r="Z28" s="37">
        <f>SUM(Z11:Z27)</f>
        <v>0</v>
      </c>
      <c r="AA28" s="48" t="e">
        <f>Z28/Y28*100</f>
        <v>#DIV/0!</v>
      </c>
      <c r="AB28" s="224" t="s">
        <v>3</v>
      </c>
      <c r="AC28" s="224"/>
      <c r="AD28" s="224"/>
      <c r="AE28" s="43">
        <f>SUM(AE11:AE27)</f>
        <v>2037500</v>
      </c>
      <c r="AF28" s="43">
        <f>SUM(AF11:AF27)</f>
        <v>405587.02</v>
      </c>
      <c r="AG28" s="48">
        <f t="shared" si="7"/>
        <v>19.906111411042946</v>
      </c>
      <c r="AH28" s="45">
        <f>SUM(AH11:AH27)</f>
        <v>3568000</v>
      </c>
      <c r="AI28" s="45">
        <f>SUM(AI11:AI27)</f>
        <v>983492.1299999999</v>
      </c>
      <c r="AJ28" s="48">
        <f>AI28/AH28*100</f>
        <v>27.56424131165919</v>
      </c>
      <c r="AK28" s="50">
        <f>AK11+AK12+AK13+AK14+AK15+AK16+AK17+AK18+AK19+AK20+AK21+AK22+AK23+AK24+AK25+AK26+AK27</f>
        <v>2190000</v>
      </c>
      <c r="AL28" s="44">
        <f>AL11+AL12+AL13+AL14+AL15+AL16+AL17+AL18+AL19+AL20+AL21+AL22+AL23+AL24+AL25+AL26+AL27</f>
        <v>517132.93999999994</v>
      </c>
      <c r="AM28" s="50">
        <f>AL28/AK28*100</f>
        <v>23.61337625570776</v>
      </c>
      <c r="AN28" s="44">
        <f>AN11+AN12+AN13+AN14+AN15+AN16+AN17+AN18+AN19+AN20+AN21+AN22+AN23+AN24+AN25+AN26+AN27</f>
        <v>0</v>
      </c>
      <c r="AO28" s="44">
        <f>SUM(AO11:AO27)</f>
        <v>105999.30000000002</v>
      </c>
      <c r="AP28" s="48" t="e">
        <f t="shared" si="9"/>
        <v>#DIV/0!</v>
      </c>
      <c r="AQ28" s="37">
        <f>SUM(AQ11:AQ27)</f>
        <v>2550000</v>
      </c>
      <c r="AR28" s="43">
        <f>SUM(AR11:AR27)</f>
        <v>5323.56</v>
      </c>
      <c r="AS28" s="48">
        <f>AR28/AQ28*100</f>
        <v>0.20876705882352944</v>
      </c>
      <c r="AT28" s="44">
        <f>SUM(AT11:AT27)</f>
        <v>0</v>
      </c>
      <c r="AU28" s="44">
        <f>SUM(AU11:AU27)</f>
        <v>632106</v>
      </c>
      <c r="AV28" s="50" t="e">
        <f>AU28/AT28*100</f>
        <v>#DIV/0!</v>
      </c>
      <c r="AW28" s="44">
        <f>AW11+AW12+AW13+AW14+AW15+AW16+AW17+AW19+AW18+AW20+AW21+AW22+AW23+AW24+AW25+AW26+AW27</f>
        <v>46000</v>
      </c>
      <c r="AX28" s="44">
        <f>AX11+AX12+AX13+AX14+AX15+AX16+AX17+AX19+AX18+AX20+AX21+AX22+AX23+AX24+AX25+AX26+AX27</f>
        <v>111314.4</v>
      </c>
      <c r="AY28" s="50">
        <f>AX28/AW28*100</f>
        <v>241.98782608695652</v>
      </c>
      <c r="AZ28" s="44">
        <v>0</v>
      </c>
      <c r="BA28" s="43">
        <f>BA13+BA20+BA21+BA19+BA22+BA24+BA25+BA12+BA14+BA15+BA16+BA17+BA18+BA26+BA11+BA27+BA23</f>
        <v>-127363.44</v>
      </c>
      <c r="BB28" s="37">
        <v>0</v>
      </c>
      <c r="BC28" s="37">
        <f>BC17+BC18</f>
        <v>0</v>
      </c>
      <c r="BD28" s="103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2021-04-02T06:23:04Z</cp:lastPrinted>
  <dcterms:created xsi:type="dcterms:W3CDTF">2006-06-07T06:53:09Z</dcterms:created>
  <dcterms:modified xsi:type="dcterms:W3CDTF">2021-05-18T07:45:11Z</dcterms:modified>
  <cp:category/>
  <cp:version/>
  <cp:contentType/>
  <cp:contentStatus/>
</cp:coreProperties>
</file>