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05" windowWidth="14880" windowHeight="4125"/>
  </bookViews>
  <sheets>
    <sheet name="Лист1 (2)" sheetId="3" r:id="rId1"/>
    <sheet name="Лист1" sheetId="1" r:id="rId2"/>
  </sheets>
  <definedNames>
    <definedName name="_xlnm._FilterDatabase" localSheetId="1" hidden="1">Лист1!$B$5:$X$5</definedName>
    <definedName name="_xlnm._FilterDatabase" localSheetId="0" hidden="1">'Лист1 (2)'!$B$5:$W$19</definedName>
    <definedName name="_xlnm.Print_Titles" localSheetId="1">Лист1!$3:$4</definedName>
    <definedName name="_xlnm.Print_Titles" localSheetId="0">'Лист1 (2)'!$3:$4</definedName>
    <definedName name="_xlnm.Print_Area" localSheetId="1">Лист1!$A$1:$X$20</definedName>
    <definedName name="_xlnm.Print_Area" localSheetId="0">'Лист1 (2)'!$A$1:$W$432</definedName>
  </definedNames>
  <calcPr calcId="145621"/>
</workbook>
</file>

<file path=xl/calcChain.xml><?xml version="1.0" encoding="utf-8"?>
<calcChain xmlns="http://schemas.openxmlformats.org/spreadsheetml/2006/main">
  <c r="N110" i="3" l="1"/>
  <c r="N111" i="3"/>
  <c r="N112" i="3"/>
  <c r="S110" i="3"/>
  <c r="S111" i="3"/>
  <c r="S112" i="3"/>
  <c r="N109" i="3"/>
  <c r="S109" i="3"/>
  <c r="N28" i="3" l="1"/>
  <c r="W352" i="3"/>
  <c r="N352" i="3"/>
  <c r="R352" i="3" s="1"/>
  <c r="S352" i="3"/>
  <c r="M8" i="1" l="1"/>
  <c r="N60" i="3"/>
  <c r="U58" i="3" l="1"/>
  <c r="V58" i="3"/>
  <c r="T58" i="3"/>
  <c r="S60" i="3" l="1"/>
  <c r="S28" i="3"/>
  <c r="V316" i="3"/>
  <c r="U316" i="3"/>
  <c r="T316" i="3"/>
  <c r="U274" i="3"/>
  <c r="V274" i="3"/>
  <c r="T274" i="3"/>
  <c r="S314" i="3"/>
  <c r="S305" i="3"/>
  <c r="S306" i="3"/>
  <c r="S307" i="3"/>
  <c r="S308" i="3"/>
  <c r="S309" i="3"/>
  <c r="S310" i="3"/>
  <c r="S311" i="3"/>
  <c r="S312" i="3"/>
  <c r="N305" i="3"/>
  <c r="N306" i="3"/>
  <c r="N307" i="3"/>
  <c r="N308" i="3"/>
  <c r="N309" i="3"/>
  <c r="N310" i="3"/>
  <c r="N311" i="3"/>
  <c r="N312" i="3"/>
  <c r="N314" i="3"/>
  <c r="N304" i="3"/>
  <c r="S304" i="3"/>
  <c r="S211" i="3" l="1"/>
  <c r="N211" i="3"/>
  <c r="N52" i="3" l="1"/>
  <c r="S26" i="3"/>
  <c r="J429" i="3" l="1"/>
  <c r="J428" i="3"/>
  <c r="M425" i="3"/>
  <c r="M424" i="3" s="1"/>
  <c r="L425" i="3"/>
  <c r="K425" i="3"/>
  <c r="K424" i="3" s="1"/>
  <c r="L424" i="3"/>
  <c r="J423" i="3"/>
  <c r="M420" i="3"/>
  <c r="M419" i="3" s="1"/>
  <c r="L420" i="3"/>
  <c r="L419" i="3" s="1"/>
  <c r="K420" i="3"/>
  <c r="J418" i="3"/>
  <c r="J417" i="3"/>
  <c r="V414" i="3"/>
  <c r="V413" i="3" s="1"/>
  <c r="V411" i="3" s="1"/>
  <c r="U414" i="3"/>
  <c r="U413" i="3" s="1"/>
  <c r="U411" i="3" s="1"/>
  <c r="T414" i="3"/>
  <c r="Q414" i="3"/>
  <c r="Q413" i="3" s="1"/>
  <c r="Q411" i="3" s="1"/>
  <c r="P414" i="3"/>
  <c r="P413" i="3" s="1"/>
  <c r="O414" i="3"/>
  <c r="O413" i="3" s="1"/>
  <c r="O411" i="3" s="1"/>
  <c r="M414" i="3"/>
  <c r="L414" i="3"/>
  <c r="L413" i="3" s="1"/>
  <c r="K414" i="3"/>
  <c r="J414" i="3" s="1"/>
  <c r="T413" i="3"/>
  <c r="M413" i="3"/>
  <c r="T411" i="3"/>
  <c r="P411" i="3"/>
  <c r="J410" i="3"/>
  <c r="S409" i="3"/>
  <c r="N409" i="3"/>
  <c r="S408" i="3"/>
  <c r="N408" i="3"/>
  <c r="J407" i="3"/>
  <c r="J406" i="3"/>
  <c r="J405" i="3"/>
  <c r="J404" i="3"/>
  <c r="J403" i="3"/>
  <c r="V400" i="3"/>
  <c r="V399" i="3" s="1"/>
  <c r="V397" i="3" s="1"/>
  <c r="V15" i="3" s="1"/>
  <c r="U400" i="3"/>
  <c r="U399" i="3" s="1"/>
  <c r="U397" i="3" s="1"/>
  <c r="U15" i="3" s="1"/>
  <c r="T400" i="3"/>
  <c r="Q400" i="3"/>
  <c r="P400" i="3"/>
  <c r="O400" i="3"/>
  <c r="N400" i="3" s="1"/>
  <c r="M400" i="3"/>
  <c r="M399" i="3" s="1"/>
  <c r="M397" i="3" s="1"/>
  <c r="M15" i="3" s="1"/>
  <c r="L400" i="3"/>
  <c r="K400" i="3"/>
  <c r="J400" i="3"/>
  <c r="J399" i="3" s="1"/>
  <c r="Q399" i="3"/>
  <c r="Q397" i="3" s="1"/>
  <c r="Q15" i="3" s="1"/>
  <c r="P399" i="3"/>
  <c r="P397" i="3" s="1"/>
  <c r="P15" i="3" s="1"/>
  <c r="L399" i="3"/>
  <c r="L397" i="3" s="1"/>
  <c r="L15" i="3" s="1"/>
  <c r="K399" i="3"/>
  <c r="K397" i="3" s="1"/>
  <c r="K15" i="3" s="1"/>
  <c r="S398" i="3"/>
  <c r="N398" i="3"/>
  <c r="J398" i="3"/>
  <c r="J396" i="3"/>
  <c r="J395" i="3"/>
  <c r="J394" i="3"/>
  <c r="Q391" i="3"/>
  <c r="P391" i="3"/>
  <c r="O391" i="3"/>
  <c r="M391" i="3"/>
  <c r="M389" i="3" s="1"/>
  <c r="M388" i="3" s="1"/>
  <c r="M386" i="3" s="1"/>
  <c r="L391" i="3"/>
  <c r="L389" i="3" s="1"/>
  <c r="L388" i="3" s="1"/>
  <c r="L386" i="3" s="1"/>
  <c r="L14" i="3" s="1"/>
  <c r="K391" i="3"/>
  <c r="S390" i="3"/>
  <c r="N390" i="3"/>
  <c r="J390" i="3"/>
  <c r="V389" i="3"/>
  <c r="V388" i="3" s="1"/>
  <c r="V386" i="3" s="1"/>
  <c r="V14" i="3" s="1"/>
  <c r="U389" i="3"/>
  <c r="T389" i="3"/>
  <c r="T388" i="3" s="1"/>
  <c r="T386" i="3" s="1"/>
  <c r="Q389" i="3"/>
  <c r="Q388" i="3" s="1"/>
  <c r="Q386" i="3" s="1"/>
  <c r="Q14" i="3" s="1"/>
  <c r="P389" i="3"/>
  <c r="P388" i="3" s="1"/>
  <c r="P386" i="3" s="1"/>
  <c r="P14" i="3" s="1"/>
  <c r="O389" i="3"/>
  <c r="U388" i="3"/>
  <c r="U386" i="3" s="1"/>
  <c r="U14" i="3" s="1"/>
  <c r="O388" i="3"/>
  <c r="O386" i="3"/>
  <c r="J385" i="3"/>
  <c r="W385" i="3" s="1"/>
  <c r="V383" i="3"/>
  <c r="V382" i="3" s="1"/>
  <c r="U383" i="3"/>
  <c r="T383" i="3"/>
  <c r="Q383" i="3"/>
  <c r="Q382" i="3" s="1"/>
  <c r="P383" i="3"/>
  <c r="P382" i="3" s="1"/>
  <c r="O383" i="3"/>
  <c r="M383" i="3"/>
  <c r="M382" i="3" s="1"/>
  <c r="L383" i="3"/>
  <c r="L382" i="3" s="1"/>
  <c r="K383" i="3"/>
  <c r="U382" i="3"/>
  <c r="J381" i="3"/>
  <c r="W381" i="3" s="1"/>
  <c r="S380" i="3"/>
  <c r="N380" i="3"/>
  <c r="J380" i="3"/>
  <c r="Q379" i="3"/>
  <c r="Q378" i="3" s="1"/>
  <c r="P379" i="3"/>
  <c r="P378" i="3" s="1"/>
  <c r="O379" i="3"/>
  <c r="M379" i="3"/>
  <c r="L379" i="3"/>
  <c r="L378" i="3" s="1"/>
  <c r="K379" i="3"/>
  <c r="J379" i="3" s="1"/>
  <c r="W379" i="3" s="1"/>
  <c r="V378" i="3"/>
  <c r="U378" i="3"/>
  <c r="T378" i="3"/>
  <c r="O378" i="3"/>
  <c r="M378" i="3"/>
  <c r="J377" i="3"/>
  <c r="W377" i="3" s="1"/>
  <c r="J376" i="3"/>
  <c r="W376" i="3" s="1"/>
  <c r="J375" i="3"/>
  <c r="W375" i="3" s="1"/>
  <c r="J374" i="3"/>
  <c r="W374" i="3" s="1"/>
  <c r="S373" i="3"/>
  <c r="N373" i="3"/>
  <c r="J373" i="3"/>
  <c r="J371" i="3"/>
  <c r="W371" i="3" s="1"/>
  <c r="V368" i="3"/>
  <c r="U368" i="3"/>
  <c r="T368" i="3"/>
  <c r="Q368" i="3"/>
  <c r="P368" i="3"/>
  <c r="O368" i="3"/>
  <c r="N368" i="3"/>
  <c r="M368" i="3"/>
  <c r="L368" i="3"/>
  <c r="K368" i="3"/>
  <c r="J368" i="3" s="1"/>
  <c r="J367" i="3"/>
  <c r="W367" i="3" s="1"/>
  <c r="J366" i="3"/>
  <c r="W366" i="3" s="1"/>
  <c r="J365" i="3"/>
  <c r="W365" i="3" s="1"/>
  <c r="J364" i="3"/>
  <c r="W364" i="3" s="1"/>
  <c r="J363" i="3"/>
  <c r="W363" i="3" s="1"/>
  <c r="J362" i="3"/>
  <c r="W362" i="3" s="1"/>
  <c r="J361" i="3"/>
  <c r="W361" i="3" s="1"/>
  <c r="J360" i="3"/>
  <c r="W360" i="3" s="1"/>
  <c r="J359" i="3"/>
  <c r="W359" i="3" s="1"/>
  <c r="J358" i="3"/>
  <c r="W358" i="3" s="1"/>
  <c r="J357" i="3"/>
  <c r="W357" i="3" s="1"/>
  <c r="J356" i="3"/>
  <c r="W356" i="3" s="1"/>
  <c r="S355" i="3"/>
  <c r="N355" i="3"/>
  <c r="J355" i="3"/>
  <c r="J354" i="3"/>
  <c r="W354" i="3" s="1"/>
  <c r="J350" i="3"/>
  <c r="W350" i="3" s="1"/>
  <c r="J349" i="3"/>
  <c r="W349" i="3" s="1"/>
  <c r="J348" i="3"/>
  <c r="W348" i="3" s="1"/>
  <c r="S346" i="3"/>
  <c r="N346" i="3"/>
  <c r="J346" i="3"/>
  <c r="S345" i="3"/>
  <c r="N345" i="3"/>
  <c r="J345" i="3"/>
  <c r="J344" i="3"/>
  <c r="W344" i="3" s="1"/>
  <c r="J342" i="3"/>
  <c r="W342" i="3" s="1"/>
  <c r="J341" i="3"/>
  <c r="W341" i="3" s="1"/>
  <c r="V338" i="3"/>
  <c r="V273" i="3" s="1"/>
  <c r="U338" i="3"/>
  <c r="T338" i="3"/>
  <c r="Q338" i="3"/>
  <c r="P338" i="3"/>
  <c r="O338" i="3"/>
  <c r="M338" i="3"/>
  <c r="L338" i="3"/>
  <c r="K338" i="3"/>
  <c r="J337" i="3"/>
  <c r="W337" i="3" s="1"/>
  <c r="J336" i="3"/>
  <c r="W336" i="3" s="1"/>
  <c r="J334" i="3"/>
  <c r="W334" i="3" s="1"/>
  <c r="J333" i="3"/>
  <c r="W333" i="3" s="1"/>
  <c r="J332" i="3"/>
  <c r="W332" i="3" s="1"/>
  <c r="J330" i="3"/>
  <c r="W330" i="3" s="1"/>
  <c r="J328" i="3"/>
  <c r="W328" i="3" s="1"/>
  <c r="J327" i="3"/>
  <c r="W327" i="3" s="1"/>
  <c r="J325" i="3"/>
  <c r="W325" i="3" s="1"/>
  <c r="J324" i="3"/>
  <c r="W324" i="3" s="1"/>
  <c r="J323" i="3"/>
  <c r="W323" i="3" s="1"/>
  <c r="J322" i="3"/>
  <c r="W322" i="3" s="1"/>
  <c r="J320" i="3"/>
  <c r="W320" i="3" s="1"/>
  <c r="J319" i="3"/>
  <c r="W319" i="3" s="1"/>
  <c r="Q316" i="3"/>
  <c r="P316" i="3"/>
  <c r="O316" i="3"/>
  <c r="M316" i="3"/>
  <c r="L316" i="3"/>
  <c r="K316" i="3"/>
  <c r="J315" i="3"/>
  <c r="W315" i="3" s="1"/>
  <c r="J314" i="3"/>
  <c r="J313" i="3"/>
  <c r="J312" i="3"/>
  <c r="J311" i="3"/>
  <c r="W311" i="3" s="1"/>
  <c r="J310" i="3"/>
  <c r="J309" i="3"/>
  <c r="J308" i="3"/>
  <c r="J307" i="3"/>
  <c r="J306" i="3"/>
  <c r="J305" i="3"/>
  <c r="J304" i="3"/>
  <c r="J302" i="3"/>
  <c r="W302" i="3" s="1"/>
  <c r="J301" i="3"/>
  <c r="J300" i="3"/>
  <c r="J299" i="3"/>
  <c r="W299" i="3" s="1"/>
  <c r="J298" i="3"/>
  <c r="W298" i="3" s="1"/>
  <c r="J297" i="3"/>
  <c r="W297" i="3" s="1"/>
  <c r="J296" i="3"/>
  <c r="W296" i="3" s="1"/>
  <c r="R295" i="3"/>
  <c r="J295" i="3"/>
  <c r="W295" i="3" s="1"/>
  <c r="J294" i="3"/>
  <c r="R294" i="3" s="1"/>
  <c r="J293" i="3"/>
  <c r="W293" i="3" s="1"/>
  <c r="J292" i="3"/>
  <c r="R292" i="3" s="1"/>
  <c r="J291" i="3"/>
  <c r="W291" i="3" s="1"/>
  <c r="J290" i="3"/>
  <c r="W290" i="3" s="1"/>
  <c r="J289" i="3"/>
  <c r="W289" i="3" s="1"/>
  <c r="J288" i="3"/>
  <c r="J287" i="3"/>
  <c r="J286" i="3"/>
  <c r="J285" i="3"/>
  <c r="J284" i="3"/>
  <c r="J283" i="3"/>
  <c r="W283" i="3" s="1"/>
  <c r="J281" i="3"/>
  <c r="J280" i="3"/>
  <c r="J278" i="3"/>
  <c r="J277" i="3"/>
  <c r="S275" i="3"/>
  <c r="N275" i="3"/>
  <c r="J275" i="3"/>
  <c r="S274" i="3"/>
  <c r="Q274" i="3"/>
  <c r="P274" i="3"/>
  <c r="N274" i="3" s="1"/>
  <c r="O274" i="3"/>
  <c r="M274" i="3"/>
  <c r="L274" i="3"/>
  <c r="K274" i="3"/>
  <c r="J274" i="3" s="1"/>
  <c r="S272" i="3"/>
  <c r="N272" i="3"/>
  <c r="J272" i="3"/>
  <c r="S270" i="3"/>
  <c r="N270" i="3"/>
  <c r="J270" i="3"/>
  <c r="S269" i="3"/>
  <c r="N269" i="3"/>
  <c r="R269" i="3" s="1"/>
  <c r="J269" i="3"/>
  <c r="J268" i="3"/>
  <c r="S267" i="3"/>
  <c r="N267" i="3"/>
  <c r="R267" i="3" s="1"/>
  <c r="J267" i="3"/>
  <c r="J265" i="3"/>
  <c r="J264" i="3"/>
  <c r="S263" i="3"/>
  <c r="N263" i="3"/>
  <c r="J263" i="3"/>
  <c r="S262" i="3"/>
  <c r="W262" i="3" s="1"/>
  <c r="N262" i="3"/>
  <c r="R262" i="3" s="1"/>
  <c r="J262" i="3"/>
  <c r="V260" i="3"/>
  <c r="U260" i="3"/>
  <c r="U259" i="3" s="1"/>
  <c r="T260" i="3"/>
  <c r="Q260" i="3"/>
  <c r="Q259" i="3" s="1"/>
  <c r="P260" i="3"/>
  <c r="P259" i="3" s="1"/>
  <c r="O260" i="3"/>
  <c r="M260" i="3"/>
  <c r="M259" i="3" s="1"/>
  <c r="L260" i="3"/>
  <c r="L259" i="3" s="1"/>
  <c r="K260" i="3"/>
  <c r="V259" i="3"/>
  <c r="T259" i="3"/>
  <c r="S258" i="3"/>
  <c r="N258" i="3"/>
  <c r="J258" i="3"/>
  <c r="S257" i="3"/>
  <c r="N257" i="3"/>
  <c r="J257" i="3"/>
  <c r="S256" i="3"/>
  <c r="N256" i="3"/>
  <c r="J256" i="3"/>
  <c r="V255" i="3"/>
  <c r="U255" i="3"/>
  <c r="U254" i="3" s="1"/>
  <c r="T255" i="3"/>
  <c r="Q255" i="3"/>
  <c r="P255" i="3"/>
  <c r="O255" i="3"/>
  <c r="M255" i="3"/>
  <c r="L255" i="3"/>
  <c r="L254" i="3" s="1"/>
  <c r="K255" i="3"/>
  <c r="K254" i="3" s="1"/>
  <c r="V254" i="3"/>
  <c r="V245" i="3" s="1"/>
  <c r="V12" i="3" s="1"/>
  <c r="T254" i="3"/>
  <c r="T245" i="3" s="1"/>
  <c r="P254" i="3"/>
  <c r="O254" i="3"/>
  <c r="J252" i="3"/>
  <c r="J251" i="3"/>
  <c r="Q248" i="3"/>
  <c r="Q247" i="3" s="1"/>
  <c r="P248" i="3"/>
  <c r="P247" i="3" s="1"/>
  <c r="O248" i="3"/>
  <c r="M248" i="3"/>
  <c r="M247" i="3" s="1"/>
  <c r="L248" i="3"/>
  <c r="L247" i="3" s="1"/>
  <c r="K248" i="3"/>
  <c r="S246" i="3"/>
  <c r="N246" i="3"/>
  <c r="J246" i="3"/>
  <c r="S244" i="3"/>
  <c r="N244" i="3"/>
  <c r="J244" i="3"/>
  <c r="J243" i="3"/>
  <c r="S241" i="3"/>
  <c r="N241" i="3"/>
  <c r="J241" i="3"/>
  <c r="V240" i="3"/>
  <c r="U240" i="3"/>
  <c r="T240" i="3"/>
  <c r="T239" i="3" s="1"/>
  <c r="Q240" i="3"/>
  <c r="Q239" i="3" s="1"/>
  <c r="Q237" i="3" s="1"/>
  <c r="Q10" i="3" s="1"/>
  <c r="P240" i="3"/>
  <c r="O240" i="3"/>
  <c r="M240" i="3"/>
  <c r="M239" i="3" s="1"/>
  <c r="M237" i="3" s="1"/>
  <c r="M10" i="3" s="1"/>
  <c r="L240" i="3"/>
  <c r="L239" i="3" s="1"/>
  <c r="L237" i="3" s="1"/>
  <c r="L10" i="3" s="1"/>
  <c r="K240" i="3"/>
  <c r="V239" i="3"/>
  <c r="V237" i="3" s="1"/>
  <c r="V10" i="3" s="1"/>
  <c r="U239" i="3"/>
  <c r="U237" i="3" s="1"/>
  <c r="P239" i="3"/>
  <c r="P237" i="3" s="1"/>
  <c r="P10" i="3" s="1"/>
  <c r="K239" i="3"/>
  <c r="S238" i="3"/>
  <c r="N238" i="3"/>
  <c r="J238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1" i="3"/>
  <c r="W221" i="3" s="1"/>
  <c r="J219" i="3"/>
  <c r="W219" i="3" s="1"/>
  <c r="J218" i="3"/>
  <c r="W218" i="3" s="1"/>
  <c r="J217" i="3"/>
  <c r="W217" i="3" s="1"/>
  <c r="J216" i="3"/>
  <c r="W216" i="3" s="1"/>
  <c r="J215" i="3"/>
  <c r="W215" i="3" s="1"/>
  <c r="J214" i="3"/>
  <c r="W214" i="3" s="1"/>
  <c r="J213" i="3"/>
  <c r="W213" i="3" s="1"/>
  <c r="J212" i="3"/>
  <c r="W212" i="3" s="1"/>
  <c r="J211" i="3"/>
  <c r="W211" i="3" s="1"/>
  <c r="S210" i="3"/>
  <c r="N210" i="3"/>
  <c r="J210" i="3"/>
  <c r="V209" i="3"/>
  <c r="U209" i="3"/>
  <c r="U208" i="3" s="1"/>
  <c r="T209" i="3"/>
  <c r="S209" i="3" s="1"/>
  <c r="Q209" i="3"/>
  <c r="Q208" i="3" s="1"/>
  <c r="Q206" i="3" s="1"/>
  <c r="Q11" i="3" s="1"/>
  <c r="P209" i="3"/>
  <c r="P208" i="3" s="1"/>
  <c r="P206" i="3" s="1"/>
  <c r="P11" i="3" s="1"/>
  <c r="O209" i="3"/>
  <c r="M209" i="3"/>
  <c r="M208" i="3" s="1"/>
  <c r="M206" i="3" s="1"/>
  <c r="M11" i="3" s="1"/>
  <c r="L209" i="3"/>
  <c r="L208" i="3" s="1"/>
  <c r="L206" i="3" s="1"/>
  <c r="L11" i="3" s="1"/>
  <c r="K209" i="3"/>
  <c r="V208" i="3"/>
  <c r="V206" i="3" s="1"/>
  <c r="V11" i="3" s="1"/>
  <c r="O208" i="3"/>
  <c r="J205" i="3"/>
  <c r="J204" i="3"/>
  <c r="V203" i="3"/>
  <c r="U203" i="3"/>
  <c r="T203" i="3"/>
  <c r="Q203" i="3"/>
  <c r="P203" i="3"/>
  <c r="O203" i="3"/>
  <c r="M203" i="3"/>
  <c r="L203" i="3"/>
  <c r="K203" i="3"/>
  <c r="J202" i="3"/>
  <c r="J201" i="3"/>
  <c r="J199" i="3"/>
  <c r="S198" i="3"/>
  <c r="J197" i="3"/>
  <c r="S196" i="3"/>
  <c r="N196" i="3"/>
  <c r="J196" i="3"/>
  <c r="J195" i="3"/>
  <c r="J194" i="3"/>
  <c r="J193" i="3"/>
  <c r="J192" i="3"/>
  <c r="J191" i="3"/>
  <c r="J190" i="3"/>
  <c r="J189" i="3"/>
  <c r="V188" i="3"/>
  <c r="U188" i="3"/>
  <c r="T188" i="3"/>
  <c r="Q188" i="3"/>
  <c r="P188" i="3"/>
  <c r="O188" i="3"/>
  <c r="M188" i="3"/>
  <c r="L188" i="3"/>
  <c r="K188" i="3"/>
  <c r="J187" i="3"/>
  <c r="J186" i="3"/>
  <c r="J185" i="3"/>
  <c r="J184" i="3"/>
  <c r="J183" i="3"/>
  <c r="S182" i="3"/>
  <c r="J182" i="3"/>
  <c r="R182" i="3" s="1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S151" i="3"/>
  <c r="J151" i="3"/>
  <c r="R151" i="3" s="1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S133" i="3"/>
  <c r="N133" i="3"/>
  <c r="J133" i="3"/>
  <c r="V132" i="3"/>
  <c r="V116" i="3" s="1"/>
  <c r="V115" i="3" s="1"/>
  <c r="V113" i="3" s="1"/>
  <c r="V9" i="3" s="1"/>
  <c r="U132" i="3"/>
  <c r="T132" i="3"/>
  <c r="Q132" i="3"/>
  <c r="P132" i="3"/>
  <c r="P116" i="3" s="1"/>
  <c r="O132" i="3"/>
  <c r="M132" i="3"/>
  <c r="L132" i="3"/>
  <c r="L116" i="3" s="1"/>
  <c r="L115" i="3" s="1"/>
  <c r="L113" i="3" s="1"/>
  <c r="L9" i="3" s="1"/>
  <c r="K132" i="3"/>
  <c r="J131" i="3"/>
  <c r="J130" i="3"/>
  <c r="J129" i="3"/>
  <c r="J128" i="3"/>
  <c r="R128" i="3" s="1"/>
  <c r="J127" i="3"/>
  <c r="S126" i="3"/>
  <c r="N126" i="3"/>
  <c r="J126" i="3"/>
  <c r="J124" i="3"/>
  <c r="J123" i="3"/>
  <c r="J122" i="3"/>
  <c r="S121" i="3"/>
  <c r="N121" i="3"/>
  <c r="J121" i="3"/>
  <c r="S120" i="3"/>
  <c r="N120" i="3"/>
  <c r="J120" i="3"/>
  <c r="S119" i="3"/>
  <c r="N119" i="3"/>
  <c r="J119" i="3"/>
  <c r="U116" i="3"/>
  <c r="U115" i="3" s="1"/>
  <c r="U113" i="3" s="1"/>
  <c r="U9" i="3" s="1"/>
  <c r="T116" i="3"/>
  <c r="Q116" i="3"/>
  <c r="Q115" i="3" s="1"/>
  <c r="Q113" i="3" s="1"/>
  <c r="Q9" i="3" s="1"/>
  <c r="O116" i="3"/>
  <c r="O115" i="3" s="1"/>
  <c r="O113" i="3" s="1"/>
  <c r="O9" i="3" s="1"/>
  <c r="T115" i="3"/>
  <c r="S114" i="3"/>
  <c r="N114" i="3"/>
  <c r="J114" i="3"/>
  <c r="J112" i="3"/>
  <c r="J111" i="3"/>
  <c r="J110" i="3"/>
  <c r="J109" i="3"/>
  <c r="M108" i="3"/>
  <c r="J108" i="3" s="1"/>
  <c r="M107" i="3"/>
  <c r="J107" i="3" s="1"/>
  <c r="S106" i="3"/>
  <c r="N106" i="3"/>
  <c r="J106" i="3"/>
  <c r="S105" i="3"/>
  <c r="N105" i="3"/>
  <c r="J105" i="3"/>
  <c r="S104" i="3"/>
  <c r="N104" i="3"/>
  <c r="J104" i="3"/>
  <c r="S103" i="3"/>
  <c r="N103" i="3"/>
  <c r="J103" i="3"/>
  <c r="S101" i="3"/>
  <c r="N101" i="3"/>
  <c r="J101" i="3"/>
  <c r="S100" i="3"/>
  <c r="N100" i="3"/>
  <c r="L100" i="3"/>
  <c r="K100" i="3"/>
  <c r="V98" i="3"/>
  <c r="S98" i="3" s="1"/>
  <c r="U90" i="3"/>
  <c r="Q98" i="3"/>
  <c r="Q90" i="3" s="1"/>
  <c r="P98" i="3"/>
  <c r="P90" i="3" s="1"/>
  <c r="O98" i="3"/>
  <c r="O90" i="3" s="1"/>
  <c r="J96" i="3"/>
  <c r="J95" i="3"/>
  <c r="J94" i="3"/>
  <c r="J93" i="3"/>
  <c r="S92" i="3"/>
  <c r="N92" i="3"/>
  <c r="J92" i="3"/>
  <c r="S91" i="3"/>
  <c r="N91" i="3"/>
  <c r="K91" i="3"/>
  <c r="J91" i="3" s="1"/>
  <c r="L90" i="3"/>
  <c r="K90" i="3"/>
  <c r="J89" i="3"/>
  <c r="J88" i="3"/>
  <c r="J87" i="3"/>
  <c r="J86" i="3"/>
  <c r="J85" i="3"/>
  <c r="J84" i="3"/>
  <c r="J83" i="3"/>
  <c r="J82" i="3"/>
  <c r="J81" i="3"/>
  <c r="J80" i="3"/>
  <c r="W80" i="3" s="1"/>
  <c r="J79" i="3"/>
  <c r="J78" i="3"/>
  <c r="W78" i="3" s="1"/>
  <c r="J77" i="3"/>
  <c r="J76" i="3"/>
  <c r="W76" i="3" s="1"/>
  <c r="J75" i="3"/>
  <c r="J72" i="3"/>
  <c r="J71" i="3"/>
  <c r="S70" i="3"/>
  <c r="N70" i="3"/>
  <c r="J70" i="3"/>
  <c r="J69" i="3"/>
  <c r="W69" i="3" s="1"/>
  <c r="J68" i="3"/>
  <c r="J67" i="3"/>
  <c r="W67" i="3" s="1"/>
  <c r="J66" i="3"/>
  <c r="J64" i="3"/>
  <c r="W64" i="3" s="1"/>
  <c r="S63" i="3"/>
  <c r="N63" i="3"/>
  <c r="J63" i="3"/>
  <c r="J61" i="3"/>
  <c r="J60" i="3"/>
  <c r="S59" i="3"/>
  <c r="N59" i="3"/>
  <c r="J59" i="3"/>
  <c r="S58" i="3"/>
  <c r="Q58" i="3"/>
  <c r="P58" i="3"/>
  <c r="O58" i="3"/>
  <c r="M58" i="3"/>
  <c r="L58" i="3"/>
  <c r="K58" i="3"/>
  <c r="U57" i="3"/>
  <c r="U53" i="3" s="1"/>
  <c r="U8" i="3" s="1"/>
  <c r="J56" i="3"/>
  <c r="S54" i="3"/>
  <c r="N54" i="3"/>
  <c r="J54" i="3"/>
  <c r="S52" i="3"/>
  <c r="J52" i="3"/>
  <c r="R52" i="3" s="1"/>
  <c r="S50" i="3"/>
  <c r="N50" i="3"/>
  <c r="J50" i="3"/>
  <c r="J49" i="3"/>
  <c r="S47" i="3"/>
  <c r="N47" i="3"/>
  <c r="J47" i="3"/>
  <c r="S46" i="3"/>
  <c r="N46" i="3"/>
  <c r="J46" i="3"/>
  <c r="S45" i="3"/>
  <c r="N45" i="3"/>
  <c r="J45" i="3"/>
  <c r="S44" i="3"/>
  <c r="N44" i="3"/>
  <c r="J44" i="3"/>
  <c r="S43" i="3"/>
  <c r="N43" i="3"/>
  <c r="V42" i="3"/>
  <c r="U42" i="3"/>
  <c r="T42" i="3"/>
  <c r="Q42" i="3"/>
  <c r="P42" i="3"/>
  <c r="O42" i="3"/>
  <c r="M42" i="3"/>
  <c r="L42" i="3"/>
  <c r="K42" i="3"/>
  <c r="J41" i="3"/>
  <c r="J40" i="3"/>
  <c r="S37" i="3"/>
  <c r="N37" i="3"/>
  <c r="J37" i="3"/>
  <c r="J36" i="3"/>
  <c r="W36" i="3" s="1"/>
  <c r="J35" i="3"/>
  <c r="R35" i="3" s="1"/>
  <c r="J34" i="3"/>
  <c r="W34" i="3" s="1"/>
  <c r="S33" i="3"/>
  <c r="N33" i="3"/>
  <c r="J33" i="3"/>
  <c r="S32" i="3"/>
  <c r="N32" i="3"/>
  <c r="J32" i="3"/>
  <c r="S31" i="3"/>
  <c r="N31" i="3"/>
  <c r="J31" i="3"/>
  <c r="S30" i="3"/>
  <c r="J30" i="3"/>
  <c r="J28" i="3"/>
  <c r="R28" i="3" s="1"/>
  <c r="N26" i="3"/>
  <c r="J26" i="3"/>
  <c r="W26" i="3" s="1"/>
  <c r="J24" i="3"/>
  <c r="W24" i="3" s="1"/>
  <c r="S22" i="3"/>
  <c r="N22" i="3"/>
  <c r="J22" i="3"/>
  <c r="V21" i="3"/>
  <c r="U21" i="3"/>
  <c r="T21" i="3"/>
  <c r="Q21" i="3"/>
  <c r="P21" i="3"/>
  <c r="O21" i="3"/>
  <c r="M21" i="3"/>
  <c r="L21" i="3"/>
  <c r="K21" i="3"/>
  <c r="J21" i="3" s="1"/>
  <c r="L20" i="3"/>
  <c r="L18" i="3" s="1"/>
  <c r="L7" i="3" s="1"/>
  <c r="Q17" i="3"/>
  <c r="P17" i="3"/>
  <c r="O17" i="3"/>
  <c r="N17" i="3"/>
  <c r="O14" i="3"/>
  <c r="M14" i="3"/>
  <c r="U10" i="3"/>
  <c r="P9" i="1"/>
  <c r="Q9" i="1"/>
  <c r="O9" i="1"/>
  <c r="R111" i="3" l="1"/>
  <c r="W111" i="3"/>
  <c r="N240" i="3"/>
  <c r="W244" i="3"/>
  <c r="N255" i="3"/>
  <c r="R257" i="3"/>
  <c r="K413" i="3"/>
  <c r="J413" i="3" s="1"/>
  <c r="Q57" i="3"/>
  <c r="Q53" i="3" s="1"/>
  <c r="Q8" i="3" s="1"/>
  <c r="W112" i="3"/>
  <c r="R112" i="3"/>
  <c r="N132" i="3"/>
  <c r="R132" i="3" s="1"/>
  <c r="K247" i="3"/>
  <c r="J247" i="3" s="1"/>
  <c r="J248" i="3"/>
  <c r="S260" i="3"/>
  <c r="U273" i="3"/>
  <c r="U271" i="3" s="1"/>
  <c r="U13" i="3" s="1"/>
  <c r="O399" i="3"/>
  <c r="O397" i="3" s="1"/>
  <c r="O15" i="3" s="1"/>
  <c r="S414" i="3"/>
  <c r="R109" i="3"/>
  <c r="W109" i="3"/>
  <c r="P20" i="3"/>
  <c r="P18" i="3" s="1"/>
  <c r="P7" i="3" s="1"/>
  <c r="R110" i="3"/>
  <c r="W110" i="3"/>
  <c r="J132" i="3"/>
  <c r="R244" i="3"/>
  <c r="R293" i="3"/>
  <c r="V90" i="3"/>
  <c r="V57" i="3" s="1"/>
  <c r="V53" i="3" s="1"/>
  <c r="V8" i="3" s="1"/>
  <c r="J58" i="3"/>
  <c r="W58" i="3" s="1"/>
  <c r="W63" i="3"/>
  <c r="R66" i="3"/>
  <c r="W66" i="3"/>
  <c r="W72" i="3"/>
  <c r="R72" i="3"/>
  <c r="W101" i="3"/>
  <c r="W119" i="3"/>
  <c r="S132" i="3"/>
  <c r="S188" i="3"/>
  <c r="S411" i="3"/>
  <c r="J424" i="3"/>
  <c r="R424" i="3" s="1"/>
  <c r="R63" i="3"/>
  <c r="R75" i="3"/>
  <c r="W75" i="3"/>
  <c r="R79" i="3"/>
  <c r="W79" i="3"/>
  <c r="W83" i="3"/>
  <c r="R83" i="3"/>
  <c r="R87" i="3"/>
  <c r="W87" i="3"/>
  <c r="S259" i="3"/>
  <c r="W267" i="3"/>
  <c r="W269" i="3"/>
  <c r="R34" i="3"/>
  <c r="R60" i="3"/>
  <c r="W60" i="3"/>
  <c r="R68" i="3"/>
  <c r="W68" i="3"/>
  <c r="R88" i="3"/>
  <c r="W88" i="3"/>
  <c r="J260" i="3"/>
  <c r="W260" i="3" s="1"/>
  <c r="R291" i="3"/>
  <c r="R299" i="3"/>
  <c r="R346" i="3"/>
  <c r="W355" i="3"/>
  <c r="R377" i="3"/>
  <c r="N389" i="3"/>
  <c r="S400" i="3"/>
  <c r="N414" i="3"/>
  <c r="W71" i="3"/>
  <c r="R71" i="3"/>
  <c r="W77" i="3"/>
  <c r="R77" i="3"/>
  <c r="R81" i="3"/>
  <c r="W81" i="3"/>
  <c r="R85" i="3"/>
  <c r="W85" i="3"/>
  <c r="J255" i="3"/>
  <c r="R255" i="3" s="1"/>
  <c r="S255" i="3"/>
  <c r="W257" i="3"/>
  <c r="R289" i="3"/>
  <c r="R297" i="3"/>
  <c r="W346" i="3"/>
  <c r="S368" i="3"/>
  <c r="N388" i="3"/>
  <c r="N399" i="3"/>
  <c r="R399" i="3" s="1"/>
  <c r="N411" i="3"/>
  <c r="J425" i="3"/>
  <c r="R425" i="3" s="1"/>
  <c r="S338" i="3"/>
  <c r="J338" i="3"/>
  <c r="W47" i="3"/>
  <c r="N58" i="3"/>
  <c r="R58" i="3" s="1"/>
  <c r="W37" i="3"/>
  <c r="W33" i="3"/>
  <c r="S21" i="3"/>
  <c r="W21" i="3" s="1"/>
  <c r="W424" i="3"/>
  <c r="S239" i="3"/>
  <c r="T237" i="3"/>
  <c r="T10" i="3" s="1"/>
  <c r="W30" i="3"/>
  <c r="V20" i="3"/>
  <c r="V18" i="3" s="1"/>
  <c r="V7" i="3" s="1"/>
  <c r="L57" i="3"/>
  <c r="L53" i="3" s="1"/>
  <c r="L8" i="3" s="1"/>
  <c r="M254" i="3"/>
  <c r="J254" i="3" s="1"/>
  <c r="Q254" i="3"/>
  <c r="N254" i="3" s="1"/>
  <c r="W255" i="3"/>
  <c r="K259" i="3"/>
  <c r="J259" i="3" s="1"/>
  <c r="W259" i="3" s="1"/>
  <c r="W278" i="3"/>
  <c r="R278" i="3"/>
  <c r="R283" i="3"/>
  <c r="W287" i="3"/>
  <c r="R287" i="3"/>
  <c r="R300" i="3"/>
  <c r="W300" i="3"/>
  <c r="R305" i="3"/>
  <c r="W305" i="3"/>
  <c r="R309" i="3"/>
  <c r="W309" i="3"/>
  <c r="R322" i="3"/>
  <c r="R373" i="3"/>
  <c r="R375" i="3"/>
  <c r="S383" i="3"/>
  <c r="J397" i="3"/>
  <c r="J15" i="3" s="1"/>
  <c r="T399" i="3"/>
  <c r="W405" i="3"/>
  <c r="R405" i="3"/>
  <c r="L411" i="3"/>
  <c r="L16" i="3" s="1"/>
  <c r="W418" i="3"/>
  <c r="R418" i="3"/>
  <c r="M411" i="3"/>
  <c r="M16" i="3" s="1"/>
  <c r="R32" i="3"/>
  <c r="W52" i="3"/>
  <c r="P57" i="3"/>
  <c r="P53" i="3" s="1"/>
  <c r="P8" i="3" s="1"/>
  <c r="J203" i="3"/>
  <c r="J240" i="3"/>
  <c r="L245" i="3"/>
  <c r="L12" i="3" s="1"/>
  <c r="W258" i="3"/>
  <c r="W280" i="3"/>
  <c r="R280" i="3"/>
  <c r="W292" i="3"/>
  <c r="W294" i="3"/>
  <c r="W301" i="3"/>
  <c r="R301" i="3"/>
  <c r="R306" i="3"/>
  <c r="W306" i="3"/>
  <c r="W310" i="3"/>
  <c r="R310" i="3"/>
  <c r="R314" i="3"/>
  <c r="W314" i="3"/>
  <c r="M273" i="3"/>
  <c r="M271" i="3" s="1"/>
  <c r="M13" i="3" s="1"/>
  <c r="Q273" i="3"/>
  <c r="Q271" i="3" s="1"/>
  <c r="Q13" i="3" s="1"/>
  <c r="L273" i="3"/>
  <c r="L271" i="3" s="1"/>
  <c r="L13" i="3" s="1"/>
  <c r="W373" i="3"/>
  <c r="K378" i="3"/>
  <c r="J378" i="3" s="1"/>
  <c r="W378" i="3" s="1"/>
  <c r="N383" i="3"/>
  <c r="N386" i="3"/>
  <c r="N14" i="3" s="1"/>
  <c r="S388" i="3"/>
  <c r="S389" i="3"/>
  <c r="W394" i="3"/>
  <c r="R394" i="3"/>
  <c r="R406" i="3"/>
  <c r="W406" i="3"/>
  <c r="R423" i="3"/>
  <c r="W423" i="3"/>
  <c r="R24" i="3"/>
  <c r="W28" i="3"/>
  <c r="W32" i="3"/>
  <c r="R36" i="3"/>
  <c r="M20" i="3"/>
  <c r="M18" i="3" s="1"/>
  <c r="M7" i="3" s="1"/>
  <c r="W45" i="3"/>
  <c r="T90" i="3"/>
  <c r="J100" i="3"/>
  <c r="R103" i="3"/>
  <c r="R120" i="3"/>
  <c r="J209" i="3"/>
  <c r="W209" i="3" s="1"/>
  <c r="M245" i="3"/>
  <c r="M12" i="3" s="1"/>
  <c r="W270" i="3"/>
  <c r="W281" i="3"/>
  <c r="R281" i="3"/>
  <c r="W285" i="3"/>
  <c r="R285" i="3"/>
  <c r="R307" i="3"/>
  <c r="W307" i="3"/>
  <c r="O382" i="3"/>
  <c r="N382" i="3" s="1"/>
  <c r="J383" i="3"/>
  <c r="R395" i="3"/>
  <c r="W395" i="3"/>
  <c r="N397" i="3"/>
  <c r="N15" i="3" s="1"/>
  <c r="R403" i="3"/>
  <c r="W403" i="3"/>
  <c r="R407" i="3"/>
  <c r="W407" i="3"/>
  <c r="J420" i="3"/>
  <c r="R428" i="3"/>
  <c r="W428" i="3"/>
  <c r="W103" i="3"/>
  <c r="S116" i="3"/>
  <c r="W120" i="3"/>
  <c r="M116" i="3"/>
  <c r="M115" i="3" s="1"/>
  <c r="M113" i="3" s="1"/>
  <c r="M9" i="3" s="1"/>
  <c r="R274" i="3"/>
  <c r="W274" i="3"/>
  <c r="W277" i="3"/>
  <c r="R277" i="3"/>
  <c r="R304" i="3"/>
  <c r="W304" i="3"/>
  <c r="R308" i="3"/>
  <c r="W308" i="3"/>
  <c r="R312" i="3"/>
  <c r="W312" i="3"/>
  <c r="R368" i="3"/>
  <c r="W368" i="3"/>
  <c r="R396" i="3"/>
  <c r="W396" i="3"/>
  <c r="R400" i="3"/>
  <c r="W400" i="3"/>
  <c r="W404" i="3"/>
  <c r="R404" i="3"/>
  <c r="R410" i="3"/>
  <c r="W410" i="3"/>
  <c r="R414" i="3"/>
  <c r="W414" i="3"/>
  <c r="W417" i="3"/>
  <c r="R417" i="3"/>
  <c r="R429" i="3"/>
  <c r="W429" i="3"/>
  <c r="P273" i="3"/>
  <c r="P271" i="3" s="1"/>
  <c r="P13" i="3" s="1"/>
  <c r="P245" i="3"/>
  <c r="P12" i="3" s="1"/>
  <c r="N260" i="3"/>
  <c r="R260" i="3" s="1"/>
  <c r="S254" i="3"/>
  <c r="U245" i="3"/>
  <c r="U12" i="3" s="1"/>
  <c r="N208" i="3"/>
  <c r="N209" i="3"/>
  <c r="R209" i="3" s="1"/>
  <c r="T208" i="3"/>
  <c r="T206" i="3" s="1"/>
  <c r="T11" i="3" s="1"/>
  <c r="S42" i="3"/>
  <c r="N21" i="3"/>
  <c r="R21" i="3" s="1"/>
  <c r="U20" i="3"/>
  <c r="U18" i="3" s="1"/>
  <c r="U7" i="3" s="1"/>
  <c r="Q20" i="3"/>
  <c r="Q18" i="3" s="1"/>
  <c r="Q7" i="3" s="1"/>
  <c r="N116" i="3"/>
  <c r="P115" i="3"/>
  <c r="S208" i="3"/>
  <c r="U206" i="3"/>
  <c r="N42" i="3"/>
  <c r="O20" i="3"/>
  <c r="N98" i="3"/>
  <c r="S115" i="3"/>
  <c r="T113" i="3"/>
  <c r="J239" i="3"/>
  <c r="W239" i="3" s="1"/>
  <c r="K237" i="3"/>
  <c r="T12" i="3"/>
  <c r="J316" i="3"/>
  <c r="W316" i="3" s="1"/>
  <c r="K273" i="3"/>
  <c r="J42" i="3"/>
  <c r="K20" i="3"/>
  <c r="J188" i="3"/>
  <c r="R188" i="3" s="1"/>
  <c r="K116" i="3"/>
  <c r="N248" i="3"/>
  <c r="O247" i="3"/>
  <c r="N338" i="3"/>
  <c r="O273" i="3"/>
  <c r="S386" i="3"/>
  <c r="T14" i="3"/>
  <c r="J391" i="3"/>
  <c r="K389" i="3"/>
  <c r="S399" i="3"/>
  <c r="W399" i="3" s="1"/>
  <c r="T397" i="3"/>
  <c r="R26" i="3"/>
  <c r="R37" i="3"/>
  <c r="R100" i="3"/>
  <c r="R101" i="3"/>
  <c r="W188" i="3"/>
  <c r="V271" i="3"/>
  <c r="V13" i="3" s="1"/>
  <c r="T20" i="3"/>
  <c r="R33" i="3"/>
  <c r="W35" i="3"/>
  <c r="R45" i="3"/>
  <c r="R47" i="3"/>
  <c r="K57" i="3"/>
  <c r="M98" i="3"/>
  <c r="W100" i="3"/>
  <c r="R119" i="3"/>
  <c r="W121" i="3"/>
  <c r="W132" i="3"/>
  <c r="W151" i="3"/>
  <c r="W182" i="3"/>
  <c r="O206" i="3"/>
  <c r="K208" i="3"/>
  <c r="S237" i="3"/>
  <c r="O239" i="3"/>
  <c r="S240" i="3"/>
  <c r="W240" i="3" s="1"/>
  <c r="Q245" i="3"/>
  <c r="Q12" i="3" s="1"/>
  <c r="R258" i="3"/>
  <c r="O259" i="3"/>
  <c r="N259" i="3" s="1"/>
  <c r="R270" i="3"/>
  <c r="T273" i="3"/>
  <c r="W284" i="3"/>
  <c r="W286" i="3"/>
  <c r="K382" i="3"/>
  <c r="J382" i="3" s="1"/>
  <c r="T382" i="3"/>
  <c r="S382" i="3" s="1"/>
  <c r="K419" i="3"/>
  <c r="L9" i="1"/>
  <c r="M9" i="1"/>
  <c r="K9" i="1"/>
  <c r="R413" i="3" l="1"/>
  <c r="W413" i="3"/>
  <c r="K411" i="3"/>
  <c r="S245" i="3"/>
  <c r="R240" i="3"/>
  <c r="W425" i="3"/>
  <c r="S90" i="3"/>
  <c r="R338" i="3"/>
  <c r="R254" i="3"/>
  <c r="W338" i="3"/>
  <c r="L5" i="3"/>
  <c r="R15" i="3"/>
  <c r="T57" i="3"/>
  <c r="S57" i="3" s="1"/>
  <c r="R420" i="3"/>
  <c r="W420" i="3"/>
  <c r="W382" i="3"/>
  <c r="W391" i="3"/>
  <c r="R391" i="3"/>
  <c r="R397" i="3"/>
  <c r="W254" i="3"/>
  <c r="K245" i="3"/>
  <c r="R259" i="3"/>
  <c r="V5" i="3"/>
  <c r="W42" i="3"/>
  <c r="Q5" i="3"/>
  <c r="S273" i="3"/>
  <c r="T271" i="3"/>
  <c r="N239" i="3"/>
  <c r="R239" i="3" s="1"/>
  <c r="O237" i="3"/>
  <c r="K388" i="3"/>
  <c r="J389" i="3"/>
  <c r="N273" i="3"/>
  <c r="O271" i="3"/>
  <c r="O245" i="3"/>
  <c r="N247" i="3"/>
  <c r="K18" i="3"/>
  <c r="J20" i="3"/>
  <c r="J273" i="3"/>
  <c r="K271" i="3"/>
  <c r="J237" i="3"/>
  <c r="J10" i="3" s="1"/>
  <c r="K10" i="3"/>
  <c r="S113" i="3"/>
  <c r="T9" i="3"/>
  <c r="N90" i="3"/>
  <c r="O57" i="3"/>
  <c r="T53" i="3"/>
  <c r="O18" i="3"/>
  <c r="N20" i="3"/>
  <c r="N206" i="3"/>
  <c r="O11" i="3"/>
  <c r="J98" i="3"/>
  <c r="W98" i="3" s="1"/>
  <c r="M90" i="3"/>
  <c r="K53" i="3"/>
  <c r="T15" i="3"/>
  <c r="S397" i="3"/>
  <c r="W397" i="3" s="1"/>
  <c r="K115" i="3"/>
  <c r="J116" i="3"/>
  <c r="W116" i="3" s="1"/>
  <c r="K16" i="3"/>
  <c r="J16" i="3" s="1"/>
  <c r="R16" i="3" s="1"/>
  <c r="J411" i="3"/>
  <c r="W237" i="3"/>
  <c r="S10" i="3"/>
  <c r="J208" i="3"/>
  <c r="R208" i="3" s="1"/>
  <c r="K206" i="3"/>
  <c r="S20" i="3"/>
  <c r="T18" i="3"/>
  <c r="S14" i="3"/>
  <c r="S12" i="3"/>
  <c r="S206" i="3"/>
  <c r="U11" i="3"/>
  <c r="U5" i="3" s="1"/>
  <c r="P113" i="3"/>
  <c r="N115" i="3"/>
  <c r="R42" i="3"/>
  <c r="R98" i="3" l="1"/>
  <c r="W20" i="3"/>
  <c r="R20" i="3"/>
  <c r="W10" i="3"/>
  <c r="W411" i="3"/>
  <c r="R411" i="3"/>
  <c r="J245" i="3"/>
  <c r="K12" i="3"/>
  <c r="P9" i="3"/>
  <c r="P5" i="3" s="1"/>
  <c r="N113" i="3"/>
  <c r="S11" i="3"/>
  <c r="J115" i="3"/>
  <c r="W115" i="3" s="1"/>
  <c r="K113" i="3"/>
  <c r="N11" i="3"/>
  <c r="N18" i="3"/>
  <c r="O7" i="3"/>
  <c r="T8" i="3"/>
  <c r="S53" i="3"/>
  <c r="S9" i="3"/>
  <c r="J18" i="3"/>
  <c r="J7" i="3" s="1"/>
  <c r="K7" i="3"/>
  <c r="N245" i="3"/>
  <c r="O12" i="3"/>
  <c r="K386" i="3"/>
  <c r="J388" i="3"/>
  <c r="W208" i="3"/>
  <c r="R273" i="3"/>
  <c r="W273" i="3"/>
  <c r="S18" i="3"/>
  <c r="T7" i="3"/>
  <c r="J206" i="3"/>
  <c r="J11" i="3" s="1"/>
  <c r="K11" i="3"/>
  <c r="S15" i="3"/>
  <c r="W15" i="3" s="1"/>
  <c r="K8" i="3"/>
  <c r="J90" i="3"/>
  <c r="W90" i="3" s="1"/>
  <c r="M57" i="3"/>
  <c r="N57" i="3"/>
  <c r="O53" i="3"/>
  <c r="J271" i="3"/>
  <c r="J13" i="3" s="1"/>
  <c r="K13" i="3"/>
  <c r="N271" i="3"/>
  <c r="O13" i="3"/>
  <c r="R389" i="3"/>
  <c r="N237" i="3"/>
  <c r="O10" i="3"/>
  <c r="T13" i="3"/>
  <c r="S271" i="3"/>
  <c r="R116" i="3"/>
  <c r="R206" i="3" l="1"/>
  <c r="W206" i="3"/>
  <c r="J12" i="3"/>
  <c r="W12" i="3" s="1"/>
  <c r="W245" i="3"/>
  <c r="R90" i="3"/>
  <c r="R115" i="3"/>
  <c r="T5" i="3"/>
  <c r="S5" i="3" s="1"/>
  <c r="W271" i="3"/>
  <c r="S13" i="3"/>
  <c r="W13" i="3" s="1"/>
  <c r="N53" i="3"/>
  <c r="O8" i="3"/>
  <c r="O5" i="3" s="1"/>
  <c r="N5" i="3" s="1"/>
  <c r="M53" i="3"/>
  <c r="J57" i="3"/>
  <c r="W57" i="3" s="1"/>
  <c r="K14" i="3"/>
  <c r="J386" i="3"/>
  <c r="W386" i="3" s="1"/>
  <c r="N12" i="3"/>
  <c r="R245" i="3"/>
  <c r="R18" i="3"/>
  <c r="N7" i="3"/>
  <c r="R7" i="3" s="1"/>
  <c r="N10" i="3"/>
  <c r="R10" i="3" s="1"/>
  <c r="R237" i="3"/>
  <c r="R271" i="3"/>
  <c r="N13" i="3"/>
  <c r="R13" i="3" s="1"/>
  <c r="W18" i="3"/>
  <c r="S7" i="3"/>
  <c r="W7" i="3" s="1"/>
  <c r="R388" i="3"/>
  <c r="S8" i="3"/>
  <c r="J113" i="3"/>
  <c r="R113" i="3" s="1"/>
  <c r="K9" i="3"/>
  <c r="K5" i="3" s="1"/>
  <c r="N9" i="3"/>
  <c r="R57" i="3"/>
  <c r="R11" i="3"/>
  <c r="W11" i="3"/>
  <c r="R12" i="3" l="1"/>
  <c r="J9" i="3"/>
  <c r="W9" i="3" s="1"/>
  <c r="W113" i="3"/>
  <c r="M8" i="3"/>
  <c r="M5" i="3" s="1"/>
  <c r="J5" i="3" s="1"/>
  <c r="W5" i="3" s="1"/>
  <c r="J53" i="3"/>
  <c r="R53" i="3" s="1"/>
  <c r="N8" i="3"/>
  <c r="J14" i="3"/>
  <c r="R386" i="3"/>
  <c r="R14" i="3" l="1"/>
  <c r="W14" i="3"/>
  <c r="J8" i="3"/>
  <c r="W8" i="3" s="1"/>
  <c r="W53" i="3"/>
  <c r="R9" i="3"/>
  <c r="R5" i="3"/>
  <c r="R8" i="3"/>
  <c r="V9" i="1" l="1"/>
  <c r="U9" i="1"/>
  <c r="T9" i="1"/>
  <c r="L8" i="1" l="1"/>
  <c r="K8" i="1"/>
  <c r="J12" i="1"/>
  <c r="B14" i="1" l="1"/>
  <c r="J9" i="1"/>
  <c r="J8" i="1" s="1"/>
  <c r="V8" i="1" l="1"/>
  <c r="V6" i="1" s="1"/>
  <c r="U8" i="1"/>
  <c r="U6" i="1" s="1"/>
  <c r="T8" i="1"/>
  <c r="S7" i="1"/>
  <c r="Q8" i="1"/>
  <c r="Q6" i="1" s="1"/>
  <c r="M6" i="1"/>
  <c r="P8" i="1"/>
  <c r="P6" i="1" s="1"/>
  <c r="K6" i="1"/>
  <c r="N7" i="1"/>
  <c r="J7" i="1"/>
  <c r="L6" i="1" l="1"/>
  <c r="J6" i="1" s="1"/>
  <c r="S9" i="1"/>
  <c r="S8" i="1"/>
  <c r="T6" i="1"/>
  <c r="S6" i="1" s="1"/>
  <c r="W9" i="1" l="1"/>
  <c r="W8" i="1"/>
  <c r="Q5" i="1" l="1"/>
  <c r="P5" i="1" l="1"/>
  <c r="T5" i="1" l="1"/>
  <c r="U5" i="1" l="1"/>
  <c r="W6" i="1" l="1"/>
  <c r="V5" i="1"/>
  <c r="S5" i="1" s="1"/>
  <c r="K5" i="1" l="1"/>
  <c r="M5" i="1" l="1"/>
  <c r="O8" i="1" l="1"/>
  <c r="N8" i="1" l="1"/>
  <c r="R8" i="1" s="1"/>
  <c r="O6" i="1"/>
  <c r="N9" i="1"/>
  <c r="R9" i="1" s="1"/>
  <c r="O5" i="1" l="1"/>
  <c r="N5" i="1" s="1"/>
  <c r="N6" i="1"/>
  <c r="R6" i="1" l="1"/>
  <c r="L5" i="1" l="1"/>
  <c r="J5" i="1" s="1"/>
  <c r="R5" i="1" l="1"/>
  <c r="W5" i="1"/>
</calcChain>
</file>

<file path=xl/sharedStrings.xml><?xml version="1.0" encoding="utf-8"?>
<sst xmlns="http://schemas.openxmlformats.org/spreadsheetml/2006/main" count="813" uniqueCount="547">
  <si>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</si>
  <si>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</si>
  <si>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</si>
  <si>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</si>
  <si>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</si>
  <si>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</si>
  <si>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</si>
  <si>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</si>
  <si>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</si>
  <si>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</si>
  <si>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</si>
  <si>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</si>
  <si>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</si>
  <si>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</si>
  <si>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</si>
  <si>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</si>
  <si>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</si>
  <si>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</si>
  <si>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</si>
  <si>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</si>
  <si>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</si>
  <si>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</si>
  <si>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</si>
  <si>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Подпрограмма "Развитие культуры в Чувашской Республике"</t>
  </si>
  <si>
    <t>ЗДРАВООХРАНЕНИЕ, всего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</si>
  <si>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</si>
  <si>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</si>
  <si>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</si>
  <si>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</si>
  <si>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</si>
  <si>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</si>
  <si>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сельское хозяйство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</si>
  <si>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</si>
  <si>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</si>
  <si>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</si>
  <si>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Государственная программа Чувашской Республики "Развитие здравоохранения"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</si>
  <si>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</si>
  <si>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</si>
  <si>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</si>
  <si>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</si>
  <si>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</si>
  <si>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</si>
  <si>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</si>
  <si>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</si>
  <si>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</si>
  <si>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Министерство культуры, по делам национальностей и архивного дела Чувашской Республики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</si>
  <si>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</si>
  <si>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</si>
  <si>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</si>
  <si>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</si>
  <si>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</si>
  <si>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</si>
  <si>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Государственная программа Чувашской Республики "Модернизация и развитие сферы жилищно-коммунального хозяйства"</t>
  </si>
  <si>
    <t>Министерство сельского хозяйства Чувашской Республики</t>
  </si>
  <si>
    <t>жилищное строительство</t>
  </si>
  <si>
    <t>администрация Порецкого района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</si>
  <si>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</si>
  <si>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Министерство природных ресурсов и экологии Чувашской Республики</t>
  </si>
  <si>
    <t>ЗАО "Институт "Чувашгипроводхоз", ИНН 2128014850, г. Чебоксары, пр. И.Яковлева, д. 19, Алексеев Иван Алексеевич (№ 3213017503718000005)</t>
  </si>
  <si>
    <t>Сметная стоимость объекта капитального строительства по проектно-сметной документации (в базовых ценах/в текущих ценах (с указанием квартала и года), тыс. рублей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</si>
  <si>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</si>
  <si>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</si>
  <si>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Цена государственного (муниципального) контракта, тыс. рублей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</si>
  <si>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</si>
  <si>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</si>
  <si>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</si>
  <si>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</si>
  <si>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>от 30.04.19г. № 236-2019, 2212500844019000037</t>
  </si>
  <si>
    <t xml:space="preserve">ООО "Строительная компания - Волга" Стрельникова Н.В.  </t>
  </si>
  <si>
    <t>от 16.07.2019 № 1613/21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</si>
  <si>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</si>
  <si>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</si>
  <si>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>МК №0115200001119001304-151571 от 01.07.2019</t>
  </si>
  <si>
    <t xml:space="preserve"> 03.10.2019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</si>
  <si>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</si>
  <si>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r>
      <t>Реквизиты государственного (муниципального)  контракта  (</t>
    </r>
    <r>
      <rPr>
        <b/>
        <u/>
        <sz val="12"/>
        <color theme="1"/>
        <rFont val="Arial"/>
        <family val="2"/>
        <charset val="204"/>
      </rPr>
      <t xml:space="preserve">реестровый номер </t>
    </r>
    <r>
      <rPr>
        <b/>
        <sz val="12"/>
        <color theme="1"/>
        <rFont val="Arial"/>
        <family val="2"/>
        <charset val="204"/>
      </rPr>
      <t xml:space="preserve">в единой информационной системе в сфере закупок, </t>
    </r>
    <r>
      <rPr>
        <b/>
        <u/>
        <sz val="12"/>
        <color theme="1"/>
        <rFont val="Arial"/>
        <family val="2"/>
        <charset val="204"/>
      </rPr>
      <t>дата, номер контракта</t>
    </r>
    <r>
      <rPr>
        <sz val="12"/>
        <color theme="1"/>
        <rFont val="Arial"/>
        <family val="2"/>
        <charset val="204"/>
      </rPr>
      <t>)</t>
    </r>
  </si>
  <si>
    <t>№32130175037 19 000008, ГК № 27/Гс. 1 от 27.03.2019</t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</si>
  <si>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</si>
  <si>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</si>
  <si>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</si>
  <si>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</si>
  <si>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</si>
  <si>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</si>
  <si>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</si>
  <si>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</si>
  <si>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>ЭКОЛОГИЯ, всего</t>
  </si>
  <si>
    <t>экология</t>
  </si>
  <si>
    <t>строительство общеобразовательной школы поз. 37 в мкр. 3 района "Садовый" г. Чебоксары Чувашской Республики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</si>
  <si>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</si>
  <si>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</si>
  <si>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Подпрограмма "Безопасные и качественные автмобильные дороги"</t>
  </si>
  <si>
    <t>Подпрограмма "Модернизация коммунальной инфраструктуры на территории Чувашской Республики"</t>
  </si>
  <si>
    <t>администарция Мариинско-Посадского района</t>
  </si>
  <si>
    <t>Подпрограмма "Газификация Чувашской Республики"</t>
  </si>
  <si>
    <t>Государственная программа Чувашской Республики "Комплексное развитие сельских территорий  Чувашской Республики"</t>
  </si>
  <si>
    <t>Подпрограмма "Создание и развитие инфраструктуры на сельских территорийях"</t>
  </si>
  <si>
    <t>Национальный проект</t>
  </si>
  <si>
    <t>Региональный проект "Чистая вода" национального проекта "Экология"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</si>
  <si>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</si>
  <si>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Региональный проект "Дорожная сеть" национального проекта "Безопасные и качественные автомобильные дороги"</t>
  </si>
  <si>
    <t>ООО "Проектно-сметное бюро", ИНН 2130123462, г.Чебоксары, пер.Бабушкина, д.8, Директор-Михайлов Валерий Петрович</t>
  </si>
  <si>
    <t>ООО "Архитектурное бюро "ГрафиТ", ИНН 2130126054</t>
  </si>
  <si>
    <t>"АО "ГПИ "Чувашгражданпроект", ИНН 2130066768</t>
  </si>
  <si>
    <t>ООО "Полиспроект", ИНН 2130180407</t>
  </si>
  <si>
    <t>ООО "Аркост", ИНН 2130117780</t>
  </si>
  <si>
    <t>ООО "Проект-Холдинг", ИНН 2130201544</t>
  </si>
  <si>
    <t>ООО "Чувашстройпроект", ИНН 2130182281</t>
  </si>
  <si>
    <r>
      <t xml:space="preserve">Информация </t>
    </r>
    <r>
      <rPr>
        <b/>
        <u/>
        <sz val="12"/>
        <color rgb="FFFF0000"/>
        <rFont val="Arial"/>
        <family val="2"/>
        <charset val="204"/>
      </rPr>
      <t>о ходе реализации</t>
    </r>
    <r>
      <rPr>
        <b/>
        <sz val="12"/>
        <color theme="1"/>
        <rFont val="Arial"/>
        <family val="2"/>
        <charset val="204"/>
      </rPr>
      <t xml:space="preserve"> строительства (реконструкции) объекта капитального строительства,</t>
    </r>
    <r>
      <rPr>
        <sz val="12"/>
        <color theme="1"/>
        <rFont val="Arial"/>
        <family val="2"/>
        <charset val="204"/>
      </rPr>
      <t xml:space="preserve"> в том числе причина невыполнения контрактных обязательств, сведения об объектах капитального строительства, ввод которых был предусмотрен, но не был осуществлен в установленные сроки в рамках реализации инвестиционной программы в отчетном периоде; </t>
    </r>
    <r>
      <rPr>
        <b/>
        <u/>
        <sz val="12"/>
        <color rgb="FFFF0000"/>
        <rFont val="Arial"/>
        <family val="2"/>
        <charset val="204"/>
      </rPr>
      <t>дата ввода объекта капстроительства</t>
    </r>
    <r>
      <rPr>
        <u/>
        <sz val="12"/>
        <color rgb="FFFF0000"/>
        <rFont val="Arial"/>
        <family val="2"/>
        <charset val="204"/>
      </rPr>
      <t xml:space="preserve"> </t>
    </r>
  </si>
  <si>
    <t xml:space="preserve">ООО «Первая Проектная Компания»
ИНН </t>
  </si>
  <si>
    <t>ПК «Медведевская ПМК»</t>
  </si>
  <si>
    <t>от 12.05.2020 №016
(реестровый №3213017503720000013)</t>
  </si>
  <si>
    <t>до 30.06.2021 г.</t>
  </si>
  <si>
    <t>ООО «Трест-11»
ИНН 2127323870</t>
  </si>
  <si>
    <t>20.05.2020 №017 (реестровый №3213017503720000014)</t>
  </si>
  <si>
    <t xml:space="preserve">ООО "Булат" 
ИНН </t>
  </si>
  <si>
    <t>ООО «Градпроипроект», 428024, ЧР, г. Чебоксары, пр. Мира, д. 88Б, офис 4, ИНН: 2130020178, директор Сенокаева Елена Евгеньевна</t>
  </si>
  <si>
    <r>
      <t>Кассовый расход (включая авансирование),</t>
    </r>
    <r>
      <rPr>
        <sz val="12"/>
        <color theme="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
тыс. рублей</t>
    </r>
  </si>
  <si>
    <t>Министерство экономического развития и имущественных отношений Чувашской Республики</t>
  </si>
  <si>
    <t>«Реконструкция Московской набережной у Свято - Троицкого монастыря».</t>
  </si>
  <si>
    <t>в ценах                                                               1 кв. 2019г.:                                         109 428,34 тыс.рублей</t>
  </si>
  <si>
    <t>АО «Институ по проектированию объектов дорожно-                                      го хозяйства Республики Татарстан»,                                  ИНН: 1660059080, ОГРН: 1031621022168,                                     42088, РТ, г. Казань, ул. Академка Губкина, д.31</t>
  </si>
  <si>
    <t>ООО «АВТОДОР», ИНН: 2130184458, директор С.Н. Кузнецов</t>
  </si>
  <si>
    <t>№ 011520000111                               9001536_83507                                                                                 от 08.07.2019г.</t>
  </si>
  <si>
    <t>2019 - 2020 гг.</t>
  </si>
  <si>
    <t>«Реконструкция чебоксарского залива и Красной площади в рамках создания кластера «Чувашия – сердце Волги».</t>
  </si>
  <si>
    <t>в ценах                                                                                          4 кварт. 2018г.:                                                      1 167 752,18 тыс. рублей, с НДС</t>
  </si>
  <si>
    <t>ООО «Головной проектно- изыска- тельский институт «Чувашгражданпроект», ИНН: 2130066768, ОГРН: 1092130014085,      428018, ЧР,                                         г. Чебоксары, пр-кт Московский, д.3</t>
  </si>
  <si>
    <t>ПАО «Дорисс», Ген.дир.: Рощин Всеволод Игоревич, ИНН: 2127008364, ОКПО: 01309886</t>
  </si>
  <si>
    <t>№ 011520000111                               9001305_83507                                                                                 от 17.06.2019г.</t>
  </si>
  <si>
    <t>2019 - 2021 гг.</t>
  </si>
  <si>
    <t>«Реконструкция чебоксарского залива и Красной площади в рамках создания кластера «Чувашия – сердце Волги».                                                                                                                                                          ЛИВНЁВАЯ КАНАЛИЗАЦИЯ.</t>
  </si>
  <si>
    <t xml:space="preserve">в ценах 2кв. 2019г. -                                       229 577,42                                                           тыс. рублей </t>
  </si>
  <si>
    <t>ООО «Головной проектно- изыска- тельский институт «Чувашгражданпроект»,                                  ИНН: 2130066768, ОГРН: 1092130014085,  428018, ЧР,  г. Чебоксары, пр-кт Московский, д.4</t>
  </si>
  <si>
    <t>№ 01152000011                                     20000643 от 27.04.2020г.</t>
  </si>
  <si>
    <t>2020 -                                                                          2021 гг.</t>
  </si>
  <si>
    <t>«Строительство инженерной инфраструктуры грязелечебницы «АО Санаторий Чувашиякурорт».</t>
  </si>
  <si>
    <t>в ценах 3 кв. 2019г. :                                               76 759,34 тыс.руб.</t>
  </si>
  <si>
    <t>ООО «ПСК-Проект»,                                  ИНН: 2130114309,                                                 428000, ЧР,  г. Чебоксары,                                           ул. Гражданская, д.5, пом.11.                                                 ООО «СтройЛидер»,                                  ИНН: 7731549945,                    наружный газопровод</t>
  </si>
  <si>
    <t>Торги не проведены.</t>
  </si>
  <si>
    <t>2022 год</t>
  </si>
  <si>
    <t>«Защитные сооружения на р. Волга в районе базы отдыха в районе 116 квартала Сосновского участкового лестничества КУ «Чебоксарское лестничество»</t>
  </si>
  <si>
    <t>в ценах 4 кв. 2016г. :                                           72 278,59 тыс.руб.</t>
  </si>
  <si>
    <t xml:space="preserve">ООО «УПТР «Гидроспецстрой»,                                  ИНН: 1657008791, ОГРН: 1021603463584,                       420108, РТ, г. Казань, ул. Мехощиков, д. 86. </t>
  </si>
  <si>
    <t>2021 -                                                            2022 гг.</t>
  </si>
  <si>
    <t>«Реконструкция Московской                                              набережной 5 этап».</t>
  </si>
  <si>
    <t>в ценах 1 кв.2019 г.                              168 154,99 тыс. рублей</t>
  </si>
  <si>
    <t xml:space="preserve">ООО «СКИМ»,                                  ИНН: 2130093271, ОГРН: 1112130012356,                       428009, ЧР, г.Чебоксары,                                                    ул. Н. Сверчкова,  д. 6Б, оф.4. </t>
  </si>
  <si>
    <t>Региональный проект "Дорожная сеть" национального проекта "Безопасные и качественные автомобильные дороги" (комплексного развития транспортной инфроструктуры Чебоксарской агломерации)</t>
  </si>
  <si>
    <t>ООО "Модуль"</t>
  </si>
  <si>
    <t>от 17.08.2020 № 0115200001120001349  241147</t>
  </si>
  <si>
    <t>ООО "Союзстройинвест"</t>
  </si>
  <si>
    <t>до 15.07.2022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</si>
  <si>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</si>
  <si>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II этап строительства водопровода в с. Порецкое Порецкого района 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</si>
  <si>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</si>
  <si>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240 мест мкр. "Благовещенский" г.Чебоксары</t>
  </si>
  <si>
    <t>строительство объекта "Дошкольное образовательное учреждение на 160 мест мкр. "Альгешево" г.Чебоксары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</si>
  <si>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</si>
  <si>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>строительство объекта "Детский сад на 110 мест в 14 мкр. в НЮР г. Чебоксары"</t>
  </si>
  <si>
    <t xml:space="preserve">8736,94/64434,01(III кв. 2016 ) </t>
  </si>
  <si>
    <t>01.07.2020-30.10.2020</t>
  </si>
  <si>
    <t xml:space="preserve"> ООО "СТМ"</t>
  </si>
  <si>
    <t>26.05.2020 г.</t>
  </si>
  <si>
    <t xml:space="preserve"> </t>
  </si>
  <si>
    <t>от 28.09.2020 №029</t>
  </si>
  <si>
    <t>от 27.03.2020 №24, от 14.09.2020 №51</t>
  </si>
  <si>
    <t>от 29.05.2020 №46 Гс, от 27.03.2020 №26, от 30.07.2020 №50</t>
  </si>
  <si>
    <t>от 27.04.2020 №32Гс, от 27.03.2020 №25,  от 19.08.2020 №27</t>
  </si>
  <si>
    <t xml:space="preserve">АО "Чувашгражданпроект", ИНН 2130066768, г.Чебоксары, пр. Московскаий , д.3 </t>
  </si>
  <si>
    <t>ООО «Геолог», ИНН 2123006172, Чувашская Республика, г. Канаш, ул. Полевая, д. 8, директор - Елисеев Сергей Николаевич</t>
  </si>
  <si>
    <t>202213013525021300100100070014120414, контракт от 10.06.2020 № 34</t>
  </si>
  <si>
    <t xml:space="preserve">4667,92                           (1 квартал 2020 г.) </t>
  </si>
  <si>
    <t>202213013525021300100100090014120414, контракт от 10.06.2020 № 32</t>
  </si>
  <si>
    <t xml:space="preserve">4667,92                             (1 квартал 2020 г.) </t>
  </si>
  <si>
    <t>ООО «Вятка-Сервис», ИНН 2130128661, Чувашская Республика, г.Чебоксары,  Лапсарский проезд, д.53, оф. 2, директор - Семенов Алексей Георгиевич</t>
  </si>
  <si>
    <t>202213013525021300100100100014120414, контракт от 16.06.2020 № 37</t>
  </si>
  <si>
    <t>строительство нового больничного комплекса БУ "Республиканская клиническая больница" Минздрава Чувашии, (1 очередь)</t>
  </si>
  <si>
    <t>администрация Батыревского  района</t>
  </si>
  <si>
    <t>в том числе на проектно-изыскательские работы</t>
  </si>
  <si>
    <t>в том числе: проектно-изыскательские работы</t>
  </si>
  <si>
    <t>строительство инфекционного корпуса БУ "Республиканская клиническая больница" Минздрава Чувашии</t>
  </si>
  <si>
    <t>обеспечение мероприятий по модернизации систем коммунальной инфраструктуры за счет средств государственной корпорации- Фонда содействия реформированию жилищно-коммунального хозяйства</t>
  </si>
  <si>
    <t>обеспечение мероприятий по модернизации систем коммунальной инфраструктуры за счет средств республиканского бюджета Чувашской Республики</t>
  </si>
  <si>
    <t xml:space="preserve">строительство группового водовода Шемуршинского, Батыревского, Комсомольского районов Чувашской Республики (I пусковой комплекс) </t>
  </si>
  <si>
    <t>в том числе: на проектно-изыскательские  работы</t>
  </si>
  <si>
    <t xml:space="preserve">строительство группового водовода Шемуршинского, Батыревского, Комсомольского районов Чувашской Республики (III пусковой комплекс) </t>
  </si>
  <si>
    <t xml:space="preserve">строительство группового водовода Шемуршинского, Батыревского, Комсомольского районов Чувашской Республики (IV пусковой комплекс) </t>
  </si>
  <si>
    <t>строительство объекта "Котлы наружного размещения детского сада МБДОУ "Абашевский детский сад "Хевел" по адресу:ул. Верхняя, д. 34, с. Абашево Чебоксарского района Чувашской Республики"</t>
  </si>
  <si>
    <t>строительство объекта "Дошкольное образовательное учреждение на 250 мест поз. 27 в микрорайоне "Университетский-2" г.Чебоксары (II очередь) СЗР г. Чебоксары</t>
  </si>
  <si>
    <t>КУ ЧР Служба единого заказчика (заказчик)</t>
  </si>
  <si>
    <t>строительство детского сада на 50 мест в с. Тугаево Комсомольского района</t>
  </si>
  <si>
    <t>строительство пристроя на 500 мест к зданию МБОУ "Цивильская СОШ № 2" в г. Цивильск, ул. Рогожкина, д. 59</t>
  </si>
  <si>
    <t>Реконструкция объекта "МАУ ДО "Аликовская ДШИ"</t>
  </si>
  <si>
    <t>Реконструкция объекта "МАУ ДО "Батыревская ДШИ" Батыревского района Чувашской Республики</t>
  </si>
  <si>
    <t>реконструкция сельского дома культуры в с. Первомайское Батыревского района Чувашской Республики</t>
  </si>
  <si>
    <t>строительство многофункционального центра культуры и досуга в Заволжье г. Чебоксары</t>
  </si>
  <si>
    <t>строительство нового здания архива БУ "Госархив современной истории Чувашской Республики" Минкультуры Чувашии</t>
  </si>
  <si>
    <t>строительство сельского дома культуры в д. Ямбай Урмарского района Чувашской Республики</t>
  </si>
  <si>
    <t>строительство сельского дома культуры на 150 мест в с. Новое Чурашево Ибресинского района Чувашской Республики</t>
  </si>
  <si>
    <t>строительство сельского дома культуры на 100 посадочных мест по адресу: Чувашская Республика, Красноармейский район, д. Яманаки,  ул. Центральная, д. 1</t>
  </si>
  <si>
    <t>строительство сельского дома культуры на 100 мест по адресу: Чувашская Республика, Моргаушский район, д. Рыкакасы, ул. Озерная, д. 22а</t>
  </si>
  <si>
    <t>строительство объекта "Многофункциональный центр культурного развития в г. Мариинский Посад</t>
  </si>
  <si>
    <t>строительство сельского дома культуры на 100 мест по ул. М. Трубиной в с. Байгулово Козловского района</t>
  </si>
  <si>
    <t>строительство сельского дома культуры на 150 мест по ул. Молодежная, 16 в д. Ярабайкасы Моргаушского района Чувашской Республики</t>
  </si>
  <si>
    <t>Подпрограмма "Туризм" государственной программы Чувашской Республики "Развитие культры и туризма"</t>
  </si>
  <si>
    <t>строительство набережной р. Волга с причальной стенкой и благоустройство  прилегающей территории в г. Мариинский Посад</t>
  </si>
  <si>
    <t>строительство набережной р. Волга с причальной стенкой и благоустройство  прилегающей территории в г. Козловка</t>
  </si>
  <si>
    <t>строительство объекта "Блочно-модульная котельная мощностью 3,77 МВт для теплоснабжения корпусов бюджетного учреждения Чувашской Республики "Чебоксарская районная больница" Министерства здравоохранения Чувашской Республики, расположенная по адресу: Чувашская Республика, Чебоксарский район, пгт Кугеси, ул. Школьная, д. 13"</t>
  </si>
  <si>
    <t>строительство объекта "Блочно-модульная котельная мощностью 1,84 МВт для теплоснабжения корпусов БУ "Республиканская клиническая офтальмологическая больница" Министерства здравоохранения Чувашской Республики, расположенная по адресу: ЧР, г. Чебоксары, ул. Ашмарина, д. 85"</t>
  </si>
  <si>
    <t>строительство здания поликлиники бюджетного учреждения Чувашской Республики "Моргаушская центральная районная больница" Министерства здравоохранения Чувашской Республики, Моргаушский район, с. Моргауши</t>
  </si>
  <si>
    <t>п. Первомайский Алатырского района</t>
  </si>
  <si>
    <t>с. Тенеево Аликовского района</t>
  </si>
  <si>
    <t>с. Туруново Батыревского района</t>
  </si>
  <si>
    <t>д. Нимичкасы Красноармейского района</t>
  </si>
  <si>
    <t>д. Полайкасы Красноармейского района</t>
  </si>
  <si>
    <t>д. Кюмель-Ямаши Вурнарского района</t>
  </si>
  <si>
    <t>д. Шинеры Вурнарского района</t>
  </si>
  <si>
    <t>д. Вудоялы Ибресинского района</t>
  </si>
  <si>
    <t>д. Новые Ачакасы Канашского района</t>
  </si>
  <si>
    <t>с. Янгличи Канашского района</t>
  </si>
  <si>
    <t>с. Байгулово Козловского района</t>
  </si>
  <si>
    <t>д. Альбусь-Сюрбеево Комсомольского района</t>
  </si>
  <si>
    <t>с. Пандиково Красночетайского района</t>
  </si>
  <si>
    <t>с. Тогаево Мариинско-Посадского района</t>
  </si>
  <si>
    <t>д. Шанары Мариинско-Посадского района</t>
  </si>
  <si>
    <t>высел. Первое Мая Моргаушского района</t>
  </si>
  <si>
    <t>д. Хорной Моргаушского района</t>
  </si>
  <si>
    <t>с. Анастасово Порецкий района</t>
  </si>
  <si>
    <t>с. Сиява Порецкий района</t>
  </si>
  <si>
    <t>д. Шибулаты Урмарского района</t>
  </si>
  <si>
    <t>д. Елюккасы Цивильского района</t>
  </si>
  <si>
    <t>д. Аркасы Чебоксарского района</t>
  </si>
  <si>
    <t>с. Икково Чебоксарского района</t>
  </si>
  <si>
    <t>д. Хурнылых Чебоксарского района</t>
  </si>
  <si>
    <t>д. Шинерпоси Чебоксарского района</t>
  </si>
  <si>
    <t>д. Ырашпулах Чебоксарского района</t>
  </si>
  <si>
    <t>д. Малое Буяново Шемуршинского района</t>
  </si>
  <si>
    <t>д. Старые Чукалы Шемуршинского района</t>
  </si>
  <si>
    <t>д. Яндаши Шумерлинский района</t>
  </si>
  <si>
    <t>с. Чиганары Ядринского района</t>
  </si>
  <si>
    <t>д. Беляево Янтиковского района</t>
  </si>
  <si>
    <t>д. Нижарово Янтиковского района</t>
  </si>
  <si>
    <t>д. Уразлино Янтиковского района</t>
  </si>
  <si>
    <t>пос. Киря Алатырского района</t>
  </si>
  <si>
    <t>с. Шыгырдан Батыревского района</t>
  </si>
  <si>
    <t>с. Сугуты Батыревского района</t>
  </si>
  <si>
    <t>с. Юваново Ядринского района</t>
  </si>
  <si>
    <t>с. Шимкусы Янтиковского района</t>
  </si>
  <si>
    <t>г. Канаш</t>
  </si>
  <si>
    <t>Реконструкция АУ Чувашской Республики ДОД "СДЮСШОР № 3" Минспорта Чувашии</t>
  </si>
  <si>
    <t>Реконструкция здания БПОУ "Чебоксарское УОР имени В.М. Краснова" Минспорта Чувашии (ПИР)</t>
  </si>
  <si>
    <t>Реконструкция стадиона "Волга" города Чебоксары, ул. Коллективная, д. 3</t>
  </si>
  <si>
    <t>Строительство плоскостного стадиона, расположенного на территории МБОУ "СОШ № 8" г. Новочебоксарска Чувашской Республики</t>
  </si>
  <si>
    <t>Строительство объекта "Физкультурно-оздоровительный комплекс в с. Ишлеи Чебоксарского района Чувашской Республики"</t>
  </si>
  <si>
    <t xml:space="preserve">Строительство физкультурно-оздоровительного комплекса с плавательным бассейном АУ Чувашии "ФОЦ "Росинка" Минспорта Чувашии по адресу: Чувашская Республика, г. Чебоксары, Заволжье </t>
  </si>
  <si>
    <t xml:space="preserve">Проектирование и строительство инженерной инфраструктуры для жилищного строительства в Чувашской Республике </t>
  </si>
  <si>
    <t>строительство и реконструкция автомобильных дорог общего пользования местного значения в границах городского округа (приложение 2)</t>
  </si>
  <si>
    <t>строительство ретьего транспортного полукольца</t>
  </si>
  <si>
    <t>Модернизация котельных и сетей теплоснабжения в с. Красные Четаи Красночетайского района Чувашской Республики</t>
  </si>
  <si>
    <t>Администрация Красночетайского района</t>
  </si>
  <si>
    <t xml:space="preserve">Реконструкция очистных сооружений площадью 18547 кв. м, находящихся по адресу: Чувашская Республика, Красночетайский район, д. Черепаново, ул. Заводская, д. 53а  </t>
  </si>
  <si>
    <t>Строительство очистных сооружений хозяйственно-бытовых стоков Мариинско-Посадского городского поселения производительностью 50 куб. м/сут</t>
  </si>
  <si>
    <t xml:space="preserve">Строительство очистных сооружений хозяйственно-бытовых стоков Мариинско-Посадского городского поселения производительностью 750 куб. м/сут  </t>
  </si>
  <si>
    <t>Администрация Ядринского района</t>
  </si>
  <si>
    <t>Строительство биологических очистных сооружений в г. Ядрин Чувашской Республики на 2400 куб. м/сут</t>
  </si>
  <si>
    <t>Строительство сети водоотведения в микрорайоне "Липовский" г. Новочебоксарска – 1 этап</t>
  </si>
  <si>
    <t>Строительство сети водоотведения в микрорайоне "Липовский" г. Новочебоксарска – 2 этап</t>
  </si>
  <si>
    <t>Строительство сети водоотведения в микрорайоне "Липовский" г. Новочебоксарска – 3 этап</t>
  </si>
  <si>
    <t>КУ ЧР Служба единого заказчика</t>
  </si>
  <si>
    <t xml:space="preserve">II очередь строительства очистных сооружений биологической очистки сточных вод в г. Цивильск производительностью 4200 куб. м/сут  </t>
  </si>
  <si>
    <t>администрация  Красночетайского района</t>
  </si>
  <si>
    <t xml:space="preserve">Реконструкция сетей водоснабжения в с. Красные Четаи Красночетайского района Чувашской Республики </t>
  </si>
  <si>
    <t>администрация  Мариинско-Посадского района</t>
  </si>
  <si>
    <t>Реконструкция существующей сети водоснабжения нижней части города Мариинский Посад по улицам Красная, Ленинская, Калининская, Николаева, Бондарева, Малинина, Московская, Волжская, Казанская, Ленинская общей протяженностью 2800 м</t>
  </si>
  <si>
    <t>администрация г. Новочебоксарск</t>
  </si>
  <si>
    <t>Строительство сети водоснабжения в микрорайоне "Липовский" г. Новочебоксарска</t>
  </si>
  <si>
    <t>администрация  г.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</si>
  <si>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</si>
  <si>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ул. Санаторная</t>
  </si>
  <si>
    <t>Строительство внутрипоселковых газораспределительных сетей в пос. 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</si>
  <si>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мкр. 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</si>
  <si>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мкр. Первомайский</t>
  </si>
  <si>
    <t>Строительство внутрипоселковых газораспределительных сетей в пос. Сосновка</t>
  </si>
  <si>
    <t>Государственная программа Чувашской Республики "Экономическое развитие Чувашской Республики"</t>
  </si>
  <si>
    <t>администрация  г. Канаш</t>
  </si>
  <si>
    <t>Реконструкция канализационных очистных сооружений производительностью 15000 куб. м/сут в г. Канаше Чувашской Республики</t>
  </si>
  <si>
    <t>администрация Красночетайского района</t>
  </si>
  <si>
    <t xml:space="preserve">строительство сетей электроснабжения с. Красные Четаи
</t>
  </si>
  <si>
    <t>строительство сетей газоснабжения в с. Красные Четаи</t>
  </si>
  <si>
    <t>строительство сетей водоснабжения в с. Красные Четаи</t>
  </si>
  <si>
    <t>Подпрограмма "Строительство и реконструкция (модернизация) очистных сооружений централизованных систем во-доотведения"</t>
  </si>
  <si>
    <t xml:space="preserve">Строительство ливневых очистных сооружений в мкр. "Волжский-1, -2" г. Чебоксары </t>
  </si>
  <si>
    <t>Строительство ливневых очистных сооружений в районе Калининского микрорайона "Грязевская стрелка" г. Чебоксары</t>
  </si>
  <si>
    <t>Реконструкция очистных сооружений АУ "ФОЦ "Белые камни" Минспорта Чувашии</t>
  </si>
  <si>
    <t>ПРОЧЕЕ, всего</t>
  </si>
  <si>
    <t xml:space="preserve">Создание государственного технопарка "Красная горка" в Цивильском районе, агропромышленного парка в Батыревском районе и экотехнопарка "Таса сывлаш" в г. Новочебоксарске, "greenfield"  </t>
  </si>
  <si>
    <t>Реконструкция и развитие объектов водоснабжения города Новочебоксарск (с модернизацией оборудования)</t>
  </si>
  <si>
    <t xml:space="preserve">Строительство группового водовода Шемуршинского, Батыревского, Комсомольского районов Чувашской Республики (VI пусковой комплекс) 
</t>
  </si>
  <si>
    <t xml:space="preserve">Строительство группового водовода Шемуршинского, Батыревского, Комсомольского районов Чувашской Республики (VII пусковой комплекс)
</t>
  </si>
  <si>
    <t xml:space="preserve">Cтроительство блочно-модульной котельной установленной тепловой мощностью 12,0 МВт по ул. Кирова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</si>
  <si>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8,0 МВт в мкр. Стрелка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</si>
  <si>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 установленной тепловой мощностью 3,12 МВт по ул. Чкалова в г. Шумерля Чувашской Республики с тепловыми сетями </t>
  </si>
  <si>
    <t xml:space="preserve">Cтроительство блочно-модульной котельной установленной тепловой мощностью 1,0 МВт по ул. Черняховского в г. Шумерля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</si>
  <si>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2,08 МВт по ул. Котовского в г. Шумерля Чувашской Республики с тепловыми сетями </t>
  </si>
  <si>
    <t xml:space="preserve">Cтроительство блочно-модульной котельной  установленной тепловой мощностью 2,08 МВт в пос. Лесной г. Шумерля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</si>
  <si>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15,0 МВт по ул. Юбилейная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</si>
  <si>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 установленной тепловой мощностью 10,0 МВт по ул. III Интернационала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</si>
  <si>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9,15 МВт по ул. МОПРа в г. Шумерля Чувашской Республики с тепловыми сетями и сетями горячего водоснабжения </t>
  </si>
  <si>
    <t xml:space="preserve">Строительство группового водовода Шемуршинского, Батыревского, Комсомольского районов Чувашской Республики (V пусковой комплекс) 
</t>
  </si>
  <si>
    <t xml:space="preserve">Строительство группового водовода Шемуршинского, Батыревского, Комсомольского районов Чувашской Республики (VIII пусковой комплекс) 
</t>
  </si>
  <si>
    <t xml:space="preserve">Cтроительство блочно-модульной котельной  установленной тепловой мощностью 5,1 МВт по Банковскому переулку в г. Шумерля Чувашской Республики с тепловыми сетями и сетями горячего водоснабжения  </t>
  </si>
  <si>
    <t xml:space="preserve">Строительство трассы маунтинбайка в г. Чебоксары (2 этап строительства центра развития маунтинбайка в г. Чебоксары) при БУ "СШОР № 7 имени В. Ярды" Минспорта Чувашии </t>
  </si>
  <si>
    <t>прочее</t>
  </si>
  <si>
    <t>Национальный проект "Культура" Основное мереприятие "Реализация мереприятий регионального проекта "Культурная среда"</t>
  </si>
  <si>
    <t xml:space="preserve">Национального проекта "Образование"  региональный проект "Современная школа" </t>
  </si>
  <si>
    <t xml:space="preserve"> Национального проекта "Образование" региональный проект "Современная школа" </t>
  </si>
  <si>
    <t xml:space="preserve"> 30.06.2021 </t>
  </si>
  <si>
    <t>Региональный проект "Оздоровление Волги" национального проекта "Экология"</t>
  </si>
  <si>
    <t>Региональный проект "Спорт-норма жизни" национального проекта "Демография"</t>
  </si>
  <si>
    <t>Обустройство объектами инженерной инфраструктуры и благоустройство площадок расположенных на  сельских террироиях, под компактную жилищную застройку</t>
  </si>
  <si>
    <t>«Реконструкция Московской                                              набережной 5 этап»</t>
  </si>
  <si>
    <t>«Защитные сооружения на р. Волга в районе базы отдыха в районе 116 квартала Сосновского участкового лесничества КУ «Чебоксарское лесничество»</t>
  </si>
  <si>
    <t>«Реконструкция Чебоксарского залива и Красной площади в рамках создания кластера «Чувашия - сердце Волги».</t>
  </si>
  <si>
    <t>«Реконструкция Чебоксарского залива и Красной площади в рамках создания кластера «Чувашия - сердце Волги». Ливнёвая канализация»</t>
  </si>
  <si>
    <t>в том числе проектно-изыскательские работы</t>
  </si>
  <si>
    <t>Реконструкция Московской набережной у Свято - Троицкого монастыря</t>
  </si>
  <si>
    <t>Парковка для Гранд отеля "Мегаполис" по ул.Нижегородской, д.3, г.Чебоксары</t>
  </si>
  <si>
    <t>Национальный  проект "Туризм и индустрия гостеприимства"</t>
  </si>
  <si>
    <t>Строительство блочно-модульной котельной Урмарского отделения БУ "Республиканский противотуберкулезный диспансер" Минздрава Чувашии по ул. Больничная, д. 1 в д. Арабоси Урмарского района Чувашской Республики</t>
  </si>
  <si>
    <t>Строительство лечебно-диагностического корпуса и реконструкция существующих корпусов БУ «Республиканская детская клиническая больница» Минздрава Чувашии, г.Чебоксары, ул.Ф.Гладкова, д.27</t>
  </si>
  <si>
    <t>Строительство блочно-модульной газовой котельной для теплоснабжения зданий БУ "Шемуршинская районная больница" Минздрава Чувашии</t>
  </si>
  <si>
    <t>Строительство нового здания поликлиники БУ "Канашская ЦРБ" Минздрава Чувашии, Канашский район, с. Шихазаны, ул. Епифанова, д. 12</t>
  </si>
  <si>
    <t>Реконструкция футбольного поля МБУДО "ДЮСШ "Энергия" в г. Чебоксары Чувашской Республики</t>
  </si>
  <si>
    <t xml:space="preserve">Строительство объекта "Плавательный бассейн в с. Аликово Аликовского района </t>
  </si>
  <si>
    <t xml:space="preserve">Строительство футбольного поля в г. Козловка Козловского района </t>
  </si>
  <si>
    <t xml:space="preserve">Строительство футбольного поля в с. Красные Четаи Красночетайского района </t>
  </si>
  <si>
    <t xml:space="preserve">Строительство футбольного поля в пгт. Урмары Урмарского района </t>
  </si>
  <si>
    <t>Строительство футбольного поля в Чебоксарском районе Чувашской Республики</t>
  </si>
  <si>
    <t xml:space="preserve">Строительство стадиона-площадки в с. Яльчики Яльчикского района </t>
  </si>
  <si>
    <t>Строительство объекта "Стадион-площадка при МБОУ "СОШ № 2" г. Ядрин. Физкультурно-оздоровительный комплекс открытого типа"</t>
  </si>
  <si>
    <t>Стадтон-площадка по пер. Школьный с. Порецкое Порецкого района Чувашской Республики, 1 этап</t>
  </si>
  <si>
    <t>Строительство лыжероллерной трассы протяженностью 3 969 метров с освещением и видеонаблюдением в Центре зимних видов спорта (при БУ «СШОР № 2»)</t>
  </si>
  <si>
    <t>Строительство спортивно-оздоровительного комплекса с бассейном БУ "СШОР №9 по плаванию" Минспорта Чувашии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</si>
  <si>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</si>
  <si>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строительство дороги № 2 в I очереди 7 микрорайона центральной части г. Чебоксары</t>
  </si>
  <si>
    <t xml:space="preserve">магистральная дорога районного значения № 2 в границах микрорайонов №№ 4 и 5 жилого района «Новый город» г. Чебоксары </t>
  </si>
  <si>
    <t>строительство дорог (I этап) в микрорайоне «Олимп» по ул. З. Яковлевой, 58 г. Чебоксары</t>
  </si>
  <si>
    <t>строительство сооружений очистки дождевых стоков центральной части г. Чебоксары</t>
  </si>
  <si>
    <t>Государственный Комитет Чувашской Республики по делам гражданской обороны и чрезвычайным ситуациям</t>
  </si>
  <si>
    <t>Проектирование объектов капитального строительства (реконструкции)</t>
  </si>
  <si>
    <t>Полномочное представительство Чувашской Республики при Пезиденте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</si>
  <si>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</si>
  <si>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Реконструкция зданния ГУК "Чувашская государственная филармония в г. Чебоксары" Чувашская Республика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</si>
  <si>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</si>
  <si>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Региональный проект "Обеспечение устойчивого сокращения непригодного для проживания жилищного фонда" нациольного проекта "Жилье и городская среда"</t>
  </si>
  <si>
    <t>с. Русская Сорма Аликовского района</t>
  </si>
  <si>
    <t>д. Бахтигильдино Батыревского района</t>
  </si>
  <si>
    <t>д. Кокшаново Батыревского района</t>
  </si>
  <si>
    <t>д.Новое Котяково Батыревского района</t>
  </si>
  <si>
    <t>д. Синьял Яуши Вурнарского района</t>
  </si>
  <si>
    <t>д. Тузи-Сярмус Вурнарского района</t>
  </si>
  <si>
    <t>д. Мамалаево Вурнарского района</t>
  </si>
  <si>
    <t>д. Шоркасы  Канашского района</t>
  </si>
  <si>
    <t>д.Сядорга-Сирма Канашского района</t>
  </si>
  <si>
    <t>с. Шигали Канашского района</t>
  </si>
  <si>
    <t>д. Починок-Быбыть Комсомольского района</t>
  </si>
  <si>
    <t>д. Старый Сундырь Комсомольского района</t>
  </si>
  <si>
    <t>д. Старая Тюрлема Козловского района</t>
  </si>
  <si>
    <t>д. Дубовка Мариинско-Посадского района</t>
  </si>
  <si>
    <t>д. Калайкасы Моргаушского района</t>
  </si>
  <si>
    <t>с. Акрамово Моргаушского района</t>
  </si>
  <si>
    <t>д. Бахмутово Порецкий района</t>
  </si>
  <si>
    <t>с. Октябрьское Порецкий района</t>
  </si>
  <si>
    <t>д. Корак Чурачки Чебоксарского района</t>
  </si>
  <si>
    <t>д. Иваново Янтикского района</t>
  </si>
  <si>
    <t>с. Чепкас-Никольское Шемуршинского района</t>
  </si>
  <si>
    <t>д. Большие Сормы Канашского района</t>
  </si>
  <si>
    <t>реконструкция здания бюджетного учреждения Чувашской Республики "Республиканское бюро судебно-медицинской экспертизы" Министерства здравоохранения Чувашской Республики, расположенного по адресу: г. Чебоксары, ул. Пирогова, д. 24</t>
  </si>
  <si>
    <t>Подпрограмма  "Охрана здоровья матери и ребенка"</t>
  </si>
  <si>
    <t>строительство врачебных амбулаторий и отделений общеврачебных практик в районах и городах Чувашской Республики (7 шт.)</t>
  </si>
  <si>
    <t>строительство фельдшерско-акушерских пунктов в районах Чувашской Республики в рамках раелизации региональных программ модернизации первичного звена здравоохранения</t>
  </si>
  <si>
    <t xml:space="preserve">д. Малое Батырево Батыревского района 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</si>
  <si>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3)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</si>
  <si>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</si>
  <si>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</t>
  </si>
  <si>
    <t>ГУП "Чувашгаз" Минстроя Чувашии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</si>
  <si>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</si>
  <si>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</si>
  <si>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</si>
  <si>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</si>
  <si>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</si>
  <si>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</si>
  <si>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администрация  Янтиковского района</t>
  </si>
  <si>
    <t>строительство станции  биологической очистки сточных вод производительностью 500 куб. м/сут в селе Янтиково Янтиковского района Чувашской Республики</t>
  </si>
  <si>
    <t>Администрация г. Новочебоксарска</t>
  </si>
  <si>
    <t>газоснабжение жилых домов в микрорайоне индивидуальной жилой застройки территории ОПХ "Хмелеводческое</t>
  </si>
  <si>
    <t xml:space="preserve">Подпрограмма "Инвестиционный климат" </t>
  </si>
  <si>
    <t>Государственная программа Чувашской Республики "Обеспечение граждан в Чувашской Республике доступным комфортным жильем"</t>
  </si>
  <si>
    <t>Подпрограмма "Государственная поддержка строительства жилья в Чувашской Рсепублике"</t>
  </si>
  <si>
    <t>строительство объекта "Очистные сооружения поверхностного стока поз. 53. I очередь 7 микрорайона центральной части г. Чебоксары (Центр VII)"</t>
  </si>
  <si>
    <t>строительство ливневых очистных сооружений в районе Марпосадского шоссе</t>
  </si>
  <si>
    <t xml:space="preserve">Подпрограмма "Государственная поддержка строительства жилья в Чувашской Республике" </t>
  </si>
  <si>
    <t>КУ "Чувашская республиканская поисково-спасательная служба" (заказчик)</t>
  </si>
  <si>
    <t>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</si>
  <si>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</t>
  </si>
  <si>
    <t>Строительство объекта "Здание спасательной станции "Новочебоксарская"</t>
  </si>
  <si>
    <t>Национальный проект "Культура"</t>
  </si>
  <si>
    <t>НП "Здравоохранение" РП "Развитие системы оказания первичной медико-санитарной помощи "</t>
  </si>
  <si>
    <t>НП "Жилье и городская среда"</t>
  </si>
  <si>
    <t>Информация о финансировании строительства объектов республиканской адресной инвестиционной программы за счет бюджетных средств за январь-март 2021</t>
  </si>
  <si>
    <t xml:space="preserve">Акционерное общество «Сахалинский трест инженерно-строительных изысканий»
Юридический/почтовый адрес: 693000, Российская Федерация, ОБЛ САХАЛИНСКАЯ, Г ЮЖНО-САХАЛИНСК, УЛ ХАБАРОВСКАЯ, 2, 
ИНН: 6501152622 
управляющий Замиховский Евгений Владимирович
</t>
  </si>
  <si>
    <t>23.03.2021 № 1
Реестровый номер контракта
32103903350 21 000006</t>
  </si>
  <si>
    <t>23.03.2021 -01.10.2021</t>
  </si>
  <si>
    <t xml:space="preserve">Общество с ограниченной ответственностью «Строй Онлайн», генеральный директор Афанасьева Александра Александровна
Юридический адрес: 117149, Российская Федерация, Г МОСКВА, УЛ АЗОВСКАЯ, ДОМ 13, ЭТ 5 КОМ 4 ОФ 1
Почтовый адрес: 119334, г.Москва, ул.Вавилова, д.5,стр.3, офис 409   ИНН 7727419372
</t>
  </si>
  <si>
    <t>29.03.2021 № 1
Реестровый номер контракта
32103903248 21 000006</t>
  </si>
  <si>
    <t>29.03.2021-
30.06.2021</t>
  </si>
  <si>
    <t>ООО «АРХХАУС»,  директор Хлевин Андрей Александрович
Адрес: 410047, Саратовская область, г. Саратов, 
ул. Аллейная, д. 34, кв. 2
ИНН 6452100330</t>
  </si>
  <si>
    <t>24.02.2021 №2
Реестровый номер контракта
32130175037 21 000002</t>
  </si>
  <si>
    <t>24.02.2021 - 30.11.2021</t>
  </si>
  <si>
    <t>АО "Чувашгражданпроект", ИНН 2130066768, г. Чебоксары, Московский пр., д. 3, генеральный директор Арсентьев Е.З.</t>
  </si>
  <si>
    <t>1) ООО "Спецстрой" Санкт-Петербург, ИНН 7841394540 Набережная Обводного канала д.191, лит. А., офис 12; ген.директор Данчаров Артур Адамович 2) ООО "Звук и свет", Нижегородская область, г.Нижний Новгород, ул. Архитектурная, д. 6, кв. 49, ИНН 5258126409, директор Очулин Петр Дмитриевич</t>
  </si>
  <si>
    <t>1) Контракт № 0115200000219000006 17.12.2019 (ИКЗ № 192212805429021300100100270304120000); 2) Контракт № 0115200001120001481 от 08.09.2020</t>
  </si>
  <si>
    <t>1) 150 525,78668
2) 3 923,56080</t>
  </si>
  <si>
    <t>1)30.09.2020
2)08.11.2020</t>
  </si>
  <si>
    <t xml:space="preserve">3 298,42/    19328,94 (2 кв. 2020 г) </t>
  </si>
  <si>
    <t>ООО «Техпроект», 2130019550, 428903, Чувашская Республика, город Чебоксары,
проезд Лапсарский, дом 57, помещение 4</t>
  </si>
  <si>
    <t>ООО "КОМФОРТ", 2130072916, 428903, Чувашская Республика, г. Чебоксары, Лапсарский проезд, 57, помещение 27, А.Б.Кочетков</t>
  </si>
  <si>
    <t>22130135250 21 000010, 16.03.2021 № 35</t>
  </si>
  <si>
    <t>16.03.2021 - 04.06.2021</t>
  </si>
  <si>
    <t>5271,66/34034,18 (3 кв.2020)</t>
  </si>
  <si>
    <t>ООО "Пожстройконсультант" ИНН 2130210588, г. Чебоксары, пр. Мира, д. 62Г, офис 336</t>
  </si>
  <si>
    <t>ООО "ПИ "Суварстройпроект", 2129041303, 428000, Чувашская Республика, город Чебоксары,
улица Карла Маркса, дом 52Б, офис 6</t>
  </si>
  <si>
    <t>ООО «СТРОЙКРАФТ», 2130133492, 428000 Чувашская Республика, г.Чебоксары, ул. Правая набережная Сугутки 7, офис 11, А.Н. Михайлов</t>
  </si>
  <si>
    <t xml:space="preserve">22130135250 21 000009, 09.03.2021 № 31 </t>
  </si>
  <si>
    <t>09.03.2021-31.12.2021</t>
  </si>
  <si>
    <t>591,8/5087,32 (1кв. 2021)</t>
  </si>
  <si>
    <t>АО "ГПИИ "Чувашгражданпроект" ИНН 2130066768, г. Чебоксары, пр. Московский, д.3</t>
  </si>
  <si>
    <t>АО "ГПИИ "Чувашгражданпроект" ИНН 2130066768, г. Чебоксары, пр. Московский, д.4</t>
  </si>
  <si>
    <t>АО "ГПИИ "Чувашгражданпроект" ИНН 2130066768, г. Чебоксары, пр. Московский, д.5</t>
  </si>
  <si>
    <t>АО "ГПИИ "Чувашгражданпроект" ИНН 2130066768, г. Чебоксары, пр. Московский, д.6</t>
  </si>
  <si>
    <t>АО "ГПИИ "Чувашгражданпроект" ИНН 2130066768, г. Чебоксары, пр. Московский, д.7</t>
  </si>
  <si>
    <t>АО "ГПИИ "Чувашгражданпроект" ИНН 2130066768, г. Чебоксары, пр. Московский, д.8</t>
  </si>
  <si>
    <t>АО "ГПИИ "Чувашгражданпроект" ИНН 2130066768, г. Чебоксары, пр. Московский, д.9</t>
  </si>
  <si>
    <t>АО "ГПИИ "Чувашгражданпроект" ИНН 2130066768, г. Чебоксары, пр. Московский, д.10</t>
  </si>
  <si>
    <t>АО "ГПИИ "Чувашгражданпроект" ИНН 2130066768, г. Чебоксары, пр. Московский, д.11</t>
  </si>
  <si>
    <t>АО "ГПИИ "Чувашгражданпроект" ИНН 2130066768, г. Чебоксары, пр. Московский, д.12</t>
  </si>
  <si>
    <t>АО "ГПИИ "Чувашгражданпроект" ИНН 2130066768, г. Чебоксары, пр. Московский, д.13</t>
  </si>
  <si>
    <t>АО "ГПИИ "Чувашгражданпроект" ИНН 2130066768, г. Чебоксары, пр. Московский, д.14</t>
  </si>
  <si>
    <t>АО "ГПИИ "Чувашгражданпроект" ИНН 2130066768, г. Чебоксары, пр. Московский, д.15</t>
  </si>
  <si>
    <t>АО "ГПИИ "Чувашгражданпроект" ИНН 2130066768, г. Чебоксары, пр. Московский, д.16</t>
  </si>
  <si>
    <t>АО "ГПИИ "Чувашгражданпроект" ИНН 2130066768, г. Чебоксары, пр. Московский, д.17</t>
  </si>
  <si>
    <t>АО "ГПИИ "Чувашгражданпроект" ИНН 2130066768, г. Чебоксары, пр. Московский, д.18</t>
  </si>
  <si>
    <t>АО "ГПИИ "Чувашгражданпроект" ИНН 2130066768, г. Чебоксары, пр. Московский, д.19</t>
  </si>
  <si>
    <t>АО "ГПИИ "Чувашгражданпроект" ИНН 2130066768, г. Чебоксары, пр. Московский, д.20</t>
  </si>
  <si>
    <t>АО "ГПИИ "Чувашгражданпроект" ИНН 2130066768, г. Чебоксары, пр. Московский, д.21</t>
  </si>
  <si>
    <t>АО "ГПИИ "Чувашгражданпроект" ИНН 2130066768, г. Чебоксары, пр. Московский, д.22</t>
  </si>
  <si>
    <t>АО "ГПИИ "Чувашгражданпроект" ИНН 2130066768, г. Чебоксары, пр. Московский, д.23</t>
  </si>
  <si>
    <t>АО "ГПИИ "Чувашгражданпроект" ИНН 2130066768, г. Чебоксары, пр. Московский, д.24</t>
  </si>
  <si>
    <t>АО "ГПИИ "Чувашгражданпроект" ИНН 2130066768, г. Чебоксары, пр. Московский, д.25</t>
  </si>
  <si>
    <t>АО "ГПИИ "Чувашгражданпроект" ИНН 2130066768, г. Чебоксары, пр. Московский, д.26</t>
  </si>
  <si>
    <t>АО "ГПИИ "Чувашгражданпроект" ИНН 2130066768, г. Чебоксары, пр. Московский, д.27</t>
  </si>
  <si>
    <t>АО "ГПИИ "Чувашгражданпроект" ИНН 2130066768, г. Чебоксары, пр. Московский, д.28</t>
  </si>
  <si>
    <t>АО "ГПИИ "Чувашгражданпроект" ИНН 2130066768, г. Чебоксары, пр. Московский, д.29</t>
  </si>
  <si>
    <t>АО "ГПИИ "Чувашгражданпроект" ИНН 2130066768, г. Чебоксары, пр. Московский, д.30</t>
  </si>
  <si>
    <t>АО "ГПИИ "Чувашгражданпроект" ИНН 2130066768, г. Чебоксары, пр. Московский, д.31</t>
  </si>
  <si>
    <t>АО "ГПИИ "Чувашгражданпроект" ИНН 2130066768, г. Чебоксары, пр. Московский, д.32</t>
  </si>
  <si>
    <t>АО "ГПИИ "Чувашгражданпроект" ИНН 2130066768, г. Чебоксары, пр. Московский, д.33</t>
  </si>
  <si>
    <t>АО "ГПИИ "Чувашгражданпроект" ИНН 2130066768, г. Чебоксары, пр. Московский, д.34</t>
  </si>
  <si>
    <t>АО "ГПИИ "Чувашгражданпроект" ИНН 2130066768, г. Чебоксары, пр. Московский, д.35</t>
  </si>
  <si>
    <t>АО "ГПИИ "Чувашгражданпроект" ИНН 2130066768, г. Чебоксары, пр. Московский, д.36</t>
  </si>
  <si>
    <t>АО "ГПИИ "Чувашгражданпроект" ИНН 2130066768, г. Чебоксары, пр. Московский, д.37</t>
  </si>
  <si>
    <t>АО "ГПИИ "Чувашгражданпроект" ИНН 2130066768, г. Чебоксары, пр. Московский, д.38</t>
  </si>
  <si>
    <t>АО "ГПИИ "Чувашгражданпроект" ИНН 2130066768, г. Чебоксары, пр. Московский, д.39</t>
  </si>
  <si>
    <t>АО "ГПИИ "Чувашгражданпроект" ИНН 2130066768, г. Чебоксары, пр. Московский, д.40</t>
  </si>
  <si>
    <t>АО "ГПИИ "Чувашгражданпроект" ИНН 2130066768, г. Чебоксары, пр. Московский, д.41</t>
  </si>
  <si>
    <t>АО "ГПИИ "Чувашгражданпроект" ИНН 2130066768, г. Чебоксары, пр. Московский, д.42</t>
  </si>
  <si>
    <t>АО "ГПИИ "Чувашгражданпроект" ИНН 2130066768, г. Чебоксары, пр. Московский, д.43</t>
  </si>
  <si>
    <t>АО "ГПИИ "Чувашгражданпроект" ИНН 2130066768, г. Чебоксары, пр. Московский, д.44</t>
  </si>
  <si>
    <t>АО "ГПИИ "Чувашгражданпроект" ИНН 2130066768, г. Чебоксары, пр. Московский, д.45</t>
  </si>
  <si>
    <t>АО "ГПИИ "Чувашгражданпроект" ИНН 2130066768, г. Чебоксары, пр. Московский, д.46</t>
  </si>
  <si>
    <t>АО "ГПИИ "Чувашгражданпроект" ИНН 2130066768, г. Чебоксары, пр. Московский, д.47</t>
  </si>
  <si>
    <t>АО "ГПИИ "Чувашгражданпроект" ИНН 2130066768, г. Чебоксары, пр. Московский, д.48</t>
  </si>
  <si>
    <t>АО "ГПИИ "Чувашгражданпроект" ИНН 2130066768, г. Чебоксары, пр. Московский, д.49</t>
  </si>
  <si>
    <t>АО "ГПИИ "Чувашгражданпроект" ИНН 2130066768, г. Чебоксары, пр. Московский, д.50</t>
  </si>
  <si>
    <t>АО "ГПИИ "Чувашгражданпроект" ИНН 2130066768, г. Чебоксары, пр. Московский, д.51</t>
  </si>
  <si>
    <t>АО "ГПИИ "Чувашгражданпроект" ИНН 2130066768, г. Чебоксары, пр. Московский, д.52</t>
  </si>
  <si>
    <t>АО "ГПИИ "Чувашгражданпроект" ИНН 2130066768, г. Чебоксары, пр. Московский, д.53</t>
  </si>
  <si>
    <t>АО "ГПИИ "Чувашгражданпроект" ИНН 2130066768, г. Чебоксары, пр. Московский, д.54</t>
  </si>
  <si>
    <t>АО "ГПИИ "Чувашгражданпроект" ИНН 2130066768, г. Чебоксары, пр. Московский, д.55</t>
  </si>
  <si>
    <t>АО "ГПИИ "Чувашгражданпроект" ИНН 2130066768, г. Чебоксары, пр. Московский, д.56</t>
  </si>
  <si>
    <t xml:space="preserve">2494,66/20764,1 (3 кв. 2020 г) </t>
  </si>
  <si>
    <t xml:space="preserve">ООО "Проектно-сметное бюро", 2130123462, 428020, г. Чебоксары, пер. Бабушкина, д.8 </t>
  </si>
  <si>
    <t xml:space="preserve">28.12.2020-июнь 2021 г. </t>
  </si>
  <si>
    <t>ООО "Проектно-сметное бюро", 2130123462, 428020, г. Чебоксары, пер. Бабушкина, д.9</t>
  </si>
  <si>
    <t>ООО "Проектно-сметное бюро", 2130123462, 428020, г. Чебоксары, пер. Бабушкина, д.10</t>
  </si>
  <si>
    <t>ООО "Проектно-сметное бюро", 2130123462, 428020, г. Чебоксары, пер. Бабушкина, д.11</t>
  </si>
  <si>
    <t>ООО "Проектно-сметное бюро", 2130123462, 428020, г. Чебоксары, пер. Бабушкина, д.12</t>
  </si>
  <si>
    <t>ООО "Проектно-сметное бюро", 2130123462, 428020, г. Чебоксары, пер. Бабушкина, д.13</t>
  </si>
  <si>
    <t>4959,09/ 42586,00 (3кв. 2020)</t>
  </si>
  <si>
    <t>ООО «Проектно-сметное бюро» ИНН 2130123462, г. Чебоксары, переулок Бабушкина, дом 8.</t>
  </si>
  <si>
    <t>149556,71/ 876260,61 (2кв. 2017)</t>
  </si>
  <si>
    <t>4181,91/                         28112,92 (4 кв. 2015 г.)</t>
  </si>
  <si>
    <t>ООО ПФ "ЗСК Проект" , 426006, Удмуртская Республика, г.Ижевск, ул.Телегина д. 30/590</t>
  </si>
  <si>
    <t xml:space="preserve">ООО "ПРАЙД", 5904153200, 614015, ПЕРМСКИЙ КРАЙ, ПЕРМЬ Г, ЛУНАЧАРСКОГО УЛ, ДОМ № 23, ОФИС 17,                В. А.  Вязовикин </t>
  </si>
  <si>
    <t>2213013525021000011, 16.03.2021 г. № 34</t>
  </si>
  <si>
    <t xml:space="preserve">июнь 2021-сентябрь 2021 </t>
  </si>
  <si>
    <t>26228,06/ 154068,21 (2кв. 2017)</t>
  </si>
  <si>
    <t>ООО "АБ Классика" ИНН 2129046647, г. Чебоксары, ул. Ярмарочная, 6</t>
  </si>
  <si>
    <t>42192,04/ 317112,14 (1 кв. 2020 г.)</t>
  </si>
  <si>
    <t>22022,41/182407,1 (2 кв. 2019 г.)</t>
  </si>
  <si>
    <t>ООО "Проектный институт "Отделфинстройпроект" , 2130049924, 428018, г. Чебоксары, Московский проспект, д. 3, помещение 16</t>
  </si>
  <si>
    <t>31902,98 (1 кв. 2019г)</t>
  </si>
  <si>
    <t xml:space="preserve">% 
выполненных работ от годового лимита </t>
  </si>
  <si>
    <t>Администрация  Чебоксарского района</t>
  </si>
  <si>
    <t>Администрация Цивильского района</t>
  </si>
  <si>
    <t>Администрация г. Чебоксары</t>
  </si>
  <si>
    <t>Информация о финансировании строительства объектов республиканской адресной инвестиционной программы за счет бюджетных средств за январь-апрель 2021</t>
  </si>
  <si>
    <t xml:space="preserve">ООО "Проек Спецстрой" </t>
  </si>
  <si>
    <t>от 02.05.2021 №40</t>
  </si>
  <si>
    <t xml:space="preserve">31.12.2023 г. </t>
  </si>
  <si>
    <t xml:space="preserve">АО "ПМК №8",  ИНН 2115000346, 429900, Чувашская Республика, г. Цивильск, ул. П. Иванова, д. 8, В.Н.Ижелеев </t>
  </si>
  <si>
    <t>ООО "СТРОЙКРАФТ", 2130133492, 428000 Чувашская Республика, г.Чебоксары, ул. Правая набережная Сугутки 7, офис 11, А.Н. Михайлов</t>
  </si>
  <si>
    <t>0115200001121000525, от 27.04.2021 № 45</t>
  </si>
  <si>
    <t>27.04.2021-20.12.2021</t>
  </si>
  <si>
    <t xml:space="preserve">ООО "ДОРОЖНО-СТРОИТЕЛЬНАЯ КОМПАНИЯ №1, ИНН 2130198429, 428022, Чувашская Республика,  
г. Чебоксары, Автозаправочный проезд, д. 8, С.В. Макаричев
</t>
  </si>
  <si>
    <t>0815300003221000193, от 16.04.2021 № 04</t>
  </si>
  <si>
    <t>16.04.2021-31.10.2021</t>
  </si>
  <si>
    <t>АО "Водоканал" , ИНН 2130017760, г. Чебоксары , проезд Мясокомбинатский , д. 12, директор Васильев Владимир Сергеевич</t>
  </si>
  <si>
    <t>193213017503721300100100150014221000, контракт от 01.07.2019 № 07</t>
  </si>
  <si>
    <t>01.07.2019-20.06.2020</t>
  </si>
  <si>
    <t>ООО СМУ "СПЕЦСТРОЙ", ИНН 2130142257,   428000, Чувашская Республика - Чувашия, город Чебоксары, проспект Тракторостроителей, дом 64, пом/оф 6/2, В.Н. Морозов</t>
  </si>
  <si>
    <t>0815300003221000191, от 12.04.2021 № 03</t>
  </si>
  <si>
    <t>12.04.2021-30.11.2021</t>
  </si>
  <si>
    <t xml:space="preserve">администрация г. Новочебоксарска Реконструкция сетей теплоснабжения </t>
  </si>
  <si>
    <t>ООО "СКИМ" ИНН 2130093211, г.Чебоксары, ул.Сверчкова д.6Б оф.4, Директор - Обрядин А.Г.</t>
  </si>
  <si>
    <t>ООО "Строительная компания - Волга"  ИНН 5260321950, г. Нижний Новгород, улица Керченская, дом №14А, помещение П6, офис 22, Генеральный директор -  Стрельникова Н.В.</t>
  </si>
  <si>
    <t>3213003497421000012,    №20002493_83507 от 29.01.2021</t>
  </si>
  <si>
    <t>1 кв 2020 г. - 127 895,36 тыс.руб.</t>
  </si>
  <si>
    <t>4 кв.2018г. - 1 167 752,18 тыс.руб.</t>
  </si>
  <si>
    <t>АО "Чувашгражданпроект" ИНН 2130066768, г.Чебоксары, Московский пр. д.3, Генеральный директор - Арсентьев Е.З.</t>
  </si>
  <si>
    <t xml:space="preserve">ПАО «Дорисс», ИНН 2127008364, г. Чебоксары, 
Кабельный проезд, дом 2, Генеральный директор -  Рощин В.И.
</t>
  </si>
  <si>
    <t>3213003497419000040, №0115200001119001305_83507 от 17.06.2019</t>
  </si>
  <si>
    <t>2 кв. 2019 г. - 229 577,42 тыс.руб.</t>
  </si>
  <si>
    <t>ООО "АВТОДОР", ИНН 2130184458. г.Ульяновск, шоссе Московское,д.52А, офис 1, директор  -  Кузнецов С.Н.</t>
  </si>
  <si>
    <t>3213003497420000022, №0115200001120000643_83507 от 28.04.2020</t>
  </si>
  <si>
    <t>01.111.2021</t>
  </si>
  <si>
    <t>3213003497419000050, №0115200001119001536_83507 от 08.07.2019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</si>
</sst>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#,##0.00_ ;\-#,##0.00\ 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u/>
      <sz val="12"/>
      <color rgb="FFFF0000"/>
      <name val="Arial"/>
      <family val="2"/>
      <charset val="204"/>
    </font>
    <font>
      <u/>
      <sz val="12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3"/>
      <name val="Calibri"/>
      <family val="2"/>
      <charset val="204"/>
    </font>
    <font>
      <sz val="13"/>
      <color theme="1"/>
      <name val="Calibri"/>
      <family val="2"/>
      <charset val="204"/>
    </font>
    <font>
      <sz val="12"/>
      <color rgb="FF00000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rgb="FF000000"/>
      <name val="Arial"/>
      <family val="2"/>
      <charset val="204"/>
    </font>
    <font>
      <b/>
      <i/>
      <sz val="13"/>
      <color theme="1"/>
      <name val="Arial"/>
      <family val="2"/>
      <charset val="204"/>
    </font>
    <font>
      <sz val="13"/>
      <name val="Times New Roman"/>
      <family val="1"/>
      <charset val="204"/>
    </font>
    <font>
      <b/>
      <i/>
      <sz val="13"/>
      <color rgb="FF000000"/>
      <name val="Arial"/>
      <family val="2"/>
      <charset val="204"/>
    </font>
    <font>
      <b/>
      <i/>
      <sz val="13"/>
      <color theme="1"/>
      <name val="Times New Roman"/>
      <family val="1"/>
      <charset val="204"/>
    </font>
    <font>
      <sz val="13"/>
      <color rgb="FFC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5A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16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" fontId="39" fillId="26" borderId="15">
      <alignment horizontal="right" shrinkToFit="1"/>
    </xf>
  </cellStyleXfs>
  <cellXfs count="549">
    <xf numFmtId="0" fontId="0" fillId="0" borderId="0" xfId="0"/>
    <xf numFmtId="0" fontId="4" fillId="0" borderId="0" xfId="1" applyFont="1" applyFill="1" applyBorder="1" applyAlignment="1">
      <alignment vertical="top" wrapText="1"/>
    </xf>
    <xf numFmtId="166" fontId="4" fillId="0" borderId="0" xfId="1" applyNumberFormat="1" applyFont="1" applyFill="1" applyBorder="1" applyAlignment="1">
      <alignment horizontal="right" vertical="top" wrapText="1"/>
    </xf>
    <xf numFmtId="0" fontId="22" fillId="0" borderId="0" xfId="1" applyFont="1" applyFill="1" applyBorder="1" applyAlignment="1">
      <alignment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6" fontId="22" fillId="0" borderId="0" xfId="0" applyNumberFormat="1" applyFont="1" applyFill="1" applyAlignment="1">
      <alignment horizontal="right" vertical="top" wrapText="1"/>
    </xf>
    <xf numFmtId="166" fontId="4" fillId="0" borderId="0" xfId="0" applyNumberFormat="1" applyFont="1" applyFill="1" applyAlignment="1">
      <alignment horizontal="right" vertical="top" wrapText="1"/>
    </xf>
    <xf numFmtId="0" fontId="22" fillId="0" borderId="0" xfId="0" applyNumberFormat="1" applyFont="1" applyFill="1" applyAlignment="1">
      <alignment vertical="top" wrapText="1"/>
    </xf>
    <xf numFmtId="0" fontId="24" fillId="25" borderId="0" xfId="0" applyFont="1" applyFill="1"/>
    <xf numFmtId="0" fontId="23" fillId="0" borderId="0" xfId="0" applyFont="1" applyFill="1"/>
    <xf numFmtId="4" fontId="4" fillId="0" borderId="0" xfId="1" applyNumberFormat="1" applyFont="1" applyFill="1" applyBorder="1" applyAlignment="1">
      <alignment vertical="top" wrapText="1"/>
    </xf>
    <xf numFmtId="4" fontId="22" fillId="0" borderId="0" xfId="0" applyNumberFormat="1" applyFont="1" applyFill="1" applyAlignment="1">
      <alignment vertical="top" wrapText="1"/>
    </xf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4" fontId="29" fillId="25" borderId="10" xfId="1" applyNumberFormat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6" fontId="29" fillId="25" borderId="10" xfId="1" applyNumberFormat="1" applyFont="1" applyFill="1" applyBorder="1" applyAlignment="1">
      <alignment horizontal="right" vertical="top" wrapText="1"/>
    </xf>
    <xf numFmtId="4" fontId="26" fillId="0" borderId="10" xfId="1" applyNumberFormat="1" applyFont="1" applyFill="1" applyBorder="1" applyAlignment="1">
      <alignment vertical="top" wrapText="1"/>
    </xf>
    <xf numFmtId="14" fontId="26" fillId="0" borderId="10" xfId="1" applyNumberFormat="1" applyFont="1" applyFill="1" applyBorder="1" applyAlignment="1">
      <alignment vertical="top" wrapText="1"/>
    </xf>
    <xf numFmtId="166" fontId="26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vertical="top" wrapText="1"/>
    </xf>
    <xf numFmtId="4" fontId="30" fillId="0" borderId="10" xfId="1" applyNumberFormat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6" fontId="30" fillId="0" borderId="10" xfId="1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166" fontId="27" fillId="0" borderId="0" xfId="0" applyNumberFormat="1" applyFont="1" applyFill="1" applyAlignment="1">
      <alignment horizontal="right" vertical="top" wrapText="1"/>
    </xf>
    <xf numFmtId="166" fontId="4" fillId="0" borderId="10" xfId="1" applyNumberFormat="1" applyFont="1" applyFill="1" applyBorder="1" applyAlignment="1">
      <alignment vertical="top" wrapText="1"/>
    </xf>
    <xf numFmtId="166" fontId="26" fillId="24" borderId="10" xfId="1" applyNumberFormat="1" applyFont="1" applyFill="1" applyBorder="1" applyAlignment="1">
      <alignment horizontal="right" vertical="top" wrapText="1"/>
    </xf>
    <xf numFmtId="166" fontId="30" fillId="24" borderId="10" xfId="1" applyNumberFormat="1" applyFont="1" applyFill="1" applyBorder="1" applyAlignment="1">
      <alignment horizontal="right" vertical="top" wrapText="1"/>
    </xf>
    <xf numFmtId="166" fontId="4" fillId="24" borderId="0" xfId="1" applyNumberFormat="1" applyFont="1" applyFill="1" applyBorder="1" applyAlignment="1">
      <alignment horizontal="right" vertical="top" wrapText="1"/>
    </xf>
    <xf numFmtId="166" fontId="4" fillId="24" borderId="10" xfId="1" applyNumberFormat="1" applyFont="1" applyFill="1" applyBorder="1" applyAlignment="1">
      <alignment horizontal="center" vertical="top" wrapText="1"/>
    </xf>
    <xf numFmtId="166" fontId="27" fillId="24" borderId="0" xfId="0" applyNumberFormat="1" applyFont="1" applyFill="1" applyAlignment="1">
      <alignment horizontal="right" vertical="top" wrapText="1"/>
    </xf>
    <xf numFmtId="166" fontId="22" fillId="24" borderId="0" xfId="0" applyNumberFormat="1" applyFont="1" applyFill="1" applyAlignment="1">
      <alignment horizontal="right" vertical="top" wrapText="1"/>
    </xf>
    <xf numFmtId="166" fontId="26" fillId="24" borderId="0" xfId="0" applyNumberFormat="1" applyFont="1" applyFill="1" applyAlignment="1">
      <alignment horizontal="right" vertical="top" wrapText="1"/>
    </xf>
    <xf numFmtId="166" fontId="4" fillId="24" borderId="0" xfId="0" applyNumberFormat="1" applyFont="1" applyFill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166" fontId="4" fillId="0" borderId="10" xfId="1" applyNumberFormat="1" applyFont="1" applyFill="1" applyBorder="1" applyAlignment="1">
      <alignment horizontal="center" vertical="top" wrapText="1"/>
    </xf>
    <xf numFmtId="0" fontId="29" fillId="25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7" fillId="25" borderId="10" xfId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6" fillId="24" borderId="10" xfId="1" applyNumberFormat="1" applyFont="1" applyFill="1" applyBorder="1" applyAlignment="1">
      <alignment vertical="top" wrapText="1"/>
    </xf>
    <xf numFmtId="166" fontId="29" fillId="24" borderId="10" xfId="1" applyNumberFormat="1" applyFont="1" applyFill="1" applyBorder="1" applyAlignment="1">
      <alignment horizontal="right" vertical="top" wrapText="1"/>
    </xf>
    <xf numFmtId="0" fontId="4" fillId="24" borderId="10" xfId="1" applyFont="1" applyFill="1" applyBorder="1" applyAlignment="1">
      <alignment horizontal="center" vertical="center" wrapText="1"/>
    </xf>
    <xf numFmtId="0" fontId="22" fillId="24" borderId="0" xfId="0" applyFont="1" applyFill="1"/>
    <xf numFmtId="0" fontId="26" fillId="24" borderId="10" xfId="1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center" wrapText="1"/>
    </xf>
    <xf numFmtId="14" fontId="26" fillId="24" borderId="10" xfId="1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166" fontId="27" fillId="0" borderId="0" xfId="0" applyNumberFormat="1" applyFont="1" applyFill="1" applyBorder="1" applyAlignment="1">
      <alignment horizontal="right" vertical="top" wrapText="1"/>
    </xf>
    <xf numFmtId="166" fontId="27" fillId="24" borderId="0" xfId="0" applyNumberFormat="1" applyFont="1" applyFill="1" applyBorder="1" applyAlignment="1">
      <alignment horizontal="right" vertical="top" wrapText="1"/>
    </xf>
    <xf numFmtId="166" fontId="26" fillId="24" borderId="0" xfId="0" applyNumberFormat="1" applyFont="1" applyFill="1" applyBorder="1" applyAlignment="1">
      <alignment horizontal="right" vertical="top" wrapText="1"/>
    </xf>
    <xf numFmtId="166" fontId="29" fillId="27" borderId="10" xfId="1" applyNumberFormat="1" applyFont="1" applyFill="1" applyBorder="1" applyAlignment="1">
      <alignment horizontal="right" vertical="top" wrapText="1"/>
    </xf>
    <xf numFmtId="4" fontId="30" fillId="27" borderId="10" xfId="1" applyNumberFormat="1" applyFont="1" applyFill="1" applyBorder="1" applyAlignment="1">
      <alignment vertical="top" wrapText="1"/>
    </xf>
    <xf numFmtId="0" fontId="31" fillId="27" borderId="10" xfId="0" applyFont="1" applyFill="1" applyBorder="1" applyAlignment="1">
      <alignment vertical="top" wrapText="1"/>
    </xf>
    <xf numFmtId="4" fontId="4" fillId="24" borderId="10" xfId="1" applyNumberFormat="1" applyFont="1" applyFill="1" applyBorder="1" applyAlignment="1">
      <alignment vertical="top" wrapText="1"/>
    </xf>
    <xf numFmtId="0" fontId="30" fillId="27" borderId="10" xfId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top" wrapText="1"/>
    </xf>
    <xf numFmtId="14" fontId="27" fillId="24" borderId="0" xfId="0" applyNumberFormat="1" applyFont="1" applyFill="1" applyBorder="1" applyAlignment="1">
      <alignment vertical="top" wrapText="1"/>
    </xf>
    <xf numFmtId="166" fontId="30" fillId="24" borderId="0" xfId="1" applyNumberFormat="1" applyFont="1" applyFill="1" applyBorder="1" applyAlignment="1">
      <alignment horizontal="right" vertical="top" wrapText="1"/>
    </xf>
    <xf numFmtId="14" fontId="27" fillId="24" borderId="0" xfId="0" applyNumberFormat="1" applyFont="1" applyFill="1" applyAlignment="1">
      <alignment vertical="top" wrapText="1"/>
    </xf>
    <xf numFmtId="166" fontId="28" fillId="0" borderId="0" xfId="0" applyNumberFormat="1" applyFont="1" applyFill="1" applyBorder="1" applyAlignment="1">
      <alignment horizontal="right" vertical="top" wrapText="1"/>
    </xf>
    <xf numFmtId="0" fontId="27" fillId="2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4" fontId="27" fillId="0" borderId="0" xfId="0" applyNumberFormat="1" applyFont="1" applyFill="1" applyBorder="1" applyAlignment="1">
      <alignment vertical="top" wrapText="1"/>
    </xf>
    <xf numFmtId="166" fontId="26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 wrapText="1"/>
    </xf>
    <xf numFmtId="14" fontId="22" fillId="0" borderId="0" xfId="0" applyNumberFormat="1" applyFont="1" applyFill="1" applyBorder="1" applyAlignment="1">
      <alignment vertical="top" wrapText="1"/>
    </xf>
    <xf numFmtId="166" fontId="22" fillId="0" borderId="0" xfId="0" applyNumberFormat="1" applyFont="1" applyFill="1" applyBorder="1" applyAlignment="1">
      <alignment horizontal="right" vertical="top" wrapText="1"/>
    </xf>
    <xf numFmtId="166" fontId="22" fillId="24" borderId="0" xfId="0" applyNumberFormat="1" applyFont="1" applyFill="1" applyBorder="1" applyAlignment="1">
      <alignment horizontal="right" vertical="top" wrapText="1"/>
    </xf>
    <xf numFmtId="166" fontId="4" fillId="0" borderId="0" xfId="0" applyNumberFormat="1" applyFont="1" applyFill="1" applyBorder="1" applyAlignment="1">
      <alignment horizontal="right" vertical="top" wrapText="1"/>
    </xf>
    <xf numFmtId="166" fontId="4" fillId="24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/>
    <xf numFmtId="0" fontId="24" fillId="25" borderId="10" xfId="1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166" fontId="29" fillId="29" borderId="10" xfId="1" applyNumberFormat="1" applyFont="1" applyFill="1" applyBorder="1" applyAlignment="1">
      <alignment horizontal="right" vertical="top" wrapText="1"/>
    </xf>
    <xf numFmtId="0" fontId="27" fillId="0" borderId="0" xfId="0" applyFont="1" applyFill="1"/>
    <xf numFmtId="0" fontId="22" fillId="0" borderId="10" xfId="0" applyFont="1" applyFill="1" applyBorder="1" applyAlignment="1">
      <alignment vertical="top" wrapText="1"/>
    </xf>
    <xf numFmtId="166" fontId="4" fillId="24" borderId="10" xfId="1" applyNumberFormat="1" applyFont="1" applyFill="1" applyBorder="1" applyAlignment="1">
      <alignment horizontal="right" vertical="top" wrapText="1"/>
    </xf>
    <xf numFmtId="166" fontId="37" fillId="24" borderId="10" xfId="1" applyNumberFormat="1" applyFont="1" applyFill="1" applyBorder="1" applyAlignment="1">
      <alignment horizontal="right" vertical="top" wrapText="1"/>
    </xf>
    <xf numFmtId="166" fontId="26" fillId="0" borderId="10" xfId="1" applyNumberFormat="1" applyFont="1" applyFill="1" applyBorder="1" applyAlignment="1">
      <alignment vertical="top" wrapText="1"/>
    </xf>
    <xf numFmtId="166" fontId="29" fillId="0" borderId="10" xfId="1" applyNumberFormat="1" applyFont="1" applyFill="1" applyBorder="1" applyAlignment="1">
      <alignment horizontal="right" vertical="top" wrapText="1"/>
    </xf>
    <xf numFmtId="0" fontId="4" fillId="0" borderId="10" xfId="1" applyFont="1" applyFill="1" applyBorder="1" applyAlignment="1">
      <alignment vertical="top" wrapText="1"/>
    </xf>
    <xf numFmtId="4" fontId="4" fillId="0" borderId="10" xfId="1" applyNumberFormat="1" applyFont="1" applyFill="1" applyBorder="1" applyAlignment="1">
      <alignment vertical="top" wrapText="1"/>
    </xf>
    <xf numFmtId="166" fontId="22" fillId="0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14" fontId="22" fillId="24" borderId="10" xfId="0" applyNumberFormat="1" applyFont="1" applyFill="1" applyBorder="1" applyAlignment="1">
      <alignment vertical="top" wrapText="1"/>
    </xf>
    <xf numFmtId="166" fontId="4" fillId="24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horizontal="center" vertical="top"/>
    </xf>
    <xf numFmtId="0" fontId="38" fillId="0" borderId="10" xfId="1" applyFont="1" applyFill="1" applyBorder="1" applyAlignment="1">
      <alignment vertical="top" wrapText="1"/>
    </xf>
    <xf numFmtId="166" fontId="22" fillId="24" borderId="10" xfId="0" applyNumberFormat="1" applyFont="1" applyFill="1" applyBorder="1" applyAlignment="1">
      <alignment horizontal="right" vertical="top" wrapText="1"/>
    </xf>
    <xf numFmtId="14" fontId="22" fillId="0" borderId="10" xfId="0" applyNumberFormat="1" applyFont="1" applyFill="1" applyBorder="1" applyAlignment="1">
      <alignment vertical="top" wrapText="1"/>
    </xf>
    <xf numFmtId="166" fontId="4" fillId="0" borderId="10" xfId="1" applyNumberFormat="1" applyFont="1" applyFill="1" applyBorder="1" applyAlignment="1">
      <alignment horizontal="right" vertical="top" wrapText="1"/>
    </xf>
    <xf numFmtId="166" fontId="37" fillId="0" borderId="10" xfId="1" applyNumberFormat="1" applyFont="1" applyFill="1" applyBorder="1" applyAlignment="1">
      <alignment horizontal="right" vertical="top" wrapText="1"/>
    </xf>
    <xf numFmtId="166" fontId="37" fillId="25" borderId="10" xfId="1" applyNumberFormat="1" applyFont="1" applyFill="1" applyBorder="1" applyAlignment="1">
      <alignment horizontal="right" vertical="top" wrapText="1"/>
    </xf>
    <xf numFmtId="166" fontId="4" fillId="0" borderId="10" xfId="0" applyNumberFormat="1" applyFont="1" applyFill="1" applyBorder="1" applyAlignment="1">
      <alignment horizontal="right" vertical="top" wrapText="1"/>
    </xf>
    <xf numFmtId="2" fontId="22" fillId="24" borderId="10" xfId="0" applyNumberFormat="1" applyFont="1" applyFill="1" applyBorder="1" applyAlignment="1">
      <alignment vertical="top" wrapText="1"/>
    </xf>
    <xf numFmtId="0" fontId="24" fillId="25" borderId="10" xfId="0" applyFont="1" applyFill="1" applyBorder="1" applyAlignment="1">
      <alignment vertical="top" wrapText="1"/>
    </xf>
    <xf numFmtId="14" fontId="24" fillId="25" borderId="10" xfId="0" applyNumberFormat="1" applyFont="1" applyFill="1" applyBorder="1" applyAlignment="1">
      <alignment vertical="top" wrapText="1"/>
    </xf>
    <xf numFmtId="166" fontId="24" fillId="25" borderId="10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vertical="top" wrapText="1"/>
    </xf>
    <xf numFmtId="4" fontId="22" fillId="24" borderId="10" xfId="0" applyNumberFormat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vertical="top" wrapText="1"/>
    </xf>
    <xf numFmtId="4" fontId="24" fillId="25" borderId="10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166" fontId="24" fillId="0" borderId="10" xfId="0" applyNumberFormat="1" applyFont="1" applyFill="1" applyBorder="1" applyAlignment="1">
      <alignment horizontal="right" vertical="top" wrapText="1"/>
    </xf>
    <xf numFmtId="0" fontId="30" fillId="29" borderId="10" xfId="1" applyFont="1" applyFill="1" applyBorder="1" applyAlignment="1">
      <alignment horizontal="center" vertical="center" wrapText="1"/>
    </xf>
    <xf numFmtId="4" fontId="30" fillId="29" borderId="10" xfId="1" applyNumberFormat="1" applyFont="1" applyFill="1" applyBorder="1" applyAlignment="1">
      <alignment vertical="top" wrapText="1"/>
    </xf>
    <xf numFmtId="0" fontId="31" fillId="29" borderId="10" xfId="0" applyFont="1" applyFill="1" applyBorder="1" applyAlignment="1">
      <alignment vertical="top" wrapText="1"/>
    </xf>
    <xf numFmtId="166" fontId="30" fillId="29" borderId="10" xfId="1" applyNumberFormat="1" applyFont="1" applyFill="1" applyBorder="1" applyAlignment="1">
      <alignment horizontal="right" vertical="top" wrapText="1"/>
    </xf>
    <xf numFmtId="0" fontId="24" fillId="25" borderId="10" xfId="0" applyNumberFormat="1" applyFont="1" applyFill="1" applyBorder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wrapText="1"/>
    </xf>
    <xf numFmtId="0" fontId="22" fillId="32" borderId="10" xfId="0" applyFont="1" applyFill="1" applyBorder="1" applyAlignment="1">
      <alignment vertical="top" wrapText="1"/>
    </xf>
    <xf numFmtId="14" fontId="22" fillId="32" borderId="10" xfId="0" applyNumberFormat="1" applyFont="1" applyFill="1" applyBorder="1" applyAlignment="1">
      <alignment vertical="top" wrapText="1"/>
    </xf>
    <xf numFmtId="166" fontId="4" fillId="32" borderId="10" xfId="1" applyNumberFormat="1" applyFont="1" applyFill="1" applyBorder="1" applyAlignment="1">
      <alignment horizontal="right" vertical="top" wrapText="1"/>
    </xf>
    <xf numFmtId="166" fontId="22" fillId="32" borderId="10" xfId="0" applyNumberFormat="1" applyFont="1" applyFill="1" applyBorder="1" applyAlignment="1">
      <alignment horizontal="right" vertical="top" wrapText="1"/>
    </xf>
    <xf numFmtId="0" fontId="22" fillId="32" borderId="10" xfId="0" applyNumberFormat="1" applyFont="1" applyFill="1" applyBorder="1" applyAlignment="1">
      <alignment horizontal="left" vertical="top" wrapText="1"/>
    </xf>
    <xf numFmtId="0" fontId="22" fillId="32" borderId="0" xfId="0" applyFont="1" applyFill="1"/>
    <xf numFmtId="0" fontId="45" fillId="32" borderId="0" xfId="0" applyFont="1" applyFill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4" fontId="22" fillId="33" borderId="10" xfId="0" applyNumberFormat="1" applyFont="1" applyFill="1" applyBorder="1" applyAlignment="1">
      <alignment vertical="top" wrapText="1"/>
    </xf>
    <xf numFmtId="14" fontId="22" fillId="33" borderId="10" xfId="0" applyNumberFormat="1" applyFont="1" applyFill="1" applyBorder="1" applyAlignment="1">
      <alignment vertical="top" wrapText="1"/>
    </xf>
    <xf numFmtId="166" fontId="4" fillId="33" borderId="10" xfId="1" applyNumberFormat="1" applyFont="1" applyFill="1" applyBorder="1" applyAlignment="1">
      <alignment horizontal="right" vertical="top" wrapText="1"/>
    </xf>
    <xf numFmtId="166" fontId="22" fillId="33" borderId="10" xfId="0" applyNumberFormat="1" applyFont="1" applyFill="1" applyBorder="1" applyAlignment="1">
      <alignment horizontal="right" vertical="top" wrapText="1"/>
    </xf>
    <xf numFmtId="0" fontId="22" fillId="33" borderId="10" xfId="0" applyNumberFormat="1" applyFont="1" applyFill="1" applyBorder="1" applyAlignment="1">
      <alignment horizontal="left" vertical="top" wrapText="1"/>
    </xf>
    <xf numFmtId="0" fontId="22" fillId="33" borderId="0" xfId="0" applyFont="1" applyFill="1"/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center" vertical="center" wrapText="1"/>
    </xf>
    <xf numFmtId="166" fontId="24" fillId="33" borderId="10" xfId="0" applyNumberFormat="1" applyFont="1" applyFill="1" applyBorder="1" applyAlignment="1">
      <alignment horizontal="right" vertical="top" wrapText="1"/>
    </xf>
    <xf numFmtId="0" fontId="22" fillId="32" borderId="10" xfId="0" applyFont="1" applyFill="1" applyBorder="1" applyAlignment="1">
      <alignment horizontal="center" vertical="center" wrapText="1"/>
    </xf>
    <xf numFmtId="4" fontId="22" fillId="32" borderId="10" xfId="0" applyNumberFormat="1" applyFont="1" applyFill="1" applyBorder="1" applyAlignment="1">
      <alignment vertical="top" wrapText="1"/>
    </xf>
    <xf numFmtId="166" fontId="24" fillId="32" borderId="10" xfId="0" applyNumberFormat="1" applyFont="1" applyFill="1" applyBorder="1" applyAlignment="1">
      <alignment horizontal="right" vertical="top" wrapText="1"/>
    </xf>
    <xf numFmtId="0" fontId="44" fillId="0" borderId="0" xfId="0" applyFont="1" applyFill="1" applyAlignment="1">
      <alignment vertical="top" wrapText="1"/>
    </xf>
    <xf numFmtId="0" fontId="30" fillId="0" borderId="16" xfId="1" applyFont="1" applyFill="1" applyBorder="1" applyAlignment="1">
      <alignment horizontal="center" vertical="center" wrapText="1"/>
    </xf>
    <xf numFmtId="0" fontId="26" fillId="24" borderId="16" xfId="1" applyFont="1" applyFill="1" applyBorder="1" applyAlignment="1">
      <alignment vertical="top" wrapText="1"/>
    </xf>
    <xf numFmtId="0" fontId="26" fillId="0" borderId="16" xfId="1" applyFont="1" applyFill="1" applyBorder="1" applyAlignment="1">
      <alignment vertical="top" wrapText="1"/>
    </xf>
    <xf numFmtId="0" fontId="27" fillId="24" borderId="16" xfId="0" applyFont="1" applyFill="1" applyBorder="1" applyAlignment="1">
      <alignment vertical="top" wrapText="1"/>
    </xf>
    <xf numFmtId="0" fontId="30" fillId="29" borderId="16" xfId="1" applyFont="1" applyFill="1" applyBorder="1" applyAlignment="1">
      <alignment horizontal="center" vertical="center" wrapText="1"/>
    </xf>
    <xf numFmtId="0" fontId="29" fillId="25" borderId="16" xfId="1" applyFont="1" applyFill="1" applyBorder="1" applyAlignment="1">
      <alignment horizontal="left" vertical="top" wrapText="1" indent="2"/>
    </xf>
    <xf numFmtId="0" fontId="30" fillId="27" borderId="16" xfId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vertical="top" wrapText="1"/>
    </xf>
    <xf numFmtId="0" fontId="30" fillId="32" borderId="16" xfId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top" wrapText="1"/>
    </xf>
    <xf numFmtId="0" fontId="29" fillId="25" borderId="16" xfId="1" applyFont="1" applyFill="1" applyBorder="1" applyAlignment="1">
      <alignment vertical="top" wrapText="1"/>
    </xf>
    <xf numFmtId="0" fontId="26" fillId="0" borderId="16" xfId="1" applyFont="1" applyFill="1" applyBorder="1" applyAlignment="1">
      <alignment horizontal="left" vertical="top" wrapText="1"/>
    </xf>
    <xf numFmtId="0" fontId="26" fillId="24" borderId="16" xfId="1" applyFont="1" applyFill="1" applyBorder="1" applyAlignment="1">
      <alignment horizontal="left" vertical="top" wrapText="1"/>
    </xf>
    <xf numFmtId="0" fontId="27" fillId="0" borderId="16" xfId="122" applyNumberFormat="1" applyFont="1" applyFill="1" applyBorder="1" applyAlignment="1">
      <alignment horizontal="left" vertical="top" wrapText="1"/>
    </xf>
    <xf numFmtId="0" fontId="30" fillId="33" borderId="16" xfId="1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left" vertical="top" wrapText="1"/>
    </xf>
    <xf numFmtId="0" fontId="26" fillId="0" borderId="16" xfId="1" applyFont="1" applyFill="1" applyBorder="1" applyAlignment="1">
      <alignment vertical="center" wrapText="1"/>
    </xf>
    <xf numFmtId="0" fontId="26" fillId="0" borderId="16" xfId="1" applyFont="1" applyFill="1" applyBorder="1" applyAlignment="1">
      <alignment horizontal="center" vertical="center" wrapText="1"/>
    </xf>
    <xf numFmtId="0" fontId="26" fillId="24" borderId="16" xfId="1" applyFont="1" applyFill="1" applyBorder="1" applyAlignment="1">
      <alignment horizontal="left" vertical="center" wrapText="1"/>
    </xf>
    <xf numFmtId="0" fontId="30" fillId="24" borderId="16" xfId="1" applyFont="1" applyFill="1" applyBorder="1" applyAlignment="1">
      <alignment horizontal="left" vertical="top" wrapText="1"/>
    </xf>
    <xf numFmtId="0" fontId="31" fillId="0" borderId="16" xfId="122" applyNumberFormat="1" applyFont="1" applyFill="1" applyBorder="1" applyAlignment="1">
      <alignment horizontal="left" vertical="top" wrapText="1" indent="5"/>
    </xf>
    <xf numFmtId="0" fontId="27" fillId="24" borderId="16" xfId="0" applyFont="1" applyFill="1" applyBorder="1" applyAlignment="1">
      <alignment horizontal="left" vertical="center" wrapText="1"/>
    </xf>
    <xf numFmtId="0" fontId="27" fillId="24" borderId="16" xfId="0" applyFont="1" applyFill="1" applyBorder="1" applyAlignment="1">
      <alignment horizontal="left" vertical="top" wrapText="1"/>
    </xf>
    <xf numFmtId="0" fontId="28" fillId="25" borderId="16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vertical="top" wrapText="1"/>
    </xf>
    <xf numFmtId="0" fontId="27" fillId="0" borderId="16" xfId="0" applyFont="1" applyBorder="1" applyAlignment="1">
      <alignment wrapText="1"/>
    </xf>
    <xf numFmtId="0" fontId="26" fillId="0" borderId="16" xfId="122" applyNumberFormat="1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vertical="top" wrapText="1"/>
    </xf>
    <xf numFmtId="0" fontId="26" fillId="0" borderId="16" xfId="0" applyFont="1" applyFill="1" applyBorder="1" applyAlignment="1" applyProtection="1">
      <alignment horizontal="left" vertical="top" wrapText="1"/>
      <protection locked="0"/>
    </xf>
    <xf numFmtId="0" fontId="28" fillId="25" borderId="16" xfId="0" applyFont="1" applyFill="1" applyBorder="1" applyAlignment="1">
      <alignment horizontal="left" vertical="center" wrapText="1"/>
    </xf>
    <xf numFmtId="0" fontId="22" fillId="0" borderId="10" xfId="0" applyFont="1" applyFill="1" applyBorder="1"/>
    <xf numFmtId="0" fontId="24" fillId="25" borderId="10" xfId="0" applyFont="1" applyFill="1" applyBorder="1"/>
    <xf numFmtId="0" fontId="22" fillId="33" borderId="10" xfId="0" applyFont="1" applyFill="1" applyBorder="1"/>
    <xf numFmtId="0" fontId="22" fillId="32" borderId="10" xfId="0" applyFont="1" applyFill="1" applyBorder="1"/>
    <xf numFmtId="0" fontId="22" fillId="34" borderId="10" xfId="0" applyFont="1" applyFill="1" applyBorder="1"/>
    <xf numFmtId="0" fontId="22" fillId="34" borderId="10" xfId="0" applyFont="1" applyFill="1" applyBorder="1" applyAlignment="1">
      <alignment horizontal="center" vertical="center" wrapText="1"/>
    </xf>
    <xf numFmtId="166" fontId="4" fillId="34" borderId="10" xfId="1" applyNumberFormat="1" applyFont="1" applyFill="1" applyBorder="1" applyAlignment="1">
      <alignment horizontal="right" vertical="top" wrapText="1"/>
    </xf>
    <xf numFmtId="166" fontId="22" fillId="34" borderId="10" xfId="0" applyNumberFormat="1" applyFont="1" applyFill="1" applyBorder="1" applyAlignment="1">
      <alignment horizontal="right" vertical="top" wrapText="1"/>
    </xf>
    <xf numFmtId="0" fontId="22" fillId="34" borderId="0" xfId="0" applyFont="1" applyFill="1"/>
    <xf numFmtId="0" fontId="27" fillId="27" borderId="16" xfId="0" applyFont="1" applyFill="1" applyBorder="1" applyAlignment="1">
      <alignment horizontal="justify" vertical="top" wrapText="1"/>
    </xf>
    <xf numFmtId="0" fontId="27" fillId="27" borderId="16" xfId="0" applyFont="1" applyFill="1" applyBorder="1" applyAlignment="1">
      <alignment vertical="top" wrapText="1"/>
    </xf>
    <xf numFmtId="0" fontId="27" fillId="27" borderId="10" xfId="0" applyFont="1" applyFill="1" applyBorder="1" applyAlignment="1">
      <alignment vertical="top" wrapText="1"/>
    </xf>
    <xf numFmtId="0" fontId="27" fillId="27" borderId="16" xfId="122" applyNumberFormat="1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vertical="top" wrapText="1"/>
    </xf>
    <xf numFmtId="14" fontId="22" fillId="34" borderId="10" xfId="0" applyNumberFormat="1" applyFont="1" applyFill="1" applyBorder="1" applyAlignment="1">
      <alignment vertical="top" wrapText="1"/>
    </xf>
    <xf numFmtId="0" fontId="30" fillId="34" borderId="16" xfId="1" applyFont="1" applyFill="1" applyBorder="1" applyAlignment="1">
      <alignment horizontal="center" vertical="center" wrapText="1"/>
    </xf>
    <xf numFmtId="4" fontId="26" fillId="34" borderId="10" xfId="1" applyNumberFormat="1" applyFont="1" applyFill="1" applyBorder="1" applyAlignment="1">
      <alignment vertical="top" wrapText="1"/>
    </xf>
    <xf numFmtId="0" fontId="27" fillId="34" borderId="10" xfId="0" applyFont="1" applyFill="1" applyBorder="1" applyAlignment="1">
      <alignment vertical="top" wrapText="1"/>
    </xf>
    <xf numFmtId="14" fontId="27" fillId="34" borderId="10" xfId="0" applyNumberFormat="1" applyFont="1" applyFill="1" applyBorder="1" applyAlignment="1">
      <alignment vertical="top" wrapText="1"/>
    </xf>
    <xf numFmtId="166" fontId="30" fillId="34" borderId="10" xfId="1" applyNumberFormat="1" applyFont="1" applyFill="1" applyBorder="1" applyAlignment="1">
      <alignment horizontal="right" vertical="top" wrapText="1"/>
    </xf>
    <xf numFmtId="166" fontId="27" fillId="34" borderId="10" xfId="0" applyNumberFormat="1" applyFont="1" applyFill="1" applyBorder="1" applyAlignment="1">
      <alignment horizontal="right" vertical="top" wrapText="1"/>
    </xf>
    <xf numFmtId="166" fontId="29" fillId="34" borderId="10" xfId="1" applyNumberFormat="1" applyFont="1" applyFill="1" applyBorder="1" applyAlignment="1">
      <alignment horizontal="right" vertical="top" wrapText="1"/>
    </xf>
    <xf numFmtId="166" fontId="26" fillId="34" borderId="10" xfId="0" applyNumberFormat="1" applyFont="1" applyFill="1" applyBorder="1" applyAlignment="1">
      <alignment horizontal="right" vertical="top" wrapText="1"/>
    </xf>
    <xf numFmtId="0" fontId="22" fillId="34" borderId="10" xfId="0" applyNumberFormat="1" applyFont="1" applyFill="1" applyBorder="1" applyAlignment="1">
      <alignment horizontal="left" vertical="top" wrapText="1"/>
    </xf>
    <xf numFmtId="4" fontId="22" fillId="34" borderId="10" xfId="0" applyNumberFormat="1" applyFont="1" applyFill="1" applyBorder="1" applyAlignment="1">
      <alignment vertical="top" wrapText="1"/>
    </xf>
    <xf numFmtId="0" fontId="31" fillId="34" borderId="16" xfId="122" applyNumberFormat="1" applyFont="1" applyFill="1" applyBorder="1" applyAlignment="1">
      <alignment horizontal="left" vertical="top" wrapText="1" indent="5"/>
    </xf>
    <xf numFmtId="0" fontId="31" fillId="34" borderId="16" xfId="0" applyFont="1" applyFill="1" applyBorder="1" applyAlignment="1">
      <alignment horizontal="center" vertical="center" wrapText="1"/>
    </xf>
    <xf numFmtId="166" fontId="24" fillId="34" borderId="10" xfId="0" applyNumberFormat="1" applyFont="1" applyFill="1" applyBorder="1" applyAlignment="1">
      <alignment horizontal="right" vertical="top" wrapText="1"/>
    </xf>
    <xf numFmtId="0" fontId="27" fillId="0" borderId="16" xfId="0" applyNumberFormat="1" applyFont="1" applyFill="1" applyBorder="1" applyAlignment="1" applyProtection="1">
      <alignment horizontal="left" vertical="top" wrapText="1"/>
    </xf>
    <xf numFmtId="0" fontId="30" fillId="34" borderId="16" xfId="1" applyFont="1" applyFill="1" applyBorder="1" applyAlignment="1">
      <alignment horizontal="center" vertical="top" wrapText="1"/>
    </xf>
    <xf numFmtId="4" fontId="26" fillId="24" borderId="10" xfId="0" applyNumberFormat="1" applyFont="1" applyFill="1" applyBorder="1" applyAlignment="1">
      <alignment horizontal="left" vertical="top" wrapText="1"/>
    </xf>
    <xf numFmtId="0" fontId="26" fillId="27" borderId="16" xfId="1" applyFont="1" applyFill="1" applyBorder="1" applyAlignment="1">
      <alignment vertical="top" wrapText="1"/>
    </xf>
    <xf numFmtId="164" fontId="26" fillId="0" borderId="10" xfId="0" applyNumberFormat="1" applyFont="1" applyFill="1" applyBorder="1" applyAlignment="1" applyProtection="1">
      <alignment horizontal="left" vertical="top" wrapText="1"/>
      <protection locked="0"/>
    </xf>
    <xf numFmtId="168" fontId="27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164" fontId="38" fillId="0" borderId="10" xfId="0" applyNumberFormat="1" applyFont="1" applyFill="1" applyBorder="1" applyAlignment="1" applyProtection="1">
      <alignment horizontal="left" vertical="top" wrapText="1"/>
      <protection locked="0"/>
    </xf>
    <xf numFmtId="0" fontId="27" fillId="0" borderId="10" xfId="0" applyNumberFormat="1" applyFont="1" applyFill="1" applyBorder="1" applyAlignment="1">
      <alignment horizontal="left" vertical="top" wrapText="1"/>
    </xf>
    <xf numFmtId="0" fontId="27" fillId="24" borderId="10" xfId="0" applyNumberFormat="1" applyFont="1" applyFill="1" applyBorder="1" applyAlignment="1">
      <alignment horizontal="left" vertical="top" wrapText="1"/>
    </xf>
    <xf numFmtId="164" fontId="44" fillId="24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166" fontId="27" fillId="0" borderId="10" xfId="0" applyNumberFormat="1" applyFont="1" applyFill="1" applyBorder="1" applyAlignment="1">
      <alignment horizontal="left" vertical="top" wrapText="1"/>
    </xf>
    <xf numFmtId="166" fontId="27" fillId="24" borderId="10" xfId="0" applyNumberFormat="1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vertical="top" wrapText="1"/>
    </xf>
    <xf numFmtId="14" fontId="27" fillId="24" borderId="12" xfId="0" applyNumberFormat="1" applyFont="1" applyFill="1" applyBorder="1" applyAlignment="1">
      <alignment vertical="top" wrapText="1"/>
    </xf>
    <xf numFmtId="164" fontId="44" fillId="24" borderId="0" xfId="0" applyNumberFormat="1" applyFont="1" applyFill="1" applyBorder="1" applyAlignment="1">
      <alignment horizontal="left" vertical="top" wrapText="1"/>
    </xf>
    <xf numFmtId="0" fontId="27" fillId="0" borderId="10" xfId="122" applyNumberFormat="1" applyFont="1" applyFill="1" applyBorder="1" applyAlignment="1">
      <alignment horizontal="left" vertical="top" wrapText="1"/>
    </xf>
    <xf numFmtId="0" fontId="31" fillId="33" borderId="10" xfId="0" applyFont="1" applyFill="1" applyBorder="1" applyAlignment="1">
      <alignment vertical="top" wrapText="1"/>
    </xf>
    <xf numFmtId="0" fontId="31" fillId="32" borderId="10" xfId="0" applyFont="1" applyFill="1" applyBorder="1" applyAlignment="1">
      <alignment vertical="top" wrapText="1"/>
    </xf>
    <xf numFmtId="166" fontId="4" fillId="0" borderId="10" xfId="1" applyNumberFormat="1" applyFont="1" applyFill="1" applyBorder="1" applyAlignment="1">
      <alignment horizontal="center" vertical="top" wrapText="1"/>
    </xf>
    <xf numFmtId="164" fontId="26" fillId="24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4" fillId="0" borderId="16" xfId="1" applyFont="1" applyFill="1" applyBorder="1" applyAlignment="1">
      <alignment horizontal="left" vertical="top" wrapText="1" indent="2"/>
    </xf>
    <xf numFmtId="0" fontId="38" fillId="0" borderId="16" xfId="1" applyFont="1" applyFill="1" applyBorder="1" applyAlignment="1">
      <alignment horizontal="left" vertical="top" wrapText="1" indent="2"/>
    </xf>
    <xf numFmtId="0" fontId="4" fillId="24" borderId="16" xfId="1" applyFont="1" applyFill="1" applyBorder="1" applyAlignment="1">
      <alignment horizontal="left" vertical="top" wrapText="1"/>
    </xf>
    <xf numFmtId="0" fontId="38" fillId="0" borderId="16" xfId="1" applyFont="1" applyFill="1" applyBorder="1" applyAlignment="1">
      <alignment horizontal="left" vertical="top" wrapText="1"/>
    </xf>
    <xf numFmtId="0" fontId="38" fillId="0" borderId="10" xfId="1" applyFont="1" applyFill="1" applyBorder="1" applyAlignment="1">
      <alignment horizontal="left" vertical="top" wrapText="1"/>
    </xf>
    <xf numFmtId="0" fontId="4" fillId="0" borderId="16" xfId="1" applyFont="1" applyFill="1" applyBorder="1" applyAlignment="1">
      <alignment vertical="top" wrapText="1"/>
    </xf>
    <xf numFmtId="166" fontId="27" fillId="0" borderId="0" xfId="0" applyNumberFormat="1" applyFont="1" applyFill="1" applyBorder="1" applyAlignment="1">
      <alignment horizontal="right" vertical="top" wrapText="1"/>
    </xf>
    <xf numFmtId="164" fontId="44" fillId="34" borderId="10" xfId="0" applyNumberFormat="1" applyFont="1" applyFill="1" applyBorder="1" applyAlignment="1">
      <alignment horizontal="left" vertical="top" wrapText="1"/>
    </xf>
    <xf numFmtId="164" fontId="47" fillId="34" borderId="10" xfId="0" applyNumberFormat="1" applyFont="1" applyFill="1" applyBorder="1" applyAlignment="1">
      <alignment horizontal="center" vertical="center" wrapText="1"/>
    </xf>
    <xf numFmtId="0" fontId="31" fillId="34" borderId="0" xfId="0" applyFont="1" applyFill="1" applyAlignment="1">
      <alignment vertical="top" wrapText="1"/>
    </xf>
    <xf numFmtId="0" fontId="26" fillId="34" borderId="10" xfId="1" applyFont="1" applyFill="1" applyBorder="1" applyAlignment="1">
      <alignment vertical="top" wrapText="1"/>
    </xf>
    <xf numFmtId="14" fontId="26" fillId="34" borderId="10" xfId="1" applyNumberFormat="1" applyFont="1" applyFill="1" applyBorder="1" applyAlignment="1">
      <alignment vertical="top" wrapText="1"/>
    </xf>
    <xf numFmtId="166" fontId="26" fillId="34" borderId="10" xfId="1" applyNumberFormat="1" applyFont="1" applyFill="1" applyBorder="1" applyAlignment="1">
      <alignment horizontal="right" vertical="top" wrapText="1"/>
    </xf>
    <xf numFmtId="166" fontId="26" fillId="24" borderId="10" xfId="1" applyNumberFormat="1" applyFont="1" applyFill="1" applyBorder="1" applyAlignment="1">
      <alignment vertical="top" wrapText="1"/>
    </xf>
    <xf numFmtId="0" fontId="29" fillId="25" borderId="10" xfId="1" applyFont="1" applyFill="1" applyBorder="1" applyAlignment="1">
      <alignment horizontal="center" vertical="center" wrapText="1"/>
    </xf>
    <xf numFmtId="0" fontId="28" fillId="25" borderId="0" xfId="0" applyFont="1" applyFill="1"/>
    <xf numFmtId="0" fontId="26" fillId="0" borderId="10" xfId="1" applyFont="1" applyFill="1" applyBorder="1" applyAlignment="1">
      <alignment horizontal="center" vertical="center" wrapText="1"/>
    </xf>
    <xf numFmtId="0" fontId="26" fillId="24" borderId="10" xfId="1" applyFont="1" applyFill="1" applyBorder="1" applyAlignment="1">
      <alignment horizontal="center" vertical="center" wrapText="1"/>
    </xf>
    <xf numFmtId="0" fontId="27" fillId="24" borderId="0" xfId="0" applyFont="1" applyFill="1"/>
    <xf numFmtId="0" fontId="26" fillId="24" borderId="0" xfId="0" applyFont="1" applyFill="1"/>
    <xf numFmtId="0" fontId="31" fillId="0" borderId="0" xfId="0" applyFont="1" applyFill="1"/>
    <xf numFmtId="0" fontId="30" fillId="0" borderId="10" xfId="1" applyFont="1" applyFill="1" applyBorder="1" applyAlignment="1">
      <alignment horizontal="center" vertical="center" wrapText="1"/>
    </xf>
    <xf numFmtId="0" fontId="31" fillId="27" borderId="0" xfId="0" applyFont="1" applyFill="1"/>
    <xf numFmtId="0" fontId="31" fillId="29" borderId="0" xfId="0" applyFont="1" applyFill="1"/>
    <xf numFmtId="14" fontId="31" fillId="29" borderId="10" xfId="0" applyNumberFormat="1" applyFont="1" applyFill="1" applyBorder="1" applyAlignment="1">
      <alignment vertical="top" wrapText="1"/>
    </xf>
    <xf numFmtId="0" fontId="26" fillId="34" borderId="10" xfId="1" applyFont="1" applyFill="1" applyBorder="1" applyAlignment="1">
      <alignment horizontal="center" vertical="center" wrapText="1"/>
    </xf>
    <xf numFmtId="0" fontId="27" fillId="34" borderId="0" xfId="0" applyFont="1" applyFill="1"/>
    <xf numFmtId="14" fontId="27" fillId="0" borderId="10" xfId="0" applyNumberFormat="1" applyFont="1" applyFill="1" applyBorder="1" applyAlignment="1">
      <alignment vertical="top" wrapText="1"/>
    </xf>
    <xf numFmtId="166" fontId="27" fillId="0" borderId="10" xfId="0" applyNumberFormat="1" applyFont="1" applyFill="1" applyBorder="1" applyAlignment="1">
      <alignment horizontal="right" vertical="top" wrapText="1"/>
    </xf>
    <xf numFmtId="166" fontId="26" fillId="0" borderId="10" xfId="0" applyNumberFormat="1" applyFont="1" applyFill="1" applyBorder="1" applyAlignment="1">
      <alignment horizontal="right" vertical="top" wrapText="1"/>
    </xf>
    <xf numFmtId="0" fontId="27" fillId="24" borderId="10" xfId="0" applyFont="1" applyFill="1" applyBorder="1" applyAlignment="1">
      <alignment vertical="top" wrapText="1"/>
    </xf>
    <xf numFmtId="14" fontId="27" fillId="24" borderId="10" xfId="0" applyNumberFormat="1" applyFont="1" applyFill="1" applyBorder="1" applyAlignment="1">
      <alignment vertical="top" wrapText="1"/>
    </xf>
    <xf numFmtId="166" fontId="27" fillId="24" borderId="10" xfId="0" applyNumberFormat="1" applyFont="1" applyFill="1" applyBorder="1" applyAlignment="1">
      <alignment horizontal="right" vertical="top" wrapText="1"/>
    </xf>
    <xf numFmtId="166" fontId="26" fillId="24" borderId="10" xfId="0" applyNumberFormat="1" applyFont="1" applyFill="1" applyBorder="1" applyAlignment="1">
      <alignment horizontal="right" vertical="top" wrapText="1"/>
    </xf>
    <xf numFmtId="4" fontId="43" fillId="0" borderId="10" xfId="0" applyNumberFormat="1" applyFont="1" applyBorder="1" applyAlignment="1">
      <alignment horizontal="right" vertical="top" wrapText="1"/>
    </xf>
    <xf numFmtId="0" fontId="27" fillId="24" borderId="10" xfId="0" applyFont="1" applyFill="1" applyBorder="1" applyAlignment="1">
      <alignment horizontal="center" vertical="center" wrapText="1"/>
    </xf>
    <xf numFmtId="167" fontId="26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/>
    <xf numFmtId="0" fontId="26" fillId="24" borderId="0" xfId="0" applyFont="1" applyFill="1" applyAlignment="1">
      <alignment wrapText="1" shrinkToFit="1"/>
    </xf>
    <xf numFmtId="2" fontId="26" fillId="24" borderId="10" xfId="0" applyNumberFormat="1" applyFont="1" applyFill="1" applyBorder="1" applyAlignment="1">
      <alignment horizontal="right" vertical="top"/>
    </xf>
    <xf numFmtId="49" fontId="27" fillId="24" borderId="10" xfId="0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wrapText="1" shrinkToFit="1"/>
    </xf>
    <xf numFmtId="14" fontId="27" fillId="24" borderId="10" xfId="0" applyNumberFormat="1" applyFont="1" applyFill="1" applyBorder="1" applyAlignment="1">
      <alignment horizontal="right" vertical="top" wrapText="1"/>
    </xf>
    <xf numFmtId="4" fontId="27" fillId="24" borderId="10" xfId="0" applyNumberFormat="1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4" fontId="27" fillId="34" borderId="10" xfId="0" applyNumberFormat="1" applyFont="1" applyFill="1" applyBorder="1" applyAlignment="1">
      <alignment horizontal="center" vertical="center"/>
    </xf>
    <xf numFmtId="0" fontId="27" fillId="34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26" fillId="29" borderId="10" xfId="1" applyFont="1" applyFill="1" applyBorder="1" applyAlignment="1">
      <alignment horizontal="center" vertical="center" wrapText="1"/>
    </xf>
    <xf numFmtId="4" fontId="26" fillId="29" borderId="10" xfId="1" applyNumberFormat="1" applyFont="1" applyFill="1" applyBorder="1" applyAlignment="1">
      <alignment vertical="top" wrapText="1"/>
    </xf>
    <xf numFmtId="0" fontId="26" fillId="29" borderId="10" xfId="1" applyFont="1" applyFill="1" applyBorder="1" applyAlignment="1">
      <alignment vertical="top" wrapText="1"/>
    </xf>
    <xf numFmtId="0" fontId="27" fillId="29" borderId="10" xfId="0" applyFont="1" applyFill="1" applyBorder="1" applyAlignment="1">
      <alignment vertical="top" wrapText="1"/>
    </xf>
    <xf numFmtId="14" fontId="27" fillId="29" borderId="10" xfId="0" applyNumberFormat="1" applyFont="1" applyFill="1" applyBorder="1" applyAlignment="1">
      <alignment vertical="top" wrapText="1"/>
    </xf>
    <xf numFmtId="166" fontId="26" fillId="29" borderId="10" xfId="1" applyNumberFormat="1" applyFont="1" applyFill="1" applyBorder="1" applyAlignment="1">
      <alignment horizontal="right" vertical="top" wrapText="1"/>
    </xf>
    <xf numFmtId="166" fontId="27" fillId="29" borderId="10" xfId="0" applyNumberFormat="1" applyFont="1" applyFill="1" applyBorder="1" applyAlignment="1">
      <alignment horizontal="right" vertical="top" wrapText="1"/>
    </xf>
    <xf numFmtId="0" fontId="27" fillId="29" borderId="0" xfId="0" applyFont="1" applyFill="1"/>
    <xf numFmtId="0" fontId="26" fillId="34" borderId="10" xfId="0" applyFont="1" applyFill="1" applyBorder="1" applyAlignment="1">
      <alignment wrapText="1"/>
    </xf>
    <xf numFmtId="2" fontId="26" fillId="34" borderId="10" xfId="1" applyNumberFormat="1" applyFont="1" applyFill="1" applyBorder="1" applyAlignment="1">
      <alignment horizontal="left" vertical="top" wrapText="1"/>
    </xf>
    <xf numFmtId="14" fontId="26" fillId="34" borderId="10" xfId="1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wrapText="1"/>
    </xf>
    <xf numFmtId="2" fontId="26" fillId="0" borderId="10" xfId="1" applyNumberFormat="1" applyFont="1" applyFill="1" applyBorder="1" applyAlignment="1">
      <alignment horizontal="left" vertical="top" wrapText="1"/>
    </xf>
    <xf numFmtId="14" fontId="26" fillId="0" borderId="10" xfId="1" applyNumberFormat="1" applyFont="1" applyFill="1" applyBorder="1" applyAlignment="1">
      <alignment horizontal="center" vertical="top" wrapText="1"/>
    </xf>
    <xf numFmtId="2" fontId="26" fillId="0" borderId="10" xfId="1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31" fillId="24" borderId="10" xfId="0" applyFont="1" applyFill="1" applyBorder="1"/>
    <xf numFmtId="0" fontId="30" fillId="24" borderId="10" xfId="1" applyFont="1" applyFill="1" applyBorder="1" applyAlignment="1">
      <alignment horizontal="center" vertical="center" wrapText="1"/>
    </xf>
    <xf numFmtId="4" fontId="30" fillId="24" borderId="10" xfId="1" applyNumberFormat="1" applyFont="1" applyFill="1" applyBorder="1" applyAlignment="1">
      <alignment vertical="top" wrapText="1"/>
    </xf>
    <xf numFmtId="0" fontId="31" fillId="24" borderId="10" xfId="0" applyFont="1" applyFill="1" applyBorder="1" applyAlignment="1">
      <alignment vertical="top" wrapText="1"/>
    </xf>
    <xf numFmtId="0" fontId="31" fillId="24" borderId="0" xfId="0" applyFont="1" applyFill="1"/>
    <xf numFmtId="2" fontId="26" fillId="24" borderId="10" xfId="0" applyNumberFormat="1" applyFont="1" applyFill="1" applyBorder="1" applyAlignment="1">
      <alignment vertical="top" wrapText="1"/>
    </xf>
    <xf numFmtId="2" fontId="27" fillId="0" borderId="10" xfId="0" applyNumberFormat="1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vertical="top" wrapText="1"/>
    </xf>
    <xf numFmtId="14" fontId="28" fillId="25" borderId="10" xfId="0" applyNumberFormat="1" applyFont="1" applyFill="1" applyBorder="1" applyAlignment="1">
      <alignment vertical="top" wrapText="1"/>
    </xf>
    <xf numFmtId="166" fontId="28" fillId="25" borderId="10" xfId="0" applyNumberFormat="1" applyFont="1" applyFill="1" applyBorder="1" applyAlignment="1">
      <alignment horizontal="right" vertical="top" wrapText="1"/>
    </xf>
    <xf numFmtId="14" fontId="27" fillId="27" borderId="10" xfId="0" applyNumberFormat="1" applyFont="1" applyFill="1" applyBorder="1" applyAlignment="1">
      <alignment vertical="top" wrapText="1"/>
    </xf>
    <xf numFmtId="166" fontId="26" fillId="27" borderId="10" xfId="1" applyNumberFormat="1" applyFont="1" applyFill="1" applyBorder="1" applyAlignment="1">
      <alignment horizontal="right" vertical="top" wrapText="1"/>
    </xf>
    <xf numFmtId="166" fontId="27" fillId="27" borderId="10" xfId="0" applyNumberFormat="1" applyFont="1" applyFill="1" applyBorder="1" applyAlignment="1">
      <alignment horizontal="right" vertical="top" wrapText="1"/>
    </xf>
    <xf numFmtId="0" fontId="31" fillId="29" borderId="10" xfId="0" applyFont="1" applyFill="1" applyBorder="1"/>
    <xf numFmtId="4" fontId="27" fillId="0" borderId="10" xfId="0" applyNumberFormat="1" applyFont="1" applyFill="1" applyBorder="1" applyAlignment="1">
      <alignment horizontal="left" vertical="top" wrapText="1"/>
    </xf>
    <xf numFmtId="4" fontId="27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66" fontId="26" fillId="28" borderId="10" xfId="1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6" fillId="34" borderId="10" xfId="1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/>
    </xf>
    <xf numFmtId="49" fontId="27" fillId="34" borderId="10" xfId="0" applyNumberFormat="1" applyFont="1" applyFill="1" applyBorder="1" applyAlignment="1">
      <alignment horizontal="center" vertical="top" wrapText="1"/>
    </xf>
    <xf numFmtId="0" fontId="27" fillId="34" borderId="0" xfId="0" applyFont="1" applyFill="1" applyAlignment="1">
      <alignment vertical="top"/>
    </xf>
    <xf numFmtId="2" fontId="27" fillId="34" borderId="10" xfId="0" applyNumberFormat="1" applyFont="1" applyFill="1" applyBorder="1" applyAlignment="1">
      <alignment vertical="top" wrapText="1"/>
    </xf>
    <xf numFmtId="0" fontId="26" fillId="34" borderId="10" xfId="1" applyNumberFormat="1" applyFont="1" applyFill="1" applyBorder="1" applyAlignment="1">
      <alignment vertical="top" wrapText="1"/>
    </xf>
    <xf numFmtId="2" fontId="27" fillId="24" borderId="10" xfId="0" applyNumberFormat="1" applyFont="1" applyFill="1" applyBorder="1" applyAlignment="1">
      <alignment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7" fillId="30" borderId="0" xfId="0" applyFont="1" applyFill="1"/>
    <xf numFmtId="0" fontId="27" fillId="0" borderId="10" xfId="0" applyFont="1" applyFill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/>
    </xf>
    <xf numFmtId="4" fontId="27" fillId="0" borderId="10" xfId="0" applyNumberFormat="1" applyFont="1" applyBorder="1" applyAlignment="1">
      <alignment horizontal="center" vertical="top" wrapText="1"/>
    </xf>
    <xf numFmtId="0" fontId="27" fillId="0" borderId="10" xfId="0" applyNumberFormat="1" applyFont="1" applyBorder="1" applyAlignment="1">
      <alignment horizontal="center" vertical="top" wrapText="1"/>
    </xf>
    <xf numFmtId="0" fontId="30" fillId="32" borderId="10" xfId="1" applyFont="1" applyFill="1" applyBorder="1" applyAlignment="1">
      <alignment horizontal="center" vertical="center" wrapText="1"/>
    </xf>
    <xf numFmtId="4" fontId="30" fillId="32" borderId="10" xfId="1" applyNumberFormat="1" applyFont="1" applyFill="1" applyBorder="1" applyAlignment="1">
      <alignment vertical="top" wrapText="1"/>
    </xf>
    <xf numFmtId="0" fontId="27" fillId="32" borderId="10" xfId="0" applyFont="1" applyFill="1" applyBorder="1" applyAlignment="1">
      <alignment vertical="top" wrapText="1"/>
    </xf>
    <xf numFmtId="14" fontId="27" fillId="32" borderId="10" xfId="0" applyNumberFormat="1" applyFont="1" applyFill="1" applyBorder="1" applyAlignment="1">
      <alignment vertical="top" wrapText="1"/>
    </xf>
    <xf numFmtId="166" fontId="26" fillId="32" borderId="10" xfId="1" applyNumberFormat="1" applyFont="1" applyFill="1" applyBorder="1" applyAlignment="1">
      <alignment horizontal="right" vertical="top" wrapText="1"/>
    </xf>
    <xf numFmtId="166" fontId="27" fillId="32" borderId="10" xfId="0" applyNumberFormat="1" applyFont="1" applyFill="1" applyBorder="1" applyAlignment="1">
      <alignment horizontal="right" vertical="top" wrapText="1"/>
    </xf>
    <xf numFmtId="166" fontId="29" fillId="32" borderId="10" xfId="1" applyNumberFormat="1" applyFont="1" applyFill="1" applyBorder="1" applyAlignment="1">
      <alignment horizontal="right" vertical="top" wrapText="1"/>
    </xf>
    <xf numFmtId="0" fontId="31" fillId="32" borderId="0" xfId="0" applyFont="1" applyFill="1"/>
    <xf numFmtId="4" fontId="27" fillId="34" borderId="10" xfId="0" applyNumberFormat="1" applyFont="1" applyFill="1" applyBorder="1" applyAlignment="1">
      <alignment vertical="top" wrapText="1"/>
    </xf>
    <xf numFmtId="4" fontId="27" fillId="24" borderId="10" xfId="0" applyNumberFormat="1" applyFont="1" applyFill="1" applyBorder="1" applyAlignment="1">
      <alignment vertical="top" wrapText="1"/>
    </xf>
    <xf numFmtId="0" fontId="26" fillId="27" borderId="10" xfId="1" applyFont="1" applyFill="1" applyBorder="1" applyAlignment="1">
      <alignment horizontal="center" vertical="center" wrapText="1"/>
    </xf>
    <xf numFmtId="4" fontId="26" fillId="27" borderId="10" xfId="1" applyNumberFormat="1" applyFont="1" applyFill="1" applyBorder="1" applyAlignment="1">
      <alignment vertical="top" wrapText="1"/>
    </xf>
    <xf numFmtId="0" fontId="26" fillId="27" borderId="10" xfId="0" applyFont="1" applyFill="1" applyBorder="1" applyAlignment="1">
      <alignment horizontal="left" vertical="top" wrapText="1"/>
    </xf>
    <xf numFmtId="166" fontId="26" fillId="27" borderId="10" xfId="0" applyNumberFormat="1" applyFont="1" applyFill="1" applyBorder="1" applyAlignment="1">
      <alignment horizontal="right" vertical="top" wrapText="1"/>
    </xf>
    <xf numFmtId="0" fontId="26" fillId="27" borderId="0" xfId="0" applyFont="1" applyFill="1"/>
    <xf numFmtId="4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top" wrapText="1"/>
    </xf>
    <xf numFmtId="4" fontId="27" fillId="0" borderId="11" xfId="0" applyNumberFormat="1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4" fontId="27" fillId="0" borderId="12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0" fontId="30" fillId="34" borderId="10" xfId="1" applyFont="1" applyFill="1" applyBorder="1" applyAlignment="1">
      <alignment horizontal="center" vertical="center" wrapText="1"/>
    </xf>
    <xf numFmtId="4" fontId="30" fillId="34" borderId="10" xfId="1" applyNumberFormat="1" applyFont="1" applyFill="1" applyBorder="1" applyAlignment="1">
      <alignment vertical="top" wrapText="1"/>
    </xf>
    <xf numFmtId="0" fontId="31" fillId="34" borderId="10" xfId="0" applyFont="1" applyFill="1" applyBorder="1" applyAlignment="1">
      <alignment vertical="top" wrapText="1"/>
    </xf>
    <xf numFmtId="0" fontId="31" fillId="34" borderId="0" xfId="0" applyFont="1" applyFill="1"/>
    <xf numFmtId="4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vertical="top" wrapText="1"/>
    </xf>
    <xf numFmtId="14" fontId="26" fillId="24" borderId="10" xfId="0" applyNumberFormat="1" applyFont="1" applyFill="1" applyBorder="1" applyAlignment="1">
      <alignment vertical="top" wrapText="1"/>
    </xf>
    <xf numFmtId="4" fontId="27" fillId="27" borderId="10" xfId="0" applyNumberFormat="1" applyFont="1" applyFill="1" applyBorder="1" applyAlignment="1">
      <alignment horizontal="center" vertical="top" wrapText="1"/>
    </xf>
    <xf numFmtId="0" fontId="27" fillId="27" borderId="10" xfId="0" applyFont="1" applyFill="1" applyBorder="1" applyAlignment="1">
      <alignment horizontal="left" vertical="top" wrapText="1"/>
    </xf>
    <xf numFmtId="0" fontId="27" fillId="27" borderId="0" xfId="0" applyFont="1" applyFill="1"/>
    <xf numFmtId="49" fontId="27" fillId="27" borderId="10" xfId="0" applyNumberFormat="1" applyFont="1" applyFill="1" applyBorder="1" applyAlignment="1">
      <alignment horizontal="left" vertical="top" wrapText="1"/>
    </xf>
    <xf numFmtId="4" fontId="27" fillId="27" borderId="10" xfId="0" applyNumberFormat="1" applyFont="1" applyFill="1" applyBorder="1" applyAlignment="1">
      <alignment horizontal="center" vertical="top"/>
    </xf>
    <xf numFmtId="0" fontId="27" fillId="27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" fontId="27" fillId="0" borderId="10" xfId="0" applyNumberFormat="1" applyFont="1" applyFill="1" applyBorder="1" applyAlignment="1">
      <alignment horizontal="center" vertical="top"/>
    </xf>
    <xf numFmtId="166" fontId="43" fillId="27" borderId="10" xfId="0" applyNumberFormat="1" applyFont="1" applyFill="1" applyBorder="1" applyAlignment="1">
      <alignment horizontal="right" vertical="top"/>
    </xf>
    <xf numFmtId="14" fontId="27" fillId="0" borderId="10" xfId="0" applyNumberFormat="1" applyFont="1" applyBorder="1" applyAlignment="1">
      <alignment horizontal="center" vertical="top" wrapText="1"/>
    </xf>
    <xf numFmtId="2" fontId="27" fillId="29" borderId="10" xfId="0" applyNumberFormat="1" applyFont="1" applyFill="1" applyBorder="1" applyAlignment="1">
      <alignment vertical="top" wrapText="1"/>
    </xf>
    <xf numFmtId="166" fontId="26" fillId="29" borderId="10" xfId="0" applyNumberFormat="1" applyFont="1" applyFill="1" applyBorder="1" applyAlignment="1">
      <alignment horizontal="right" vertical="top" wrapText="1"/>
    </xf>
    <xf numFmtId="0" fontId="30" fillId="33" borderId="10" xfId="1" applyFont="1" applyFill="1" applyBorder="1" applyAlignment="1">
      <alignment horizontal="center" vertical="center" wrapText="1"/>
    </xf>
    <xf numFmtId="4" fontId="30" fillId="33" borderId="10" xfId="1" applyNumberFormat="1" applyFont="1" applyFill="1" applyBorder="1" applyAlignment="1">
      <alignment vertical="top" wrapText="1"/>
    </xf>
    <xf numFmtId="0" fontId="27" fillId="33" borderId="10" xfId="0" applyFont="1" applyFill="1" applyBorder="1" applyAlignment="1">
      <alignment vertical="top" wrapText="1"/>
    </xf>
    <xf numFmtId="14" fontId="27" fillId="33" borderId="10" xfId="0" applyNumberFormat="1" applyFont="1" applyFill="1" applyBorder="1" applyAlignment="1">
      <alignment vertical="top" wrapText="1"/>
    </xf>
    <xf numFmtId="166" fontId="26" fillId="33" borderId="10" xfId="1" applyNumberFormat="1" applyFont="1" applyFill="1" applyBorder="1" applyAlignment="1">
      <alignment horizontal="right" vertical="top" wrapText="1"/>
    </xf>
    <xf numFmtId="166" fontId="27" fillId="33" borderId="10" xfId="0" applyNumberFormat="1" applyFont="1" applyFill="1" applyBorder="1" applyAlignment="1">
      <alignment horizontal="right" vertical="top" wrapText="1"/>
    </xf>
    <xf numFmtId="166" fontId="29" fillId="33" borderId="10" xfId="1" applyNumberFormat="1" applyFont="1" applyFill="1" applyBorder="1" applyAlignment="1">
      <alignment horizontal="right" vertical="top" wrapText="1"/>
    </xf>
    <xf numFmtId="0" fontId="31" fillId="33" borderId="0" xfId="0" applyFont="1" applyFill="1"/>
    <xf numFmtId="0" fontId="30" fillId="34" borderId="10" xfId="1" applyFont="1" applyFill="1" applyBorder="1" applyAlignment="1">
      <alignment vertical="top" wrapText="1"/>
    </xf>
    <xf numFmtId="4" fontId="27" fillId="34" borderId="10" xfId="0" applyNumberFormat="1" applyFont="1" applyFill="1" applyBorder="1" applyAlignment="1">
      <alignment horizontal="center" vertical="top" wrapText="1"/>
    </xf>
    <xf numFmtId="0" fontId="30" fillId="34" borderId="10" xfId="1" applyFont="1" applyFill="1" applyBorder="1" applyAlignment="1">
      <alignment horizontal="center" vertical="top" wrapText="1"/>
    </xf>
    <xf numFmtId="167" fontId="26" fillId="34" borderId="10" xfId="1" applyNumberFormat="1" applyFont="1" applyFill="1" applyBorder="1" applyAlignment="1">
      <alignment vertical="top" wrapText="1"/>
    </xf>
    <xf numFmtId="166" fontId="49" fillId="34" borderId="10" xfId="1" applyNumberFormat="1" applyFont="1" applyFill="1" applyBorder="1" applyAlignment="1">
      <alignment horizontal="right" vertical="top" wrapText="1"/>
    </xf>
    <xf numFmtId="4" fontId="27" fillId="24" borderId="10" xfId="0" applyNumberFormat="1" applyFont="1" applyFill="1" applyBorder="1" applyAlignment="1">
      <alignment horizontal="center" vertical="top" wrapText="1"/>
    </xf>
    <xf numFmtId="0" fontId="30" fillId="24" borderId="10" xfId="1" applyFont="1" applyFill="1" applyBorder="1" applyAlignment="1">
      <alignment horizontal="center" vertical="top" wrapText="1"/>
    </xf>
    <xf numFmtId="0" fontId="30" fillId="24" borderId="10" xfId="1" applyFont="1" applyFill="1" applyBorder="1" applyAlignment="1">
      <alignment vertical="top" wrapText="1"/>
    </xf>
    <xf numFmtId="167" fontId="26" fillId="24" borderId="10" xfId="1" applyNumberFormat="1" applyFont="1" applyFill="1" applyBorder="1" applyAlignment="1">
      <alignment vertical="top" wrapText="1"/>
    </xf>
    <xf numFmtId="166" fontId="49" fillId="0" borderId="10" xfId="1" applyNumberFormat="1" applyFont="1" applyFill="1" applyBorder="1" applyAlignment="1">
      <alignment horizontal="right" vertical="top" wrapText="1"/>
    </xf>
    <xf numFmtId="166" fontId="49" fillId="24" borderId="10" xfId="1" applyNumberFormat="1" applyFont="1" applyFill="1" applyBorder="1" applyAlignment="1">
      <alignment horizontal="right" vertical="top" wrapText="1"/>
    </xf>
    <xf numFmtId="4" fontId="50" fillId="31" borderId="15" xfId="183" applyNumberFormat="1" applyFont="1" applyFill="1" applyProtection="1">
      <alignment horizontal="right" shrinkToFit="1"/>
    </xf>
    <xf numFmtId="0" fontId="31" fillId="31" borderId="0" xfId="0" applyFont="1" applyFill="1"/>
    <xf numFmtId="0" fontId="27" fillId="0" borderId="10" xfId="0" applyNumberFormat="1" applyFont="1" applyBorder="1" applyAlignment="1">
      <alignment horizontal="center" vertical="top"/>
    </xf>
    <xf numFmtId="0" fontId="26" fillId="33" borderId="10" xfId="1" applyFont="1" applyFill="1" applyBorder="1" applyAlignment="1">
      <alignment horizontal="center" vertical="center" wrapText="1"/>
    </xf>
    <xf numFmtId="4" fontId="26" fillId="33" borderId="10" xfId="1" applyNumberFormat="1" applyFont="1" applyFill="1" applyBorder="1" applyAlignment="1">
      <alignment vertical="top" wrapText="1"/>
    </xf>
    <xf numFmtId="0" fontId="26" fillId="33" borderId="10" xfId="1" applyFont="1" applyFill="1" applyBorder="1" applyAlignment="1">
      <alignment vertical="top" wrapText="1"/>
    </xf>
    <xf numFmtId="14" fontId="26" fillId="33" borderId="10" xfId="1" applyNumberFormat="1" applyFont="1" applyFill="1" applyBorder="1" applyAlignment="1">
      <alignment vertical="top" wrapText="1"/>
    </xf>
    <xf numFmtId="0" fontId="27" fillId="33" borderId="0" xfId="0" applyFont="1" applyFill="1"/>
    <xf numFmtId="14" fontId="26" fillId="29" borderId="10" xfId="1" applyNumberFormat="1" applyFont="1" applyFill="1" applyBorder="1" applyAlignment="1">
      <alignment vertical="top" wrapText="1"/>
    </xf>
    <xf numFmtId="166" fontId="26" fillId="35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left" vertical="top" wrapText="1"/>
    </xf>
    <xf numFmtId="0" fontId="26" fillId="32" borderId="10" xfId="1" applyFont="1" applyFill="1" applyBorder="1" applyAlignment="1">
      <alignment horizontal="center" vertical="center" wrapText="1"/>
    </xf>
    <xf numFmtId="4" fontId="26" fillId="32" borderId="10" xfId="1" applyNumberFormat="1" applyFont="1" applyFill="1" applyBorder="1" applyAlignment="1">
      <alignment vertical="top" wrapText="1"/>
    </xf>
    <xf numFmtId="0" fontId="27" fillId="32" borderId="0" xfId="0" applyFont="1" applyFill="1"/>
    <xf numFmtId="4" fontId="27" fillId="34" borderId="10" xfId="0" applyNumberFormat="1" applyFont="1" applyFill="1" applyBorder="1" applyAlignment="1">
      <alignment horizontal="center" vertical="top"/>
    </xf>
    <xf numFmtId="0" fontId="27" fillId="34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vertical="top" wrapText="1"/>
    </xf>
    <xf numFmtId="0" fontId="27" fillId="33" borderId="10" xfId="0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vertical="top" wrapText="1"/>
    </xf>
    <xf numFmtId="166" fontId="26" fillId="33" borderId="10" xfId="0" applyNumberFormat="1" applyFont="1" applyFill="1" applyBorder="1" applyAlignment="1">
      <alignment horizontal="right" vertical="top" wrapText="1"/>
    </xf>
    <xf numFmtId="0" fontId="27" fillId="32" borderId="10" xfId="0" applyFont="1" applyFill="1" applyBorder="1" applyAlignment="1">
      <alignment horizontal="center" vertical="center" wrapText="1"/>
    </xf>
    <xf numFmtId="4" fontId="27" fillId="32" borderId="10" xfId="0" applyNumberFormat="1" applyFont="1" applyFill="1" applyBorder="1" applyAlignment="1">
      <alignment vertical="top" wrapText="1"/>
    </xf>
    <xf numFmtId="166" fontId="26" fillId="32" borderId="10" xfId="0" applyNumberFormat="1" applyFont="1" applyFill="1" applyBorder="1" applyAlignment="1">
      <alignment horizontal="right" vertical="top" wrapText="1"/>
    </xf>
    <xf numFmtId="0" fontId="28" fillId="25" borderId="10" xfId="0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14" fontId="28" fillId="0" borderId="10" xfId="0" applyNumberFormat="1" applyFont="1" applyFill="1" applyBorder="1" applyAlignment="1">
      <alignment vertical="top" wrapText="1"/>
    </xf>
    <xf numFmtId="166" fontId="28" fillId="0" borderId="10" xfId="0" applyNumberFormat="1" applyFont="1" applyFill="1" applyBorder="1" applyAlignment="1">
      <alignment horizontal="right" vertical="top" wrapText="1"/>
    </xf>
    <xf numFmtId="0" fontId="28" fillId="0" borderId="0" xfId="0" applyFont="1" applyFill="1"/>
    <xf numFmtId="0" fontId="27" fillId="35" borderId="10" xfId="0" applyFont="1" applyFill="1" applyBorder="1" applyAlignment="1">
      <alignment horizontal="center" vertical="center" wrapText="1"/>
    </xf>
    <xf numFmtId="4" fontId="27" fillId="35" borderId="10" xfId="0" applyNumberFormat="1" applyFont="1" applyFill="1" applyBorder="1" applyAlignment="1">
      <alignment vertical="top" wrapText="1"/>
    </xf>
    <xf numFmtId="0" fontId="27" fillId="35" borderId="10" xfId="0" applyFont="1" applyFill="1" applyBorder="1" applyAlignment="1">
      <alignment vertical="top" wrapText="1"/>
    </xf>
    <xf numFmtId="14" fontId="27" fillId="35" borderId="10" xfId="0" applyNumberFormat="1" applyFont="1" applyFill="1" applyBorder="1" applyAlignment="1">
      <alignment vertical="top" wrapText="1"/>
    </xf>
    <xf numFmtId="166" fontId="26" fillId="35" borderId="10" xfId="1" applyNumberFormat="1" applyFont="1" applyFill="1" applyBorder="1" applyAlignment="1">
      <alignment horizontal="right" vertical="top" wrapText="1"/>
    </xf>
    <xf numFmtId="166" fontId="27" fillId="35" borderId="10" xfId="0" applyNumberFormat="1" applyFont="1" applyFill="1" applyBorder="1" applyAlignment="1">
      <alignment horizontal="right" vertical="top" wrapText="1"/>
    </xf>
    <xf numFmtId="166" fontId="26" fillId="35" borderId="10" xfId="0" applyNumberFormat="1" applyFont="1" applyFill="1" applyBorder="1" applyAlignment="1">
      <alignment horizontal="right" vertical="top" wrapText="1"/>
    </xf>
    <xf numFmtId="0" fontId="27" fillId="35" borderId="0" xfId="0" applyFont="1" applyFill="1"/>
    <xf numFmtId="0" fontId="27" fillId="25" borderId="10" xfId="0" applyFont="1" applyFill="1" applyBorder="1" applyAlignment="1">
      <alignment horizontal="center" vertical="center" wrapText="1"/>
    </xf>
    <xf numFmtId="4" fontId="27" fillId="25" borderId="10" xfId="0" applyNumberFormat="1" applyFont="1" applyFill="1" applyBorder="1" applyAlignment="1">
      <alignment vertical="top" wrapText="1"/>
    </xf>
    <xf numFmtId="0" fontId="27" fillId="25" borderId="10" xfId="0" applyFont="1" applyFill="1" applyBorder="1" applyAlignment="1">
      <alignment vertical="top" wrapText="1"/>
    </xf>
    <xf numFmtId="14" fontId="27" fillId="25" borderId="10" xfId="0" applyNumberFormat="1" applyFont="1" applyFill="1" applyBorder="1" applyAlignment="1">
      <alignment vertical="top" wrapText="1"/>
    </xf>
    <xf numFmtId="166" fontId="26" fillId="25" borderId="10" xfId="1" applyNumberFormat="1" applyFont="1" applyFill="1" applyBorder="1" applyAlignment="1">
      <alignment horizontal="right" vertical="top" wrapText="1"/>
    </xf>
    <xf numFmtId="166" fontId="27" fillId="25" borderId="10" xfId="0" applyNumberFormat="1" applyFont="1" applyFill="1" applyBorder="1" applyAlignment="1">
      <alignment horizontal="right" vertical="top" wrapText="1"/>
    </xf>
    <xf numFmtId="166" fontId="26" fillId="25" borderId="10" xfId="0" applyNumberFormat="1" applyFont="1" applyFill="1" applyBorder="1" applyAlignment="1">
      <alignment horizontal="right" vertical="top" wrapText="1"/>
    </xf>
    <xf numFmtId="0" fontId="27" fillId="25" borderId="0" xfId="0" applyFont="1" applyFill="1"/>
    <xf numFmtId="4" fontId="27" fillId="33" borderId="10" xfId="0" applyNumberFormat="1" applyFont="1" applyFill="1" applyBorder="1" applyAlignment="1">
      <alignment horizontal="right" vertical="top" wrapText="1"/>
    </xf>
    <xf numFmtId="2" fontId="27" fillId="33" borderId="10" xfId="0" applyNumberFormat="1" applyFont="1" applyFill="1" applyBorder="1" applyAlignment="1">
      <alignment vertical="top" wrapText="1"/>
    </xf>
    <xf numFmtId="4" fontId="27" fillId="32" borderId="10" xfId="0" applyNumberFormat="1" applyFont="1" applyFill="1" applyBorder="1" applyAlignment="1">
      <alignment horizontal="right" vertical="top" wrapText="1"/>
    </xf>
    <xf numFmtId="2" fontId="27" fillId="32" borderId="10" xfId="0" applyNumberFormat="1" applyFont="1" applyFill="1" applyBorder="1" applyAlignment="1">
      <alignment vertical="top" wrapText="1"/>
    </xf>
    <xf numFmtId="164" fontId="42" fillId="24" borderId="0" xfId="0" applyNumberFormat="1" applyFont="1" applyFill="1" applyBorder="1" applyAlignment="1">
      <alignment horizontal="left" vertical="top" wrapText="1"/>
    </xf>
    <xf numFmtId="0" fontId="31" fillId="33" borderId="10" xfId="0" applyFont="1" applyFill="1" applyBorder="1" applyAlignment="1">
      <alignment horizontal="center" vertical="top" wrapText="1"/>
    </xf>
    <xf numFmtId="0" fontId="31" fillId="32" borderId="10" xfId="0" applyFont="1" applyFill="1" applyBorder="1" applyAlignment="1">
      <alignment horizontal="center" vertical="top" wrapText="1"/>
    </xf>
    <xf numFmtId="0" fontId="31" fillId="34" borderId="16" xfId="122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32" borderId="0" xfId="0" applyFont="1" applyFill="1" applyAlignment="1">
      <alignment horizontal="center" wrapText="1"/>
    </xf>
    <xf numFmtId="0" fontId="48" fillId="33" borderId="10" xfId="0" applyFont="1" applyFill="1" applyBorder="1" applyAlignment="1">
      <alignment horizontal="center" vertical="top" wrapText="1"/>
    </xf>
    <xf numFmtId="0" fontId="45" fillId="32" borderId="0" xfId="0" applyFont="1" applyFill="1" applyAlignment="1">
      <alignment horizontal="center" vertical="top" wrapText="1"/>
    </xf>
    <xf numFmtId="0" fontId="23" fillId="0" borderId="16" xfId="122" applyNumberFormat="1" applyFont="1" applyFill="1" applyBorder="1" applyAlignment="1">
      <alignment horizontal="left" vertical="top" wrapText="1" indent="5"/>
    </xf>
    <xf numFmtId="0" fontId="45" fillId="33" borderId="16" xfId="0" applyFont="1" applyFill="1" applyBorder="1" applyAlignment="1">
      <alignment horizontal="center" vertical="top" wrapText="1"/>
    </xf>
    <xf numFmtId="0" fontId="45" fillId="32" borderId="16" xfId="0" applyFont="1" applyFill="1" applyBorder="1" applyAlignment="1">
      <alignment horizontal="center" vertical="top" wrapText="1"/>
    </xf>
    <xf numFmtId="0" fontId="38" fillId="24" borderId="16" xfId="1" applyFont="1" applyFill="1" applyBorder="1" applyAlignment="1">
      <alignment horizontal="center" vertical="center" wrapText="1"/>
    </xf>
    <xf numFmtId="0" fontId="23" fillId="24" borderId="16" xfId="122" applyNumberFormat="1" applyFont="1" applyFill="1" applyBorder="1" applyAlignment="1">
      <alignment horizontal="left" vertical="top" wrapText="1" indent="5"/>
    </xf>
    <xf numFmtId="0" fontId="23" fillId="0" borderId="10" xfId="0" applyFont="1" applyBorder="1" applyAlignment="1">
      <alignment vertical="center" wrapText="1"/>
    </xf>
    <xf numFmtId="0" fontId="23" fillId="0" borderId="16" xfId="122" applyNumberFormat="1" applyFont="1" applyFill="1" applyBorder="1" applyAlignment="1">
      <alignment horizontal="center" vertical="top" wrapText="1"/>
    </xf>
    <xf numFmtId="0" fontId="38" fillId="0" borderId="16" xfId="1" applyFont="1" applyFill="1" applyBorder="1" applyAlignment="1">
      <alignment horizontal="center" vertical="center" wrapText="1"/>
    </xf>
    <xf numFmtId="0" fontId="38" fillId="24" borderId="16" xfId="1" applyFont="1" applyFill="1" applyBorder="1" applyAlignment="1">
      <alignment horizontal="left" vertical="top" wrapText="1"/>
    </xf>
    <xf numFmtId="0" fontId="38" fillId="0" borderId="16" xfId="1" applyFont="1" applyFill="1" applyBorder="1" applyAlignment="1">
      <alignment vertical="top" wrapText="1"/>
    </xf>
    <xf numFmtId="0" fontId="23" fillId="24" borderId="10" xfId="0" applyNumberFormat="1" applyFont="1" applyFill="1" applyBorder="1" applyAlignment="1">
      <alignment horizontal="center" vertical="top" wrapText="1"/>
    </xf>
    <xf numFmtId="0" fontId="38" fillId="24" borderId="16" xfId="1" applyFont="1" applyFill="1" applyBorder="1" applyAlignment="1">
      <alignment vertical="top" wrapText="1"/>
    </xf>
    <xf numFmtId="0" fontId="38" fillId="0" borderId="16" xfId="1" applyFont="1" applyFill="1" applyBorder="1" applyAlignment="1">
      <alignment horizontal="center" vertical="top" wrapText="1"/>
    </xf>
    <xf numFmtId="0" fontId="38" fillId="24" borderId="16" xfId="1" applyFont="1" applyFill="1" applyBorder="1" applyAlignment="1">
      <alignment horizontal="center" vertical="top" wrapText="1"/>
    </xf>
    <xf numFmtId="0" fontId="4" fillId="0" borderId="16" xfId="1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0" xfId="0" applyFont="1" applyFill="1" applyAlignment="1">
      <alignment horizontal="center" vertical="top" wrapText="1"/>
    </xf>
    <xf numFmtId="0" fontId="30" fillId="33" borderId="16" xfId="1" applyFont="1" applyFill="1" applyBorder="1" applyAlignment="1">
      <alignment horizontal="center" vertical="top" wrapText="1"/>
    </xf>
    <xf numFmtId="0" fontId="30" fillId="29" borderId="16" xfId="1" applyFont="1" applyFill="1" applyBorder="1" applyAlignment="1">
      <alignment horizontal="center" vertical="top" wrapText="1"/>
    </xf>
    <xf numFmtId="164" fontId="44" fillId="24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 horizontal="center" vertical="top"/>
    </xf>
    <xf numFmtId="0" fontId="28" fillId="25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27" fillId="24" borderId="0" xfId="0" applyFont="1" applyFill="1" applyAlignment="1">
      <alignment horizontal="center" vertical="top"/>
    </xf>
    <xf numFmtId="0" fontId="26" fillId="24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31" fillId="29" borderId="0" xfId="0" applyFont="1" applyFill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27" fillId="24" borderId="10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center" vertical="top"/>
    </xf>
    <xf numFmtId="0" fontId="27" fillId="29" borderId="10" xfId="0" applyFont="1" applyFill="1" applyBorder="1" applyAlignment="1">
      <alignment horizontal="center" vertical="top"/>
    </xf>
    <xf numFmtId="0" fontId="31" fillId="24" borderId="10" xfId="0" applyFont="1" applyFill="1" applyBorder="1" applyAlignment="1">
      <alignment horizontal="center" vertical="top"/>
    </xf>
    <xf numFmtId="0" fontId="28" fillId="25" borderId="10" xfId="0" applyFont="1" applyFill="1" applyBorder="1" applyAlignment="1">
      <alignment horizontal="center" vertical="top"/>
    </xf>
    <xf numFmtId="0" fontId="31" fillId="27" borderId="10" xfId="0" applyFont="1" applyFill="1" applyBorder="1" applyAlignment="1">
      <alignment horizontal="center" vertical="top"/>
    </xf>
    <xf numFmtId="0" fontId="31" fillId="29" borderId="10" xfId="0" applyFont="1" applyFill="1" applyBorder="1" applyAlignment="1">
      <alignment horizontal="center" vertical="top"/>
    </xf>
    <xf numFmtId="0" fontId="31" fillId="32" borderId="10" xfId="0" applyFont="1" applyFill="1" applyBorder="1" applyAlignment="1">
      <alignment horizontal="center" vertical="top"/>
    </xf>
    <xf numFmtId="0" fontId="26" fillId="27" borderId="10" xfId="0" applyFont="1" applyFill="1" applyBorder="1" applyAlignment="1">
      <alignment horizontal="center" vertical="top"/>
    </xf>
    <xf numFmtId="0" fontId="31" fillId="34" borderId="10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center" vertical="top"/>
    </xf>
    <xf numFmtId="0" fontId="27" fillId="27" borderId="10" xfId="0" applyFont="1" applyFill="1" applyBorder="1" applyAlignment="1">
      <alignment horizontal="center" vertical="top"/>
    </xf>
    <xf numFmtId="0" fontId="31" fillId="33" borderId="10" xfId="0" applyFont="1" applyFill="1" applyBorder="1" applyAlignment="1">
      <alignment horizontal="center" vertical="top"/>
    </xf>
    <xf numFmtId="0" fontId="27" fillId="33" borderId="10" xfId="0" applyFont="1" applyFill="1" applyBorder="1" applyAlignment="1">
      <alignment horizontal="center" vertical="top"/>
    </xf>
    <xf numFmtId="0" fontId="27" fillId="32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0" fontId="27" fillId="35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27" fillId="25" borderId="10" xfId="0" applyFont="1" applyFill="1" applyBorder="1" applyAlignment="1">
      <alignment horizontal="center" vertical="top"/>
    </xf>
    <xf numFmtId="0" fontId="27" fillId="35" borderId="16" xfId="0" applyFont="1" applyFill="1" applyBorder="1" applyAlignment="1">
      <alignment horizontal="left" vertical="center" wrapText="1"/>
    </xf>
    <xf numFmtId="0" fontId="31" fillId="33" borderId="0" xfId="0" applyFont="1" applyFill="1" applyAlignment="1">
      <alignment horizontal="center" vertical="top"/>
    </xf>
    <xf numFmtId="14" fontId="31" fillId="33" borderId="10" xfId="0" applyNumberFormat="1" applyFont="1" applyFill="1" applyBorder="1" applyAlignment="1">
      <alignment vertical="top" wrapText="1"/>
    </xf>
    <xf numFmtId="166" fontId="30" fillId="33" borderId="10" xfId="1" applyNumberFormat="1" applyFont="1" applyFill="1" applyBorder="1" applyAlignment="1">
      <alignment horizontal="right" vertical="top" wrapText="1"/>
    </xf>
    <xf numFmtId="4" fontId="43" fillId="24" borderId="10" xfId="0" applyNumberFormat="1" applyFont="1" applyFill="1" applyBorder="1" applyAlignment="1">
      <alignment horizontal="right" vertical="top" wrapText="1"/>
    </xf>
    <xf numFmtId="167" fontId="26" fillId="24" borderId="10" xfId="0" applyNumberFormat="1" applyFont="1" applyFill="1" applyBorder="1" applyAlignment="1">
      <alignment horizontal="center" vertical="top" wrapText="1"/>
    </xf>
    <xf numFmtId="14" fontId="52" fillId="0" borderId="10" xfId="0" applyNumberFormat="1" applyFont="1" applyFill="1" applyBorder="1" applyAlignment="1">
      <alignment horizontal="left" vertical="top" wrapText="1"/>
    </xf>
    <xf numFmtId="4" fontId="52" fillId="0" borderId="10" xfId="0" applyNumberFormat="1" applyFont="1" applyFill="1" applyBorder="1" applyAlignment="1">
      <alignment horizontal="center" vertical="top"/>
    </xf>
    <xf numFmtId="0" fontId="52" fillId="0" borderId="10" xfId="0" applyNumberFormat="1" applyFont="1" applyFill="1" applyBorder="1" applyAlignment="1">
      <alignment horizontal="center" vertical="top"/>
    </xf>
    <xf numFmtId="0" fontId="40" fillId="0" borderId="0" xfId="1" applyFont="1" applyFill="1" applyBorder="1" applyAlignment="1">
      <alignment vertical="top" wrapText="1"/>
    </xf>
    <xf numFmtId="0" fontId="51" fillId="0" borderId="0" xfId="0" applyFont="1" applyBorder="1" applyAlignment="1">
      <alignment wrapText="1"/>
    </xf>
    <xf numFmtId="4" fontId="40" fillId="0" borderId="0" xfId="1" applyNumberFormat="1" applyFont="1" applyFill="1" applyBorder="1" applyAlignment="1">
      <alignment vertical="top" wrapText="1"/>
    </xf>
    <xf numFmtId="0" fontId="40" fillId="0" borderId="12" xfId="1" applyFont="1" applyFill="1" applyBorder="1" applyAlignment="1">
      <alignment vertical="top" wrapText="1"/>
    </xf>
    <xf numFmtId="0" fontId="51" fillId="0" borderId="12" xfId="0" applyFont="1" applyBorder="1" applyAlignment="1">
      <alignment wrapText="1"/>
    </xf>
    <xf numFmtId="4" fontId="27" fillId="0" borderId="11" xfId="0" applyNumberFormat="1" applyFont="1" applyFill="1" applyBorder="1" applyAlignment="1">
      <alignment horizontal="center" vertical="top" wrapText="1"/>
    </xf>
    <xf numFmtId="4" fontId="27" fillId="0" borderId="12" xfId="0" applyNumberFormat="1" applyFont="1" applyFill="1" applyBorder="1" applyAlignment="1">
      <alignment horizontal="center" vertical="top" wrapText="1"/>
    </xf>
    <xf numFmtId="2" fontId="27" fillId="0" borderId="11" xfId="0" applyNumberFormat="1" applyFont="1" applyFill="1" applyBorder="1" applyAlignment="1">
      <alignment horizontal="center" vertical="top" wrapText="1"/>
    </xf>
    <xf numFmtId="2" fontId="27" fillId="0" borderId="12" xfId="0" applyNumberFormat="1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 vertical="top"/>
    </xf>
    <xf numFmtId="0" fontId="27" fillId="24" borderId="12" xfId="0" applyFont="1" applyFill="1" applyBorder="1" applyAlignment="1">
      <alignment horizontal="center" vertical="top"/>
    </xf>
    <xf numFmtId="0" fontId="27" fillId="0" borderId="11" xfId="0" applyNumberFormat="1" applyFont="1" applyFill="1" applyBorder="1" applyAlignment="1">
      <alignment horizontal="center" vertical="top" wrapText="1"/>
    </xf>
    <xf numFmtId="0" fontId="27" fillId="0" borderId="12" xfId="0" applyNumberFormat="1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13" xfId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6" fontId="4" fillId="0" borderId="10" xfId="1" applyNumberFormat="1" applyFont="1" applyFill="1" applyBorder="1" applyAlignment="1">
      <alignment horizontal="center" vertical="top" wrapText="1"/>
    </xf>
    <xf numFmtId="166" fontId="4" fillId="0" borderId="11" xfId="1" applyNumberFormat="1" applyFont="1" applyFill="1" applyBorder="1" applyAlignment="1">
      <alignment horizontal="center" vertical="top" wrapText="1"/>
    </xf>
    <xf numFmtId="166" fontId="4" fillId="0" borderId="12" xfId="1" applyNumberFormat="1" applyFont="1" applyFill="1" applyBorder="1" applyAlignment="1">
      <alignment horizontal="center" vertical="top" wrapText="1"/>
    </xf>
    <xf numFmtId="0" fontId="4" fillId="0" borderId="14" xfId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41" fillId="0" borderId="0" xfId="0" applyFont="1" applyFill="1" applyBorder="1" applyAlignment="1">
      <alignment vertical="top" wrapText="1"/>
    </xf>
    <xf numFmtId="166" fontId="27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58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32"/>
  <sheetViews>
    <sheetView showZeros="0" tabSelected="1" view="pageBreakPreview" zoomScale="57" zoomScaleNormal="70" zoomScaleSheetLayoutView="57" workbookViewId="0">
      <pane ySplit="5" topLeftCell="A422" activePane="bottomLeft" state="frozen"/>
      <selection pane="bottomLeft" activeCell="F435" sqref="F435"/>
    </sheetView>
  </sheetViews>
  <sheetFormatPr defaultColWidth="9.140625" defaultRowHeight="15" x14ac:dyDescent="0.2"/>
  <cols>
    <col min="1" max="1" width="7.42578125" style="478" customWidth="1"/>
    <col min="2" max="2" width="53" style="5" customWidth="1"/>
    <col min="3" max="3" width="19.140625" style="46" customWidth="1"/>
    <col min="4" max="4" width="17.28515625" style="12" customWidth="1"/>
    <col min="5" max="5" width="16.5703125" style="5" customWidth="1"/>
    <col min="6" max="7" width="14.85546875" style="5" customWidth="1"/>
    <col min="8" max="8" width="20.5703125" style="5" customWidth="1"/>
    <col min="9" max="9" width="15.42578125" style="14" customWidth="1"/>
    <col min="10" max="11" width="18.42578125" style="6" customWidth="1"/>
    <col min="12" max="12" width="18.42578125" style="35" customWidth="1"/>
    <col min="13" max="13" width="17.140625" style="6" customWidth="1"/>
    <col min="14" max="15" width="19.140625" style="7" customWidth="1"/>
    <col min="16" max="16" width="19.7109375" style="7" customWidth="1"/>
    <col min="17" max="17" width="17.28515625" style="7" customWidth="1"/>
    <col min="18" max="18" width="15.85546875" style="6" customWidth="1"/>
    <col min="19" max="19" width="18.7109375" style="6" customWidth="1"/>
    <col min="20" max="20" width="20" style="6" customWidth="1"/>
    <col min="21" max="21" width="17.5703125" style="37" customWidth="1"/>
    <col min="22" max="22" width="16.140625" style="6" customWidth="1"/>
    <col min="23" max="23" width="10.28515625" style="6" customWidth="1"/>
    <col min="24" max="24" width="9.140625" style="4" customWidth="1"/>
    <col min="25" max="16384" width="9.140625" style="4"/>
  </cols>
  <sheetData>
    <row r="1" spans="1:23" ht="69.75" customHeight="1" x14ac:dyDescent="0.2">
      <c r="B1" s="533" t="s">
        <v>516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</row>
    <row r="2" spans="1:23" ht="69.75" customHeight="1" x14ac:dyDescent="0.2">
      <c r="B2" s="1"/>
      <c r="C2" s="42"/>
      <c r="D2" s="11"/>
      <c r="E2" s="1"/>
      <c r="F2" s="1"/>
      <c r="G2" s="1"/>
      <c r="H2" s="1"/>
      <c r="I2" s="13"/>
      <c r="J2" s="2"/>
      <c r="K2" s="2"/>
      <c r="L2" s="32"/>
      <c r="M2" s="2"/>
      <c r="N2" s="2"/>
      <c r="O2" s="2"/>
      <c r="P2" s="2"/>
      <c r="Q2" s="2"/>
      <c r="R2" s="2"/>
      <c r="S2" s="2"/>
      <c r="T2" s="534"/>
      <c r="U2" s="534"/>
      <c r="V2" s="534"/>
      <c r="W2" s="534"/>
    </row>
    <row r="3" spans="1:23" ht="69.75" customHeight="1" x14ac:dyDescent="0.2">
      <c r="B3" s="535" t="s">
        <v>0</v>
      </c>
      <c r="C3" s="535" t="s">
        <v>96</v>
      </c>
      <c r="D3" s="538" t="s">
        <v>59</v>
      </c>
      <c r="E3" s="538" t="s">
        <v>60</v>
      </c>
      <c r="F3" s="538" t="s">
        <v>61</v>
      </c>
      <c r="G3" s="538" t="s">
        <v>75</v>
      </c>
      <c r="H3" s="538" t="s">
        <v>62</v>
      </c>
      <c r="I3" s="538" t="s">
        <v>63</v>
      </c>
      <c r="J3" s="539" t="s">
        <v>1</v>
      </c>
      <c r="K3" s="539"/>
      <c r="L3" s="539"/>
      <c r="M3" s="539"/>
      <c r="N3" s="539" t="s">
        <v>64</v>
      </c>
      <c r="O3" s="539"/>
      <c r="P3" s="539"/>
      <c r="Q3" s="539"/>
      <c r="R3" s="539"/>
      <c r="S3" s="539" t="s">
        <v>116</v>
      </c>
      <c r="T3" s="539"/>
      <c r="U3" s="539"/>
      <c r="V3" s="539"/>
      <c r="W3" s="540" t="s">
        <v>3</v>
      </c>
    </row>
    <row r="4" spans="1:23" ht="69.75" customHeight="1" x14ac:dyDescent="0.2">
      <c r="B4" s="536"/>
      <c r="C4" s="537"/>
      <c r="D4" s="538"/>
      <c r="E4" s="538"/>
      <c r="F4" s="538"/>
      <c r="G4" s="538"/>
      <c r="H4" s="538"/>
      <c r="I4" s="538"/>
      <c r="J4" s="223" t="s">
        <v>4</v>
      </c>
      <c r="K4" s="223" t="s">
        <v>5</v>
      </c>
      <c r="L4" s="33" t="s">
        <v>6</v>
      </c>
      <c r="M4" s="223" t="s">
        <v>7</v>
      </c>
      <c r="N4" s="29" t="s">
        <v>65</v>
      </c>
      <c r="O4" s="223" t="s">
        <v>5</v>
      </c>
      <c r="P4" s="223" t="s">
        <v>6</v>
      </c>
      <c r="Q4" s="223" t="s">
        <v>7</v>
      </c>
      <c r="R4" s="29" t="s">
        <v>512</v>
      </c>
      <c r="S4" s="223" t="s">
        <v>4</v>
      </c>
      <c r="T4" s="223" t="s">
        <v>8</v>
      </c>
      <c r="U4" s="33" t="s">
        <v>9</v>
      </c>
      <c r="V4" s="223" t="s">
        <v>7</v>
      </c>
      <c r="W4" s="541"/>
    </row>
    <row r="5" spans="1:23" s="241" customFormat="1" ht="36" customHeight="1" x14ac:dyDescent="0.25">
      <c r="A5" s="479"/>
      <c r="B5" s="15" t="s">
        <v>10</v>
      </c>
      <c r="C5" s="240"/>
      <c r="D5" s="16"/>
      <c r="E5" s="15"/>
      <c r="F5" s="15"/>
      <c r="G5" s="15"/>
      <c r="H5" s="15"/>
      <c r="I5" s="17"/>
      <c r="J5" s="18">
        <f>K5+L5+M5</f>
        <v>7322451.8196511203</v>
      </c>
      <c r="K5" s="18">
        <f>K7+K8+K9+K10+K11+K12+K13+K14+K15+K16</f>
        <v>4589910.8000000007</v>
      </c>
      <c r="L5" s="18">
        <f>L7+L8+L9+L10+L11+L12+L13+L14+L15+L16</f>
        <v>2722901.3</v>
      </c>
      <c r="M5" s="18">
        <f>M7+M8+M9+M10+M11+M12+M13+M14+M15+M16</f>
        <v>9639.7196511199982</v>
      </c>
      <c r="N5" s="18">
        <f>O5+P5+Q5</f>
        <v>367555.86900000006</v>
      </c>
      <c r="O5" s="18">
        <f>O7+O8+O9+O10+O11+O12+O13+O14+O15+O16</f>
        <v>180794.16900000002</v>
      </c>
      <c r="P5" s="18">
        <f t="shared" ref="P5:Q5" si="0">P7+P8+P9+P10+P11+P12+P13+P14+P15+P16</f>
        <v>185833.30499999999</v>
      </c>
      <c r="Q5" s="18">
        <f t="shared" si="0"/>
        <v>928.39499999999998</v>
      </c>
      <c r="R5" s="18">
        <f>N5/J5*100</f>
        <v>5.0195737445973707</v>
      </c>
      <c r="S5" s="18">
        <f>T5+U5+V5</f>
        <v>410638.77999999997</v>
      </c>
      <c r="T5" s="18">
        <f>T7+T8+T9+T10+T11+T12+T13+T14+T15+T16</f>
        <v>222583.9</v>
      </c>
      <c r="U5" s="18">
        <f t="shared" ref="U5:V5" si="1">U7+U8+U9+U10+U11+U12+U13+U14+U15+U16</f>
        <v>186914.18</v>
      </c>
      <c r="V5" s="18">
        <f t="shared" si="1"/>
        <v>1140.7</v>
      </c>
      <c r="W5" s="18">
        <f>S5/J5*100</f>
        <v>5.607941030051939</v>
      </c>
    </row>
    <row r="6" spans="1:23" s="83" customFormat="1" ht="18.75" customHeight="1" x14ac:dyDescent="0.25">
      <c r="A6" s="480"/>
      <c r="B6" s="38" t="s">
        <v>11</v>
      </c>
      <c r="C6" s="242"/>
      <c r="D6" s="19"/>
      <c r="E6" s="38"/>
      <c r="F6" s="38"/>
      <c r="G6" s="38"/>
      <c r="H6" s="38"/>
      <c r="I6" s="20"/>
      <c r="J6" s="21"/>
      <c r="K6" s="21"/>
      <c r="L6" s="30"/>
      <c r="M6" s="21"/>
      <c r="N6" s="21"/>
      <c r="O6" s="21"/>
      <c r="P6" s="21"/>
      <c r="Q6" s="21"/>
      <c r="R6" s="48"/>
      <c r="S6" s="21"/>
      <c r="T6" s="21"/>
      <c r="U6" s="30"/>
      <c r="V6" s="21"/>
      <c r="W6" s="48"/>
    </row>
    <row r="7" spans="1:23" s="83" customFormat="1" ht="29.25" customHeight="1" x14ac:dyDescent="0.25">
      <c r="A7" s="480"/>
      <c r="B7" s="38" t="s">
        <v>12</v>
      </c>
      <c r="C7" s="242"/>
      <c r="D7" s="19"/>
      <c r="E7" s="38"/>
      <c r="F7" s="38"/>
      <c r="G7" s="87"/>
      <c r="H7" s="87"/>
      <c r="I7" s="20"/>
      <c r="J7" s="21">
        <f>J18</f>
        <v>1869534.1</v>
      </c>
      <c r="K7" s="21">
        <f t="shared" ref="K7:Q7" si="2">K18</f>
        <v>1674710.2000000002</v>
      </c>
      <c r="L7" s="21">
        <f t="shared" si="2"/>
        <v>194823.9</v>
      </c>
      <c r="M7" s="21">
        <f t="shared" si="2"/>
        <v>0</v>
      </c>
      <c r="N7" s="21">
        <f t="shared" si="2"/>
        <v>120009.88900000001</v>
      </c>
      <c r="O7" s="21">
        <f t="shared" si="2"/>
        <v>118809.69900000001</v>
      </c>
      <c r="P7" s="21">
        <f t="shared" si="2"/>
        <v>715.47500000000002</v>
      </c>
      <c r="Q7" s="21">
        <f t="shared" si="2"/>
        <v>484.71500000000003</v>
      </c>
      <c r="R7" s="88">
        <f t="shared" ref="R7:R68" si="3">N7/J7*100</f>
        <v>6.4192404407065915</v>
      </c>
      <c r="S7" s="21">
        <f>S18</f>
        <v>162462.79999999999</v>
      </c>
      <c r="T7" s="21">
        <f t="shared" ref="T7:V7" si="4">T18</f>
        <v>160838</v>
      </c>
      <c r="U7" s="21">
        <f>U18</f>
        <v>927.78</v>
      </c>
      <c r="V7" s="21">
        <f t="shared" si="4"/>
        <v>697.02</v>
      </c>
      <c r="W7" s="88">
        <f t="shared" ref="W7:W69" si="5">S7/J7*100</f>
        <v>8.6900153359064145</v>
      </c>
    </row>
    <row r="8" spans="1:23" s="83" customFormat="1" ht="27.75" customHeight="1" x14ac:dyDescent="0.25">
      <c r="A8" s="480"/>
      <c r="B8" s="38" t="s">
        <v>13</v>
      </c>
      <c r="C8" s="242"/>
      <c r="D8" s="19"/>
      <c r="E8" s="38"/>
      <c r="F8" s="38"/>
      <c r="G8" s="87"/>
      <c r="H8" s="87"/>
      <c r="I8" s="20"/>
      <c r="J8" s="21">
        <f t="shared" ref="J8:Q8" si="6">J53</f>
        <v>970160.99765111995</v>
      </c>
      <c r="K8" s="21">
        <f t="shared" si="6"/>
        <v>761814.7</v>
      </c>
      <c r="L8" s="21">
        <f t="shared" si="6"/>
        <v>199041.50000000003</v>
      </c>
      <c r="M8" s="21">
        <f t="shared" si="6"/>
        <v>9304.7976511199995</v>
      </c>
      <c r="N8" s="21">
        <f t="shared" si="6"/>
        <v>37507.18</v>
      </c>
      <c r="O8" s="21">
        <f t="shared" si="6"/>
        <v>29639.870000000003</v>
      </c>
      <c r="P8" s="21">
        <f t="shared" si="6"/>
        <v>7488.9299999999994</v>
      </c>
      <c r="Q8" s="21">
        <f t="shared" si="6"/>
        <v>378.38</v>
      </c>
      <c r="R8" s="88">
        <f t="shared" si="3"/>
        <v>3.8660779077709302</v>
      </c>
      <c r="S8" s="21">
        <f t="shared" ref="S8:V8" si="7">S53</f>
        <v>37507.18</v>
      </c>
      <c r="T8" s="21">
        <f t="shared" si="7"/>
        <v>29639.9</v>
      </c>
      <c r="U8" s="21">
        <f t="shared" si="7"/>
        <v>7488.9</v>
      </c>
      <c r="V8" s="21">
        <f t="shared" si="7"/>
        <v>378.38</v>
      </c>
      <c r="W8" s="88">
        <f t="shared" si="5"/>
        <v>3.8660779077709302</v>
      </c>
    </row>
    <row r="9" spans="1:23" s="83" customFormat="1" ht="24" customHeight="1" x14ac:dyDescent="0.25">
      <c r="A9" s="480"/>
      <c r="B9" s="38" t="s">
        <v>14</v>
      </c>
      <c r="C9" s="242"/>
      <c r="D9" s="19"/>
      <c r="E9" s="38"/>
      <c r="F9" s="38"/>
      <c r="G9" s="87"/>
      <c r="H9" s="87"/>
      <c r="I9" s="20"/>
      <c r="J9" s="21">
        <f>J113</f>
        <v>594541.60000000021</v>
      </c>
      <c r="K9" s="21">
        <f t="shared" ref="K9:Q9" si="8">K113</f>
        <v>398654.10000000021</v>
      </c>
      <c r="L9" s="21">
        <f t="shared" si="8"/>
        <v>195887.5</v>
      </c>
      <c r="M9" s="21">
        <f t="shared" si="8"/>
        <v>0</v>
      </c>
      <c r="N9" s="21">
        <f t="shared" si="8"/>
        <v>0</v>
      </c>
      <c r="O9" s="21">
        <f t="shared" si="8"/>
        <v>0</v>
      </c>
      <c r="P9" s="21">
        <f t="shared" si="8"/>
        <v>0</v>
      </c>
      <c r="Q9" s="21">
        <f t="shared" si="8"/>
        <v>0</v>
      </c>
      <c r="R9" s="88">
        <f t="shared" si="3"/>
        <v>0</v>
      </c>
      <c r="S9" s="21">
        <f>S113</f>
        <v>0</v>
      </c>
      <c r="T9" s="21">
        <f t="shared" ref="T9:V9" si="9">T113</f>
        <v>0</v>
      </c>
      <c r="U9" s="21">
        <f t="shared" si="9"/>
        <v>0</v>
      </c>
      <c r="V9" s="21">
        <f t="shared" si="9"/>
        <v>0</v>
      </c>
      <c r="W9" s="88">
        <f t="shared" si="5"/>
        <v>0</v>
      </c>
    </row>
    <row r="10" spans="1:23" s="83" customFormat="1" ht="27" customHeight="1" x14ac:dyDescent="0.25">
      <c r="A10" s="480"/>
      <c r="B10" s="38" t="s">
        <v>54</v>
      </c>
      <c r="C10" s="242"/>
      <c r="D10" s="19"/>
      <c r="E10" s="38"/>
      <c r="F10" s="38"/>
      <c r="G10" s="87"/>
      <c r="H10" s="87"/>
      <c r="I10" s="20"/>
      <c r="J10" s="21">
        <f>J237</f>
        <v>242720.8</v>
      </c>
      <c r="K10" s="21">
        <f t="shared" ref="K10:N10" si="10">K237</f>
        <v>239633.4</v>
      </c>
      <c r="L10" s="21">
        <f t="shared" si="10"/>
        <v>3087.4</v>
      </c>
      <c r="M10" s="21">
        <f t="shared" si="10"/>
        <v>0</v>
      </c>
      <c r="N10" s="21">
        <f t="shared" si="10"/>
        <v>0</v>
      </c>
      <c r="O10" s="21">
        <f>O237</f>
        <v>0</v>
      </c>
      <c r="P10" s="21">
        <f t="shared" ref="P10:Q10" si="11">P237</f>
        <v>0</v>
      </c>
      <c r="Q10" s="21">
        <f t="shared" si="11"/>
        <v>0</v>
      </c>
      <c r="R10" s="88">
        <f t="shared" si="3"/>
        <v>0</v>
      </c>
      <c r="S10" s="21">
        <f>S237</f>
        <v>0</v>
      </c>
      <c r="T10" s="21">
        <f t="shared" ref="T10:V10" si="12">T237</f>
        <v>0</v>
      </c>
      <c r="U10" s="21">
        <f t="shared" si="12"/>
        <v>0</v>
      </c>
      <c r="V10" s="21">
        <f t="shared" si="12"/>
        <v>0</v>
      </c>
      <c r="W10" s="88">
        <f t="shared" si="5"/>
        <v>0</v>
      </c>
    </row>
    <row r="11" spans="1:23" s="83" customFormat="1" ht="29.25" customHeight="1" x14ac:dyDescent="0.25">
      <c r="A11" s="480"/>
      <c r="B11" s="38" t="s">
        <v>15</v>
      </c>
      <c r="C11" s="242"/>
      <c r="D11" s="19"/>
      <c r="E11" s="38"/>
      <c r="F11" s="38"/>
      <c r="G11" s="87"/>
      <c r="H11" s="87"/>
      <c r="I11" s="20"/>
      <c r="J11" s="21">
        <f>J206</f>
        <v>747046.10000000009</v>
      </c>
      <c r="K11" s="21">
        <f t="shared" ref="K11:Q11" si="13">K206</f>
        <v>355789.9</v>
      </c>
      <c r="L11" s="21">
        <f t="shared" si="13"/>
        <v>391256.20000000007</v>
      </c>
      <c r="M11" s="21">
        <f t="shared" si="13"/>
        <v>0</v>
      </c>
      <c r="N11" s="21">
        <f t="shared" si="13"/>
        <v>142112.79999999999</v>
      </c>
      <c r="O11" s="21">
        <f t="shared" si="13"/>
        <v>0</v>
      </c>
      <c r="P11" s="21">
        <f t="shared" si="13"/>
        <v>142112.79999999999</v>
      </c>
      <c r="Q11" s="21">
        <f t="shared" si="13"/>
        <v>0</v>
      </c>
      <c r="R11" s="88">
        <f t="shared" si="3"/>
        <v>19.023297223558224</v>
      </c>
      <c r="S11" s="21">
        <f>S206</f>
        <v>142983.4</v>
      </c>
      <c r="T11" s="21">
        <f t="shared" ref="T11:V11" si="14">T206</f>
        <v>0</v>
      </c>
      <c r="U11" s="21">
        <f t="shared" si="14"/>
        <v>142983.4</v>
      </c>
      <c r="V11" s="21">
        <f t="shared" si="14"/>
        <v>0</v>
      </c>
      <c r="W11" s="88">
        <f t="shared" si="5"/>
        <v>19.139836216265632</v>
      </c>
    </row>
    <row r="12" spans="1:23" s="83" customFormat="1" ht="27" customHeight="1" x14ac:dyDescent="0.25">
      <c r="A12" s="480"/>
      <c r="B12" s="38" t="s">
        <v>16</v>
      </c>
      <c r="C12" s="242"/>
      <c r="D12" s="19"/>
      <c r="E12" s="38"/>
      <c r="F12" s="38"/>
      <c r="G12" s="87"/>
      <c r="H12" s="87"/>
      <c r="I12" s="20"/>
      <c r="J12" s="21">
        <f>J245</f>
        <v>1033618.722</v>
      </c>
      <c r="K12" s="21">
        <f t="shared" ref="K12:Q12" si="15">K245</f>
        <v>356639.9</v>
      </c>
      <c r="L12" s="21">
        <f t="shared" si="15"/>
        <v>676709.2</v>
      </c>
      <c r="M12" s="21">
        <f t="shared" si="15"/>
        <v>269.62200000000001</v>
      </c>
      <c r="N12" s="21">
        <f t="shared" si="15"/>
        <v>17786.5</v>
      </c>
      <c r="O12" s="21">
        <f t="shared" si="15"/>
        <v>0</v>
      </c>
      <c r="P12" s="21">
        <f t="shared" si="15"/>
        <v>17786.5</v>
      </c>
      <c r="Q12" s="21">
        <f t="shared" si="15"/>
        <v>0</v>
      </c>
      <c r="R12" s="88">
        <f t="shared" si="3"/>
        <v>1.7207989388566824</v>
      </c>
      <c r="S12" s="21">
        <f>S245</f>
        <v>17786.5</v>
      </c>
      <c r="T12" s="21">
        <f t="shared" ref="T12:V12" si="16">T245</f>
        <v>0</v>
      </c>
      <c r="U12" s="21">
        <f t="shared" si="16"/>
        <v>17786.5</v>
      </c>
      <c r="V12" s="21">
        <f t="shared" si="16"/>
        <v>0</v>
      </c>
      <c r="W12" s="88">
        <f t="shared" si="5"/>
        <v>1.7207989388566824</v>
      </c>
    </row>
    <row r="13" spans="1:23" s="244" customFormat="1" ht="29.25" customHeight="1" x14ac:dyDescent="0.25">
      <c r="A13" s="481"/>
      <c r="B13" s="51" t="s">
        <v>17</v>
      </c>
      <c r="C13" s="243"/>
      <c r="D13" s="47"/>
      <c r="E13" s="51"/>
      <c r="F13" s="51"/>
      <c r="G13" s="239"/>
      <c r="H13" s="239"/>
      <c r="I13" s="53"/>
      <c r="J13" s="30">
        <f>J271</f>
        <v>1176532.6000000001</v>
      </c>
      <c r="K13" s="30">
        <f t="shared" ref="K13:Q13" si="17">K271</f>
        <v>518313.4</v>
      </c>
      <c r="L13" s="30">
        <f t="shared" si="17"/>
        <v>658153.9</v>
      </c>
      <c r="M13" s="30">
        <f t="shared" si="17"/>
        <v>65.3</v>
      </c>
      <c r="N13" s="30">
        <f t="shared" si="17"/>
        <v>50139.5</v>
      </c>
      <c r="O13" s="30">
        <f t="shared" si="17"/>
        <v>32344.6</v>
      </c>
      <c r="P13" s="30">
        <f t="shared" si="17"/>
        <v>17729.600000000002</v>
      </c>
      <c r="Q13" s="30">
        <f t="shared" si="17"/>
        <v>65.3</v>
      </c>
      <c r="R13" s="48">
        <f t="shared" si="3"/>
        <v>4.2616328693314571</v>
      </c>
      <c r="S13" s="30">
        <f>S271</f>
        <v>49898.900000000009</v>
      </c>
      <c r="T13" s="30">
        <f t="shared" ref="T13:V13" si="18">T271</f>
        <v>32106</v>
      </c>
      <c r="U13" s="30">
        <f t="shared" si="18"/>
        <v>17727.600000000002</v>
      </c>
      <c r="V13" s="30">
        <f t="shared" si="18"/>
        <v>65.3</v>
      </c>
      <c r="W13" s="48">
        <f t="shared" si="5"/>
        <v>4.241182947246851</v>
      </c>
    </row>
    <row r="14" spans="1:23" s="83" customFormat="1" ht="29.25" customHeight="1" x14ac:dyDescent="0.25">
      <c r="A14" s="480"/>
      <c r="B14" s="38" t="s">
        <v>31</v>
      </c>
      <c r="C14" s="242"/>
      <c r="D14" s="19"/>
      <c r="E14" s="38"/>
      <c r="F14" s="38"/>
      <c r="G14" s="87"/>
      <c r="H14" s="87"/>
      <c r="I14" s="20"/>
      <c r="J14" s="21">
        <f>J386</f>
        <v>20722.599999999999</v>
      </c>
      <c r="K14" s="21">
        <f t="shared" ref="K14:M14" si="19">K386</f>
        <v>13671.3</v>
      </c>
      <c r="L14" s="21">
        <f t="shared" si="19"/>
        <v>7051.3</v>
      </c>
      <c r="M14" s="21">
        <f t="shared" si="19"/>
        <v>0</v>
      </c>
      <c r="N14" s="21">
        <f>N386</f>
        <v>0</v>
      </c>
      <c r="O14" s="21">
        <f t="shared" ref="O14:Q14" si="20">O386</f>
        <v>0</v>
      </c>
      <c r="P14" s="21">
        <f t="shared" si="20"/>
        <v>0</v>
      </c>
      <c r="Q14" s="21">
        <f t="shared" si="20"/>
        <v>0</v>
      </c>
      <c r="R14" s="88">
        <f t="shared" si="3"/>
        <v>0</v>
      </c>
      <c r="S14" s="21">
        <f>S386</f>
        <v>0</v>
      </c>
      <c r="T14" s="21">
        <f t="shared" ref="T14:V14" si="21">T386</f>
        <v>0</v>
      </c>
      <c r="U14" s="21">
        <f t="shared" si="21"/>
        <v>0</v>
      </c>
      <c r="V14" s="21">
        <f t="shared" si="21"/>
        <v>0</v>
      </c>
      <c r="W14" s="88">
        <f t="shared" si="5"/>
        <v>0</v>
      </c>
    </row>
    <row r="15" spans="1:23" s="245" customFormat="1" ht="27" customHeight="1" x14ac:dyDescent="0.25">
      <c r="A15" s="482"/>
      <c r="B15" s="51" t="s">
        <v>86</v>
      </c>
      <c r="C15" s="243"/>
      <c r="D15" s="47"/>
      <c r="E15" s="51"/>
      <c r="F15" s="51"/>
      <c r="G15" s="51"/>
      <c r="H15" s="51"/>
      <c r="I15" s="53"/>
      <c r="J15" s="30">
        <f>J397</f>
        <v>289786.7</v>
      </c>
      <c r="K15" s="30">
        <f t="shared" ref="K15:Q15" si="22">K397</f>
        <v>270683.90000000002</v>
      </c>
      <c r="L15" s="30">
        <f t="shared" si="22"/>
        <v>19102.8</v>
      </c>
      <c r="M15" s="30">
        <f t="shared" si="22"/>
        <v>0</v>
      </c>
      <c r="N15" s="30">
        <f t="shared" si="22"/>
        <v>0</v>
      </c>
      <c r="O15" s="30">
        <f t="shared" si="22"/>
        <v>0</v>
      </c>
      <c r="P15" s="30">
        <f t="shared" si="22"/>
        <v>0</v>
      </c>
      <c r="Q15" s="30">
        <f t="shared" si="22"/>
        <v>0</v>
      </c>
      <c r="R15" s="48">
        <f t="shared" si="3"/>
        <v>0</v>
      </c>
      <c r="S15" s="30">
        <f>S397</f>
        <v>0</v>
      </c>
      <c r="T15" s="30">
        <f t="shared" ref="T15:V15" si="23">T397</f>
        <v>0</v>
      </c>
      <c r="U15" s="30">
        <f t="shared" si="23"/>
        <v>0</v>
      </c>
      <c r="V15" s="30">
        <f t="shared" si="23"/>
        <v>0</v>
      </c>
      <c r="W15" s="48">
        <f t="shared" si="5"/>
        <v>0</v>
      </c>
    </row>
    <row r="16" spans="1:23" s="245" customFormat="1" ht="27" customHeight="1" x14ac:dyDescent="0.25">
      <c r="A16" s="482"/>
      <c r="B16" s="51" t="s">
        <v>312</v>
      </c>
      <c r="C16" s="243"/>
      <c r="D16" s="47"/>
      <c r="E16" s="51"/>
      <c r="F16" s="51"/>
      <c r="G16" s="51"/>
      <c r="H16" s="51"/>
      <c r="I16" s="53"/>
      <c r="J16" s="30">
        <f>K16+L16+M16</f>
        <v>377787.6</v>
      </c>
      <c r="K16" s="30">
        <f>K411</f>
        <v>0</v>
      </c>
      <c r="L16" s="30">
        <f>L411</f>
        <v>377787.6</v>
      </c>
      <c r="M16" s="30">
        <f>M411</f>
        <v>0</v>
      </c>
      <c r="N16" s="30"/>
      <c r="O16" s="30"/>
      <c r="P16" s="30"/>
      <c r="Q16" s="30"/>
      <c r="R16" s="48">
        <f t="shared" si="3"/>
        <v>0</v>
      </c>
      <c r="S16" s="30"/>
      <c r="T16" s="30"/>
      <c r="U16" s="30"/>
      <c r="V16" s="30"/>
      <c r="W16" s="48"/>
    </row>
    <row r="17" spans="1:23" s="83" customFormat="1" ht="22.5" customHeight="1" x14ac:dyDescent="0.25">
      <c r="A17" s="480"/>
      <c r="B17" s="96" t="s">
        <v>11</v>
      </c>
      <c r="C17" s="242"/>
      <c r="D17" s="19"/>
      <c r="E17" s="38"/>
      <c r="F17" s="38"/>
      <c r="G17" s="38"/>
      <c r="H17" s="38"/>
      <c r="I17" s="20"/>
      <c r="J17" s="21"/>
      <c r="K17" s="21"/>
      <c r="L17" s="30"/>
      <c r="M17" s="21"/>
      <c r="N17" s="21">
        <f t="shared" ref="N17:Q17" si="24">S17</f>
        <v>0</v>
      </c>
      <c r="O17" s="21">
        <f t="shared" si="24"/>
        <v>0</v>
      </c>
      <c r="P17" s="21">
        <f t="shared" si="24"/>
        <v>0</v>
      </c>
      <c r="Q17" s="21">
        <f t="shared" si="24"/>
        <v>0</v>
      </c>
      <c r="R17" s="48"/>
      <c r="S17" s="21"/>
      <c r="T17" s="21"/>
      <c r="U17" s="30"/>
      <c r="V17" s="21"/>
      <c r="W17" s="48"/>
    </row>
    <row r="18" spans="1:23" s="241" customFormat="1" ht="29.25" customHeight="1" x14ac:dyDescent="0.25">
      <c r="A18" s="479"/>
      <c r="B18" s="40" t="s">
        <v>18</v>
      </c>
      <c r="C18" s="240">
        <v>12</v>
      </c>
      <c r="D18" s="16"/>
      <c r="E18" s="15"/>
      <c r="F18" s="15"/>
      <c r="G18" s="15"/>
      <c r="H18" s="15"/>
      <c r="I18" s="17"/>
      <c r="J18" s="18">
        <f>K18+L18+M18</f>
        <v>1869534.1</v>
      </c>
      <c r="K18" s="18">
        <f>K20</f>
        <v>1674710.2000000002</v>
      </c>
      <c r="L18" s="18">
        <f t="shared" ref="L18:M18" si="25">L20</f>
        <v>194823.9</v>
      </c>
      <c r="M18" s="18">
        <f t="shared" si="25"/>
        <v>0</v>
      </c>
      <c r="N18" s="18">
        <f>O18+P18+Q18</f>
        <v>120009.88900000001</v>
      </c>
      <c r="O18" s="18">
        <f>O20</f>
        <v>118809.69900000001</v>
      </c>
      <c r="P18" s="18">
        <f>P20</f>
        <v>715.47500000000002</v>
      </c>
      <c r="Q18" s="18">
        <f>Q20</f>
        <v>484.71500000000003</v>
      </c>
      <c r="R18" s="18">
        <f t="shared" si="3"/>
        <v>6.4192404407065915</v>
      </c>
      <c r="S18" s="18">
        <f>T18+U18+V18</f>
        <v>162462.79999999999</v>
      </c>
      <c r="T18" s="18">
        <f t="shared" ref="T18:V18" si="26">T20</f>
        <v>160838</v>
      </c>
      <c r="U18" s="18">
        <f t="shared" si="26"/>
        <v>927.78</v>
      </c>
      <c r="V18" s="18">
        <f t="shared" si="26"/>
        <v>697.02</v>
      </c>
      <c r="W18" s="18">
        <f t="shared" si="5"/>
        <v>8.6900153359064145</v>
      </c>
    </row>
    <row r="19" spans="1:23" s="246" customFormat="1" ht="25.5" customHeight="1" x14ac:dyDescent="0.25">
      <c r="A19" s="483"/>
      <c r="B19" s="96" t="s">
        <v>20</v>
      </c>
      <c r="C19" s="247"/>
      <c r="D19" s="23"/>
      <c r="E19" s="22"/>
      <c r="F19" s="22"/>
      <c r="G19" s="22"/>
      <c r="H19" s="22"/>
      <c r="I19" s="24"/>
      <c r="J19" s="25"/>
      <c r="K19" s="25"/>
      <c r="L19" s="31"/>
      <c r="M19" s="25"/>
      <c r="N19" s="25"/>
      <c r="O19" s="25"/>
      <c r="P19" s="25"/>
      <c r="Q19" s="25"/>
      <c r="R19" s="48"/>
      <c r="S19" s="25"/>
      <c r="T19" s="25"/>
      <c r="U19" s="31"/>
      <c r="V19" s="25"/>
      <c r="W19" s="48"/>
    </row>
    <row r="20" spans="1:23" s="387" customFormat="1" ht="69.75" customHeight="1" x14ac:dyDescent="0.25">
      <c r="A20" s="508"/>
      <c r="B20" s="380" t="s">
        <v>40</v>
      </c>
      <c r="C20" s="380"/>
      <c r="D20" s="381"/>
      <c r="E20" s="221"/>
      <c r="F20" s="221"/>
      <c r="G20" s="221"/>
      <c r="H20" s="221"/>
      <c r="I20" s="509"/>
      <c r="J20" s="510">
        <f>K20+L20+M20</f>
        <v>1869534.1</v>
      </c>
      <c r="K20" s="510">
        <f>K21+K42</f>
        <v>1674710.2000000002</v>
      </c>
      <c r="L20" s="510">
        <f>L21+L42</f>
        <v>194823.9</v>
      </c>
      <c r="M20" s="510">
        <f>M21+M42</f>
        <v>0</v>
      </c>
      <c r="N20" s="510">
        <f>O20+P20+Q20</f>
        <v>120009.88900000001</v>
      </c>
      <c r="O20" s="510">
        <f>O21+O42</f>
        <v>118809.69900000001</v>
      </c>
      <c r="P20" s="510">
        <f>P21+P42</f>
        <v>715.47500000000002</v>
      </c>
      <c r="Q20" s="510">
        <f>Q21+Q42</f>
        <v>484.71500000000003</v>
      </c>
      <c r="R20" s="386">
        <f t="shared" si="3"/>
        <v>6.4192404407065915</v>
      </c>
      <c r="S20" s="510">
        <f>T20+U20+V20</f>
        <v>162462.79999999999</v>
      </c>
      <c r="T20" s="510">
        <f>T21+T42</f>
        <v>160838</v>
      </c>
      <c r="U20" s="510">
        <f>U21+U42</f>
        <v>927.78</v>
      </c>
      <c r="V20" s="510">
        <f>V21+V42</f>
        <v>697.02</v>
      </c>
      <c r="W20" s="386">
        <f t="shared" si="5"/>
        <v>8.6900153359064145</v>
      </c>
    </row>
    <row r="21" spans="1:23" s="249" customFormat="1" ht="69.75" customHeight="1" x14ac:dyDescent="0.25">
      <c r="A21" s="484"/>
      <c r="B21" s="113" t="s">
        <v>42</v>
      </c>
      <c r="C21" s="113">
        <v>9</v>
      </c>
      <c r="D21" s="114"/>
      <c r="E21" s="115"/>
      <c r="F21" s="115"/>
      <c r="G21" s="115"/>
      <c r="H21" s="115"/>
      <c r="I21" s="250"/>
      <c r="J21" s="116">
        <f>K21+L21+M21</f>
        <v>1126195.1000000001</v>
      </c>
      <c r="K21" s="116">
        <f>K24+K26+K28+K30+K32+K33+K34+K35+K36+K37+K40</f>
        <v>1007504.4</v>
      </c>
      <c r="L21" s="116">
        <f>L24+L26+L28+L30+L32+L33+L34+L35+L36+L37+L40</f>
        <v>118690.7</v>
      </c>
      <c r="M21" s="116">
        <f>M24+M26+M28+M30+M32+M33+M34+M35+M36+M37+M40</f>
        <v>0</v>
      </c>
      <c r="N21" s="116">
        <f>O21+P21+Q21</f>
        <v>92441.329000000012</v>
      </c>
      <c r="O21" s="116">
        <f>O24+O26+O28+O30+O32+O33+O34+O35+O36+O37+O40</f>
        <v>91516.899000000005</v>
      </c>
      <c r="P21" s="116">
        <f>P24+P26+P28+P30+P32+P33+P34+P35+P36+P37+P40</f>
        <v>462.19499999999999</v>
      </c>
      <c r="Q21" s="116">
        <f>Q24+Q26+Q28+Q30+Q32+Q33+Q34+Q35+Q36+Q37+Q40</f>
        <v>462.23500000000001</v>
      </c>
      <c r="R21" s="82">
        <f t="shared" si="3"/>
        <v>8.2082872674548142</v>
      </c>
      <c r="S21" s="116">
        <f>T21+U21+V21</f>
        <v>134894.24000000002</v>
      </c>
      <c r="T21" s="116">
        <f>T24+T26+T28+T30+T32+T33+T34+T35+T36+T37+T40</f>
        <v>133545.20000000001</v>
      </c>
      <c r="U21" s="116">
        <f>U24+U26+U28+O30+U32+U33+U34+U35+U36+U37+O40</f>
        <v>674.5</v>
      </c>
      <c r="V21" s="116">
        <f>V24+V26+V28+V30+V32+V33+V34+V35+V36+V37+V40</f>
        <v>674.54</v>
      </c>
      <c r="W21" s="82">
        <f t="shared" si="5"/>
        <v>11.977874881536957</v>
      </c>
    </row>
    <row r="22" spans="1:23" s="252" customFormat="1" ht="69.75" customHeight="1" x14ac:dyDescent="0.25">
      <c r="A22" s="321"/>
      <c r="B22" s="189" t="s">
        <v>32</v>
      </c>
      <c r="C22" s="251"/>
      <c r="D22" s="190"/>
      <c r="E22" s="191"/>
      <c r="F22" s="191"/>
      <c r="G22" s="191"/>
      <c r="H22" s="191"/>
      <c r="I22" s="192"/>
      <c r="J22" s="193">
        <f t="shared" ref="J22:J98" si="27">K22+L22+M22</f>
        <v>0</v>
      </c>
      <c r="K22" s="194"/>
      <c r="L22" s="194"/>
      <c r="M22" s="194"/>
      <c r="N22" s="193">
        <f t="shared" ref="N22:N98" si="28">O22+P22+Q22</f>
        <v>0</v>
      </c>
      <c r="O22" s="194"/>
      <c r="P22" s="194"/>
      <c r="Q22" s="194"/>
      <c r="R22" s="195"/>
      <c r="S22" s="193">
        <f t="shared" ref="S22:S31" si="29">T22+U22+V22</f>
        <v>0</v>
      </c>
      <c r="T22" s="194"/>
      <c r="U22" s="196"/>
      <c r="V22" s="194"/>
      <c r="W22" s="195"/>
    </row>
    <row r="23" spans="1:23" s="83" customFormat="1" ht="29.25" customHeight="1" x14ac:dyDescent="0.25">
      <c r="A23" s="485"/>
      <c r="B23" s="465" t="s">
        <v>34</v>
      </c>
      <c r="C23" s="242"/>
      <c r="D23" s="19"/>
      <c r="E23" s="26"/>
      <c r="F23" s="26"/>
      <c r="G23" s="26"/>
      <c r="H23" s="26"/>
      <c r="I23" s="253"/>
      <c r="J23" s="21"/>
      <c r="K23" s="254"/>
      <c r="L23" s="254"/>
      <c r="M23" s="254"/>
      <c r="N23" s="21"/>
      <c r="O23" s="254"/>
      <c r="P23" s="254"/>
      <c r="Q23" s="254"/>
      <c r="R23" s="88"/>
      <c r="S23" s="21"/>
      <c r="T23" s="254"/>
      <c r="U23" s="255"/>
      <c r="V23" s="254"/>
      <c r="W23" s="88"/>
    </row>
    <row r="24" spans="1:23" s="244" customFormat="1" ht="66" customHeight="1" x14ac:dyDescent="0.25">
      <c r="A24" s="486">
        <v>1</v>
      </c>
      <c r="B24" s="144" t="s">
        <v>78</v>
      </c>
      <c r="C24" s="242" t="s">
        <v>98</v>
      </c>
      <c r="D24" s="47">
        <v>218666.2</v>
      </c>
      <c r="E24" s="256" t="s">
        <v>101</v>
      </c>
      <c r="F24" s="256"/>
      <c r="G24" s="256"/>
      <c r="H24" s="256"/>
      <c r="I24" s="257"/>
      <c r="J24" s="30">
        <f>K24+L24+M24</f>
        <v>148967.9</v>
      </c>
      <c r="K24" s="258">
        <v>144238.29999999999</v>
      </c>
      <c r="L24" s="258">
        <v>4729.6000000000004</v>
      </c>
      <c r="M24" s="259">
        <v>0</v>
      </c>
      <c r="N24" s="30"/>
      <c r="O24" s="258"/>
      <c r="P24" s="258"/>
      <c r="Q24" s="258"/>
      <c r="R24" s="48">
        <f t="shared" si="3"/>
        <v>0</v>
      </c>
      <c r="S24" s="30"/>
      <c r="T24" s="258"/>
      <c r="U24" s="259"/>
      <c r="V24" s="258"/>
      <c r="W24" s="48">
        <f t="shared" si="5"/>
        <v>0</v>
      </c>
    </row>
    <row r="25" spans="1:23" s="83" customFormat="1" ht="30.75" customHeight="1" x14ac:dyDescent="0.25">
      <c r="A25" s="485"/>
      <c r="B25" s="465" t="s">
        <v>46</v>
      </c>
      <c r="C25" s="242"/>
      <c r="D25" s="19"/>
      <c r="E25" s="26"/>
      <c r="F25" s="26"/>
      <c r="G25" s="26"/>
      <c r="H25" s="26"/>
      <c r="I25" s="253"/>
      <c r="J25" s="21"/>
      <c r="K25" s="254"/>
      <c r="L25" s="254"/>
      <c r="M25" s="255"/>
      <c r="N25" s="21"/>
      <c r="O25" s="254"/>
      <c r="P25" s="254"/>
      <c r="Q25" s="254"/>
      <c r="R25" s="88"/>
      <c r="S25" s="21"/>
      <c r="T25" s="254"/>
      <c r="U25" s="255"/>
      <c r="V25" s="254"/>
      <c r="W25" s="88"/>
    </row>
    <row r="26" spans="1:23" s="83" customFormat="1" ht="75.75" customHeight="1" x14ac:dyDescent="0.25">
      <c r="A26" s="485">
        <v>2</v>
      </c>
      <c r="B26" s="145" t="s">
        <v>79</v>
      </c>
      <c r="C26" s="242" t="s">
        <v>98</v>
      </c>
      <c r="D26" s="19">
        <v>159596</v>
      </c>
      <c r="E26" s="26" t="s">
        <v>100</v>
      </c>
      <c r="F26" s="26"/>
      <c r="G26" s="26"/>
      <c r="H26" s="26"/>
      <c r="I26" s="253"/>
      <c r="J26" s="21">
        <f>K26+L26+M26</f>
        <v>95463.5</v>
      </c>
      <c r="K26" s="254">
        <v>89584.4</v>
      </c>
      <c r="L26" s="254">
        <v>5879.1</v>
      </c>
      <c r="M26" s="255">
        <v>0</v>
      </c>
      <c r="N26" s="21">
        <f>SUM(O26:Q26)</f>
        <v>31179.138999999999</v>
      </c>
      <c r="O26" s="260">
        <v>30867.348999999998</v>
      </c>
      <c r="P26" s="260">
        <v>155.89500000000001</v>
      </c>
      <c r="Q26" s="260">
        <v>155.89500000000001</v>
      </c>
      <c r="R26" s="88">
        <f t="shared" si="3"/>
        <v>32.660796011040865</v>
      </c>
      <c r="S26" s="21">
        <f>T26+U26+V26</f>
        <v>42179.4</v>
      </c>
      <c r="T26" s="260">
        <v>41757.599999999999</v>
      </c>
      <c r="U26" s="260">
        <v>210.9</v>
      </c>
      <c r="V26" s="511">
        <v>210.9</v>
      </c>
      <c r="W26" s="88">
        <f t="shared" si="5"/>
        <v>44.18379799609275</v>
      </c>
    </row>
    <row r="27" spans="1:23" s="83" customFormat="1" ht="29.25" customHeight="1" x14ac:dyDescent="0.25">
      <c r="A27" s="485"/>
      <c r="B27" s="465" t="s">
        <v>30</v>
      </c>
      <c r="C27" s="242"/>
      <c r="D27" s="19"/>
      <c r="E27" s="26"/>
      <c r="F27" s="26"/>
      <c r="G27" s="26"/>
      <c r="H27" s="26"/>
      <c r="I27" s="253"/>
      <c r="J27" s="21"/>
      <c r="K27" s="254"/>
      <c r="L27" s="254"/>
      <c r="M27" s="255"/>
      <c r="N27" s="21"/>
      <c r="O27" s="254"/>
      <c r="P27" s="254"/>
      <c r="Q27" s="254"/>
      <c r="R27" s="88"/>
      <c r="S27" s="21"/>
      <c r="T27" s="254"/>
      <c r="U27" s="255"/>
      <c r="V27" s="258"/>
      <c r="W27" s="88"/>
    </row>
    <row r="28" spans="1:23" s="244" customFormat="1" ht="62.25" customHeight="1" x14ac:dyDescent="0.25">
      <c r="A28" s="486">
        <v>3</v>
      </c>
      <c r="B28" s="144" t="s">
        <v>80</v>
      </c>
      <c r="C28" s="242" t="s">
        <v>98</v>
      </c>
      <c r="D28" s="47">
        <v>218666.6</v>
      </c>
      <c r="E28" s="261" t="s">
        <v>108</v>
      </c>
      <c r="F28" s="256"/>
      <c r="G28" s="256"/>
      <c r="H28" s="256"/>
      <c r="I28" s="257"/>
      <c r="J28" s="30">
        <f>K28+L28+M28</f>
        <v>155671.79999999999</v>
      </c>
      <c r="K28" s="258">
        <v>140322.5</v>
      </c>
      <c r="L28" s="258">
        <v>15349.3</v>
      </c>
      <c r="M28" s="259">
        <v>0</v>
      </c>
      <c r="N28" s="30">
        <f>O28+P28+Q28</f>
        <v>16112.400000000001</v>
      </c>
      <c r="O28" s="258">
        <v>15951.2</v>
      </c>
      <c r="P28" s="259">
        <v>80.599999999999994</v>
      </c>
      <c r="Q28" s="258">
        <v>80.599999999999994</v>
      </c>
      <c r="R28" s="48">
        <f t="shared" si="3"/>
        <v>10.350236844438108</v>
      </c>
      <c r="S28" s="21">
        <f t="shared" ref="S28" si="30">T28+U28+V28</f>
        <v>16112.400000000001</v>
      </c>
      <c r="T28" s="258">
        <v>15951.2</v>
      </c>
      <c r="U28" s="259">
        <v>80.599999999999994</v>
      </c>
      <c r="V28" s="258">
        <v>80.599999999999994</v>
      </c>
      <c r="W28" s="48">
        <f t="shared" si="5"/>
        <v>10.350236844438108</v>
      </c>
    </row>
    <row r="29" spans="1:23" s="83" customFormat="1" ht="27" customHeight="1" x14ac:dyDescent="0.25">
      <c r="A29" s="485"/>
      <c r="B29" s="465" t="s">
        <v>44</v>
      </c>
      <c r="C29" s="242"/>
      <c r="D29" s="19"/>
      <c r="E29" s="26"/>
      <c r="F29" s="26"/>
      <c r="G29" s="26"/>
      <c r="H29" s="26"/>
      <c r="I29" s="253"/>
      <c r="J29" s="21"/>
      <c r="K29" s="254"/>
      <c r="L29" s="254"/>
      <c r="M29" s="255"/>
      <c r="N29" s="21"/>
      <c r="O29" s="254"/>
      <c r="P29" s="254"/>
      <c r="Q29" s="254"/>
      <c r="R29" s="88"/>
      <c r="S29" s="21"/>
      <c r="T29" s="254"/>
      <c r="U29" s="255"/>
      <c r="V29" s="258"/>
      <c r="W29" s="88"/>
    </row>
    <row r="30" spans="1:23" s="83" customFormat="1" ht="105.75" customHeight="1" x14ac:dyDescent="0.25">
      <c r="A30" s="485">
        <v>4</v>
      </c>
      <c r="B30" s="118" t="s">
        <v>187</v>
      </c>
      <c r="C30" s="243"/>
      <c r="D30" s="19"/>
      <c r="E30" s="26"/>
      <c r="F30" s="26"/>
      <c r="G30" s="26"/>
      <c r="H30" s="26"/>
      <c r="I30" s="253"/>
      <c r="J30" s="21">
        <f>SUM(K30:M30)</f>
        <v>1894.1</v>
      </c>
      <c r="K30" s="254"/>
      <c r="L30" s="254">
        <v>1894.1</v>
      </c>
      <c r="M30" s="262">
        <v>0</v>
      </c>
      <c r="N30" s="21"/>
      <c r="O30" s="254"/>
      <c r="P30" s="254"/>
      <c r="Q30" s="254"/>
      <c r="R30" s="88"/>
      <c r="S30" s="21">
        <f>SUM(T30:V30)</f>
        <v>0</v>
      </c>
      <c r="T30" s="254"/>
      <c r="U30" s="259"/>
      <c r="V30" s="512"/>
      <c r="W30" s="88">
        <f t="shared" ref="W30" si="31">S30/J30*100</f>
        <v>0</v>
      </c>
    </row>
    <row r="31" spans="1:23" s="246" customFormat="1" ht="24" customHeight="1" x14ac:dyDescent="0.25">
      <c r="A31" s="487"/>
      <c r="B31" s="470" t="s">
        <v>19</v>
      </c>
      <c r="C31" s="247"/>
      <c r="D31" s="23"/>
      <c r="E31" s="22"/>
      <c r="F31" s="22"/>
      <c r="G31" s="22"/>
      <c r="H31" s="38"/>
      <c r="I31" s="20"/>
      <c r="J31" s="21">
        <f t="shared" si="27"/>
        <v>0</v>
      </c>
      <c r="K31" s="21"/>
      <c r="L31" s="21"/>
      <c r="M31" s="21"/>
      <c r="N31" s="21">
        <f t="shared" si="28"/>
        <v>0</v>
      </c>
      <c r="O31" s="21"/>
      <c r="P31" s="21"/>
      <c r="Q31" s="21"/>
      <c r="R31" s="88"/>
      <c r="S31" s="21">
        <f t="shared" si="29"/>
        <v>0</v>
      </c>
      <c r="T31" s="21"/>
      <c r="U31" s="21"/>
      <c r="V31" s="30"/>
      <c r="W31" s="88"/>
    </row>
    <row r="32" spans="1:23" s="244" customFormat="1" ht="55.5" customHeight="1" x14ac:dyDescent="0.25">
      <c r="A32" s="486">
        <v>5</v>
      </c>
      <c r="B32" s="144" t="s">
        <v>158</v>
      </c>
      <c r="C32" s="243" t="s">
        <v>98</v>
      </c>
      <c r="D32" s="47">
        <v>140315.29999999999</v>
      </c>
      <c r="E32" s="51" t="s">
        <v>77</v>
      </c>
      <c r="F32" s="256"/>
      <c r="G32" s="264" t="s">
        <v>76</v>
      </c>
      <c r="H32" s="265"/>
      <c r="I32" s="266">
        <v>2020</v>
      </c>
      <c r="J32" s="30">
        <f>K32+L32+M32</f>
        <v>85150</v>
      </c>
      <c r="K32" s="259">
        <v>77257.399999999994</v>
      </c>
      <c r="L32" s="259">
        <v>7892.6</v>
      </c>
      <c r="M32" s="259"/>
      <c r="N32" s="30">
        <f>O32+P32+Q32</f>
        <v>0</v>
      </c>
      <c r="O32" s="258"/>
      <c r="P32" s="258"/>
      <c r="Q32" s="258"/>
      <c r="R32" s="48">
        <f t="shared" si="3"/>
        <v>0</v>
      </c>
      <c r="S32" s="30">
        <f>T32+U32+V32</f>
        <v>0</v>
      </c>
      <c r="T32" s="258"/>
      <c r="U32" s="259"/>
      <c r="V32" s="258"/>
      <c r="W32" s="48">
        <f t="shared" si="5"/>
        <v>0</v>
      </c>
    </row>
    <row r="33" spans="1:23" s="83" customFormat="1" ht="90" customHeight="1" x14ac:dyDescent="0.25">
      <c r="A33" s="485">
        <v>6</v>
      </c>
      <c r="B33" s="145" t="s">
        <v>154</v>
      </c>
      <c r="C33" s="242" t="s">
        <v>98</v>
      </c>
      <c r="D33" s="19">
        <v>249145.42</v>
      </c>
      <c r="E33" s="38" t="s">
        <v>102</v>
      </c>
      <c r="F33" s="267" t="s">
        <v>109</v>
      </c>
      <c r="G33" s="267" t="s">
        <v>110</v>
      </c>
      <c r="H33" s="268">
        <v>222566</v>
      </c>
      <c r="I33" s="269" t="s">
        <v>316</v>
      </c>
      <c r="J33" s="21">
        <f t="shared" si="27"/>
        <v>160597.69999999998</v>
      </c>
      <c r="K33" s="255">
        <v>146868.9</v>
      </c>
      <c r="L33" s="255">
        <v>13728.8</v>
      </c>
      <c r="M33" s="255">
        <v>0</v>
      </c>
      <c r="N33" s="21">
        <f>SUM(O33:Q33)</f>
        <v>35700.85</v>
      </c>
      <c r="O33" s="254">
        <v>35343.85</v>
      </c>
      <c r="P33" s="255">
        <v>178.5</v>
      </c>
      <c r="Q33" s="254">
        <v>178.5</v>
      </c>
      <c r="R33" s="88">
        <f>N33/J33*100</f>
        <v>22.229988349770888</v>
      </c>
      <c r="S33" s="21">
        <f>SUM(T33:V33)</f>
        <v>67153.5</v>
      </c>
      <c r="T33" s="254">
        <v>66481.899999999994</v>
      </c>
      <c r="U33" s="255">
        <v>335.8</v>
      </c>
      <c r="V33" s="258">
        <v>335.8</v>
      </c>
      <c r="W33" s="88">
        <f t="shared" si="5"/>
        <v>41.814733336778801</v>
      </c>
    </row>
    <row r="34" spans="1:23" s="244" customFormat="1" ht="86.25" customHeight="1" x14ac:dyDescent="0.25">
      <c r="A34" s="486">
        <v>7</v>
      </c>
      <c r="B34" s="144" t="s">
        <v>188</v>
      </c>
      <c r="C34" s="242" t="s">
        <v>98</v>
      </c>
      <c r="D34" s="47">
        <v>218350.6</v>
      </c>
      <c r="E34" s="51"/>
      <c r="F34" s="256" t="s">
        <v>163</v>
      </c>
      <c r="G34" s="270" t="s">
        <v>164</v>
      </c>
      <c r="H34" s="265"/>
      <c r="I34" s="271"/>
      <c r="J34" s="30">
        <f t="shared" si="27"/>
        <v>119156.9</v>
      </c>
      <c r="K34" s="259">
        <v>109928.5</v>
      </c>
      <c r="L34" s="259">
        <v>9228.4</v>
      </c>
      <c r="M34" s="259">
        <v>0</v>
      </c>
      <c r="N34" s="30"/>
      <c r="O34" s="258"/>
      <c r="P34" s="258"/>
      <c r="Q34" s="258"/>
      <c r="R34" s="48">
        <f t="shared" si="3"/>
        <v>0</v>
      </c>
      <c r="S34" s="30"/>
      <c r="T34" s="258"/>
      <c r="U34" s="259"/>
      <c r="V34" s="258"/>
      <c r="W34" s="48">
        <f t="shared" si="5"/>
        <v>0</v>
      </c>
    </row>
    <row r="35" spans="1:23" s="244" customFormat="1" ht="57.75" customHeight="1" x14ac:dyDescent="0.25">
      <c r="A35" s="486">
        <v>8</v>
      </c>
      <c r="B35" s="144" t="s">
        <v>155</v>
      </c>
      <c r="C35" s="242" t="s">
        <v>98</v>
      </c>
      <c r="D35" s="47">
        <v>200000.1</v>
      </c>
      <c r="E35" s="51"/>
      <c r="F35" s="256"/>
      <c r="G35" s="270" t="s">
        <v>165</v>
      </c>
      <c r="H35" s="265"/>
      <c r="I35" s="271"/>
      <c r="J35" s="30">
        <f t="shared" si="27"/>
        <v>195162.7</v>
      </c>
      <c r="K35" s="259">
        <v>162701</v>
      </c>
      <c r="L35" s="259">
        <v>32461.7</v>
      </c>
      <c r="M35" s="259">
        <v>0</v>
      </c>
      <c r="N35" s="30"/>
      <c r="O35" s="258"/>
      <c r="P35" s="258"/>
      <c r="Q35" s="258"/>
      <c r="R35" s="48">
        <f t="shared" si="3"/>
        <v>0</v>
      </c>
      <c r="S35" s="30"/>
      <c r="T35" s="258"/>
      <c r="U35" s="259"/>
      <c r="V35" s="258"/>
      <c r="W35" s="48">
        <f t="shared" si="5"/>
        <v>0</v>
      </c>
    </row>
    <row r="36" spans="1:23" s="244" customFormat="1" ht="58.5" customHeight="1" x14ac:dyDescent="0.25">
      <c r="A36" s="486">
        <v>9</v>
      </c>
      <c r="B36" s="144" t="s">
        <v>156</v>
      </c>
      <c r="C36" s="242" t="s">
        <v>98</v>
      </c>
      <c r="D36" s="47">
        <v>140010</v>
      </c>
      <c r="E36" s="51"/>
      <c r="F36" s="256"/>
      <c r="G36" s="270" t="s">
        <v>166</v>
      </c>
      <c r="H36" s="265"/>
      <c r="I36" s="271"/>
      <c r="J36" s="30">
        <f t="shared" si="27"/>
        <v>130143.6</v>
      </c>
      <c r="K36" s="259">
        <v>118466.6</v>
      </c>
      <c r="L36" s="259">
        <v>11677</v>
      </c>
      <c r="M36" s="259">
        <v>0</v>
      </c>
      <c r="N36" s="30"/>
      <c r="O36" s="258"/>
      <c r="P36" s="258"/>
      <c r="Q36" s="258"/>
      <c r="R36" s="48">
        <f t="shared" si="3"/>
        <v>0</v>
      </c>
      <c r="S36" s="30"/>
      <c r="T36" s="258"/>
      <c r="U36" s="259"/>
      <c r="V36" s="258"/>
      <c r="W36" s="48">
        <f t="shared" si="5"/>
        <v>0</v>
      </c>
    </row>
    <row r="37" spans="1:23" s="244" customFormat="1" ht="86.25" customHeight="1" x14ac:dyDescent="0.25">
      <c r="A37" s="486">
        <v>10</v>
      </c>
      <c r="B37" s="144" t="s">
        <v>157</v>
      </c>
      <c r="C37" s="243" t="s">
        <v>98</v>
      </c>
      <c r="D37" s="47">
        <v>93981.53</v>
      </c>
      <c r="E37" s="51" t="s">
        <v>103</v>
      </c>
      <c r="F37" s="261" t="s">
        <v>112</v>
      </c>
      <c r="G37" s="261" t="s">
        <v>113</v>
      </c>
      <c r="H37" s="272">
        <v>80233.259999999995</v>
      </c>
      <c r="I37" s="273" t="s">
        <v>111</v>
      </c>
      <c r="J37" s="30">
        <f t="shared" si="27"/>
        <v>28685</v>
      </c>
      <c r="K37" s="259">
        <v>18136.8</v>
      </c>
      <c r="L37" s="259">
        <v>10548.2</v>
      </c>
      <c r="M37" s="259"/>
      <c r="N37" s="30">
        <f>SUM(O37:Q37)</f>
        <v>9448.94</v>
      </c>
      <c r="O37" s="258">
        <v>9354.5</v>
      </c>
      <c r="P37" s="259">
        <v>47.2</v>
      </c>
      <c r="Q37" s="258">
        <v>47.24</v>
      </c>
      <c r="R37" s="48">
        <f t="shared" si="3"/>
        <v>32.940352100400908</v>
      </c>
      <c r="S37" s="30">
        <f>SUM(T37:V37)</f>
        <v>9448.94</v>
      </c>
      <c r="T37" s="258">
        <v>9354.5</v>
      </c>
      <c r="U37" s="259">
        <v>47.2</v>
      </c>
      <c r="V37" s="258">
        <v>47.24</v>
      </c>
      <c r="W37" s="48">
        <f t="shared" si="5"/>
        <v>32.940352100400908</v>
      </c>
    </row>
    <row r="38" spans="1:23" s="252" customFormat="1" ht="62.25" customHeight="1" x14ac:dyDescent="0.25">
      <c r="A38" s="321"/>
      <c r="B38" s="473" t="s">
        <v>28</v>
      </c>
      <c r="C38" s="251"/>
      <c r="D38" s="190"/>
      <c r="E38" s="236"/>
      <c r="F38" s="274"/>
      <c r="G38" s="274"/>
      <c r="H38" s="275"/>
      <c r="I38" s="276"/>
      <c r="J38" s="238"/>
      <c r="K38" s="196"/>
      <c r="L38" s="196"/>
      <c r="M38" s="196"/>
      <c r="N38" s="238"/>
      <c r="O38" s="194"/>
      <c r="P38" s="196"/>
      <c r="Q38" s="194"/>
      <c r="R38" s="195"/>
      <c r="S38" s="238"/>
      <c r="T38" s="194"/>
      <c r="U38" s="196"/>
      <c r="V38" s="194"/>
      <c r="W38" s="195"/>
    </row>
    <row r="39" spans="1:23" s="252" customFormat="1" ht="40.5" customHeight="1" x14ac:dyDescent="0.25">
      <c r="A39" s="321"/>
      <c r="B39" s="473" t="s">
        <v>189</v>
      </c>
      <c r="C39" s="251"/>
      <c r="D39" s="190"/>
      <c r="E39" s="236"/>
      <c r="F39" s="274"/>
      <c r="G39" s="274"/>
      <c r="H39" s="275"/>
      <c r="I39" s="276"/>
      <c r="J39" s="238"/>
      <c r="K39" s="196"/>
      <c r="L39" s="196"/>
      <c r="M39" s="196"/>
      <c r="N39" s="238"/>
      <c r="O39" s="194"/>
      <c r="P39" s="196"/>
      <c r="Q39" s="194"/>
      <c r="R39" s="195"/>
      <c r="S39" s="238"/>
      <c r="T39" s="194"/>
      <c r="U39" s="196"/>
      <c r="V39" s="194"/>
      <c r="W39" s="195"/>
    </row>
    <row r="40" spans="1:23" s="244" customFormat="1" ht="41.25" customHeight="1" x14ac:dyDescent="0.25">
      <c r="A40" s="486">
        <v>11</v>
      </c>
      <c r="B40" s="146" t="s">
        <v>190</v>
      </c>
      <c r="C40" s="243"/>
      <c r="D40" s="47"/>
      <c r="E40" s="51"/>
      <c r="F40" s="261"/>
      <c r="G40" s="261"/>
      <c r="H40" s="272"/>
      <c r="I40" s="273"/>
      <c r="J40" s="30">
        <f>K40+L40+M40</f>
        <v>5301.9</v>
      </c>
      <c r="K40" s="259"/>
      <c r="L40" s="259">
        <v>5301.9</v>
      </c>
      <c r="M40" s="259"/>
      <c r="N40" s="30"/>
      <c r="O40" s="258"/>
      <c r="P40" s="259"/>
      <c r="Q40" s="258"/>
      <c r="R40" s="48"/>
      <c r="S40" s="30"/>
      <c r="T40" s="258"/>
      <c r="U40" s="259"/>
      <c r="V40" s="258"/>
      <c r="W40" s="48"/>
    </row>
    <row r="41" spans="1:23" s="83" customFormat="1" ht="25.5" customHeight="1" x14ac:dyDescent="0.25">
      <c r="A41" s="485"/>
      <c r="B41" s="472" t="s">
        <v>178</v>
      </c>
      <c r="C41" s="242"/>
      <c r="D41" s="19"/>
      <c r="E41" s="38"/>
      <c r="F41" s="267"/>
      <c r="G41" s="267"/>
      <c r="H41" s="268"/>
      <c r="I41" s="269"/>
      <c r="J41" s="21">
        <f>K41+L41+M41</f>
        <v>5301.9</v>
      </c>
      <c r="K41" s="255"/>
      <c r="L41" s="259">
        <v>5301.9</v>
      </c>
      <c r="M41" s="255"/>
      <c r="N41" s="21"/>
      <c r="O41" s="254"/>
      <c r="P41" s="255"/>
      <c r="Q41" s="254"/>
      <c r="R41" s="88"/>
      <c r="S41" s="21"/>
      <c r="T41" s="258"/>
      <c r="U41" s="259"/>
      <c r="V41" s="254"/>
      <c r="W41" s="88"/>
    </row>
    <row r="42" spans="1:23" s="285" customFormat="1" ht="100.5" customHeight="1" x14ac:dyDescent="0.25">
      <c r="A42" s="488"/>
      <c r="B42" s="147" t="s">
        <v>74</v>
      </c>
      <c r="C42" s="278">
        <v>3</v>
      </c>
      <c r="D42" s="279"/>
      <c r="E42" s="280"/>
      <c r="F42" s="281"/>
      <c r="G42" s="281"/>
      <c r="H42" s="281"/>
      <c r="I42" s="282"/>
      <c r="J42" s="283">
        <f t="shared" si="27"/>
        <v>743339</v>
      </c>
      <c r="K42" s="284">
        <f>K45+K47+K49+K52</f>
        <v>667205.80000000005</v>
      </c>
      <c r="L42" s="284">
        <f>L45+L47+L49+L52</f>
        <v>76133.2</v>
      </c>
      <c r="M42" s="284">
        <f>M45+M47+M49+M52</f>
        <v>0</v>
      </c>
      <c r="N42" s="283">
        <f>O42+P42+Q42</f>
        <v>27568.559999999998</v>
      </c>
      <c r="O42" s="284">
        <f>O45+O47+O49+O52</f>
        <v>27292.799999999999</v>
      </c>
      <c r="P42" s="284">
        <f t="shared" ref="P42:Q42" si="32">P45+P47+P49+P52</f>
        <v>253.28</v>
      </c>
      <c r="Q42" s="284">
        <f t="shared" si="32"/>
        <v>22.48</v>
      </c>
      <c r="R42" s="82">
        <f t="shared" si="3"/>
        <v>3.708746614936119</v>
      </c>
      <c r="S42" s="283">
        <f>T42+U42+V42</f>
        <v>27568.559999999998</v>
      </c>
      <c r="T42" s="284">
        <f>T45+T47+T49+T52</f>
        <v>27292.799999999999</v>
      </c>
      <c r="U42" s="284">
        <f t="shared" ref="U42:V42" si="33">U45+U47+U49+U52</f>
        <v>253.28</v>
      </c>
      <c r="V42" s="284">
        <f t="shared" si="33"/>
        <v>22.48</v>
      </c>
      <c r="W42" s="82">
        <f t="shared" si="5"/>
        <v>3.708746614936119</v>
      </c>
    </row>
    <row r="43" spans="1:23" s="252" customFormat="1" ht="69.75" customHeight="1" x14ac:dyDescent="0.25">
      <c r="A43" s="321"/>
      <c r="B43" s="189" t="s">
        <v>32</v>
      </c>
      <c r="C43" s="251"/>
      <c r="D43" s="190"/>
      <c r="E43" s="286"/>
      <c r="F43" s="286"/>
      <c r="G43" s="287"/>
      <c r="H43" s="287"/>
      <c r="I43" s="288"/>
      <c r="J43" s="238"/>
      <c r="K43" s="194"/>
      <c r="L43" s="194"/>
      <c r="M43" s="194"/>
      <c r="N43" s="238">
        <f t="shared" si="28"/>
        <v>0</v>
      </c>
      <c r="O43" s="194"/>
      <c r="P43" s="194"/>
      <c r="Q43" s="194"/>
      <c r="R43" s="195"/>
      <c r="S43" s="238">
        <f t="shared" ref="S43:S59" si="34">T43+U43+V43</f>
        <v>0</v>
      </c>
      <c r="T43" s="194"/>
      <c r="U43" s="196"/>
      <c r="V43" s="194"/>
      <c r="W43" s="195"/>
    </row>
    <row r="44" spans="1:23" s="83" customFormat="1" ht="29.25" customHeight="1" x14ac:dyDescent="0.25">
      <c r="A44" s="485"/>
      <c r="B44" s="465" t="s">
        <v>29</v>
      </c>
      <c r="C44" s="242"/>
      <c r="D44" s="19"/>
      <c r="E44" s="289"/>
      <c r="F44" s="289"/>
      <c r="G44" s="290"/>
      <c r="H44" s="290"/>
      <c r="I44" s="291"/>
      <c r="J44" s="21">
        <f t="shared" si="27"/>
        <v>0</v>
      </c>
      <c r="K44" s="254"/>
      <c r="L44" s="254"/>
      <c r="M44" s="254"/>
      <c r="N44" s="21">
        <f t="shared" si="28"/>
        <v>0</v>
      </c>
      <c r="O44" s="254"/>
      <c r="P44" s="254"/>
      <c r="Q44" s="254"/>
      <c r="R44" s="88"/>
      <c r="S44" s="21">
        <f t="shared" si="34"/>
        <v>0</v>
      </c>
      <c r="T44" s="254"/>
      <c r="U44" s="254"/>
      <c r="V44" s="254"/>
      <c r="W44" s="88"/>
    </row>
    <row r="45" spans="1:23" s="83" customFormat="1" ht="75.75" customHeight="1" x14ac:dyDescent="0.25">
      <c r="A45" s="485">
        <v>12</v>
      </c>
      <c r="B45" s="145" t="s">
        <v>81</v>
      </c>
      <c r="C45" s="242" t="s">
        <v>314</v>
      </c>
      <c r="D45" s="19">
        <v>115846.52</v>
      </c>
      <c r="E45" s="38" t="s">
        <v>104</v>
      </c>
      <c r="F45" s="267" t="s">
        <v>114</v>
      </c>
      <c r="G45" s="38"/>
      <c r="H45" s="292">
        <v>108855.63</v>
      </c>
      <c r="I45" s="20"/>
      <c r="J45" s="21">
        <f t="shared" si="27"/>
        <v>61212.200000000004</v>
      </c>
      <c r="K45" s="21">
        <v>35948.300000000003</v>
      </c>
      <c r="L45" s="21">
        <v>25263.9</v>
      </c>
      <c r="M45" s="21"/>
      <c r="N45" s="21">
        <f t="shared" si="28"/>
        <v>1998.48</v>
      </c>
      <c r="O45" s="21">
        <v>1978.5</v>
      </c>
      <c r="P45" s="21">
        <v>18.98</v>
      </c>
      <c r="Q45" s="21">
        <v>1</v>
      </c>
      <c r="R45" s="88">
        <f t="shared" si="3"/>
        <v>3.2648393620879497</v>
      </c>
      <c r="S45" s="21">
        <f t="shared" si="34"/>
        <v>1998.48</v>
      </c>
      <c r="T45" s="21">
        <v>1978.5</v>
      </c>
      <c r="U45" s="21">
        <v>18.98</v>
      </c>
      <c r="V45" s="21">
        <v>1</v>
      </c>
      <c r="W45" s="88">
        <f t="shared" si="5"/>
        <v>3.2648393620879497</v>
      </c>
    </row>
    <row r="46" spans="1:23" s="246" customFormat="1" ht="27" customHeight="1" x14ac:dyDescent="0.25">
      <c r="A46" s="487"/>
      <c r="B46" s="465" t="s">
        <v>82</v>
      </c>
      <c r="C46" s="247"/>
      <c r="D46" s="23"/>
      <c r="E46" s="293"/>
      <c r="F46" s="293"/>
      <c r="G46" s="293"/>
      <c r="H46" s="26"/>
      <c r="I46" s="253"/>
      <c r="J46" s="21">
        <f t="shared" si="27"/>
        <v>0</v>
      </c>
      <c r="K46" s="254"/>
      <c r="L46" s="254"/>
      <c r="M46" s="255"/>
      <c r="N46" s="21">
        <f t="shared" si="28"/>
        <v>0</v>
      </c>
      <c r="O46" s="254"/>
      <c r="P46" s="254"/>
      <c r="Q46" s="254"/>
      <c r="R46" s="88"/>
      <c r="S46" s="21">
        <f t="shared" si="34"/>
        <v>0</v>
      </c>
      <c r="T46" s="258"/>
      <c r="U46" s="258"/>
      <c r="V46" s="254"/>
      <c r="W46" s="88"/>
    </row>
    <row r="47" spans="1:23" s="244" customFormat="1" ht="87" customHeight="1" x14ac:dyDescent="0.25">
      <c r="A47" s="486">
        <v>13</v>
      </c>
      <c r="B47" s="144" t="s">
        <v>83</v>
      </c>
      <c r="C47" s="242" t="s">
        <v>314</v>
      </c>
      <c r="D47" s="47">
        <v>211000.5</v>
      </c>
      <c r="E47" s="256" t="s">
        <v>105</v>
      </c>
      <c r="F47" s="256" t="s">
        <v>148</v>
      </c>
      <c r="G47" s="256" t="s">
        <v>149</v>
      </c>
      <c r="H47" s="256">
        <v>136917.174</v>
      </c>
      <c r="I47" s="257">
        <v>44440</v>
      </c>
      <c r="J47" s="30">
        <f t="shared" si="27"/>
        <v>144072.79999999999</v>
      </c>
      <c r="K47" s="254">
        <v>113943.8</v>
      </c>
      <c r="L47" s="258">
        <v>30129</v>
      </c>
      <c r="M47" s="259">
        <v>0</v>
      </c>
      <c r="N47" s="30">
        <f t="shared" si="28"/>
        <v>19773.59</v>
      </c>
      <c r="O47" s="258">
        <v>19575.8</v>
      </c>
      <c r="P47" s="259">
        <v>187.9</v>
      </c>
      <c r="Q47" s="258">
        <v>9.89</v>
      </c>
      <c r="R47" s="48">
        <f t="shared" si="3"/>
        <v>13.724721113214988</v>
      </c>
      <c r="S47" s="30">
        <f t="shared" si="34"/>
        <v>19773.59</v>
      </c>
      <c r="T47" s="258">
        <v>19575.8</v>
      </c>
      <c r="U47" s="259">
        <v>187.9</v>
      </c>
      <c r="V47" s="258">
        <v>9.89</v>
      </c>
      <c r="W47" s="48">
        <f t="shared" si="5"/>
        <v>13.724721113214988</v>
      </c>
    </row>
    <row r="48" spans="1:23" s="244" customFormat="1" ht="29.25" customHeight="1" x14ac:dyDescent="0.25">
      <c r="A48" s="486"/>
      <c r="B48" s="471" t="s">
        <v>30</v>
      </c>
      <c r="C48" s="243"/>
      <c r="D48" s="47"/>
      <c r="E48" s="256"/>
      <c r="F48" s="256"/>
      <c r="G48" s="256"/>
      <c r="H48" s="256"/>
      <c r="I48" s="257"/>
      <c r="J48" s="30"/>
      <c r="K48" s="258"/>
      <c r="L48" s="258"/>
      <c r="M48" s="259"/>
      <c r="N48" s="30"/>
      <c r="O48" s="258"/>
      <c r="P48" s="258"/>
      <c r="Q48" s="258"/>
      <c r="R48" s="48"/>
      <c r="S48" s="30"/>
      <c r="T48" s="258"/>
      <c r="U48" s="259"/>
      <c r="V48" s="258"/>
      <c r="W48" s="48"/>
    </row>
    <row r="49" spans="1:23" s="244" customFormat="1" ht="64.5" customHeight="1" x14ac:dyDescent="0.25">
      <c r="A49" s="486">
        <v>14</v>
      </c>
      <c r="B49" s="146" t="s">
        <v>191</v>
      </c>
      <c r="C49" s="243"/>
      <c r="D49" s="47"/>
      <c r="E49" s="256"/>
      <c r="F49" s="256"/>
      <c r="G49" s="256"/>
      <c r="H49" s="256"/>
      <c r="I49" s="257"/>
      <c r="J49" s="30">
        <f>K49+L49+M49</f>
        <v>16560</v>
      </c>
      <c r="K49" s="258">
        <v>0</v>
      </c>
      <c r="L49" s="258">
        <v>16560</v>
      </c>
      <c r="M49" s="259"/>
      <c r="N49" s="30"/>
      <c r="O49" s="258"/>
      <c r="P49" s="258"/>
      <c r="Q49" s="258"/>
      <c r="R49" s="48"/>
      <c r="S49" s="30"/>
      <c r="T49" s="258"/>
      <c r="U49" s="259"/>
      <c r="V49" s="258"/>
      <c r="W49" s="48"/>
    </row>
    <row r="50" spans="1:23" s="298" customFormat="1" ht="35.25" customHeight="1" x14ac:dyDescent="0.25">
      <c r="A50" s="489"/>
      <c r="B50" s="469" t="s">
        <v>178</v>
      </c>
      <c r="C50" s="295"/>
      <c r="D50" s="296"/>
      <c r="E50" s="297"/>
      <c r="F50" s="297"/>
      <c r="G50" s="297"/>
      <c r="H50" s="256"/>
      <c r="I50" s="257"/>
      <c r="J50" s="30">
        <f t="shared" si="27"/>
        <v>16560</v>
      </c>
      <c r="K50" s="258"/>
      <c r="L50" s="258">
        <v>16560</v>
      </c>
      <c r="M50" s="259"/>
      <c r="N50" s="30">
        <f t="shared" si="28"/>
        <v>0</v>
      </c>
      <c r="O50" s="258"/>
      <c r="P50" s="258"/>
      <c r="Q50" s="258"/>
      <c r="R50" s="48"/>
      <c r="S50" s="30">
        <f t="shared" si="34"/>
        <v>0</v>
      </c>
      <c r="T50" s="258"/>
      <c r="U50" s="258"/>
      <c r="V50" s="258"/>
      <c r="W50" s="48"/>
    </row>
    <row r="51" spans="1:23" s="244" customFormat="1" ht="24" customHeight="1" x14ac:dyDescent="0.25">
      <c r="A51" s="486"/>
      <c r="B51" s="471" t="s">
        <v>19</v>
      </c>
      <c r="C51" s="243"/>
      <c r="D51" s="47"/>
      <c r="E51" s="256"/>
      <c r="F51" s="256"/>
      <c r="G51" s="256"/>
      <c r="H51" s="299"/>
      <c r="I51" s="271"/>
      <c r="J51" s="30"/>
      <c r="K51" s="258"/>
      <c r="L51" s="258"/>
      <c r="M51" s="259"/>
      <c r="N51" s="30"/>
      <c r="O51" s="258"/>
      <c r="P51" s="259"/>
      <c r="Q51" s="258"/>
      <c r="R51" s="48"/>
      <c r="S51" s="30"/>
      <c r="T51" s="258"/>
      <c r="U51" s="258"/>
      <c r="V51" s="258"/>
      <c r="W51" s="48"/>
    </row>
    <row r="52" spans="1:23" s="83" customFormat="1" ht="73.5" customHeight="1" x14ac:dyDescent="0.25">
      <c r="A52" s="485">
        <v>15</v>
      </c>
      <c r="B52" s="145" t="s">
        <v>87</v>
      </c>
      <c r="C52" s="242" t="s">
        <v>315</v>
      </c>
      <c r="D52" s="19">
        <v>1269091.6000000001</v>
      </c>
      <c r="E52" s="26" t="s">
        <v>106</v>
      </c>
      <c r="F52" s="26" t="s">
        <v>150</v>
      </c>
      <c r="G52" s="26" t="s">
        <v>167</v>
      </c>
      <c r="H52" s="300">
        <v>1092347.43</v>
      </c>
      <c r="I52" s="301" t="s">
        <v>151</v>
      </c>
      <c r="J52" s="21">
        <f t="shared" si="27"/>
        <v>521494</v>
      </c>
      <c r="K52" s="254">
        <v>517313.7</v>
      </c>
      <c r="L52" s="254">
        <v>4180.3</v>
      </c>
      <c r="M52" s="255">
        <v>0</v>
      </c>
      <c r="N52" s="21">
        <f>O52+P52+Q52</f>
        <v>5796.49</v>
      </c>
      <c r="O52" s="254">
        <v>5738.5</v>
      </c>
      <c r="P52" s="258">
        <v>46.4</v>
      </c>
      <c r="Q52" s="254">
        <v>11.59</v>
      </c>
      <c r="R52" s="88">
        <f t="shared" si="3"/>
        <v>1.1115161440016568</v>
      </c>
      <c r="S52" s="21">
        <f>T52+U52+V52</f>
        <v>5796.49</v>
      </c>
      <c r="T52" s="254">
        <v>5738.5</v>
      </c>
      <c r="U52" s="258">
        <v>46.4</v>
      </c>
      <c r="V52" s="254">
        <v>11.59</v>
      </c>
      <c r="W52" s="88">
        <f t="shared" si="5"/>
        <v>1.1115161440016568</v>
      </c>
    </row>
    <row r="53" spans="1:23" s="241" customFormat="1" ht="21.75" customHeight="1" x14ac:dyDescent="0.25">
      <c r="A53" s="490"/>
      <c r="B53" s="148" t="s">
        <v>22</v>
      </c>
      <c r="C53" s="240">
        <v>16</v>
      </c>
      <c r="D53" s="16"/>
      <c r="E53" s="302"/>
      <c r="F53" s="302"/>
      <c r="G53" s="302"/>
      <c r="H53" s="302"/>
      <c r="I53" s="303"/>
      <c r="J53" s="18">
        <f>K53+L53+M53</f>
        <v>970160.99765111995</v>
      </c>
      <c r="K53" s="304">
        <f>K57+K56</f>
        <v>761814.7</v>
      </c>
      <c r="L53" s="304">
        <f>L57+L56</f>
        <v>199041.50000000003</v>
      </c>
      <c r="M53" s="304">
        <f>M57+M56</f>
        <v>9304.7976511199995</v>
      </c>
      <c r="N53" s="18">
        <f>O53+P53+Q53</f>
        <v>37507.18</v>
      </c>
      <c r="O53" s="304">
        <f>O57+O56</f>
        <v>29639.870000000003</v>
      </c>
      <c r="P53" s="304">
        <f t="shared" ref="P53:Q53" si="35">P57+P56</f>
        <v>7488.9299999999994</v>
      </c>
      <c r="Q53" s="304">
        <f t="shared" si="35"/>
        <v>378.38</v>
      </c>
      <c r="R53" s="18">
        <f t="shared" si="3"/>
        <v>3.8660779077709302</v>
      </c>
      <c r="S53" s="18">
        <f t="shared" si="34"/>
        <v>37507.18</v>
      </c>
      <c r="T53" s="304">
        <f>T57+T56</f>
        <v>29639.9</v>
      </c>
      <c r="U53" s="304">
        <f t="shared" ref="U53:V53" si="36">U57+U56</f>
        <v>7488.9</v>
      </c>
      <c r="V53" s="304">
        <f t="shared" si="36"/>
        <v>378.38</v>
      </c>
      <c r="W53" s="18">
        <f t="shared" si="5"/>
        <v>3.8660779077709302</v>
      </c>
    </row>
    <row r="54" spans="1:23" s="83" customFormat="1" ht="22.5" customHeight="1" x14ac:dyDescent="0.25">
      <c r="A54" s="485"/>
      <c r="B54" s="467" t="s">
        <v>20</v>
      </c>
      <c r="C54" s="242"/>
      <c r="D54" s="19"/>
      <c r="E54" s="26"/>
      <c r="F54" s="26"/>
      <c r="G54" s="26"/>
      <c r="H54" s="26"/>
      <c r="I54" s="253"/>
      <c r="J54" s="30">
        <f t="shared" si="27"/>
        <v>0</v>
      </c>
      <c r="K54" s="258"/>
      <c r="L54" s="258"/>
      <c r="M54" s="258"/>
      <c r="N54" s="30">
        <f t="shared" si="28"/>
        <v>0</v>
      </c>
      <c r="O54" s="258"/>
      <c r="P54" s="258"/>
      <c r="Q54" s="258"/>
      <c r="R54" s="48"/>
      <c r="S54" s="30">
        <f t="shared" si="34"/>
        <v>0</v>
      </c>
      <c r="T54" s="258"/>
      <c r="U54" s="259"/>
      <c r="V54" s="254"/>
      <c r="W54" s="48"/>
    </row>
    <row r="55" spans="1:23" s="83" customFormat="1" ht="72" customHeight="1" x14ac:dyDescent="0.25">
      <c r="A55" s="485"/>
      <c r="B55" s="213" t="s">
        <v>350</v>
      </c>
      <c r="C55" s="242"/>
      <c r="D55" s="19"/>
      <c r="E55" s="26"/>
      <c r="F55" s="26"/>
      <c r="G55" s="26"/>
      <c r="H55" s="26"/>
      <c r="I55" s="253"/>
      <c r="J55" s="30"/>
      <c r="K55" s="258"/>
      <c r="L55" s="258"/>
      <c r="M55" s="258"/>
      <c r="N55" s="30"/>
      <c r="O55" s="258"/>
      <c r="P55" s="258"/>
      <c r="Q55" s="258"/>
      <c r="R55" s="48"/>
      <c r="S55" s="30"/>
      <c r="T55" s="258"/>
      <c r="U55" s="259"/>
      <c r="V55" s="254"/>
      <c r="W55" s="48"/>
    </row>
    <row r="56" spans="1:23" s="83" customFormat="1" ht="102.75" customHeight="1" x14ac:dyDescent="0.25">
      <c r="A56" s="485">
        <v>16</v>
      </c>
      <c r="B56" s="210" t="s">
        <v>351</v>
      </c>
      <c r="C56" s="242"/>
      <c r="D56" s="19"/>
      <c r="E56" s="26"/>
      <c r="F56" s="26"/>
      <c r="G56" s="26"/>
      <c r="H56" s="26"/>
      <c r="I56" s="253"/>
      <c r="J56" s="30">
        <f>K56+L56+M56</f>
        <v>14642.1</v>
      </c>
      <c r="K56" s="258"/>
      <c r="L56" s="258">
        <v>14642.1</v>
      </c>
      <c r="M56" s="258"/>
      <c r="N56" s="30"/>
      <c r="O56" s="258"/>
      <c r="P56" s="258"/>
      <c r="Q56" s="258"/>
      <c r="R56" s="48"/>
      <c r="S56" s="30"/>
      <c r="T56" s="258"/>
      <c r="U56" s="259"/>
      <c r="V56" s="254"/>
      <c r="W56" s="48"/>
    </row>
    <row r="57" spans="1:23" s="387" customFormat="1" ht="69.75" customHeight="1" x14ac:dyDescent="0.25">
      <c r="A57" s="498"/>
      <c r="B57" s="158" t="s">
        <v>33</v>
      </c>
      <c r="C57" s="380"/>
      <c r="D57" s="381"/>
      <c r="E57" s="221"/>
      <c r="F57" s="221"/>
      <c r="G57" s="221"/>
      <c r="H57" s="382"/>
      <c r="I57" s="383"/>
      <c r="J57" s="384">
        <f t="shared" si="27"/>
        <v>955518.89765111997</v>
      </c>
      <c r="K57" s="385">
        <f>K58+K90</f>
        <v>761814.7</v>
      </c>
      <c r="L57" s="385">
        <f>L58+L90</f>
        <v>184399.40000000002</v>
      </c>
      <c r="M57" s="385">
        <f>M58+M90</f>
        <v>9304.7976511199995</v>
      </c>
      <c r="N57" s="384">
        <f t="shared" si="28"/>
        <v>37507.18</v>
      </c>
      <c r="O57" s="385">
        <f>O58+O90</f>
        <v>29639.870000000003</v>
      </c>
      <c r="P57" s="385">
        <f>P58+P90</f>
        <v>7488.9299999999994</v>
      </c>
      <c r="Q57" s="385">
        <f>Q58+Q90</f>
        <v>378.38</v>
      </c>
      <c r="R57" s="386">
        <f t="shared" si="3"/>
        <v>3.9253205867723886</v>
      </c>
      <c r="S57" s="384">
        <f t="shared" si="34"/>
        <v>37507.18</v>
      </c>
      <c r="T57" s="385">
        <f>T58+T90</f>
        <v>29639.9</v>
      </c>
      <c r="U57" s="385">
        <f>U58+U90</f>
        <v>7488.9</v>
      </c>
      <c r="V57" s="385">
        <f>V58+V90</f>
        <v>378.38</v>
      </c>
      <c r="W57" s="386">
        <f t="shared" si="5"/>
        <v>3.9253205867723886</v>
      </c>
    </row>
    <row r="58" spans="1:23" s="249" customFormat="1" ht="69.75" customHeight="1" x14ac:dyDescent="0.25">
      <c r="A58" s="492"/>
      <c r="B58" s="147" t="s">
        <v>23</v>
      </c>
      <c r="C58" s="113">
        <v>10</v>
      </c>
      <c r="D58" s="114"/>
      <c r="E58" s="115"/>
      <c r="F58" s="115"/>
      <c r="G58" s="115"/>
      <c r="H58" s="281"/>
      <c r="I58" s="282"/>
      <c r="J58" s="283">
        <f t="shared" si="27"/>
        <v>142705.1</v>
      </c>
      <c r="K58" s="284">
        <f>K60+K63+K66+K68+K71+K75+K77+K79+K81+K83+K85+K87+K88</f>
        <v>33020.699999999997</v>
      </c>
      <c r="L58" s="284">
        <f>L60+L63+L66+L68+L71+L75+L77+L79+L81+L83+L85+L87+L88</f>
        <v>109684.40000000001</v>
      </c>
      <c r="M58" s="284">
        <f>M60+M63+M66+M68+M71+M75+M77+M79+M81+M83+M85+M87+M88</f>
        <v>0</v>
      </c>
      <c r="N58" s="283">
        <f t="shared" si="28"/>
        <v>5975.4</v>
      </c>
      <c r="O58" s="284">
        <f>O60+O63+O66+O68+O71+O75+O77+O79+O81+O83+O85+O87+O88</f>
        <v>0</v>
      </c>
      <c r="P58" s="284">
        <f t="shared" ref="P58:Q58" si="37">P60+P63+P66+P68+P71+P75+P77+P79+P81+P83+P85+P87+P88</f>
        <v>5975.4</v>
      </c>
      <c r="Q58" s="284">
        <f t="shared" si="37"/>
        <v>0</v>
      </c>
      <c r="R58" s="82">
        <f t="shared" si="3"/>
        <v>4.1872364757811731</v>
      </c>
      <c r="S58" s="283">
        <f t="shared" si="34"/>
        <v>5975.4</v>
      </c>
      <c r="T58" s="284">
        <f>T60+T63+T66+T68+T71+T75+T77+T79+T81+T83+T85+T87+T88</f>
        <v>0</v>
      </c>
      <c r="U58" s="284">
        <f t="shared" ref="U58:V58" si="38">U60+U63+U66+U68+U71+U75+U77+U79+U81+U83+U85+U87+U88</f>
        <v>5975.4</v>
      </c>
      <c r="V58" s="284">
        <f t="shared" si="38"/>
        <v>0</v>
      </c>
      <c r="W58" s="82">
        <f t="shared" si="5"/>
        <v>4.1872364757811731</v>
      </c>
    </row>
    <row r="59" spans="1:23" s="252" customFormat="1" ht="69.75" customHeight="1" x14ac:dyDescent="0.25">
      <c r="A59" s="321"/>
      <c r="B59" s="189" t="s">
        <v>45</v>
      </c>
      <c r="C59" s="251"/>
      <c r="D59" s="190"/>
      <c r="E59" s="191"/>
      <c r="F59" s="191"/>
      <c r="G59" s="191"/>
      <c r="H59" s="191"/>
      <c r="I59" s="192"/>
      <c r="J59" s="238">
        <f t="shared" si="27"/>
        <v>0</v>
      </c>
      <c r="K59" s="194"/>
      <c r="L59" s="194"/>
      <c r="M59" s="194"/>
      <c r="N59" s="238">
        <f t="shared" si="28"/>
        <v>0</v>
      </c>
      <c r="O59" s="194"/>
      <c r="P59" s="194"/>
      <c r="Q59" s="194"/>
      <c r="R59" s="195"/>
      <c r="S59" s="238">
        <f t="shared" si="34"/>
        <v>0</v>
      </c>
      <c r="T59" s="194"/>
      <c r="U59" s="196"/>
      <c r="V59" s="194"/>
      <c r="W59" s="195"/>
    </row>
    <row r="60" spans="1:23" s="244" customFormat="1" ht="87" customHeight="1" x14ac:dyDescent="0.25">
      <c r="A60" s="486">
        <v>17</v>
      </c>
      <c r="B60" s="309" t="s">
        <v>352</v>
      </c>
      <c r="C60" s="243" t="s">
        <v>406</v>
      </c>
      <c r="D60" s="310">
        <v>382092.04</v>
      </c>
      <c r="E60" s="311" t="s">
        <v>419</v>
      </c>
      <c r="F60" s="311" t="s">
        <v>420</v>
      </c>
      <c r="G60" s="312" t="s">
        <v>421</v>
      </c>
      <c r="H60" s="313" t="s">
        <v>422</v>
      </c>
      <c r="I60" s="313" t="s">
        <v>423</v>
      </c>
      <c r="J60" s="30">
        <f>K60+L60+M60</f>
        <v>91310.1</v>
      </c>
      <c r="K60" s="258"/>
      <c r="L60" s="258">
        <v>91310.1</v>
      </c>
      <c r="M60" s="258"/>
      <c r="N60" s="30">
        <f>O60+P60+Q60</f>
        <v>5975.4</v>
      </c>
      <c r="O60" s="258"/>
      <c r="P60" s="258">
        <v>5975.4</v>
      </c>
      <c r="Q60" s="258"/>
      <c r="R60" s="88">
        <f t="shared" si="3"/>
        <v>6.544073437659141</v>
      </c>
      <c r="S60" s="30">
        <f>T60+U60+V60</f>
        <v>5975.4</v>
      </c>
      <c r="T60" s="258"/>
      <c r="U60" s="259">
        <v>5975.4</v>
      </c>
      <c r="V60" s="258"/>
      <c r="W60" s="48">
        <f>S60/J60*100</f>
        <v>6.544073437659141</v>
      </c>
    </row>
    <row r="61" spans="1:23" s="244" customFormat="1" ht="26.25" customHeight="1" x14ac:dyDescent="0.25">
      <c r="A61" s="486"/>
      <c r="B61" s="467" t="s">
        <v>178</v>
      </c>
      <c r="C61" s="243"/>
      <c r="D61" s="47"/>
      <c r="E61" s="256"/>
      <c r="F61" s="256"/>
      <c r="G61" s="256"/>
      <c r="H61" s="256"/>
      <c r="I61" s="257"/>
      <c r="J61" s="30">
        <f>K61+L61+M61</f>
        <v>7488.9</v>
      </c>
      <c r="K61" s="258"/>
      <c r="L61" s="258">
        <v>7488.9</v>
      </c>
      <c r="M61" s="258"/>
      <c r="N61" s="30"/>
      <c r="O61" s="258"/>
      <c r="P61" s="258"/>
      <c r="Q61" s="258"/>
      <c r="R61" s="88"/>
      <c r="S61" s="30"/>
      <c r="T61" s="258"/>
      <c r="U61" s="259"/>
      <c r="V61" s="258"/>
      <c r="W61" s="48"/>
    </row>
    <row r="62" spans="1:23" s="244" customFormat="1" ht="29.25" customHeight="1" x14ac:dyDescent="0.25">
      <c r="A62" s="486"/>
      <c r="B62" s="471" t="s">
        <v>34</v>
      </c>
      <c r="C62" s="243"/>
      <c r="D62" s="47"/>
      <c r="E62" s="256"/>
      <c r="F62" s="256"/>
      <c r="G62" s="256"/>
      <c r="H62" s="256"/>
      <c r="I62" s="257"/>
      <c r="J62" s="30"/>
      <c r="K62" s="258"/>
      <c r="L62" s="258"/>
      <c r="M62" s="258"/>
      <c r="N62" s="21"/>
      <c r="O62" s="258"/>
      <c r="P62" s="258"/>
      <c r="Q62" s="258"/>
      <c r="R62" s="88"/>
      <c r="S62" s="30"/>
      <c r="T62" s="258"/>
      <c r="U62" s="259"/>
      <c r="V62" s="258"/>
      <c r="W62" s="48"/>
    </row>
    <row r="63" spans="1:23" s="83" customFormat="1" ht="72" customHeight="1" x14ac:dyDescent="0.25">
      <c r="A63" s="485">
        <v>18</v>
      </c>
      <c r="B63" s="145" t="s">
        <v>192</v>
      </c>
      <c r="C63" s="242" t="s">
        <v>313</v>
      </c>
      <c r="D63" s="19"/>
      <c r="E63" s="26"/>
      <c r="F63" s="26" t="s">
        <v>517</v>
      </c>
      <c r="G63" s="315"/>
      <c r="H63" s="300"/>
      <c r="I63" s="301"/>
      <c r="J63" s="21">
        <f t="shared" si="27"/>
        <v>1900</v>
      </c>
      <c r="K63" s="254">
        <v>0</v>
      </c>
      <c r="L63" s="254">
        <v>1900</v>
      </c>
      <c r="M63" s="254"/>
      <c r="N63" s="21">
        <f t="shared" si="28"/>
        <v>0</v>
      </c>
      <c r="O63" s="254"/>
      <c r="P63" s="254"/>
      <c r="Q63" s="254"/>
      <c r="R63" s="88">
        <f t="shared" si="3"/>
        <v>0</v>
      </c>
      <c r="S63" s="21">
        <f>SUM(T63:V63)</f>
        <v>0</v>
      </c>
      <c r="T63" s="254"/>
      <c r="U63" s="254"/>
      <c r="V63" s="254"/>
      <c r="W63" s="88">
        <f t="shared" si="5"/>
        <v>0</v>
      </c>
    </row>
    <row r="64" spans="1:23" s="83" customFormat="1" ht="29.25" customHeight="1" x14ac:dyDescent="0.25">
      <c r="A64" s="485"/>
      <c r="B64" s="467" t="s">
        <v>178</v>
      </c>
      <c r="C64" s="242"/>
      <c r="D64" s="19"/>
      <c r="E64" s="26"/>
      <c r="F64" s="26"/>
      <c r="G64" s="315"/>
      <c r="H64" s="300"/>
      <c r="I64" s="301"/>
      <c r="J64" s="21">
        <f t="shared" si="27"/>
        <v>1900</v>
      </c>
      <c r="K64" s="254"/>
      <c r="L64" s="254">
        <v>1900</v>
      </c>
      <c r="M64" s="254"/>
      <c r="N64" s="21"/>
      <c r="O64" s="254"/>
      <c r="P64" s="254"/>
      <c r="Q64" s="254"/>
      <c r="R64" s="88"/>
      <c r="S64" s="21"/>
      <c r="T64" s="254"/>
      <c r="U64" s="254"/>
      <c r="V64" s="254"/>
      <c r="W64" s="88">
        <f t="shared" si="5"/>
        <v>0</v>
      </c>
    </row>
    <row r="65" spans="1:23" s="83" customFormat="1" ht="24" customHeight="1" x14ac:dyDescent="0.25">
      <c r="A65" s="485"/>
      <c r="B65" s="470" t="s">
        <v>177</v>
      </c>
      <c r="C65" s="242"/>
      <c r="D65" s="19"/>
      <c r="E65" s="26"/>
      <c r="F65" s="26"/>
      <c r="G65" s="315"/>
      <c r="H65" s="300"/>
      <c r="I65" s="301"/>
      <c r="J65" s="21"/>
      <c r="K65" s="254"/>
      <c r="L65" s="254"/>
      <c r="M65" s="254"/>
      <c r="N65" s="21"/>
      <c r="O65" s="254"/>
      <c r="P65" s="254"/>
      <c r="Q65" s="254"/>
      <c r="R65" s="88"/>
      <c r="S65" s="21"/>
      <c r="T65" s="254"/>
      <c r="U65" s="254"/>
      <c r="V65" s="254"/>
      <c r="W65" s="88"/>
    </row>
    <row r="66" spans="1:23" s="244" customFormat="1" ht="53.25" customHeight="1" x14ac:dyDescent="0.25">
      <c r="A66" s="486">
        <v>19</v>
      </c>
      <c r="B66" s="144" t="s">
        <v>193</v>
      </c>
      <c r="C66" s="242" t="s">
        <v>313</v>
      </c>
      <c r="D66" s="47"/>
      <c r="E66" s="256"/>
      <c r="F66" s="316" t="s">
        <v>410</v>
      </c>
      <c r="G66" s="316" t="s">
        <v>411</v>
      </c>
      <c r="H66" s="317">
        <v>1737500</v>
      </c>
      <c r="I66" s="316" t="s">
        <v>412</v>
      </c>
      <c r="J66" s="30">
        <f xml:space="preserve"> SUM(K66:M66)</f>
        <v>2350</v>
      </c>
      <c r="K66" s="258"/>
      <c r="L66" s="258">
        <v>2350</v>
      </c>
      <c r="M66" s="258"/>
      <c r="N66" s="30"/>
      <c r="O66" s="258"/>
      <c r="P66" s="258"/>
      <c r="Q66" s="258"/>
      <c r="R66" s="88">
        <f t="shared" si="3"/>
        <v>0</v>
      </c>
      <c r="S66" s="30"/>
      <c r="T66" s="258"/>
      <c r="U66" s="258"/>
      <c r="V66" s="258"/>
      <c r="W66" s="88">
        <f t="shared" si="5"/>
        <v>0</v>
      </c>
    </row>
    <row r="67" spans="1:23" s="83" customFormat="1" ht="33.75" customHeight="1" x14ac:dyDescent="0.25">
      <c r="A67" s="485"/>
      <c r="B67" s="467" t="s">
        <v>178</v>
      </c>
      <c r="C67" s="242"/>
      <c r="D67" s="19"/>
      <c r="E67" s="26"/>
      <c r="F67" s="26"/>
      <c r="G67" s="315"/>
      <c r="H67" s="300"/>
      <c r="I67" s="301"/>
      <c r="J67" s="21">
        <f>SUM(K67:M67)</f>
        <v>2350</v>
      </c>
      <c r="K67" s="254"/>
      <c r="L67" s="254">
        <v>2350</v>
      </c>
      <c r="M67" s="254"/>
      <c r="N67" s="21"/>
      <c r="O67" s="254"/>
      <c r="P67" s="254"/>
      <c r="Q67" s="254"/>
      <c r="R67" s="88"/>
      <c r="S67" s="21"/>
      <c r="T67" s="254"/>
      <c r="U67" s="254"/>
      <c r="V67" s="254"/>
      <c r="W67" s="88">
        <f t="shared" si="5"/>
        <v>0</v>
      </c>
    </row>
    <row r="68" spans="1:23" s="83" customFormat="1" ht="58.5" customHeight="1" x14ac:dyDescent="0.25">
      <c r="A68" s="485">
        <v>20</v>
      </c>
      <c r="B68" s="119" t="s">
        <v>194</v>
      </c>
      <c r="C68" s="242"/>
      <c r="D68" s="19"/>
      <c r="E68" s="26"/>
      <c r="F68" s="316" t="s">
        <v>413</v>
      </c>
      <c r="G68" s="316" t="s">
        <v>414</v>
      </c>
      <c r="H68" s="317">
        <v>830000</v>
      </c>
      <c r="I68" s="316" t="s">
        <v>415</v>
      </c>
      <c r="J68" s="21">
        <f>K68+L68+M68</f>
        <v>940</v>
      </c>
      <c r="K68" s="254"/>
      <c r="L68" s="254">
        <v>940</v>
      </c>
      <c r="M68" s="254"/>
      <c r="N68" s="21"/>
      <c r="O68" s="254"/>
      <c r="P68" s="254"/>
      <c r="Q68" s="254"/>
      <c r="R68" s="88">
        <f t="shared" si="3"/>
        <v>0</v>
      </c>
      <c r="S68" s="21"/>
      <c r="T68" s="254"/>
      <c r="U68" s="254"/>
      <c r="V68" s="254"/>
      <c r="W68" s="88">
        <f t="shared" si="5"/>
        <v>0</v>
      </c>
    </row>
    <row r="69" spans="1:23" s="83" customFormat="1" ht="33.75" customHeight="1" x14ac:dyDescent="0.25">
      <c r="A69" s="485"/>
      <c r="B69" s="467" t="s">
        <v>178</v>
      </c>
      <c r="C69" s="242"/>
      <c r="D69" s="19"/>
      <c r="E69" s="26"/>
      <c r="F69" s="26"/>
      <c r="G69" s="315"/>
      <c r="H69" s="300"/>
      <c r="I69" s="301"/>
      <c r="J69" s="21">
        <f>K69+L69+M69</f>
        <v>940</v>
      </c>
      <c r="K69" s="254"/>
      <c r="L69" s="254">
        <v>940</v>
      </c>
      <c r="M69" s="254"/>
      <c r="N69" s="21"/>
      <c r="O69" s="254"/>
      <c r="P69" s="254"/>
      <c r="Q69" s="254"/>
      <c r="R69" s="88"/>
      <c r="S69" s="21"/>
      <c r="T69" s="254"/>
      <c r="U69" s="254"/>
      <c r="V69" s="254"/>
      <c r="W69" s="88">
        <f t="shared" si="5"/>
        <v>0</v>
      </c>
    </row>
    <row r="70" spans="1:23" s="244" customFormat="1" ht="32.25" customHeight="1" x14ac:dyDescent="0.25">
      <c r="A70" s="486"/>
      <c r="B70" s="461" t="s">
        <v>19</v>
      </c>
      <c r="C70" s="243"/>
      <c r="D70" s="47"/>
      <c r="E70" s="256"/>
      <c r="F70" s="256"/>
      <c r="G70" s="256"/>
      <c r="H70" s="256"/>
      <c r="I70" s="257"/>
      <c r="J70" s="30">
        <f>K70+L70+M70</f>
        <v>0</v>
      </c>
      <c r="K70" s="258"/>
      <c r="L70" s="258"/>
      <c r="M70" s="258"/>
      <c r="N70" s="21">
        <f>O70+P70+Q70</f>
        <v>0</v>
      </c>
      <c r="O70" s="258"/>
      <c r="P70" s="258"/>
      <c r="Q70" s="258"/>
      <c r="R70" s="88"/>
      <c r="S70" s="30">
        <f t="shared" ref="S70:S98" si="39">T70+U70+V70</f>
        <v>0</v>
      </c>
      <c r="T70" s="258"/>
      <c r="U70" s="258"/>
      <c r="V70" s="258"/>
      <c r="W70" s="88"/>
    </row>
    <row r="71" spans="1:23" s="83" customFormat="1" ht="57" customHeight="1" x14ac:dyDescent="0.25">
      <c r="A71" s="485">
        <v>21</v>
      </c>
      <c r="B71" s="119" t="s">
        <v>195</v>
      </c>
      <c r="C71" s="242"/>
      <c r="D71" s="19"/>
      <c r="E71" s="267"/>
      <c r="F71" s="316" t="s">
        <v>416</v>
      </c>
      <c r="G71" s="316" t="s">
        <v>417</v>
      </c>
      <c r="H71" s="316">
        <v>2468750</v>
      </c>
      <c r="I71" s="318" t="s">
        <v>418</v>
      </c>
      <c r="J71" s="21">
        <f>K71+L71+M71</f>
        <v>5000</v>
      </c>
      <c r="K71" s="254"/>
      <c r="L71" s="254">
        <v>5000</v>
      </c>
      <c r="M71" s="254">
        <v>0</v>
      </c>
      <c r="N71" s="21"/>
      <c r="O71" s="254"/>
      <c r="P71" s="254"/>
      <c r="Q71" s="254"/>
      <c r="R71" s="88">
        <f t="shared" ref="R71:R88" si="40">N71/J71*100</f>
        <v>0</v>
      </c>
      <c r="S71" s="21"/>
      <c r="T71" s="254"/>
      <c r="U71" s="254"/>
      <c r="V71" s="254"/>
      <c r="W71" s="88">
        <f t="shared" ref="W71:W88" si="41">S71/J71*100</f>
        <v>0</v>
      </c>
    </row>
    <row r="72" spans="1:23" s="83" customFormat="1" ht="27" customHeight="1" x14ac:dyDescent="0.25">
      <c r="A72" s="485"/>
      <c r="B72" s="467" t="s">
        <v>178</v>
      </c>
      <c r="C72" s="242"/>
      <c r="D72" s="19"/>
      <c r="E72" s="26"/>
      <c r="F72" s="26"/>
      <c r="G72" s="26"/>
      <c r="H72" s="26"/>
      <c r="I72" s="253"/>
      <c r="J72" s="21">
        <f>K72+L72+M72</f>
        <v>5000</v>
      </c>
      <c r="K72" s="254"/>
      <c r="L72" s="254">
        <v>5000</v>
      </c>
      <c r="M72" s="254"/>
      <c r="N72" s="21"/>
      <c r="O72" s="254"/>
      <c r="P72" s="254"/>
      <c r="Q72" s="254"/>
      <c r="R72" s="88">
        <f t="shared" si="40"/>
        <v>0</v>
      </c>
      <c r="S72" s="21"/>
      <c r="T72" s="254"/>
      <c r="U72" s="254"/>
      <c r="V72" s="254"/>
      <c r="W72" s="88">
        <f t="shared" si="41"/>
        <v>0</v>
      </c>
    </row>
    <row r="73" spans="1:23" s="323" customFormat="1" ht="63.75" customHeight="1" x14ac:dyDescent="0.25">
      <c r="A73" s="321"/>
      <c r="B73" s="473" t="s">
        <v>28</v>
      </c>
      <c r="C73" s="319"/>
      <c r="D73" s="190"/>
      <c r="E73" s="320"/>
      <c r="F73" s="320"/>
      <c r="G73" s="320"/>
      <c r="H73" s="321"/>
      <c r="I73" s="322"/>
      <c r="J73" s="238"/>
      <c r="K73" s="194"/>
      <c r="L73" s="194"/>
      <c r="M73" s="194"/>
      <c r="N73" s="238"/>
      <c r="O73" s="194"/>
      <c r="P73" s="194"/>
      <c r="Q73" s="194"/>
      <c r="R73" s="195"/>
      <c r="S73" s="238"/>
      <c r="T73" s="194"/>
      <c r="U73" s="194"/>
      <c r="V73" s="194"/>
      <c r="W73" s="195"/>
    </row>
    <row r="74" spans="1:23" s="252" customFormat="1" ht="39.75" customHeight="1" x14ac:dyDescent="0.25">
      <c r="A74" s="321"/>
      <c r="B74" s="473" t="s">
        <v>189</v>
      </c>
      <c r="C74" s="251"/>
      <c r="D74" s="190"/>
      <c r="E74" s="191"/>
      <c r="F74" s="191"/>
      <c r="G74" s="191"/>
      <c r="H74" s="324"/>
      <c r="I74" s="325"/>
      <c r="J74" s="238"/>
      <c r="K74" s="194"/>
      <c r="L74" s="194"/>
      <c r="M74" s="194"/>
      <c r="N74" s="238"/>
      <c r="O74" s="194"/>
      <c r="P74" s="194"/>
      <c r="Q74" s="194"/>
      <c r="R74" s="195"/>
      <c r="S74" s="238"/>
      <c r="T74" s="194"/>
      <c r="U74" s="194"/>
      <c r="V74" s="194"/>
      <c r="W74" s="195"/>
    </row>
    <row r="75" spans="1:23" s="244" customFormat="1" ht="67.5" customHeight="1" x14ac:dyDescent="0.25">
      <c r="A75" s="486">
        <v>22</v>
      </c>
      <c r="B75" s="214" t="s">
        <v>196</v>
      </c>
      <c r="C75" s="243"/>
      <c r="D75" s="47"/>
      <c r="E75" s="256"/>
      <c r="F75" s="256"/>
      <c r="G75" s="256"/>
      <c r="H75" s="326"/>
      <c r="I75" s="327"/>
      <c r="J75" s="30">
        <f t="shared" ref="J75:J89" si="42">K75+L75+M75</f>
        <v>1743</v>
      </c>
      <c r="K75" s="258"/>
      <c r="L75" s="258">
        <v>1743</v>
      </c>
      <c r="M75" s="258"/>
      <c r="N75" s="30"/>
      <c r="O75" s="258"/>
      <c r="P75" s="258"/>
      <c r="Q75" s="258"/>
      <c r="R75" s="88">
        <f t="shared" si="40"/>
        <v>0</v>
      </c>
      <c r="S75" s="30"/>
      <c r="T75" s="258"/>
      <c r="U75" s="258"/>
      <c r="V75" s="258"/>
      <c r="W75" s="88">
        <f t="shared" si="41"/>
        <v>0</v>
      </c>
    </row>
    <row r="76" spans="1:23" s="83" customFormat="1" ht="28.5" customHeight="1" x14ac:dyDescent="0.25">
      <c r="A76" s="485"/>
      <c r="B76" s="467" t="s">
        <v>178</v>
      </c>
      <c r="C76" s="242"/>
      <c r="D76" s="19"/>
      <c r="E76" s="26"/>
      <c r="F76" s="26"/>
      <c r="G76" s="26"/>
      <c r="H76" s="300"/>
      <c r="I76" s="328"/>
      <c r="J76" s="30">
        <f t="shared" si="42"/>
        <v>1743</v>
      </c>
      <c r="K76" s="254"/>
      <c r="L76" s="258">
        <v>1743</v>
      </c>
      <c r="M76" s="254"/>
      <c r="N76" s="21"/>
      <c r="O76" s="254"/>
      <c r="P76" s="254"/>
      <c r="Q76" s="254"/>
      <c r="R76" s="88"/>
      <c r="S76" s="21"/>
      <c r="T76" s="254"/>
      <c r="U76" s="254"/>
      <c r="V76" s="254"/>
      <c r="W76" s="88">
        <f t="shared" si="41"/>
        <v>0</v>
      </c>
    </row>
    <row r="77" spans="1:23" s="329" customFormat="1" ht="52.5" customHeight="1" x14ac:dyDescent="0.25">
      <c r="A77" s="486">
        <v>23</v>
      </c>
      <c r="B77" s="150" t="s">
        <v>197</v>
      </c>
      <c r="C77" s="242" t="s">
        <v>313</v>
      </c>
      <c r="D77" s="19"/>
      <c r="E77" s="267"/>
      <c r="F77" s="267"/>
      <c r="G77" s="267"/>
      <c r="H77" s="26"/>
      <c r="I77" s="328"/>
      <c r="J77" s="30">
        <f t="shared" si="42"/>
        <v>1000</v>
      </c>
      <c r="K77" s="254"/>
      <c r="L77" s="254">
        <v>1000</v>
      </c>
      <c r="M77" s="254"/>
      <c r="N77" s="21"/>
      <c r="O77" s="254"/>
      <c r="P77" s="254"/>
      <c r="Q77" s="254"/>
      <c r="R77" s="88">
        <f t="shared" si="40"/>
        <v>0</v>
      </c>
      <c r="S77" s="21"/>
      <c r="T77" s="254"/>
      <c r="U77" s="254"/>
      <c r="V77" s="254"/>
      <c r="W77" s="88">
        <f t="shared" si="41"/>
        <v>0</v>
      </c>
    </row>
    <row r="78" spans="1:23" s="83" customFormat="1" ht="27" customHeight="1" x14ac:dyDescent="0.25">
      <c r="A78" s="485"/>
      <c r="B78" s="467" t="s">
        <v>178</v>
      </c>
      <c r="C78" s="242"/>
      <c r="D78" s="19"/>
      <c r="E78" s="267"/>
      <c r="F78" s="267"/>
      <c r="G78" s="267"/>
      <c r="H78" s="26"/>
      <c r="I78" s="328"/>
      <c r="J78" s="30">
        <f t="shared" si="42"/>
        <v>1000</v>
      </c>
      <c r="K78" s="254"/>
      <c r="L78" s="254">
        <v>1000</v>
      </c>
      <c r="M78" s="254"/>
      <c r="N78" s="21"/>
      <c r="O78" s="254"/>
      <c r="P78" s="254"/>
      <c r="Q78" s="254"/>
      <c r="R78" s="88"/>
      <c r="S78" s="21"/>
      <c r="T78" s="254"/>
      <c r="U78" s="254"/>
      <c r="V78" s="254"/>
      <c r="W78" s="88">
        <f t="shared" si="41"/>
        <v>0</v>
      </c>
    </row>
    <row r="79" spans="1:23" s="83" customFormat="1" ht="72" customHeight="1" x14ac:dyDescent="0.25">
      <c r="A79" s="485">
        <v>24</v>
      </c>
      <c r="B79" s="119" t="s">
        <v>198</v>
      </c>
      <c r="C79" s="242" t="s">
        <v>313</v>
      </c>
      <c r="D79" s="19"/>
      <c r="E79" s="267"/>
      <c r="F79" s="267"/>
      <c r="G79" s="267"/>
      <c r="H79" s="26"/>
      <c r="I79" s="328"/>
      <c r="J79" s="30">
        <f t="shared" si="42"/>
        <v>1500</v>
      </c>
      <c r="K79" s="254"/>
      <c r="L79" s="254">
        <v>1500</v>
      </c>
      <c r="M79" s="254"/>
      <c r="N79" s="21"/>
      <c r="O79" s="254"/>
      <c r="P79" s="254"/>
      <c r="Q79" s="254"/>
      <c r="R79" s="88">
        <f t="shared" si="40"/>
        <v>0</v>
      </c>
      <c r="S79" s="21"/>
      <c r="T79" s="254"/>
      <c r="U79" s="254"/>
      <c r="V79" s="254"/>
      <c r="W79" s="88">
        <f t="shared" si="41"/>
        <v>0</v>
      </c>
    </row>
    <row r="80" spans="1:23" s="83" customFormat="1" ht="31.5" customHeight="1" x14ac:dyDescent="0.25">
      <c r="A80" s="485"/>
      <c r="B80" s="467" t="s">
        <v>178</v>
      </c>
      <c r="C80" s="242"/>
      <c r="D80" s="19"/>
      <c r="E80" s="267"/>
      <c r="F80" s="267"/>
      <c r="G80" s="267"/>
      <c r="H80" s="26"/>
      <c r="I80" s="328"/>
      <c r="J80" s="30">
        <f t="shared" si="42"/>
        <v>1500</v>
      </c>
      <c r="K80" s="254"/>
      <c r="L80" s="254">
        <v>1500</v>
      </c>
      <c r="M80" s="254"/>
      <c r="N80" s="21"/>
      <c r="O80" s="254"/>
      <c r="P80" s="254"/>
      <c r="Q80" s="254"/>
      <c r="R80" s="88"/>
      <c r="S80" s="21"/>
      <c r="T80" s="254"/>
      <c r="U80" s="254"/>
      <c r="V80" s="254"/>
      <c r="W80" s="88">
        <f t="shared" si="41"/>
        <v>0</v>
      </c>
    </row>
    <row r="81" spans="1:23" s="83" customFormat="1" ht="74.25" customHeight="1" x14ac:dyDescent="0.25">
      <c r="A81" s="485">
        <v>25</v>
      </c>
      <c r="B81" s="119" t="s">
        <v>199</v>
      </c>
      <c r="C81" s="242" t="s">
        <v>313</v>
      </c>
      <c r="D81" s="19"/>
      <c r="E81" s="267"/>
      <c r="F81" s="267"/>
      <c r="G81" s="267"/>
      <c r="H81" s="26"/>
      <c r="I81" s="328"/>
      <c r="J81" s="30">
        <f t="shared" si="42"/>
        <v>607.79999999999995</v>
      </c>
      <c r="K81" s="254"/>
      <c r="L81" s="254">
        <v>607.79999999999995</v>
      </c>
      <c r="M81" s="254"/>
      <c r="N81" s="21"/>
      <c r="O81" s="254"/>
      <c r="P81" s="254"/>
      <c r="Q81" s="254"/>
      <c r="R81" s="88">
        <f t="shared" si="40"/>
        <v>0</v>
      </c>
      <c r="S81" s="21"/>
      <c r="T81" s="254"/>
      <c r="U81" s="254"/>
      <c r="V81" s="254"/>
      <c r="W81" s="88">
        <f t="shared" si="41"/>
        <v>0</v>
      </c>
    </row>
    <row r="82" spans="1:23" s="83" customFormat="1" ht="30" customHeight="1" x14ac:dyDescent="0.25">
      <c r="A82" s="485"/>
      <c r="B82" s="467" t="s">
        <v>178</v>
      </c>
      <c r="C82" s="242"/>
      <c r="D82" s="19"/>
      <c r="E82" s="267"/>
      <c r="F82" s="267"/>
      <c r="G82" s="267"/>
      <c r="H82" s="26"/>
      <c r="I82" s="328"/>
      <c r="J82" s="30">
        <f t="shared" si="42"/>
        <v>607.79999999999995</v>
      </c>
      <c r="K82" s="254"/>
      <c r="L82" s="254">
        <v>607.79999999999995</v>
      </c>
      <c r="M82" s="254"/>
      <c r="N82" s="21"/>
      <c r="O82" s="254"/>
      <c r="P82" s="254"/>
      <c r="Q82" s="254"/>
      <c r="R82" s="88"/>
      <c r="S82" s="21"/>
      <c r="T82" s="254"/>
      <c r="U82" s="254"/>
      <c r="V82" s="254"/>
      <c r="W82" s="88"/>
    </row>
    <row r="83" spans="1:23" s="83" customFormat="1" ht="69.75" customHeight="1" x14ac:dyDescent="0.25">
      <c r="A83" s="485">
        <v>26</v>
      </c>
      <c r="B83" s="119" t="s">
        <v>200</v>
      </c>
      <c r="C83" s="242" t="s">
        <v>313</v>
      </c>
      <c r="D83" s="19"/>
      <c r="E83" s="267"/>
      <c r="F83" s="267"/>
      <c r="G83" s="267"/>
      <c r="H83" s="26"/>
      <c r="I83" s="328"/>
      <c r="J83" s="30">
        <f t="shared" si="42"/>
        <v>1000</v>
      </c>
      <c r="K83" s="254"/>
      <c r="L83" s="254">
        <v>1000</v>
      </c>
      <c r="M83" s="254"/>
      <c r="N83" s="21"/>
      <c r="O83" s="254"/>
      <c r="P83" s="254"/>
      <c r="Q83" s="254"/>
      <c r="R83" s="88">
        <f t="shared" si="40"/>
        <v>0</v>
      </c>
      <c r="S83" s="21"/>
      <c r="T83" s="254"/>
      <c r="U83" s="254"/>
      <c r="V83" s="254"/>
      <c r="W83" s="88">
        <f t="shared" si="41"/>
        <v>0</v>
      </c>
    </row>
    <row r="84" spans="1:23" s="244" customFormat="1" ht="30" customHeight="1" x14ac:dyDescent="0.25">
      <c r="A84" s="486"/>
      <c r="B84" s="467" t="s">
        <v>178</v>
      </c>
      <c r="C84" s="243"/>
      <c r="D84" s="47"/>
      <c r="E84" s="261"/>
      <c r="F84" s="261"/>
      <c r="G84" s="261"/>
      <c r="H84" s="256"/>
      <c r="I84" s="327"/>
      <c r="J84" s="30">
        <f t="shared" si="42"/>
        <v>1000</v>
      </c>
      <c r="K84" s="258"/>
      <c r="L84" s="254">
        <v>1000</v>
      </c>
      <c r="M84" s="258"/>
      <c r="N84" s="30"/>
      <c r="O84" s="258"/>
      <c r="P84" s="258"/>
      <c r="Q84" s="258"/>
      <c r="R84" s="88"/>
      <c r="S84" s="30"/>
      <c r="T84" s="258"/>
      <c r="U84" s="258"/>
      <c r="V84" s="258"/>
      <c r="W84" s="88"/>
    </row>
    <row r="85" spans="1:23" s="244" customFormat="1" ht="55.5" customHeight="1" x14ac:dyDescent="0.25">
      <c r="A85" s="486">
        <v>27</v>
      </c>
      <c r="B85" s="119" t="s">
        <v>201</v>
      </c>
      <c r="C85" s="242" t="s">
        <v>313</v>
      </c>
      <c r="D85" s="47"/>
      <c r="E85" s="261"/>
      <c r="F85" s="261"/>
      <c r="G85" s="261"/>
      <c r="H85" s="256"/>
      <c r="I85" s="327"/>
      <c r="J85" s="30">
        <f t="shared" si="42"/>
        <v>1000</v>
      </c>
      <c r="K85" s="258"/>
      <c r="L85" s="254">
        <v>1000</v>
      </c>
      <c r="M85" s="258"/>
      <c r="N85" s="30"/>
      <c r="O85" s="258"/>
      <c r="P85" s="258"/>
      <c r="Q85" s="258"/>
      <c r="R85" s="88">
        <f t="shared" si="40"/>
        <v>0</v>
      </c>
      <c r="S85" s="30"/>
      <c r="T85" s="258"/>
      <c r="U85" s="258"/>
      <c r="V85" s="258"/>
      <c r="W85" s="88">
        <f t="shared" si="41"/>
        <v>0</v>
      </c>
    </row>
    <row r="86" spans="1:23" s="244" customFormat="1" ht="30" customHeight="1" x14ac:dyDescent="0.25">
      <c r="A86" s="486"/>
      <c r="B86" s="467" t="s">
        <v>178</v>
      </c>
      <c r="C86" s="243"/>
      <c r="D86" s="47"/>
      <c r="E86" s="261"/>
      <c r="F86" s="261"/>
      <c r="G86" s="261"/>
      <c r="H86" s="256"/>
      <c r="I86" s="327"/>
      <c r="J86" s="30">
        <f t="shared" si="42"/>
        <v>1000</v>
      </c>
      <c r="K86" s="258"/>
      <c r="L86" s="254">
        <v>1000</v>
      </c>
      <c r="M86" s="258"/>
      <c r="N86" s="30"/>
      <c r="O86" s="258"/>
      <c r="P86" s="258"/>
      <c r="Q86" s="258"/>
      <c r="R86" s="88"/>
      <c r="S86" s="30"/>
      <c r="T86" s="258"/>
      <c r="U86" s="258"/>
      <c r="V86" s="258"/>
      <c r="W86" s="88"/>
    </row>
    <row r="87" spans="1:23" s="244" customFormat="1" ht="69.75" customHeight="1" x14ac:dyDescent="0.25">
      <c r="A87" s="486">
        <v>28</v>
      </c>
      <c r="B87" s="150" t="s">
        <v>203</v>
      </c>
      <c r="C87" s="242" t="s">
        <v>313</v>
      </c>
      <c r="D87" s="331">
        <v>33354.239999999998</v>
      </c>
      <c r="E87" s="277" t="s">
        <v>431</v>
      </c>
      <c r="F87" s="277" t="s">
        <v>432</v>
      </c>
      <c r="G87" s="277" t="s">
        <v>433</v>
      </c>
      <c r="H87" s="332">
        <v>33187.4</v>
      </c>
      <c r="I87" s="333" t="s">
        <v>434</v>
      </c>
      <c r="J87" s="30">
        <f t="shared" si="42"/>
        <v>33354.199999999997</v>
      </c>
      <c r="K87" s="258">
        <v>33020.699999999997</v>
      </c>
      <c r="L87" s="254">
        <v>333.5</v>
      </c>
      <c r="M87" s="258"/>
      <c r="N87" s="30"/>
      <c r="O87" s="258"/>
      <c r="P87" s="258"/>
      <c r="Q87" s="258"/>
      <c r="R87" s="88">
        <f t="shared" si="40"/>
        <v>0</v>
      </c>
      <c r="S87" s="30"/>
      <c r="T87" s="258"/>
      <c r="U87" s="258"/>
      <c r="V87" s="258"/>
      <c r="W87" s="88">
        <f t="shared" si="41"/>
        <v>0</v>
      </c>
    </row>
    <row r="88" spans="1:23" s="244" customFormat="1" ht="63" customHeight="1" x14ac:dyDescent="0.25">
      <c r="A88" s="486">
        <v>29</v>
      </c>
      <c r="B88" s="150" t="s">
        <v>202</v>
      </c>
      <c r="C88" s="242" t="s">
        <v>313</v>
      </c>
      <c r="D88" s="47"/>
      <c r="E88" s="261"/>
      <c r="F88" s="261"/>
      <c r="G88" s="261"/>
      <c r="H88" s="256"/>
      <c r="I88" s="327"/>
      <c r="J88" s="30">
        <f t="shared" si="42"/>
        <v>1000</v>
      </c>
      <c r="K88" s="258"/>
      <c r="L88" s="254">
        <v>1000</v>
      </c>
      <c r="M88" s="258"/>
      <c r="N88" s="30"/>
      <c r="O88" s="258"/>
      <c r="P88" s="258"/>
      <c r="Q88" s="258"/>
      <c r="R88" s="88">
        <f t="shared" si="40"/>
        <v>0</v>
      </c>
      <c r="S88" s="30"/>
      <c r="T88" s="258"/>
      <c r="U88" s="258"/>
      <c r="V88" s="258"/>
      <c r="W88" s="88">
        <f t="shared" si="41"/>
        <v>0</v>
      </c>
    </row>
    <row r="89" spans="1:23" s="244" customFormat="1" ht="33.75" customHeight="1" x14ac:dyDescent="0.25">
      <c r="A89" s="486"/>
      <c r="B89" s="467" t="s">
        <v>178</v>
      </c>
      <c r="C89" s="243"/>
      <c r="D89" s="47"/>
      <c r="E89" s="261"/>
      <c r="F89" s="261"/>
      <c r="G89" s="261"/>
      <c r="H89" s="256"/>
      <c r="I89" s="327"/>
      <c r="J89" s="30">
        <f t="shared" si="42"/>
        <v>1000</v>
      </c>
      <c r="K89" s="258"/>
      <c r="L89" s="254">
        <v>1000</v>
      </c>
      <c r="M89" s="258"/>
      <c r="N89" s="30"/>
      <c r="O89" s="258"/>
      <c r="P89" s="258"/>
      <c r="Q89" s="258"/>
      <c r="R89" s="48"/>
      <c r="S89" s="30"/>
      <c r="T89" s="258"/>
      <c r="U89" s="258"/>
      <c r="V89" s="258"/>
      <c r="W89" s="48"/>
    </row>
    <row r="90" spans="1:23" s="341" customFormat="1" ht="69.75" customHeight="1" x14ac:dyDescent="0.25">
      <c r="A90" s="493"/>
      <c r="B90" s="151" t="s">
        <v>204</v>
      </c>
      <c r="C90" s="334"/>
      <c r="D90" s="335"/>
      <c r="E90" s="222"/>
      <c r="F90" s="222"/>
      <c r="G90" s="222"/>
      <c r="H90" s="336"/>
      <c r="I90" s="337"/>
      <c r="J90" s="338">
        <f t="shared" si="27"/>
        <v>812813.79765112</v>
      </c>
      <c r="K90" s="339">
        <f>K98</f>
        <v>728794</v>
      </c>
      <c r="L90" s="339">
        <f>L93+L95+L98</f>
        <v>74715</v>
      </c>
      <c r="M90" s="339">
        <f>M93+M95+M98</f>
        <v>9304.7976511199995</v>
      </c>
      <c r="N90" s="338">
        <f t="shared" si="28"/>
        <v>31531.780000000002</v>
      </c>
      <c r="O90" s="339">
        <f>O93+O95+O98</f>
        <v>29639.870000000003</v>
      </c>
      <c r="P90" s="339">
        <f t="shared" ref="P90:Q90" si="43">P93+P95+P98</f>
        <v>1513.53</v>
      </c>
      <c r="Q90" s="339">
        <f t="shared" si="43"/>
        <v>378.38</v>
      </c>
      <c r="R90" s="340">
        <f t="shared" ref="R90:R209" si="44">N90/J90*100</f>
        <v>3.8793362134256277</v>
      </c>
      <c r="S90" s="338">
        <f t="shared" si="39"/>
        <v>31531.780000000002</v>
      </c>
      <c r="T90" s="339">
        <f>T93+T95+T98</f>
        <v>29639.9</v>
      </c>
      <c r="U90" s="339">
        <f t="shared" ref="U90:V90" si="45">U93+U95+U98</f>
        <v>1513.5</v>
      </c>
      <c r="V90" s="339">
        <f t="shared" si="45"/>
        <v>378.38</v>
      </c>
      <c r="W90" s="340">
        <f t="shared" ref="W90:W209" si="46">S90/J90*100</f>
        <v>3.8793362134256277</v>
      </c>
    </row>
    <row r="91" spans="1:23" s="252" customFormat="1" ht="69.75" customHeight="1" x14ac:dyDescent="0.25">
      <c r="A91" s="321"/>
      <c r="B91" s="473" t="s">
        <v>28</v>
      </c>
      <c r="C91" s="251"/>
      <c r="D91" s="190"/>
      <c r="E91" s="191"/>
      <c r="F91" s="191"/>
      <c r="G91" s="191"/>
      <c r="H91" s="191"/>
      <c r="I91" s="192"/>
      <c r="J91" s="238">
        <f t="shared" si="27"/>
        <v>728794</v>
      </c>
      <c r="K91" s="194">
        <f>K93+K95+K98</f>
        <v>728794</v>
      </c>
      <c r="L91" s="194"/>
      <c r="M91" s="194"/>
      <c r="N91" s="238">
        <f t="shared" si="28"/>
        <v>0</v>
      </c>
      <c r="O91" s="194"/>
      <c r="P91" s="194"/>
      <c r="Q91" s="194"/>
      <c r="R91" s="195"/>
      <c r="S91" s="238">
        <f t="shared" si="39"/>
        <v>0</v>
      </c>
      <c r="T91" s="194"/>
      <c r="U91" s="196"/>
      <c r="V91" s="194"/>
      <c r="W91" s="195"/>
    </row>
    <row r="92" spans="1:23" s="252" customFormat="1" ht="42.75" customHeight="1" x14ac:dyDescent="0.25">
      <c r="A92" s="321"/>
      <c r="B92" s="473" t="s">
        <v>189</v>
      </c>
      <c r="C92" s="274"/>
      <c r="D92" s="342"/>
      <c r="E92" s="191"/>
      <c r="F92" s="191"/>
      <c r="G92" s="191"/>
      <c r="H92" s="191"/>
      <c r="I92" s="192"/>
      <c r="J92" s="238">
        <f t="shared" si="27"/>
        <v>0</v>
      </c>
      <c r="K92" s="194"/>
      <c r="L92" s="194"/>
      <c r="M92" s="194"/>
      <c r="N92" s="238">
        <f t="shared" si="28"/>
        <v>0</v>
      </c>
      <c r="O92" s="194"/>
      <c r="P92" s="194"/>
      <c r="Q92" s="194"/>
      <c r="R92" s="195"/>
      <c r="S92" s="238">
        <f t="shared" si="39"/>
        <v>0</v>
      </c>
      <c r="T92" s="194"/>
      <c r="U92" s="194"/>
      <c r="V92" s="194"/>
      <c r="W92" s="195"/>
    </row>
    <row r="93" spans="1:23" s="83" customFormat="1" ht="74.25" customHeight="1" x14ac:dyDescent="0.25">
      <c r="A93" s="485">
        <v>30</v>
      </c>
      <c r="B93" s="119" t="s">
        <v>205</v>
      </c>
      <c r="C93" s="261"/>
      <c r="D93" s="343"/>
      <c r="E93" s="26"/>
      <c r="F93" s="26"/>
      <c r="G93" s="26"/>
      <c r="H93" s="26"/>
      <c r="I93" s="253"/>
      <c r="J93" s="30">
        <f>K93+L93+M93</f>
        <v>19500</v>
      </c>
      <c r="K93" s="254">
        <v>0</v>
      </c>
      <c r="L93" s="258">
        <v>19500</v>
      </c>
      <c r="M93" s="254"/>
      <c r="N93" s="21"/>
      <c r="O93" s="254"/>
      <c r="P93" s="254"/>
      <c r="Q93" s="254"/>
      <c r="R93" s="48"/>
      <c r="S93" s="30"/>
      <c r="T93" s="258"/>
      <c r="U93" s="258"/>
      <c r="V93" s="258"/>
      <c r="W93" s="48"/>
    </row>
    <row r="94" spans="1:23" s="83" customFormat="1" ht="27" customHeight="1" x14ac:dyDescent="0.25">
      <c r="A94" s="485"/>
      <c r="B94" s="231" t="s">
        <v>178</v>
      </c>
      <c r="C94" s="261"/>
      <c r="D94" s="343"/>
      <c r="E94" s="26"/>
      <c r="F94" s="26"/>
      <c r="G94" s="26"/>
      <c r="H94" s="26"/>
      <c r="I94" s="253"/>
      <c r="J94" s="30">
        <f>K94+L94+M94</f>
        <v>19500</v>
      </c>
      <c r="K94" s="254"/>
      <c r="L94" s="258">
        <v>19500</v>
      </c>
      <c r="M94" s="254"/>
      <c r="N94" s="21"/>
      <c r="O94" s="254"/>
      <c r="P94" s="254"/>
      <c r="Q94" s="254"/>
      <c r="R94" s="48"/>
      <c r="S94" s="30"/>
      <c r="T94" s="258"/>
      <c r="U94" s="258"/>
      <c r="V94" s="258"/>
      <c r="W94" s="48"/>
    </row>
    <row r="95" spans="1:23" s="83" customFormat="1" ht="71.25" customHeight="1" x14ac:dyDescent="0.25">
      <c r="A95" s="485">
        <v>31</v>
      </c>
      <c r="B95" s="119" t="s">
        <v>206</v>
      </c>
      <c r="C95" s="261"/>
      <c r="D95" s="343"/>
      <c r="E95" s="26"/>
      <c r="F95" s="26"/>
      <c r="G95" s="26"/>
      <c r="H95" s="26"/>
      <c r="I95" s="253"/>
      <c r="J95" s="30">
        <f>K95+L95+M95</f>
        <v>18000</v>
      </c>
      <c r="K95" s="254"/>
      <c r="L95" s="258">
        <v>18000</v>
      </c>
      <c r="M95" s="254"/>
      <c r="N95" s="21"/>
      <c r="O95" s="254"/>
      <c r="P95" s="254"/>
      <c r="Q95" s="254"/>
      <c r="R95" s="48"/>
      <c r="S95" s="30"/>
      <c r="T95" s="258"/>
      <c r="U95" s="258"/>
      <c r="V95" s="258"/>
      <c r="W95" s="48"/>
    </row>
    <row r="96" spans="1:23" s="83" customFormat="1" ht="30" customHeight="1" x14ac:dyDescent="0.25">
      <c r="A96" s="485"/>
      <c r="B96" s="231" t="s">
        <v>178</v>
      </c>
      <c r="C96" s="261"/>
      <c r="D96" s="343"/>
      <c r="E96" s="26"/>
      <c r="F96" s="26"/>
      <c r="G96" s="26"/>
      <c r="H96" s="26"/>
      <c r="I96" s="253"/>
      <c r="J96" s="30">
        <f>K96+L96+M96</f>
        <v>18000</v>
      </c>
      <c r="K96" s="254"/>
      <c r="L96" s="258">
        <v>18000</v>
      </c>
      <c r="M96" s="254"/>
      <c r="N96" s="21"/>
      <c r="O96" s="254"/>
      <c r="P96" s="254"/>
      <c r="Q96" s="254"/>
      <c r="R96" s="48"/>
      <c r="S96" s="30"/>
      <c r="T96" s="258"/>
      <c r="U96" s="258"/>
      <c r="V96" s="258"/>
      <c r="W96" s="48"/>
    </row>
    <row r="97" spans="1:23" s="252" customFormat="1" ht="60" customHeight="1" x14ac:dyDescent="0.25">
      <c r="A97" s="321"/>
      <c r="B97" s="474" t="s">
        <v>117</v>
      </c>
      <c r="C97" s="274">
        <v>6</v>
      </c>
      <c r="D97" s="342"/>
      <c r="E97" s="191"/>
      <c r="F97" s="191"/>
      <c r="G97" s="191"/>
      <c r="H97" s="191"/>
      <c r="I97" s="192"/>
      <c r="J97" s="238"/>
      <c r="K97" s="194"/>
      <c r="L97" s="194"/>
      <c r="M97" s="194"/>
      <c r="N97" s="238"/>
      <c r="O97" s="194"/>
      <c r="P97" s="194"/>
      <c r="Q97" s="194"/>
      <c r="R97" s="195"/>
      <c r="S97" s="238"/>
      <c r="T97" s="194"/>
      <c r="U97" s="194"/>
      <c r="V97" s="194"/>
      <c r="W97" s="195"/>
    </row>
    <row r="98" spans="1:23" s="348" customFormat="1" ht="138" customHeight="1" x14ac:dyDescent="0.25">
      <c r="A98" s="494"/>
      <c r="B98" s="205" t="s">
        <v>152</v>
      </c>
      <c r="C98" s="344" t="s">
        <v>327</v>
      </c>
      <c r="D98" s="345">
        <v>361203.1</v>
      </c>
      <c r="E98" s="346"/>
      <c r="F98" s="346"/>
      <c r="G98" s="346"/>
      <c r="H98" s="346"/>
      <c r="I98" s="346"/>
      <c r="J98" s="306">
        <f t="shared" si="27"/>
        <v>775313.79765112</v>
      </c>
      <c r="K98" s="347">
        <v>728794</v>
      </c>
      <c r="L98" s="347">
        <v>37215</v>
      </c>
      <c r="M98" s="347">
        <f>M107+M108+M109+M110</f>
        <v>9304.7976511199995</v>
      </c>
      <c r="N98" s="306">
        <f t="shared" si="28"/>
        <v>31531.780000000002</v>
      </c>
      <c r="O98" s="347">
        <f>O107+O108+O109+O110+O111+O112</f>
        <v>29639.870000000003</v>
      </c>
      <c r="P98" s="347">
        <f t="shared" ref="P98:Q98" si="47">P107+P108+P109+P110+P111+P112</f>
        <v>1513.53</v>
      </c>
      <c r="Q98" s="347">
        <f t="shared" si="47"/>
        <v>378.38</v>
      </c>
      <c r="R98" s="58">
        <f t="shared" si="44"/>
        <v>4.0669700572243457</v>
      </c>
      <c r="S98" s="306">
        <f t="shared" si="39"/>
        <v>31531.780000000002</v>
      </c>
      <c r="T98" s="347">
        <v>29639.9</v>
      </c>
      <c r="U98" s="347">
        <v>1513.5</v>
      </c>
      <c r="V98" s="347">
        <f t="shared" ref="V98" si="48">V107+V108+V109+V110+V111+V112</f>
        <v>378.38</v>
      </c>
      <c r="W98" s="58">
        <f t="shared" si="46"/>
        <v>4.0669700572243457</v>
      </c>
    </row>
    <row r="99" spans="1:23" s="83" customFormat="1" ht="25.5" customHeight="1" x14ac:dyDescent="0.25">
      <c r="A99" s="485"/>
      <c r="B99" s="226" t="s">
        <v>20</v>
      </c>
      <c r="C99" s="242"/>
      <c r="D99" s="19"/>
      <c r="E99" s="26"/>
      <c r="F99" s="26"/>
      <c r="G99" s="26"/>
      <c r="H99" s="26"/>
      <c r="I99" s="253"/>
      <c r="J99" s="21"/>
      <c r="K99" s="254"/>
      <c r="L99" s="254"/>
      <c r="M99" s="254"/>
      <c r="N99" s="21"/>
      <c r="O99" s="254"/>
      <c r="P99" s="254"/>
      <c r="Q99" s="254"/>
      <c r="R99" s="88"/>
      <c r="S99" s="21"/>
      <c r="T99" s="254"/>
      <c r="U99" s="255"/>
      <c r="V99" s="254"/>
      <c r="W99" s="88"/>
    </row>
    <row r="100" spans="1:23" s="83" customFormat="1" ht="3" customHeight="1" x14ac:dyDescent="0.25">
      <c r="A100" s="485"/>
      <c r="B100" s="152" t="s">
        <v>118</v>
      </c>
      <c r="C100" s="349"/>
      <c r="D100" s="349" t="s">
        <v>119</v>
      </c>
      <c r="E100" s="330" t="s">
        <v>120</v>
      </c>
      <c r="F100" s="330" t="s">
        <v>121</v>
      </c>
      <c r="G100" s="330" t="s">
        <v>122</v>
      </c>
      <c r="H100" s="349">
        <v>104515.67</v>
      </c>
      <c r="I100" s="350" t="s">
        <v>123</v>
      </c>
      <c r="J100" s="349">
        <f t="shared" ref="J100:J101" si="49">K100+L100+M100</f>
        <v>21032.902999999998</v>
      </c>
      <c r="K100" s="349">
        <f>8836+11273.123</f>
        <v>20109.123</v>
      </c>
      <c r="L100" s="349">
        <f>451.2+359.78</f>
        <v>810.98</v>
      </c>
      <c r="M100" s="349">
        <v>112.8</v>
      </c>
      <c r="N100" s="349">
        <f t="shared" ref="N100" si="50">O100+P100+Q100</f>
        <v>5427.33</v>
      </c>
      <c r="O100" s="349">
        <v>5154.33</v>
      </c>
      <c r="P100" s="349">
        <v>207.87</v>
      </c>
      <c r="Q100" s="349">
        <v>65.13</v>
      </c>
      <c r="R100" s="351">
        <f t="shared" ref="R100:R101" si="51">N100/J100*100</f>
        <v>25.80399862063739</v>
      </c>
      <c r="S100" s="349">
        <f t="shared" ref="S100:S101" si="52">T100+U100+V100</f>
        <v>5427.33</v>
      </c>
      <c r="T100" s="349">
        <v>5154.33</v>
      </c>
      <c r="U100" s="349">
        <v>207.87</v>
      </c>
      <c r="V100" s="349">
        <v>65.13</v>
      </c>
      <c r="W100" s="88">
        <f t="shared" si="46"/>
        <v>25.80399862063739</v>
      </c>
    </row>
    <row r="101" spans="1:23" s="83" customFormat="1" ht="69.75" hidden="1" customHeight="1" x14ac:dyDescent="0.25">
      <c r="A101" s="485"/>
      <c r="B101" s="529" t="s">
        <v>124</v>
      </c>
      <c r="C101" s="521"/>
      <c r="D101" s="521" t="s">
        <v>125</v>
      </c>
      <c r="E101" s="531" t="s">
        <v>126</v>
      </c>
      <c r="F101" s="531" t="s">
        <v>127</v>
      </c>
      <c r="G101" s="353" t="s">
        <v>128</v>
      </c>
      <c r="H101" s="354">
        <v>1283609.3600000001</v>
      </c>
      <c r="I101" s="527" t="s">
        <v>129</v>
      </c>
      <c r="J101" s="521">
        <f t="shared" si="49"/>
        <v>276600.54000000004</v>
      </c>
      <c r="K101" s="521">
        <v>260004.5</v>
      </c>
      <c r="L101" s="521">
        <v>13276.83</v>
      </c>
      <c r="M101" s="521">
        <v>3319.21</v>
      </c>
      <c r="N101" s="521">
        <f>SUM(O101:Q102)</f>
        <v>214604.41000000003</v>
      </c>
      <c r="O101" s="521">
        <v>201728.14</v>
      </c>
      <c r="P101" s="521">
        <v>10301.01</v>
      </c>
      <c r="Q101" s="521">
        <v>2575.2600000000002</v>
      </c>
      <c r="R101" s="523">
        <f t="shared" si="51"/>
        <v>77.5864031212665</v>
      </c>
      <c r="S101" s="521">
        <f t="shared" si="52"/>
        <v>214604.41000000003</v>
      </c>
      <c r="T101" s="521">
        <v>201728.14</v>
      </c>
      <c r="U101" s="521">
        <v>10301.01</v>
      </c>
      <c r="V101" s="521">
        <v>2575.2600000000002</v>
      </c>
      <c r="W101" s="523">
        <f>S101/J101*100</f>
        <v>77.5864031212665</v>
      </c>
    </row>
    <row r="102" spans="1:23" s="83" customFormat="1" ht="69.75" hidden="1" customHeight="1" x14ac:dyDescent="0.25">
      <c r="A102" s="485"/>
      <c r="B102" s="530"/>
      <c r="C102" s="522"/>
      <c r="D102" s="522"/>
      <c r="E102" s="532"/>
      <c r="F102" s="532"/>
      <c r="G102" s="355"/>
      <c r="H102" s="356"/>
      <c r="I102" s="528"/>
      <c r="J102" s="522"/>
      <c r="K102" s="522"/>
      <c r="L102" s="522"/>
      <c r="M102" s="522"/>
      <c r="N102" s="522"/>
      <c r="O102" s="522"/>
      <c r="P102" s="522"/>
      <c r="Q102" s="522"/>
      <c r="R102" s="524"/>
      <c r="S102" s="522"/>
      <c r="T102" s="522"/>
      <c r="U102" s="522"/>
      <c r="V102" s="522"/>
      <c r="W102" s="524"/>
    </row>
    <row r="103" spans="1:23" s="83" customFormat="1" ht="24" hidden="1" customHeight="1" x14ac:dyDescent="0.25">
      <c r="A103" s="485"/>
      <c r="B103" s="153" t="s">
        <v>130</v>
      </c>
      <c r="C103" s="330"/>
      <c r="D103" s="330" t="s">
        <v>131</v>
      </c>
      <c r="E103" s="330" t="s">
        <v>132</v>
      </c>
      <c r="F103" s="330" t="s">
        <v>121</v>
      </c>
      <c r="G103" s="330" t="s">
        <v>133</v>
      </c>
      <c r="H103" s="349">
        <v>201358.18100000001</v>
      </c>
      <c r="I103" s="330" t="s">
        <v>134</v>
      </c>
      <c r="J103" s="349">
        <f t="shared" ref="J103:J106" si="53">K103+L103+M103</f>
        <v>67815.429999999993</v>
      </c>
      <c r="K103" s="349">
        <v>63746.5</v>
      </c>
      <c r="L103" s="349">
        <v>3255.14</v>
      </c>
      <c r="M103" s="349">
        <v>813.79</v>
      </c>
      <c r="N103" s="349">
        <f t="shared" ref="N103:N106" si="54">O103+P103+Q103</f>
        <v>0</v>
      </c>
      <c r="O103" s="349"/>
      <c r="P103" s="349"/>
      <c r="Q103" s="349"/>
      <c r="R103" s="351">
        <f>N103/J103*100</f>
        <v>0</v>
      </c>
      <c r="S103" s="349">
        <f t="shared" ref="S103:S106" si="55">T103+U103+V103</f>
        <v>0</v>
      </c>
      <c r="T103" s="349"/>
      <c r="U103" s="349"/>
      <c r="V103" s="349"/>
      <c r="W103" s="351">
        <f t="shared" ref="W103" si="56">S103/J103*100</f>
        <v>0</v>
      </c>
    </row>
    <row r="104" spans="1:23" s="83" customFormat="1" ht="69.75" hidden="1" customHeight="1" x14ac:dyDescent="0.25">
      <c r="A104" s="485"/>
      <c r="B104" s="153" t="s">
        <v>135</v>
      </c>
      <c r="C104" s="330"/>
      <c r="D104" s="330" t="s">
        <v>136</v>
      </c>
      <c r="E104" s="330" t="s">
        <v>137</v>
      </c>
      <c r="F104" s="330"/>
      <c r="G104" s="330" t="s">
        <v>138</v>
      </c>
      <c r="H104" s="357">
        <v>81285106.379999995</v>
      </c>
      <c r="I104" s="330" t="s">
        <v>139</v>
      </c>
      <c r="J104" s="349">
        <f t="shared" si="53"/>
        <v>0</v>
      </c>
      <c r="K104" s="349"/>
      <c r="L104" s="349"/>
      <c r="M104" s="349"/>
      <c r="N104" s="349">
        <f t="shared" si="54"/>
        <v>0</v>
      </c>
      <c r="O104" s="349"/>
      <c r="P104" s="349"/>
      <c r="Q104" s="349"/>
      <c r="R104" s="351">
        <v>0</v>
      </c>
      <c r="S104" s="349">
        <f t="shared" si="55"/>
        <v>0</v>
      </c>
      <c r="T104" s="349"/>
      <c r="U104" s="349"/>
      <c r="V104" s="349"/>
      <c r="W104" s="351">
        <v>0</v>
      </c>
    </row>
    <row r="105" spans="1:23" s="83" customFormat="1" ht="69.75" hidden="1" customHeight="1" x14ac:dyDescent="0.25">
      <c r="A105" s="485"/>
      <c r="B105" s="153" t="s">
        <v>140</v>
      </c>
      <c r="C105" s="330"/>
      <c r="D105" s="330" t="s">
        <v>141</v>
      </c>
      <c r="E105" s="330" t="s">
        <v>142</v>
      </c>
      <c r="F105" s="330"/>
      <c r="G105" s="330" t="s">
        <v>138</v>
      </c>
      <c r="H105" s="357">
        <v>80624468.090000004</v>
      </c>
      <c r="I105" s="330" t="s">
        <v>143</v>
      </c>
      <c r="J105" s="349">
        <f t="shared" si="53"/>
        <v>0</v>
      </c>
      <c r="K105" s="349"/>
      <c r="L105" s="349"/>
      <c r="M105" s="349"/>
      <c r="N105" s="349">
        <f t="shared" si="54"/>
        <v>0</v>
      </c>
      <c r="O105" s="349"/>
      <c r="P105" s="349"/>
      <c r="Q105" s="349"/>
      <c r="R105" s="351">
        <v>0</v>
      </c>
      <c r="S105" s="349">
        <f t="shared" si="55"/>
        <v>0</v>
      </c>
      <c r="T105" s="349"/>
      <c r="U105" s="349"/>
      <c r="V105" s="349"/>
      <c r="W105" s="351">
        <v>0</v>
      </c>
    </row>
    <row r="106" spans="1:23" s="83" customFormat="1" ht="50.25" hidden="1" customHeight="1" x14ac:dyDescent="0.25">
      <c r="A106" s="485"/>
      <c r="B106" s="153" t="s">
        <v>144</v>
      </c>
      <c r="C106" s="330"/>
      <c r="D106" s="330" t="s">
        <v>145</v>
      </c>
      <c r="E106" s="330" t="s">
        <v>146</v>
      </c>
      <c r="F106" s="330"/>
      <c r="G106" s="330" t="s">
        <v>138</v>
      </c>
      <c r="H106" s="357">
        <v>179037234.03999999</v>
      </c>
      <c r="I106" s="330" t="s">
        <v>143</v>
      </c>
      <c r="J106" s="349">
        <f t="shared" si="53"/>
        <v>0</v>
      </c>
      <c r="K106" s="349"/>
      <c r="L106" s="349"/>
      <c r="M106" s="349"/>
      <c r="N106" s="349">
        <f t="shared" si="54"/>
        <v>0</v>
      </c>
      <c r="O106" s="349"/>
      <c r="P106" s="349"/>
      <c r="Q106" s="349"/>
      <c r="R106" s="351">
        <v>0</v>
      </c>
      <c r="S106" s="349">
        <f t="shared" si="55"/>
        <v>0</v>
      </c>
      <c r="T106" s="349"/>
      <c r="U106" s="349"/>
      <c r="V106" s="349"/>
      <c r="W106" s="351">
        <v>0</v>
      </c>
    </row>
    <row r="107" spans="1:23" s="83" customFormat="1" ht="40.5" customHeight="1" x14ac:dyDescent="0.25">
      <c r="A107" s="485">
        <v>32</v>
      </c>
      <c r="B107" s="204" t="s">
        <v>320</v>
      </c>
      <c r="C107" s="243" t="s">
        <v>327</v>
      </c>
      <c r="D107" s="330" t="s">
        <v>537</v>
      </c>
      <c r="E107" s="330" t="s">
        <v>534</v>
      </c>
      <c r="F107" s="330" t="s">
        <v>535</v>
      </c>
      <c r="G107" s="330" t="s">
        <v>536</v>
      </c>
      <c r="H107" s="357">
        <v>131753.60999999999</v>
      </c>
      <c r="I107" s="301">
        <v>44803</v>
      </c>
      <c r="J107" s="349">
        <f>K107+L107+M107</f>
        <v>54063.625199999995</v>
      </c>
      <c r="K107" s="358">
        <v>50831.5</v>
      </c>
      <c r="L107" s="358">
        <v>2595.6999999999998</v>
      </c>
      <c r="M107" s="358">
        <f>56942.1*1.2/100-46.88</f>
        <v>636.4251999999999</v>
      </c>
      <c r="N107" s="349"/>
      <c r="O107" s="349"/>
      <c r="P107" s="349"/>
      <c r="Q107" s="349"/>
      <c r="R107" s="351"/>
      <c r="S107" s="349"/>
      <c r="T107" s="349"/>
      <c r="U107" s="349"/>
      <c r="V107" s="349"/>
      <c r="W107" s="351"/>
    </row>
    <row r="108" spans="1:23" s="83" customFormat="1" ht="89.25" customHeight="1" x14ac:dyDescent="0.25">
      <c r="A108" s="485">
        <v>33</v>
      </c>
      <c r="B108" s="204" t="s">
        <v>321</v>
      </c>
      <c r="C108" s="243" t="s">
        <v>327</v>
      </c>
      <c r="D108" s="330"/>
      <c r="E108" s="330"/>
      <c r="F108" s="330"/>
      <c r="G108" s="330"/>
      <c r="H108" s="357"/>
      <c r="I108" s="330"/>
      <c r="J108" s="349">
        <f>K108+L108+M108</f>
        <v>21290.151600000001</v>
      </c>
      <c r="K108" s="358">
        <v>20000</v>
      </c>
      <c r="L108" s="358">
        <v>1021.3</v>
      </c>
      <c r="M108" s="358">
        <f>(22404.3*1.2/100)</f>
        <v>268.85160000000002</v>
      </c>
      <c r="N108" s="349"/>
      <c r="O108" s="349"/>
      <c r="P108" s="349"/>
      <c r="Q108" s="349"/>
      <c r="R108" s="351"/>
      <c r="S108" s="349"/>
      <c r="T108" s="349"/>
      <c r="U108" s="349"/>
      <c r="V108" s="349"/>
      <c r="W108" s="351"/>
    </row>
    <row r="109" spans="1:23" s="83" customFormat="1" ht="62.25" customHeight="1" x14ac:dyDescent="0.25">
      <c r="A109" s="485">
        <v>34</v>
      </c>
      <c r="B109" s="204" t="s">
        <v>322</v>
      </c>
      <c r="C109" s="243" t="s">
        <v>327</v>
      </c>
      <c r="D109" s="330" t="s">
        <v>538</v>
      </c>
      <c r="E109" s="330" t="s">
        <v>539</v>
      </c>
      <c r="F109" s="330" t="s">
        <v>540</v>
      </c>
      <c r="G109" s="330" t="s">
        <v>541</v>
      </c>
      <c r="H109" s="357">
        <v>1252353.31</v>
      </c>
      <c r="I109" s="301">
        <v>44515</v>
      </c>
      <c r="J109" s="349">
        <f>K109+L109+M109</f>
        <v>536423.40085111989</v>
      </c>
      <c r="K109" s="358">
        <v>504238</v>
      </c>
      <c r="L109" s="358">
        <v>25748.32</v>
      </c>
      <c r="M109" s="358">
        <v>6437.0808511200003</v>
      </c>
      <c r="N109" s="349">
        <f>O109+P109+Q109</f>
        <v>10315.129999999999</v>
      </c>
      <c r="O109" s="349">
        <v>9696.2199999999993</v>
      </c>
      <c r="P109" s="349">
        <v>495.13</v>
      </c>
      <c r="Q109" s="349">
        <v>123.78</v>
      </c>
      <c r="R109" s="351">
        <f>N109/J109*100</f>
        <v>1.9229455656918446</v>
      </c>
      <c r="S109" s="349">
        <f>T109+U109+V109</f>
        <v>10315.129999999999</v>
      </c>
      <c r="T109" s="349">
        <v>9696.2199999999993</v>
      </c>
      <c r="U109" s="349">
        <v>495.13</v>
      </c>
      <c r="V109" s="349">
        <v>123.78</v>
      </c>
      <c r="W109" s="351">
        <f>S109/J109*100</f>
        <v>1.9229455656918446</v>
      </c>
    </row>
    <row r="110" spans="1:23" s="83" customFormat="1" ht="70.5" customHeight="1" x14ac:dyDescent="0.25">
      <c r="A110" s="485">
        <v>35</v>
      </c>
      <c r="B110" s="204" t="s">
        <v>323</v>
      </c>
      <c r="C110" s="243" t="s">
        <v>327</v>
      </c>
      <c r="D110" s="330" t="s">
        <v>542</v>
      </c>
      <c r="E110" s="330" t="s">
        <v>539</v>
      </c>
      <c r="F110" s="330" t="s">
        <v>543</v>
      </c>
      <c r="G110" s="330" t="s">
        <v>544</v>
      </c>
      <c r="H110" s="357">
        <v>201358.18100000001</v>
      </c>
      <c r="I110" s="330" t="s">
        <v>545</v>
      </c>
      <c r="J110" s="207">
        <f t="shared" ref="J110" si="57">K110+L110</f>
        <v>131940.29999999999</v>
      </c>
      <c r="K110" s="207">
        <v>125530.2</v>
      </c>
      <c r="L110" s="207">
        <v>6410.1</v>
      </c>
      <c r="M110" s="208">
        <v>1962.44</v>
      </c>
      <c r="N110" s="349">
        <f t="shared" ref="N110:N112" si="58">O110+P110+Q110</f>
        <v>21216.65</v>
      </c>
      <c r="O110" s="349">
        <v>19943.650000000001</v>
      </c>
      <c r="P110" s="349">
        <v>1018.4</v>
      </c>
      <c r="Q110" s="349">
        <v>254.6</v>
      </c>
      <c r="R110" s="351">
        <f t="shared" ref="R110:R112" si="59">N110/J110*100</f>
        <v>16.080492465152801</v>
      </c>
      <c r="S110" s="349">
        <f t="shared" ref="S110:S112" si="60">T110+U110+V110</f>
        <v>21216.65</v>
      </c>
      <c r="T110" s="349">
        <v>19943.650000000001</v>
      </c>
      <c r="U110" s="349">
        <v>1018.4</v>
      </c>
      <c r="V110" s="349">
        <v>254.6</v>
      </c>
      <c r="W110" s="351">
        <f t="shared" ref="W110:W112" si="61">S110/J110*100</f>
        <v>16.080492465152801</v>
      </c>
    </row>
    <row r="111" spans="1:23" s="83" customFormat="1" ht="50.25" customHeight="1" x14ac:dyDescent="0.25">
      <c r="A111" s="485">
        <v>36</v>
      </c>
      <c r="B111" s="206" t="s">
        <v>325</v>
      </c>
      <c r="C111" s="243" t="s">
        <v>327</v>
      </c>
      <c r="D111" s="330"/>
      <c r="E111" s="330"/>
      <c r="F111" s="330" t="s">
        <v>543</v>
      </c>
      <c r="G111" s="330" t="s">
        <v>546</v>
      </c>
      <c r="H111" s="357">
        <v>107982.2993</v>
      </c>
      <c r="I111" s="330"/>
      <c r="J111" s="207">
        <f>K111+L111</f>
        <v>7371.2000000000007</v>
      </c>
      <c r="K111" s="207">
        <v>7013.1</v>
      </c>
      <c r="L111" s="207">
        <v>358.1</v>
      </c>
      <c r="M111" s="358"/>
      <c r="N111" s="349">
        <f t="shared" si="58"/>
        <v>0</v>
      </c>
      <c r="O111" s="349"/>
      <c r="P111" s="349"/>
      <c r="Q111" s="349"/>
      <c r="R111" s="351">
        <f t="shared" si="59"/>
        <v>0</v>
      </c>
      <c r="S111" s="349">
        <f t="shared" si="60"/>
        <v>0</v>
      </c>
      <c r="T111" s="349"/>
      <c r="U111" s="349"/>
      <c r="V111" s="349"/>
      <c r="W111" s="351">
        <f t="shared" si="61"/>
        <v>0</v>
      </c>
    </row>
    <row r="112" spans="1:23" s="83" customFormat="1" ht="54.75" customHeight="1" x14ac:dyDescent="0.25">
      <c r="A112" s="485">
        <v>37</v>
      </c>
      <c r="B112" s="206" t="s">
        <v>326</v>
      </c>
      <c r="C112" s="243" t="s">
        <v>327</v>
      </c>
      <c r="D112" s="330"/>
      <c r="E112" s="330"/>
      <c r="F112" s="330"/>
      <c r="G112" s="330"/>
      <c r="H112" s="357"/>
      <c r="I112" s="330"/>
      <c r="J112" s="207">
        <f>K112+L112</f>
        <v>22665.1</v>
      </c>
      <c r="K112" s="207">
        <v>21564</v>
      </c>
      <c r="L112" s="207">
        <v>1101.0999999999999</v>
      </c>
      <c r="M112" s="358"/>
      <c r="N112" s="349">
        <f t="shared" si="58"/>
        <v>0</v>
      </c>
      <c r="O112" s="349"/>
      <c r="P112" s="349"/>
      <c r="Q112" s="349"/>
      <c r="R112" s="351">
        <f t="shared" si="59"/>
        <v>0</v>
      </c>
      <c r="S112" s="349">
        <f t="shared" si="60"/>
        <v>0</v>
      </c>
      <c r="T112" s="349"/>
      <c r="U112" s="349"/>
      <c r="V112" s="349"/>
      <c r="W112" s="351">
        <f t="shared" si="61"/>
        <v>0</v>
      </c>
    </row>
    <row r="113" spans="1:23" s="241" customFormat="1" ht="25.5" customHeight="1" x14ac:dyDescent="0.25">
      <c r="A113" s="490"/>
      <c r="B113" s="154" t="s">
        <v>24</v>
      </c>
      <c r="C113" s="240">
        <v>1</v>
      </c>
      <c r="D113" s="16"/>
      <c r="E113" s="15"/>
      <c r="F113" s="15"/>
      <c r="G113" s="15"/>
      <c r="H113" s="15"/>
      <c r="I113" s="17"/>
      <c r="J113" s="18">
        <f t="shared" ref="J113:J133" si="62">K113+L113+M113</f>
        <v>594541.60000000021</v>
      </c>
      <c r="K113" s="18">
        <f>K115</f>
        <v>398654.10000000021</v>
      </c>
      <c r="L113" s="18">
        <f>L115</f>
        <v>195887.5</v>
      </c>
      <c r="M113" s="18">
        <f t="shared" ref="M113" si="63">M115</f>
        <v>0</v>
      </c>
      <c r="N113" s="18">
        <f>O113+P113+Q113</f>
        <v>0</v>
      </c>
      <c r="O113" s="18">
        <f t="shared" ref="O113:Q113" si="64">O115</f>
        <v>0</v>
      </c>
      <c r="P113" s="18">
        <f>P115</f>
        <v>0</v>
      </c>
      <c r="Q113" s="18">
        <f t="shared" si="64"/>
        <v>0</v>
      </c>
      <c r="R113" s="18">
        <f t="shared" si="44"/>
        <v>0</v>
      </c>
      <c r="S113" s="18">
        <f t="shared" ref="S113:S120" si="65">T113+U113+V113</f>
        <v>0</v>
      </c>
      <c r="T113" s="18">
        <f t="shared" ref="T113:V113" si="66">T115</f>
        <v>0</v>
      </c>
      <c r="U113" s="18">
        <f t="shared" si="66"/>
        <v>0</v>
      </c>
      <c r="V113" s="18">
        <f t="shared" si="66"/>
        <v>0</v>
      </c>
      <c r="W113" s="18">
        <f t="shared" si="46"/>
        <v>0</v>
      </c>
    </row>
    <row r="114" spans="1:23" s="83" customFormat="1" ht="24" customHeight="1" x14ac:dyDescent="0.25">
      <c r="A114" s="485"/>
      <c r="B114" s="467" t="s">
        <v>20</v>
      </c>
      <c r="C114" s="242"/>
      <c r="D114" s="19"/>
      <c r="E114" s="38"/>
      <c r="F114" s="38"/>
      <c r="G114" s="38"/>
      <c r="H114" s="38"/>
      <c r="I114" s="20"/>
      <c r="J114" s="30">
        <f t="shared" si="62"/>
        <v>0</v>
      </c>
      <c r="K114" s="30"/>
      <c r="L114" s="30"/>
      <c r="M114" s="30"/>
      <c r="N114" s="30">
        <f t="shared" ref="N114:N196" si="67">O114+P114+Q114</f>
        <v>0</v>
      </c>
      <c r="O114" s="30"/>
      <c r="P114" s="30"/>
      <c r="Q114" s="30"/>
      <c r="R114" s="48"/>
      <c r="S114" s="30">
        <f t="shared" si="65"/>
        <v>0</v>
      </c>
      <c r="T114" s="21"/>
      <c r="U114" s="30"/>
      <c r="V114" s="21"/>
      <c r="W114" s="48"/>
    </row>
    <row r="115" spans="1:23" s="387" customFormat="1" ht="69.75" customHeight="1" x14ac:dyDescent="0.25">
      <c r="A115" s="498"/>
      <c r="B115" s="158" t="s">
        <v>35</v>
      </c>
      <c r="C115" s="380"/>
      <c r="D115" s="381"/>
      <c r="E115" s="221"/>
      <c r="F115" s="221"/>
      <c r="G115" s="221"/>
      <c r="H115" s="382"/>
      <c r="I115" s="383"/>
      <c r="J115" s="384">
        <f t="shared" si="62"/>
        <v>594541.60000000021</v>
      </c>
      <c r="K115" s="385">
        <f>K116+K203</f>
        <v>398654.10000000021</v>
      </c>
      <c r="L115" s="385">
        <f>L116+L203</f>
        <v>195887.5</v>
      </c>
      <c r="M115" s="385">
        <f>M116+M203</f>
        <v>0</v>
      </c>
      <c r="N115" s="384">
        <f t="shared" si="67"/>
        <v>0</v>
      </c>
      <c r="O115" s="385">
        <f>O116+O203</f>
        <v>0</v>
      </c>
      <c r="P115" s="385">
        <f t="shared" ref="P115:Q115" si="68">P116+P203</f>
        <v>0</v>
      </c>
      <c r="Q115" s="385">
        <f t="shared" si="68"/>
        <v>0</v>
      </c>
      <c r="R115" s="386">
        <f t="shared" si="44"/>
        <v>0</v>
      </c>
      <c r="S115" s="384">
        <f t="shared" si="65"/>
        <v>0</v>
      </c>
      <c r="T115" s="385">
        <f>T116</f>
        <v>0</v>
      </c>
      <c r="U115" s="385">
        <f>U116</f>
        <v>0</v>
      </c>
      <c r="V115" s="385">
        <f>V116</f>
        <v>0</v>
      </c>
      <c r="W115" s="386">
        <f t="shared" si="46"/>
        <v>0</v>
      </c>
    </row>
    <row r="116" spans="1:23" s="249" customFormat="1" ht="83.25" customHeight="1" x14ac:dyDescent="0.25">
      <c r="A116" s="492"/>
      <c r="B116" s="147" t="s">
        <v>47</v>
      </c>
      <c r="C116" s="113"/>
      <c r="D116" s="114"/>
      <c r="E116" s="115"/>
      <c r="F116" s="115"/>
      <c r="G116" s="115"/>
      <c r="H116" s="281"/>
      <c r="I116" s="282"/>
      <c r="J116" s="283">
        <f t="shared" si="62"/>
        <v>559223.50000000023</v>
      </c>
      <c r="K116" s="284">
        <f>K119+K120+K122+K123+K124+K126+K128+K130+K132+K188+K197+K199+K202</f>
        <v>398654.10000000021</v>
      </c>
      <c r="L116" s="284">
        <f t="shared" ref="L116:M116" si="69">L119+L120+L122+L123+L124+L126+L128+L130+L132+L188+L197+L199+L202</f>
        <v>160569.4</v>
      </c>
      <c r="M116" s="284">
        <f t="shared" si="69"/>
        <v>0</v>
      </c>
      <c r="N116" s="283">
        <f t="shared" si="67"/>
        <v>0</v>
      </c>
      <c r="O116" s="284">
        <f>O119+O120+O122+O123+O124+O126+O128+O130+O132+O188+O197+O199+O202</f>
        <v>0</v>
      </c>
      <c r="P116" s="284">
        <f t="shared" ref="P116:Q116" si="70">P119+P120+P122+P123+P124+P126+P128+P130+P132+P188+P197+P199+P202</f>
        <v>0</v>
      </c>
      <c r="Q116" s="284">
        <f t="shared" si="70"/>
        <v>0</v>
      </c>
      <c r="R116" s="82">
        <f t="shared" si="44"/>
        <v>0</v>
      </c>
      <c r="S116" s="283">
        <f t="shared" si="65"/>
        <v>0</v>
      </c>
      <c r="T116" s="284">
        <f>T119+T120+T122+T126+T128+T130+T132+T188+T198</f>
        <v>0</v>
      </c>
      <c r="U116" s="284">
        <f t="shared" ref="U116:V116" si="71">U119+U120+U122+U126+U128+U130+U132+U188+U198</f>
        <v>0</v>
      </c>
      <c r="V116" s="284">
        <f t="shared" si="71"/>
        <v>0</v>
      </c>
      <c r="W116" s="82">
        <f t="shared" si="46"/>
        <v>0</v>
      </c>
    </row>
    <row r="117" spans="1:23" s="362" customFormat="1" ht="59.25" customHeight="1" x14ac:dyDescent="0.25">
      <c r="A117" s="495"/>
      <c r="B117" s="473" t="s">
        <v>28</v>
      </c>
      <c r="C117" s="359"/>
      <c r="D117" s="360"/>
      <c r="E117" s="361"/>
      <c r="F117" s="361"/>
      <c r="G117" s="361"/>
      <c r="H117" s="191"/>
      <c r="I117" s="192"/>
      <c r="J117" s="238"/>
      <c r="K117" s="194"/>
      <c r="L117" s="194"/>
      <c r="M117" s="194"/>
      <c r="N117" s="238"/>
      <c r="O117" s="194"/>
      <c r="P117" s="194"/>
      <c r="Q117" s="194"/>
      <c r="R117" s="195"/>
      <c r="S117" s="238"/>
      <c r="T117" s="194"/>
      <c r="U117" s="194"/>
      <c r="V117" s="194"/>
      <c r="W117" s="195"/>
    </row>
    <row r="118" spans="1:23" s="362" customFormat="1" ht="39" customHeight="1" x14ac:dyDescent="0.25">
      <c r="A118" s="495"/>
      <c r="B118" s="473" t="s">
        <v>189</v>
      </c>
      <c r="C118" s="359"/>
      <c r="D118" s="360"/>
      <c r="E118" s="361"/>
      <c r="F118" s="361"/>
      <c r="G118" s="361"/>
      <c r="H118" s="191"/>
      <c r="I118" s="192"/>
      <c r="J118" s="238"/>
      <c r="K118" s="194"/>
      <c r="L118" s="194"/>
      <c r="M118" s="194"/>
      <c r="N118" s="238"/>
      <c r="O118" s="194"/>
      <c r="P118" s="194"/>
      <c r="Q118" s="194"/>
      <c r="R118" s="195"/>
      <c r="S118" s="238"/>
      <c r="T118" s="194"/>
      <c r="U118" s="194"/>
      <c r="V118" s="194"/>
      <c r="W118" s="195"/>
    </row>
    <row r="119" spans="1:23" s="246" customFormat="1" ht="149.25" customHeight="1" x14ac:dyDescent="0.25">
      <c r="A119" s="487">
        <v>38</v>
      </c>
      <c r="B119" s="155" t="s">
        <v>84</v>
      </c>
      <c r="C119" s="247"/>
      <c r="D119" s="363" t="s">
        <v>429</v>
      </c>
      <c r="E119" s="364" t="s">
        <v>430</v>
      </c>
      <c r="F119" s="293"/>
      <c r="G119" s="293"/>
      <c r="H119" s="26"/>
      <c r="I119" s="253"/>
      <c r="J119" s="21">
        <f>K119+L119+M119</f>
        <v>34834.5</v>
      </c>
      <c r="K119" s="254"/>
      <c r="L119" s="254">
        <v>34834.5</v>
      </c>
      <c r="M119" s="254"/>
      <c r="N119" s="21">
        <f>SUM(O119:Q119)</f>
        <v>0</v>
      </c>
      <c r="O119" s="254"/>
      <c r="P119" s="254"/>
      <c r="Q119" s="254"/>
      <c r="R119" s="88">
        <f t="shared" si="44"/>
        <v>0</v>
      </c>
      <c r="S119" s="21">
        <f>T119+U119+V119</f>
        <v>0</v>
      </c>
      <c r="T119" s="255"/>
      <c r="U119" s="255">
        <v>0</v>
      </c>
      <c r="V119" s="254"/>
      <c r="W119" s="88">
        <f t="shared" si="46"/>
        <v>0</v>
      </c>
    </row>
    <row r="120" spans="1:23" s="83" customFormat="1" ht="167.25" customHeight="1" x14ac:dyDescent="0.25">
      <c r="A120" s="485">
        <v>39</v>
      </c>
      <c r="B120" s="150" t="s">
        <v>207</v>
      </c>
      <c r="C120" s="242"/>
      <c r="D120" s="19">
        <v>19917</v>
      </c>
      <c r="E120" s="26" t="s">
        <v>66</v>
      </c>
      <c r="F120" s="26"/>
      <c r="G120" s="26" t="s">
        <v>67</v>
      </c>
      <c r="H120" s="26">
        <v>492.15</v>
      </c>
      <c r="I120" s="253"/>
      <c r="J120" s="21">
        <f t="shared" si="62"/>
        <v>7942</v>
      </c>
      <c r="K120" s="254">
        <v>0</v>
      </c>
      <c r="L120" s="254">
        <v>7942</v>
      </c>
      <c r="M120" s="254"/>
      <c r="N120" s="21">
        <f t="shared" si="67"/>
        <v>0</v>
      </c>
      <c r="O120" s="254"/>
      <c r="P120" s="254"/>
      <c r="Q120" s="254"/>
      <c r="R120" s="88">
        <f t="shared" si="44"/>
        <v>0</v>
      </c>
      <c r="S120" s="21">
        <f t="shared" si="65"/>
        <v>0</v>
      </c>
      <c r="T120" s="254"/>
      <c r="U120" s="254"/>
      <c r="V120" s="254"/>
      <c r="W120" s="88">
        <f t="shared" si="46"/>
        <v>0</v>
      </c>
    </row>
    <row r="121" spans="1:23" s="246" customFormat="1" ht="30" customHeight="1" x14ac:dyDescent="0.25">
      <c r="A121" s="487"/>
      <c r="B121" s="231" t="s">
        <v>178</v>
      </c>
      <c r="C121" s="247"/>
      <c r="D121" s="19">
        <v>21633.599999999999</v>
      </c>
      <c r="E121" s="26" t="s">
        <v>115</v>
      </c>
      <c r="F121" s="263"/>
      <c r="G121" s="26" t="s">
        <v>69</v>
      </c>
      <c r="H121" s="300">
        <v>554</v>
      </c>
      <c r="I121" s="253" t="s">
        <v>73</v>
      </c>
      <c r="J121" s="21">
        <f>K121+L121+M121</f>
        <v>7942</v>
      </c>
      <c r="K121" s="254"/>
      <c r="L121" s="254">
        <v>7942</v>
      </c>
      <c r="M121" s="254"/>
      <c r="N121" s="21">
        <f>O121+P121+Q121</f>
        <v>0</v>
      </c>
      <c r="O121" s="254"/>
      <c r="P121" s="255"/>
      <c r="Q121" s="254"/>
      <c r="R121" s="88"/>
      <c r="S121" s="21">
        <f>T121+U121+V121</f>
        <v>0</v>
      </c>
      <c r="T121" s="254"/>
      <c r="U121" s="254">
        <v>0</v>
      </c>
      <c r="V121" s="254"/>
      <c r="W121" s="88">
        <f t="shared" si="46"/>
        <v>0</v>
      </c>
    </row>
    <row r="122" spans="1:23" s="246" customFormat="1" ht="155.25" customHeight="1" x14ac:dyDescent="0.25">
      <c r="A122" s="487">
        <v>40</v>
      </c>
      <c r="B122" s="119" t="s">
        <v>208</v>
      </c>
      <c r="C122" s="247"/>
      <c r="D122" s="332" t="s">
        <v>424</v>
      </c>
      <c r="E122" s="277" t="s">
        <v>425</v>
      </c>
      <c r="F122" s="277" t="s">
        <v>426</v>
      </c>
      <c r="G122" s="277" t="s">
        <v>427</v>
      </c>
      <c r="H122" s="331">
        <v>17634.400000000001</v>
      </c>
      <c r="I122" s="333" t="s">
        <v>428</v>
      </c>
      <c r="J122" s="21">
        <f>SUM(K122:M122)</f>
        <v>18562.5</v>
      </c>
      <c r="K122" s="254"/>
      <c r="L122" s="255">
        <v>18562.5</v>
      </c>
      <c r="M122" s="254"/>
      <c r="N122" s="21"/>
      <c r="O122" s="254"/>
      <c r="P122" s="255"/>
      <c r="Q122" s="254"/>
      <c r="R122" s="88"/>
      <c r="S122" s="21"/>
      <c r="T122" s="254"/>
      <c r="U122" s="254"/>
      <c r="V122" s="254"/>
      <c r="W122" s="88"/>
    </row>
    <row r="123" spans="1:23" s="246" customFormat="1" ht="117" customHeight="1" x14ac:dyDescent="0.25">
      <c r="A123" s="487">
        <v>41</v>
      </c>
      <c r="B123" s="215" t="s">
        <v>328</v>
      </c>
      <c r="C123" s="247"/>
      <c r="D123" s="19"/>
      <c r="E123" s="26"/>
      <c r="F123" s="263"/>
      <c r="G123" s="26"/>
      <c r="H123" s="300"/>
      <c r="I123" s="253"/>
      <c r="J123" s="21">
        <f>SUM(K123:M123)</f>
        <v>6360.9</v>
      </c>
      <c r="K123" s="254"/>
      <c r="L123" s="255">
        <v>6360.9</v>
      </c>
      <c r="M123" s="254"/>
      <c r="N123" s="21"/>
      <c r="O123" s="254"/>
      <c r="P123" s="255"/>
      <c r="Q123" s="254"/>
      <c r="R123" s="88"/>
      <c r="S123" s="21"/>
      <c r="T123" s="254"/>
      <c r="U123" s="254"/>
      <c r="V123" s="254"/>
      <c r="W123" s="88"/>
    </row>
    <row r="124" spans="1:23" s="246" customFormat="1" ht="75.75" customHeight="1" x14ac:dyDescent="0.25">
      <c r="A124" s="487">
        <v>42</v>
      </c>
      <c r="B124" s="215" t="s">
        <v>330</v>
      </c>
      <c r="C124" s="247"/>
      <c r="D124" s="19"/>
      <c r="E124" s="26"/>
      <c r="F124" s="263"/>
      <c r="G124" s="26"/>
      <c r="H124" s="300"/>
      <c r="I124" s="253"/>
      <c r="J124" s="21">
        <f>SUM(K124:M124)</f>
        <v>3041.9</v>
      </c>
      <c r="K124" s="254"/>
      <c r="L124" s="259">
        <v>3041.9</v>
      </c>
      <c r="M124" s="254"/>
      <c r="N124" s="21"/>
      <c r="O124" s="254"/>
      <c r="P124" s="255"/>
      <c r="Q124" s="254"/>
      <c r="R124" s="88"/>
      <c r="S124" s="21"/>
      <c r="T124" s="254"/>
      <c r="U124" s="254"/>
      <c r="V124" s="254"/>
      <c r="W124" s="88"/>
    </row>
    <row r="125" spans="1:23" s="246" customFormat="1" ht="35.25" customHeight="1" x14ac:dyDescent="0.25">
      <c r="A125" s="487"/>
      <c r="B125" s="228" t="s">
        <v>179</v>
      </c>
      <c r="C125" s="247"/>
      <c r="D125" s="19"/>
      <c r="E125" s="26"/>
      <c r="F125" s="263"/>
      <c r="G125" s="26"/>
      <c r="H125" s="300"/>
      <c r="I125" s="253"/>
      <c r="J125" s="21"/>
      <c r="K125" s="254"/>
      <c r="L125" s="259"/>
      <c r="M125" s="254"/>
      <c r="N125" s="21"/>
      <c r="O125" s="254"/>
      <c r="P125" s="255"/>
      <c r="Q125" s="254"/>
      <c r="R125" s="88"/>
      <c r="S125" s="21"/>
      <c r="T125" s="254"/>
      <c r="U125" s="254"/>
      <c r="V125" s="254"/>
      <c r="W125" s="88"/>
    </row>
    <row r="126" spans="1:23" s="298" customFormat="1" ht="69.75" customHeight="1" x14ac:dyDescent="0.25">
      <c r="A126" s="489">
        <v>43</v>
      </c>
      <c r="B126" s="156" t="s">
        <v>176</v>
      </c>
      <c r="C126" s="295"/>
      <c r="D126" s="296"/>
      <c r="E126" s="297"/>
      <c r="F126" s="297"/>
      <c r="G126" s="297"/>
      <c r="H126" s="256"/>
      <c r="I126" s="257"/>
      <c r="J126" s="30">
        <f>K126+L126+M126</f>
        <v>14826.5</v>
      </c>
      <c r="K126" s="258"/>
      <c r="L126" s="258">
        <v>14826.5</v>
      </c>
      <c r="M126" s="258"/>
      <c r="N126" s="30">
        <f>SUM(O126:Q126)</f>
        <v>0</v>
      </c>
      <c r="O126" s="258"/>
      <c r="P126" s="258"/>
      <c r="Q126" s="258"/>
      <c r="R126" s="48"/>
      <c r="S126" s="30">
        <f>SUM(T126:V126)</f>
        <v>0</v>
      </c>
      <c r="T126" s="258"/>
      <c r="U126" s="259"/>
      <c r="V126" s="258"/>
      <c r="W126" s="48"/>
    </row>
    <row r="127" spans="1:23" s="298" customFormat="1" ht="32.25" customHeight="1" x14ac:dyDescent="0.25">
      <c r="A127" s="489"/>
      <c r="B127" s="228" t="s">
        <v>179</v>
      </c>
      <c r="C127" s="295"/>
      <c r="D127" s="296"/>
      <c r="E127" s="297"/>
      <c r="F127" s="297"/>
      <c r="G127" s="297"/>
      <c r="H127" s="256"/>
      <c r="I127" s="257"/>
      <c r="J127" s="30">
        <f>K127+L127+M127</f>
        <v>14826.5</v>
      </c>
      <c r="K127" s="258"/>
      <c r="L127" s="258">
        <v>14826.5</v>
      </c>
      <c r="M127" s="258"/>
      <c r="N127" s="30"/>
      <c r="O127" s="258"/>
      <c r="P127" s="258"/>
      <c r="Q127" s="258"/>
      <c r="R127" s="48"/>
      <c r="S127" s="30"/>
      <c r="T127" s="258"/>
      <c r="U127" s="259"/>
      <c r="V127" s="258"/>
      <c r="W127" s="48"/>
    </row>
    <row r="128" spans="1:23" s="298" customFormat="1" ht="69.75" customHeight="1" x14ac:dyDescent="0.25">
      <c r="A128" s="489">
        <v>44</v>
      </c>
      <c r="B128" s="144" t="s">
        <v>180</v>
      </c>
      <c r="C128" s="295"/>
      <c r="D128" s="47"/>
      <c r="E128" s="256"/>
      <c r="F128" s="294"/>
      <c r="G128" s="256"/>
      <c r="H128" s="326"/>
      <c r="I128" s="257"/>
      <c r="J128" s="30">
        <f t="shared" ref="J128:J131" si="72">SUM(K128:M128)</f>
        <v>7525.1</v>
      </c>
      <c r="K128" s="258"/>
      <c r="L128" s="259">
        <v>7525.1</v>
      </c>
      <c r="M128" s="258"/>
      <c r="N128" s="30"/>
      <c r="O128" s="258"/>
      <c r="P128" s="259"/>
      <c r="Q128" s="258"/>
      <c r="R128" s="48">
        <f t="shared" ref="R128" si="73">N128/J128*100</f>
        <v>0</v>
      </c>
      <c r="S128" s="30"/>
      <c r="T128" s="258"/>
      <c r="U128" s="259"/>
      <c r="V128" s="258"/>
      <c r="W128" s="48"/>
    </row>
    <row r="129" spans="1:23" s="298" customFormat="1" ht="30.75" customHeight="1" x14ac:dyDescent="0.25">
      <c r="A129" s="489"/>
      <c r="B129" s="466" t="s">
        <v>179</v>
      </c>
      <c r="C129" s="295"/>
      <c r="D129" s="47"/>
      <c r="E129" s="256"/>
      <c r="F129" s="294"/>
      <c r="G129" s="256"/>
      <c r="H129" s="326"/>
      <c r="I129" s="257"/>
      <c r="J129" s="30">
        <f t="shared" si="72"/>
        <v>7525.1</v>
      </c>
      <c r="K129" s="258"/>
      <c r="L129" s="259">
        <v>7525.1</v>
      </c>
      <c r="M129" s="258"/>
      <c r="N129" s="30"/>
      <c r="O129" s="258"/>
      <c r="P129" s="259"/>
      <c r="Q129" s="258"/>
      <c r="R129" s="48"/>
      <c r="S129" s="30"/>
      <c r="T129" s="258"/>
      <c r="U129" s="259"/>
      <c r="V129" s="258"/>
      <c r="W129" s="48"/>
    </row>
    <row r="130" spans="1:23" s="298" customFormat="1" ht="101.25" customHeight="1" x14ac:dyDescent="0.25">
      <c r="A130" s="489">
        <v>45</v>
      </c>
      <c r="B130" s="119" t="s">
        <v>209</v>
      </c>
      <c r="C130" s="295"/>
      <c r="D130" s="47"/>
      <c r="E130" s="256"/>
      <c r="F130" s="294"/>
      <c r="G130" s="256"/>
      <c r="H130" s="326"/>
      <c r="I130" s="257"/>
      <c r="J130" s="30">
        <f t="shared" si="72"/>
        <v>5875.5</v>
      </c>
      <c r="K130" s="258"/>
      <c r="L130" s="259">
        <v>5875.5</v>
      </c>
      <c r="M130" s="258"/>
      <c r="N130" s="30"/>
      <c r="O130" s="258"/>
      <c r="P130" s="259"/>
      <c r="Q130" s="258"/>
      <c r="R130" s="48"/>
      <c r="S130" s="30"/>
      <c r="T130" s="258"/>
      <c r="U130" s="259"/>
      <c r="V130" s="258"/>
      <c r="W130" s="48"/>
    </row>
    <row r="131" spans="1:23" s="246" customFormat="1" ht="28.5" customHeight="1" x14ac:dyDescent="0.25">
      <c r="A131" s="487"/>
      <c r="B131" s="229" t="s">
        <v>179</v>
      </c>
      <c r="C131" s="247"/>
      <c r="D131" s="19"/>
      <c r="E131" s="26"/>
      <c r="F131" s="263"/>
      <c r="G131" s="26"/>
      <c r="H131" s="300"/>
      <c r="I131" s="253"/>
      <c r="J131" s="21">
        <f t="shared" si="72"/>
        <v>0</v>
      </c>
      <c r="K131" s="254"/>
      <c r="L131" s="259">
        <v>0</v>
      </c>
      <c r="M131" s="254"/>
      <c r="N131" s="21"/>
      <c r="O131" s="254"/>
      <c r="P131" s="255"/>
      <c r="Q131" s="254"/>
      <c r="R131" s="88"/>
      <c r="S131" s="21"/>
      <c r="T131" s="254"/>
      <c r="U131" s="255"/>
      <c r="V131" s="254"/>
      <c r="W131" s="88"/>
    </row>
    <row r="132" spans="1:23" s="245" customFormat="1" ht="87.75" customHeight="1" x14ac:dyDescent="0.25">
      <c r="A132" s="496"/>
      <c r="B132" s="144" t="s">
        <v>380</v>
      </c>
      <c r="C132" s="243"/>
      <c r="D132" s="47"/>
      <c r="E132" s="365"/>
      <c r="F132" s="365"/>
      <c r="G132" s="365"/>
      <c r="H132" s="365">
        <v>13344</v>
      </c>
      <c r="I132" s="366"/>
      <c r="J132" s="30">
        <f>K132+L132+M132</f>
        <v>261394.20000000022</v>
      </c>
      <c r="K132" s="259">
        <f>SUM(K134:K187)</f>
        <v>255506.0000000002</v>
      </c>
      <c r="L132" s="259">
        <f>SUM(L134:L187)</f>
        <v>5888.1999999999989</v>
      </c>
      <c r="M132" s="259">
        <f>SUM(M134:M187)</f>
        <v>0</v>
      </c>
      <c r="N132" s="30">
        <f t="shared" si="67"/>
        <v>0</v>
      </c>
      <c r="O132" s="259">
        <f>SUM(O134:O187)</f>
        <v>0</v>
      </c>
      <c r="P132" s="259">
        <f t="shared" ref="P132:Q132" si="74">SUM(P134:P187)</f>
        <v>0</v>
      </c>
      <c r="Q132" s="259">
        <f t="shared" si="74"/>
        <v>0</v>
      </c>
      <c r="R132" s="48">
        <f t="shared" si="44"/>
        <v>0</v>
      </c>
      <c r="S132" s="30">
        <f t="shared" ref="S132:S196" si="75">T132+U132+V132</f>
        <v>0</v>
      </c>
      <c r="T132" s="259">
        <f>SUM(T134:T187)</f>
        <v>0</v>
      </c>
      <c r="U132" s="259">
        <f t="shared" ref="U132:V132" si="76">SUM(U134:U187)</f>
        <v>0</v>
      </c>
      <c r="V132" s="259">
        <f t="shared" si="76"/>
        <v>0</v>
      </c>
      <c r="W132" s="48">
        <f t="shared" si="46"/>
        <v>0</v>
      </c>
    </row>
    <row r="133" spans="1:23" s="244" customFormat="1" ht="19.5" customHeight="1" x14ac:dyDescent="0.25">
      <c r="A133" s="486"/>
      <c r="B133" s="469" t="s">
        <v>48</v>
      </c>
      <c r="C133" s="243"/>
      <c r="D133" s="47"/>
      <c r="E133" s="256"/>
      <c r="F133" s="256"/>
      <c r="G133" s="256"/>
      <c r="H133" s="256"/>
      <c r="I133" s="257"/>
      <c r="J133" s="30">
        <f t="shared" si="62"/>
        <v>0</v>
      </c>
      <c r="K133" s="258"/>
      <c r="L133" s="258"/>
      <c r="M133" s="258"/>
      <c r="N133" s="314">
        <f t="shared" si="67"/>
        <v>0</v>
      </c>
      <c r="O133" s="258"/>
      <c r="P133" s="258"/>
      <c r="Q133" s="258"/>
      <c r="R133" s="48"/>
      <c r="S133" s="30">
        <f t="shared" si="75"/>
        <v>0</v>
      </c>
      <c r="T133" s="258"/>
      <c r="U133" s="259"/>
      <c r="V133" s="258"/>
      <c r="W133" s="48"/>
    </row>
    <row r="134" spans="1:23" s="369" customFormat="1" ht="29.25" customHeight="1" x14ac:dyDescent="0.25">
      <c r="A134" s="497">
        <v>46</v>
      </c>
      <c r="B134" s="183" t="s">
        <v>210</v>
      </c>
      <c r="C134" s="344"/>
      <c r="D134" s="367" t="s">
        <v>435</v>
      </c>
      <c r="E134" s="368" t="s">
        <v>436</v>
      </c>
      <c r="F134" s="185"/>
      <c r="G134" s="185"/>
      <c r="H134" s="185"/>
      <c r="I134" s="305"/>
      <c r="J134" s="306">
        <f>K134+L134+M134</f>
        <v>4840.6000000000004</v>
      </c>
      <c r="K134" s="307">
        <v>4731.5</v>
      </c>
      <c r="L134" s="307">
        <v>109.1</v>
      </c>
      <c r="M134" s="307"/>
      <c r="N134" s="306"/>
      <c r="O134" s="307"/>
      <c r="P134" s="307"/>
      <c r="Q134" s="307"/>
      <c r="R134" s="58"/>
      <c r="S134" s="306"/>
      <c r="T134" s="307"/>
      <c r="U134" s="347"/>
      <c r="V134" s="307"/>
      <c r="W134" s="58"/>
    </row>
    <row r="135" spans="1:23" s="369" customFormat="1" ht="29.25" customHeight="1" x14ac:dyDescent="0.25">
      <c r="A135" s="497">
        <v>47</v>
      </c>
      <c r="B135" s="184" t="s">
        <v>211</v>
      </c>
      <c r="C135" s="344"/>
      <c r="D135" s="367" t="s">
        <v>435</v>
      </c>
      <c r="E135" s="368" t="s">
        <v>437</v>
      </c>
      <c r="F135" s="185"/>
      <c r="G135" s="185"/>
      <c r="H135" s="185"/>
      <c r="I135" s="305"/>
      <c r="J135" s="306">
        <f t="shared" ref="J135:J187" si="77">K135+L135+M135</f>
        <v>4840.6000000000004</v>
      </c>
      <c r="K135" s="307">
        <v>4731.5</v>
      </c>
      <c r="L135" s="307">
        <v>109.1</v>
      </c>
      <c r="M135" s="307"/>
      <c r="N135" s="306"/>
      <c r="O135" s="307"/>
      <c r="P135" s="307"/>
      <c r="Q135" s="307"/>
      <c r="R135" s="58"/>
      <c r="S135" s="306"/>
      <c r="T135" s="307"/>
      <c r="U135" s="347"/>
      <c r="V135" s="307"/>
      <c r="W135" s="58"/>
    </row>
    <row r="136" spans="1:23" s="369" customFormat="1" ht="29.25" customHeight="1" x14ac:dyDescent="0.25">
      <c r="A136" s="497">
        <v>48</v>
      </c>
      <c r="B136" s="184" t="s">
        <v>355</v>
      </c>
      <c r="C136" s="344"/>
      <c r="D136" s="367" t="s">
        <v>435</v>
      </c>
      <c r="E136" s="368" t="s">
        <v>438</v>
      </c>
      <c r="F136" s="185"/>
      <c r="G136" s="185"/>
      <c r="H136" s="185"/>
      <c r="I136" s="305"/>
      <c r="J136" s="306">
        <f t="shared" si="77"/>
        <v>4840.6000000000004</v>
      </c>
      <c r="K136" s="307">
        <v>4731.5</v>
      </c>
      <c r="L136" s="307">
        <v>109.1</v>
      </c>
      <c r="M136" s="307"/>
      <c r="N136" s="306"/>
      <c r="O136" s="307"/>
      <c r="P136" s="307"/>
      <c r="Q136" s="307"/>
      <c r="R136" s="58"/>
      <c r="S136" s="306"/>
      <c r="T136" s="307"/>
      <c r="U136" s="347"/>
      <c r="V136" s="307"/>
      <c r="W136" s="58"/>
    </row>
    <row r="137" spans="1:23" s="369" customFormat="1" ht="29.25" customHeight="1" x14ac:dyDescent="0.25">
      <c r="A137" s="497">
        <v>49</v>
      </c>
      <c r="B137" s="184" t="s">
        <v>381</v>
      </c>
      <c r="C137" s="344"/>
      <c r="D137" s="367" t="s">
        <v>435</v>
      </c>
      <c r="E137" s="368" t="s">
        <v>439</v>
      </c>
      <c r="F137" s="185"/>
      <c r="G137" s="185"/>
      <c r="H137" s="185"/>
      <c r="I137" s="305"/>
      <c r="J137" s="306">
        <f t="shared" si="77"/>
        <v>4840.7000000000007</v>
      </c>
      <c r="K137" s="307">
        <v>4731.6000000000004</v>
      </c>
      <c r="L137" s="307">
        <v>109.1</v>
      </c>
      <c r="M137" s="307"/>
      <c r="N137" s="306"/>
      <c r="O137" s="307"/>
      <c r="P137" s="307"/>
      <c r="Q137" s="307"/>
      <c r="R137" s="58"/>
      <c r="S137" s="306"/>
      <c r="T137" s="307"/>
      <c r="U137" s="347"/>
      <c r="V137" s="307"/>
      <c r="W137" s="58"/>
    </row>
    <row r="138" spans="1:23" s="369" customFormat="1" ht="27" customHeight="1" x14ac:dyDescent="0.25">
      <c r="A138" s="497">
        <v>50</v>
      </c>
      <c r="B138" s="184" t="s">
        <v>356</v>
      </c>
      <c r="C138" s="344"/>
      <c r="D138" s="367" t="s">
        <v>435</v>
      </c>
      <c r="E138" s="368" t="s">
        <v>440</v>
      </c>
      <c r="F138" s="185"/>
      <c r="G138" s="185"/>
      <c r="H138" s="185"/>
      <c r="I138" s="305"/>
      <c r="J138" s="306">
        <f t="shared" si="77"/>
        <v>4840.6000000000004</v>
      </c>
      <c r="K138" s="307">
        <v>4731.5</v>
      </c>
      <c r="L138" s="307">
        <v>109.1</v>
      </c>
      <c r="M138" s="307"/>
      <c r="N138" s="306"/>
      <c r="O138" s="307"/>
      <c r="P138" s="307"/>
      <c r="Q138" s="307"/>
      <c r="R138" s="58"/>
      <c r="S138" s="306"/>
      <c r="T138" s="307"/>
      <c r="U138" s="347"/>
      <c r="V138" s="307"/>
      <c r="W138" s="58"/>
    </row>
    <row r="139" spans="1:23" s="369" customFormat="1" ht="29.25" customHeight="1" x14ac:dyDescent="0.25">
      <c r="A139" s="497">
        <v>51</v>
      </c>
      <c r="B139" s="184" t="s">
        <v>357</v>
      </c>
      <c r="C139" s="344"/>
      <c r="D139" s="367" t="s">
        <v>435</v>
      </c>
      <c r="E139" s="368" t="s">
        <v>441</v>
      </c>
      <c r="F139" s="185"/>
      <c r="G139" s="185"/>
      <c r="H139" s="185"/>
      <c r="I139" s="305"/>
      <c r="J139" s="306">
        <f t="shared" si="77"/>
        <v>4840.7000000000007</v>
      </c>
      <c r="K139" s="307">
        <v>4731.6000000000004</v>
      </c>
      <c r="L139" s="307">
        <v>109.1</v>
      </c>
      <c r="M139" s="307"/>
      <c r="N139" s="306"/>
      <c r="O139" s="307"/>
      <c r="P139" s="307"/>
      <c r="Q139" s="307"/>
      <c r="R139" s="58"/>
      <c r="S139" s="306"/>
      <c r="T139" s="307"/>
      <c r="U139" s="347"/>
      <c r="V139" s="307"/>
      <c r="W139" s="58"/>
    </row>
    <row r="140" spans="1:23" s="369" customFormat="1" ht="26.25" customHeight="1" x14ac:dyDescent="0.25">
      <c r="A140" s="497">
        <v>52</v>
      </c>
      <c r="B140" s="184" t="s">
        <v>358</v>
      </c>
      <c r="C140" s="344"/>
      <c r="D140" s="367" t="s">
        <v>435</v>
      </c>
      <c r="E140" s="368" t="s">
        <v>442</v>
      </c>
      <c r="F140" s="185"/>
      <c r="G140" s="185"/>
      <c r="H140" s="185"/>
      <c r="I140" s="305"/>
      <c r="J140" s="306">
        <f t="shared" si="77"/>
        <v>4840.7000000000007</v>
      </c>
      <c r="K140" s="307">
        <v>4731.6000000000004</v>
      </c>
      <c r="L140" s="307">
        <v>109.1</v>
      </c>
      <c r="M140" s="307"/>
      <c r="N140" s="306"/>
      <c r="O140" s="307"/>
      <c r="P140" s="307"/>
      <c r="Q140" s="307"/>
      <c r="R140" s="58"/>
      <c r="S140" s="306"/>
      <c r="T140" s="307"/>
      <c r="U140" s="347"/>
      <c r="V140" s="307"/>
      <c r="W140" s="58"/>
    </row>
    <row r="141" spans="1:23" s="369" customFormat="1" ht="29.25" customHeight="1" x14ac:dyDescent="0.25">
      <c r="A141" s="497">
        <v>53</v>
      </c>
      <c r="B141" s="184" t="s">
        <v>212</v>
      </c>
      <c r="C141" s="344"/>
      <c r="D141" s="367" t="s">
        <v>435</v>
      </c>
      <c r="E141" s="368" t="s">
        <v>443</v>
      </c>
      <c r="F141" s="185"/>
      <c r="G141" s="185"/>
      <c r="H141" s="185"/>
      <c r="I141" s="305"/>
      <c r="J141" s="306">
        <f t="shared" si="77"/>
        <v>4840.7000000000007</v>
      </c>
      <c r="K141" s="307">
        <v>4731.6000000000004</v>
      </c>
      <c r="L141" s="307">
        <v>109.1</v>
      </c>
      <c r="M141" s="307"/>
      <c r="N141" s="306"/>
      <c r="O141" s="307"/>
      <c r="P141" s="307"/>
      <c r="Q141" s="307"/>
      <c r="R141" s="58"/>
      <c r="S141" s="306"/>
      <c r="T141" s="307"/>
      <c r="U141" s="347"/>
      <c r="V141" s="307"/>
      <c r="W141" s="58"/>
    </row>
    <row r="142" spans="1:23" s="369" customFormat="1" ht="25.5" customHeight="1" x14ac:dyDescent="0.25">
      <c r="A142" s="497">
        <v>54</v>
      </c>
      <c r="B142" s="184" t="s">
        <v>213</v>
      </c>
      <c r="C142" s="344"/>
      <c r="D142" s="367" t="s">
        <v>435</v>
      </c>
      <c r="E142" s="368" t="s">
        <v>444</v>
      </c>
      <c r="F142" s="185"/>
      <c r="G142" s="185"/>
      <c r="H142" s="185"/>
      <c r="I142" s="305"/>
      <c r="J142" s="306">
        <f t="shared" si="77"/>
        <v>4840.7000000000007</v>
      </c>
      <c r="K142" s="307">
        <v>4731.6000000000004</v>
      </c>
      <c r="L142" s="307">
        <v>109.1</v>
      </c>
      <c r="M142" s="307"/>
      <c r="N142" s="306"/>
      <c r="O142" s="307"/>
      <c r="P142" s="307"/>
      <c r="Q142" s="307"/>
      <c r="R142" s="58"/>
      <c r="S142" s="306"/>
      <c r="T142" s="307"/>
      <c r="U142" s="347"/>
      <c r="V142" s="307"/>
      <c r="W142" s="58"/>
    </row>
    <row r="143" spans="1:23" s="369" customFormat="1" ht="26.25" customHeight="1" x14ac:dyDescent="0.25">
      <c r="A143" s="497">
        <v>55</v>
      </c>
      <c r="B143" s="184" t="s">
        <v>214</v>
      </c>
      <c r="C143" s="344"/>
      <c r="D143" s="367" t="s">
        <v>435</v>
      </c>
      <c r="E143" s="368" t="s">
        <v>445</v>
      </c>
      <c r="F143" s="185"/>
      <c r="G143" s="185"/>
      <c r="H143" s="185"/>
      <c r="I143" s="305"/>
      <c r="J143" s="306">
        <f t="shared" si="77"/>
        <v>4840.7000000000007</v>
      </c>
      <c r="K143" s="307">
        <v>4731.6000000000004</v>
      </c>
      <c r="L143" s="307">
        <v>109.1</v>
      </c>
      <c r="M143" s="307"/>
      <c r="N143" s="306"/>
      <c r="O143" s="307"/>
      <c r="P143" s="307"/>
      <c r="Q143" s="307"/>
      <c r="R143" s="58"/>
      <c r="S143" s="306"/>
      <c r="T143" s="307"/>
      <c r="U143" s="347"/>
      <c r="V143" s="307"/>
      <c r="W143" s="58"/>
    </row>
    <row r="144" spans="1:23" s="369" customFormat="1" ht="29.25" customHeight="1" x14ac:dyDescent="0.25">
      <c r="A144" s="497">
        <v>56</v>
      </c>
      <c r="B144" s="184" t="s">
        <v>215</v>
      </c>
      <c r="C144" s="344"/>
      <c r="D144" s="367" t="s">
        <v>435</v>
      </c>
      <c r="E144" s="368" t="s">
        <v>446</v>
      </c>
      <c r="F144" s="185"/>
      <c r="G144" s="185"/>
      <c r="H144" s="185"/>
      <c r="I144" s="305"/>
      <c r="J144" s="306">
        <f t="shared" si="77"/>
        <v>4840.7000000000007</v>
      </c>
      <c r="K144" s="307">
        <v>4731.6000000000004</v>
      </c>
      <c r="L144" s="307">
        <v>109.1</v>
      </c>
      <c r="M144" s="307"/>
      <c r="N144" s="306"/>
      <c r="O144" s="307"/>
      <c r="P144" s="307"/>
      <c r="Q144" s="307"/>
      <c r="R144" s="58"/>
      <c r="S144" s="306"/>
      <c r="T144" s="307"/>
      <c r="U144" s="347"/>
      <c r="V144" s="307"/>
      <c r="W144" s="58"/>
    </row>
    <row r="145" spans="1:23" s="369" customFormat="1" ht="29.25" customHeight="1" x14ac:dyDescent="0.25">
      <c r="A145" s="497">
        <v>57</v>
      </c>
      <c r="B145" s="184" t="s">
        <v>359</v>
      </c>
      <c r="C145" s="344"/>
      <c r="D145" s="367" t="s">
        <v>435</v>
      </c>
      <c r="E145" s="368" t="s">
        <v>447</v>
      </c>
      <c r="F145" s="185"/>
      <c r="G145" s="185"/>
      <c r="H145" s="185"/>
      <c r="I145" s="305"/>
      <c r="J145" s="306">
        <f t="shared" si="77"/>
        <v>4840.7000000000007</v>
      </c>
      <c r="K145" s="307">
        <v>4731.6000000000004</v>
      </c>
      <c r="L145" s="307">
        <v>109.1</v>
      </c>
      <c r="M145" s="307"/>
      <c r="N145" s="306"/>
      <c r="O145" s="307"/>
      <c r="P145" s="307"/>
      <c r="Q145" s="307"/>
      <c r="R145" s="58"/>
      <c r="S145" s="306"/>
      <c r="T145" s="307"/>
      <c r="U145" s="347"/>
      <c r="V145" s="307"/>
      <c r="W145" s="58"/>
    </row>
    <row r="146" spans="1:23" s="369" customFormat="1" ht="29.25" customHeight="1" x14ac:dyDescent="0.25">
      <c r="A146" s="497">
        <v>58</v>
      </c>
      <c r="B146" s="184" t="s">
        <v>216</v>
      </c>
      <c r="C146" s="344"/>
      <c r="D146" s="367" t="s">
        <v>435</v>
      </c>
      <c r="E146" s="368" t="s">
        <v>448</v>
      </c>
      <c r="F146" s="185"/>
      <c r="G146" s="185"/>
      <c r="H146" s="185"/>
      <c r="I146" s="305"/>
      <c r="J146" s="306">
        <f t="shared" si="77"/>
        <v>4840.7000000000007</v>
      </c>
      <c r="K146" s="307">
        <v>4731.6000000000004</v>
      </c>
      <c r="L146" s="307">
        <v>109.1</v>
      </c>
      <c r="M146" s="307"/>
      <c r="N146" s="306"/>
      <c r="O146" s="307"/>
      <c r="P146" s="307"/>
      <c r="Q146" s="307"/>
      <c r="R146" s="58"/>
      <c r="S146" s="306"/>
      <c r="T146" s="307"/>
      <c r="U146" s="347"/>
      <c r="V146" s="307"/>
      <c r="W146" s="58"/>
    </row>
    <row r="147" spans="1:23" s="369" customFormat="1" ht="29.25" customHeight="1" x14ac:dyDescent="0.25">
      <c r="A147" s="497">
        <v>59</v>
      </c>
      <c r="B147" s="184" t="s">
        <v>360</v>
      </c>
      <c r="C147" s="344"/>
      <c r="D147" s="367" t="s">
        <v>435</v>
      </c>
      <c r="E147" s="368" t="s">
        <v>449</v>
      </c>
      <c r="F147" s="185"/>
      <c r="G147" s="185"/>
      <c r="H147" s="185"/>
      <c r="I147" s="305"/>
      <c r="J147" s="306">
        <f t="shared" si="77"/>
        <v>4840.7000000000007</v>
      </c>
      <c r="K147" s="307">
        <v>4731.6000000000004</v>
      </c>
      <c r="L147" s="307">
        <v>109.1</v>
      </c>
      <c r="M147" s="307"/>
      <c r="N147" s="306"/>
      <c r="O147" s="307"/>
      <c r="P147" s="307"/>
      <c r="Q147" s="307"/>
      <c r="R147" s="58"/>
      <c r="S147" s="306"/>
      <c r="T147" s="307"/>
      <c r="U147" s="347"/>
      <c r="V147" s="307"/>
      <c r="W147" s="58"/>
    </row>
    <row r="148" spans="1:23" s="369" customFormat="1" ht="29.25" customHeight="1" x14ac:dyDescent="0.25">
      <c r="A148" s="497">
        <v>60</v>
      </c>
      <c r="B148" s="184" t="s">
        <v>361</v>
      </c>
      <c r="C148" s="344"/>
      <c r="D148" s="367" t="s">
        <v>435</v>
      </c>
      <c r="E148" s="368" t="s">
        <v>450</v>
      </c>
      <c r="F148" s="185"/>
      <c r="G148" s="185"/>
      <c r="H148" s="185"/>
      <c r="I148" s="305"/>
      <c r="J148" s="306">
        <f t="shared" si="77"/>
        <v>4840.7000000000007</v>
      </c>
      <c r="K148" s="307">
        <v>4731.6000000000004</v>
      </c>
      <c r="L148" s="307">
        <v>109.1</v>
      </c>
      <c r="M148" s="307"/>
      <c r="N148" s="306"/>
      <c r="O148" s="307"/>
      <c r="P148" s="307"/>
      <c r="Q148" s="307"/>
      <c r="R148" s="58"/>
      <c r="S148" s="306"/>
      <c r="T148" s="307"/>
      <c r="U148" s="347"/>
      <c r="V148" s="307"/>
      <c r="W148" s="58"/>
    </row>
    <row r="149" spans="1:23" s="369" customFormat="1" ht="30.75" customHeight="1" x14ac:dyDescent="0.25">
      <c r="A149" s="497">
        <v>61</v>
      </c>
      <c r="B149" s="184" t="s">
        <v>217</v>
      </c>
      <c r="C149" s="344"/>
      <c r="D149" s="367" t="s">
        <v>435</v>
      </c>
      <c r="E149" s="368" t="s">
        <v>451</v>
      </c>
      <c r="F149" s="185"/>
      <c r="G149" s="185"/>
      <c r="H149" s="185"/>
      <c r="I149" s="305"/>
      <c r="J149" s="306">
        <f t="shared" si="77"/>
        <v>4840.7000000000007</v>
      </c>
      <c r="K149" s="307">
        <v>4731.6000000000004</v>
      </c>
      <c r="L149" s="307">
        <v>109.1</v>
      </c>
      <c r="M149" s="307"/>
      <c r="N149" s="306"/>
      <c r="O149" s="307"/>
      <c r="P149" s="307"/>
      <c r="Q149" s="307"/>
      <c r="R149" s="58"/>
      <c r="S149" s="306"/>
      <c r="T149" s="307"/>
      <c r="U149" s="347"/>
      <c r="V149" s="307"/>
      <c r="W149" s="58"/>
    </row>
    <row r="150" spans="1:23" s="369" customFormat="1" ht="30.75" customHeight="1" x14ac:dyDescent="0.25">
      <c r="A150" s="497">
        <v>62</v>
      </c>
      <c r="B150" s="184" t="s">
        <v>362</v>
      </c>
      <c r="C150" s="344"/>
      <c r="D150" s="367" t="s">
        <v>435</v>
      </c>
      <c r="E150" s="368" t="s">
        <v>452</v>
      </c>
      <c r="F150" s="185"/>
      <c r="G150" s="185"/>
      <c r="H150" s="185"/>
      <c r="I150" s="305"/>
      <c r="J150" s="306">
        <f t="shared" si="77"/>
        <v>4840.7000000000007</v>
      </c>
      <c r="K150" s="307">
        <v>4731.6000000000004</v>
      </c>
      <c r="L150" s="307">
        <v>109.1</v>
      </c>
      <c r="M150" s="307"/>
      <c r="N150" s="306"/>
      <c r="O150" s="307"/>
      <c r="P150" s="307"/>
      <c r="Q150" s="307"/>
      <c r="R150" s="58"/>
      <c r="S150" s="306"/>
      <c r="T150" s="307"/>
      <c r="U150" s="347"/>
      <c r="V150" s="307"/>
      <c r="W150" s="58"/>
    </row>
    <row r="151" spans="1:23" s="248" customFormat="1" ht="30.75" customHeight="1" x14ac:dyDescent="0.25">
      <c r="A151" s="497">
        <v>63</v>
      </c>
      <c r="B151" s="184" t="s">
        <v>218</v>
      </c>
      <c r="C151" s="62"/>
      <c r="D151" s="367" t="s">
        <v>435</v>
      </c>
      <c r="E151" s="368" t="s">
        <v>453</v>
      </c>
      <c r="F151" s="368" t="s">
        <v>169</v>
      </c>
      <c r="G151" s="370" t="s">
        <v>170</v>
      </c>
      <c r="H151" s="371">
        <v>2986.66</v>
      </c>
      <c r="I151" s="372"/>
      <c r="J151" s="306">
        <f t="shared" si="77"/>
        <v>4840.7000000000007</v>
      </c>
      <c r="K151" s="307">
        <v>4731.6000000000004</v>
      </c>
      <c r="L151" s="307">
        <v>109.1</v>
      </c>
      <c r="M151" s="307"/>
      <c r="N151" s="306"/>
      <c r="O151" s="307"/>
      <c r="P151" s="307"/>
      <c r="Q151" s="307"/>
      <c r="R151" s="58">
        <f t="shared" si="44"/>
        <v>0</v>
      </c>
      <c r="S151" s="306">
        <f t="shared" si="75"/>
        <v>0</v>
      </c>
      <c r="T151" s="307"/>
      <c r="U151" s="307"/>
      <c r="V151" s="307"/>
      <c r="W151" s="58">
        <f t="shared" si="46"/>
        <v>0</v>
      </c>
    </row>
    <row r="152" spans="1:23" s="248" customFormat="1" ht="25.5" customHeight="1" x14ac:dyDescent="0.25">
      <c r="A152" s="497">
        <v>64</v>
      </c>
      <c r="B152" s="186" t="s">
        <v>219</v>
      </c>
      <c r="C152" s="62"/>
      <c r="D152" s="367" t="s">
        <v>435</v>
      </c>
      <c r="E152" s="368" t="s">
        <v>454</v>
      </c>
      <c r="F152" s="368"/>
      <c r="G152" s="370"/>
      <c r="H152" s="371"/>
      <c r="I152" s="372"/>
      <c r="J152" s="306">
        <f t="shared" si="77"/>
        <v>4840.7000000000007</v>
      </c>
      <c r="K152" s="307">
        <v>4731.6000000000004</v>
      </c>
      <c r="L152" s="307">
        <v>109.1</v>
      </c>
      <c r="M152" s="307"/>
      <c r="N152" s="306"/>
      <c r="O152" s="307"/>
      <c r="P152" s="307"/>
      <c r="Q152" s="307"/>
      <c r="R152" s="58"/>
      <c r="S152" s="306"/>
      <c r="T152" s="307"/>
      <c r="U152" s="307"/>
      <c r="V152" s="307"/>
      <c r="W152" s="58"/>
    </row>
    <row r="153" spans="1:23" s="248" customFormat="1" ht="25.5" customHeight="1" x14ac:dyDescent="0.25">
      <c r="A153" s="497">
        <v>65</v>
      </c>
      <c r="B153" s="186" t="s">
        <v>363</v>
      </c>
      <c r="C153" s="62"/>
      <c r="D153" s="367" t="s">
        <v>435</v>
      </c>
      <c r="E153" s="368" t="s">
        <v>455</v>
      </c>
      <c r="F153" s="368"/>
      <c r="G153" s="370"/>
      <c r="H153" s="371"/>
      <c r="I153" s="372"/>
      <c r="J153" s="306">
        <f t="shared" si="77"/>
        <v>4840.7000000000007</v>
      </c>
      <c r="K153" s="307">
        <v>4731.6000000000004</v>
      </c>
      <c r="L153" s="307">
        <v>109.1</v>
      </c>
      <c r="M153" s="307"/>
      <c r="N153" s="306"/>
      <c r="O153" s="307"/>
      <c r="P153" s="307"/>
      <c r="Q153" s="307"/>
      <c r="R153" s="58"/>
      <c r="S153" s="306"/>
      <c r="T153" s="307"/>
      <c r="U153" s="307"/>
      <c r="V153" s="307"/>
      <c r="W153" s="58"/>
    </row>
    <row r="154" spans="1:23" s="248" customFormat="1" ht="34.5" customHeight="1" x14ac:dyDescent="0.25">
      <c r="A154" s="497">
        <v>66</v>
      </c>
      <c r="B154" s="186" t="s">
        <v>364</v>
      </c>
      <c r="C154" s="62"/>
      <c r="D154" s="367" t="s">
        <v>435</v>
      </c>
      <c r="E154" s="368" t="s">
        <v>456</v>
      </c>
      <c r="F154" s="368"/>
      <c r="G154" s="370"/>
      <c r="H154" s="371"/>
      <c r="I154" s="372"/>
      <c r="J154" s="306">
        <f t="shared" si="77"/>
        <v>4840.7000000000007</v>
      </c>
      <c r="K154" s="307">
        <v>4731.6000000000004</v>
      </c>
      <c r="L154" s="307">
        <v>109.1</v>
      </c>
      <c r="M154" s="307"/>
      <c r="N154" s="306"/>
      <c r="O154" s="307"/>
      <c r="P154" s="307"/>
      <c r="Q154" s="307"/>
      <c r="R154" s="58"/>
      <c r="S154" s="306"/>
      <c r="T154" s="307"/>
      <c r="U154" s="307"/>
      <c r="V154" s="307"/>
      <c r="W154" s="58"/>
    </row>
    <row r="155" spans="1:23" s="248" customFormat="1" ht="34.5" customHeight="1" x14ac:dyDescent="0.25">
      <c r="A155" s="497">
        <v>67</v>
      </c>
      <c r="B155" s="186" t="s">
        <v>220</v>
      </c>
      <c r="C155" s="62"/>
      <c r="D155" s="367" t="s">
        <v>435</v>
      </c>
      <c r="E155" s="368" t="s">
        <v>457</v>
      </c>
      <c r="F155" s="368"/>
      <c r="G155" s="370"/>
      <c r="H155" s="371"/>
      <c r="I155" s="372"/>
      <c r="J155" s="306">
        <f t="shared" si="77"/>
        <v>4840.7000000000007</v>
      </c>
      <c r="K155" s="307">
        <v>4731.6000000000004</v>
      </c>
      <c r="L155" s="307">
        <v>109.1</v>
      </c>
      <c r="M155" s="307"/>
      <c r="N155" s="306"/>
      <c r="O155" s="307"/>
      <c r="P155" s="307"/>
      <c r="Q155" s="307"/>
      <c r="R155" s="58"/>
      <c r="S155" s="306"/>
      <c r="T155" s="307"/>
      <c r="U155" s="307"/>
      <c r="V155" s="307"/>
      <c r="W155" s="58"/>
    </row>
    <row r="156" spans="1:23" s="248" customFormat="1" ht="34.5" customHeight="1" x14ac:dyDescent="0.25">
      <c r="A156" s="497">
        <v>68</v>
      </c>
      <c r="B156" s="186" t="s">
        <v>367</v>
      </c>
      <c r="C156" s="62"/>
      <c r="D156" s="367" t="s">
        <v>435</v>
      </c>
      <c r="E156" s="368" t="s">
        <v>458</v>
      </c>
      <c r="F156" s="368"/>
      <c r="G156" s="370"/>
      <c r="H156" s="371"/>
      <c r="I156" s="372"/>
      <c r="J156" s="306">
        <f t="shared" si="77"/>
        <v>4840.6000000000004</v>
      </c>
      <c r="K156" s="307">
        <v>4731.6000000000004</v>
      </c>
      <c r="L156" s="307">
        <v>109</v>
      </c>
      <c r="M156" s="307"/>
      <c r="N156" s="306"/>
      <c r="O156" s="307"/>
      <c r="P156" s="307"/>
      <c r="Q156" s="307"/>
      <c r="R156" s="58"/>
      <c r="S156" s="306"/>
      <c r="T156" s="307"/>
      <c r="U156" s="307"/>
      <c r="V156" s="307"/>
      <c r="W156" s="58"/>
    </row>
    <row r="157" spans="1:23" s="248" customFormat="1" ht="42.75" customHeight="1" x14ac:dyDescent="0.25">
      <c r="A157" s="497">
        <v>69</v>
      </c>
      <c r="B157" s="186" t="s">
        <v>221</v>
      </c>
      <c r="C157" s="62"/>
      <c r="D157" s="367" t="s">
        <v>435</v>
      </c>
      <c r="E157" s="368" t="s">
        <v>459</v>
      </c>
      <c r="F157" s="368"/>
      <c r="G157" s="370"/>
      <c r="H157" s="371"/>
      <c r="I157" s="372"/>
      <c r="J157" s="306">
        <f t="shared" si="77"/>
        <v>4840.6000000000004</v>
      </c>
      <c r="K157" s="307">
        <v>4731.6000000000004</v>
      </c>
      <c r="L157" s="307">
        <v>109</v>
      </c>
      <c r="M157" s="307"/>
      <c r="N157" s="306"/>
      <c r="O157" s="307"/>
      <c r="P157" s="307"/>
      <c r="Q157" s="307"/>
      <c r="R157" s="58"/>
      <c r="S157" s="306"/>
      <c r="T157" s="307"/>
      <c r="U157" s="307"/>
      <c r="V157" s="307"/>
      <c r="W157" s="58"/>
    </row>
    <row r="158" spans="1:23" s="248" customFormat="1" ht="38.25" customHeight="1" x14ac:dyDescent="0.25">
      <c r="A158" s="497">
        <v>70</v>
      </c>
      <c r="B158" s="186" t="s">
        <v>365</v>
      </c>
      <c r="C158" s="62"/>
      <c r="D158" s="367" t="s">
        <v>435</v>
      </c>
      <c r="E158" s="368" t="s">
        <v>460</v>
      </c>
      <c r="F158" s="368"/>
      <c r="G158" s="370"/>
      <c r="H158" s="371"/>
      <c r="I158" s="372"/>
      <c r="J158" s="306">
        <f t="shared" si="77"/>
        <v>4840.6000000000004</v>
      </c>
      <c r="K158" s="307">
        <v>4731.6000000000004</v>
      </c>
      <c r="L158" s="307">
        <v>109</v>
      </c>
      <c r="M158" s="307"/>
      <c r="N158" s="306"/>
      <c r="O158" s="307"/>
      <c r="P158" s="307"/>
      <c r="Q158" s="307"/>
      <c r="R158" s="58"/>
      <c r="S158" s="306"/>
      <c r="T158" s="307"/>
      <c r="U158" s="307"/>
      <c r="V158" s="307"/>
      <c r="W158" s="58"/>
    </row>
    <row r="159" spans="1:23" s="248" customFormat="1" ht="38.25" customHeight="1" x14ac:dyDescent="0.25">
      <c r="A159" s="497">
        <v>71</v>
      </c>
      <c r="B159" s="186" t="s">
        <v>366</v>
      </c>
      <c r="C159" s="62"/>
      <c r="D159" s="367" t="s">
        <v>435</v>
      </c>
      <c r="E159" s="368" t="s">
        <v>461</v>
      </c>
      <c r="F159" s="368"/>
      <c r="G159" s="370"/>
      <c r="H159" s="371"/>
      <c r="I159" s="372"/>
      <c r="J159" s="306">
        <f t="shared" si="77"/>
        <v>4840.6000000000004</v>
      </c>
      <c r="K159" s="307">
        <v>4731.6000000000004</v>
      </c>
      <c r="L159" s="307">
        <v>109</v>
      </c>
      <c r="M159" s="307"/>
      <c r="N159" s="306"/>
      <c r="O159" s="307"/>
      <c r="P159" s="307"/>
      <c r="Q159" s="307"/>
      <c r="R159" s="58"/>
      <c r="S159" s="306"/>
      <c r="T159" s="307"/>
      <c r="U159" s="307"/>
      <c r="V159" s="307"/>
      <c r="W159" s="58"/>
    </row>
    <row r="160" spans="1:23" s="248" customFormat="1" ht="24" customHeight="1" x14ac:dyDescent="0.25">
      <c r="A160" s="497">
        <v>72</v>
      </c>
      <c r="B160" s="186" t="s">
        <v>222</v>
      </c>
      <c r="C160" s="62"/>
      <c r="D160" s="367" t="s">
        <v>435</v>
      </c>
      <c r="E160" s="368" t="s">
        <v>462</v>
      </c>
      <c r="F160" s="368"/>
      <c r="G160" s="370"/>
      <c r="H160" s="371"/>
      <c r="I160" s="372"/>
      <c r="J160" s="306">
        <f t="shared" si="77"/>
        <v>4840.6000000000004</v>
      </c>
      <c r="K160" s="307">
        <v>4731.6000000000004</v>
      </c>
      <c r="L160" s="307">
        <v>109</v>
      </c>
      <c r="M160" s="307"/>
      <c r="N160" s="306"/>
      <c r="O160" s="307"/>
      <c r="P160" s="307"/>
      <c r="Q160" s="307"/>
      <c r="R160" s="58"/>
      <c r="S160" s="306"/>
      <c r="T160" s="307"/>
      <c r="U160" s="307"/>
      <c r="V160" s="307"/>
      <c r="W160" s="58"/>
    </row>
    <row r="161" spans="1:23" s="248" customFormat="1" ht="30.75" customHeight="1" x14ac:dyDescent="0.25">
      <c r="A161" s="497">
        <v>73</v>
      </c>
      <c r="B161" s="186" t="s">
        <v>223</v>
      </c>
      <c r="C161" s="62"/>
      <c r="D161" s="367" t="s">
        <v>435</v>
      </c>
      <c r="E161" s="368" t="s">
        <v>463</v>
      </c>
      <c r="F161" s="368"/>
      <c r="G161" s="370"/>
      <c r="H161" s="371"/>
      <c r="I161" s="372"/>
      <c r="J161" s="306">
        <f t="shared" si="77"/>
        <v>4840.6000000000004</v>
      </c>
      <c r="K161" s="307">
        <v>4731.6000000000004</v>
      </c>
      <c r="L161" s="307">
        <v>109</v>
      </c>
      <c r="M161" s="307"/>
      <c r="N161" s="306"/>
      <c r="O161" s="307"/>
      <c r="P161" s="307"/>
      <c r="Q161" s="307"/>
      <c r="R161" s="58"/>
      <c r="S161" s="306"/>
      <c r="T161" s="307"/>
      <c r="U161" s="307"/>
      <c r="V161" s="307"/>
      <c r="W161" s="58"/>
    </row>
    <row r="162" spans="1:23" s="248" customFormat="1" ht="24" customHeight="1" x14ac:dyDescent="0.25">
      <c r="A162" s="497">
        <v>74</v>
      </c>
      <c r="B162" s="186" t="s">
        <v>224</v>
      </c>
      <c r="C162" s="62"/>
      <c r="D162" s="367" t="s">
        <v>435</v>
      </c>
      <c r="E162" s="368" t="s">
        <v>464</v>
      </c>
      <c r="F162" s="368"/>
      <c r="G162" s="370"/>
      <c r="H162" s="371"/>
      <c r="I162" s="372"/>
      <c r="J162" s="306">
        <f t="shared" si="77"/>
        <v>4840.6000000000004</v>
      </c>
      <c r="K162" s="307">
        <v>4731.6000000000004</v>
      </c>
      <c r="L162" s="307">
        <v>109</v>
      </c>
      <c r="M162" s="307"/>
      <c r="N162" s="306"/>
      <c r="O162" s="307"/>
      <c r="P162" s="307"/>
      <c r="Q162" s="307"/>
      <c r="R162" s="58"/>
      <c r="S162" s="306"/>
      <c r="T162" s="307"/>
      <c r="U162" s="307"/>
      <c r="V162" s="307"/>
      <c r="W162" s="58"/>
    </row>
    <row r="163" spans="1:23" s="248" customFormat="1" ht="25.5" customHeight="1" x14ac:dyDescent="0.25">
      <c r="A163" s="497">
        <v>75</v>
      </c>
      <c r="B163" s="186" t="s">
        <v>368</v>
      </c>
      <c r="C163" s="62"/>
      <c r="D163" s="367" t="s">
        <v>435</v>
      </c>
      <c r="E163" s="368" t="s">
        <v>465</v>
      </c>
      <c r="F163" s="368"/>
      <c r="G163" s="370"/>
      <c r="H163" s="371"/>
      <c r="I163" s="372"/>
      <c r="J163" s="306">
        <f t="shared" si="77"/>
        <v>4840.6000000000004</v>
      </c>
      <c r="K163" s="307">
        <v>4731.6000000000004</v>
      </c>
      <c r="L163" s="307">
        <v>109</v>
      </c>
      <c r="M163" s="307"/>
      <c r="N163" s="306"/>
      <c r="O163" s="307"/>
      <c r="P163" s="307"/>
      <c r="Q163" s="307"/>
      <c r="R163" s="58"/>
      <c r="S163" s="306"/>
      <c r="T163" s="307"/>
      <c r="U163" s="307"/>
      <c r="V163" s="307"/>
      <c r="W163" s="58"/>
    </row>
    <row r="164" spans="1:23" s="248" customFormat="1" ht="29.25" customHeight="1" x14ac:dyDescent="0.25">
      <c r="A164" s="497">
        <v>76</v>
      </c>
      <c r="B164" s="186" t="s">
        <v>225</v>
      </c>
      <c r="C164" s="62"/>
      <c r="D164" s="367" t="s">
        <v>435</v>
      </c>
      <c r="E164" s="368" t="s">
        <v>466</v>
      </c>
      <c r="F164" s="368"/>
      <c r="G164" s="370"/>
      <c r="H164" s="371"/>
      <c r="I164" s="372"/>
      <c r="J164" s="306">
        <f t="shared" si="77"/>
        <v>4840.6000000000004</v>
      </c>
      <c r="K164" s="307">
        <v>4731.6000000000004</v>
      </c>
      <c r="L164" s="307">
        <v>109</v>
      </c>
      <c r="M164" s="307"/>
      <c r="N164" s="306"/>
      <c r="O164" s="307"/>
      <c r="P164" s="307"/>
      <c r="Q164" s="307"/>
      <c r="R164" s="58"/>
      <c r="S164" s="306"/>
      <c r="T164" s="307"/>
      <c r="U164" s="307"/>
      <c r="V164" s="307"/>
      <c r="W164" s="58"/>
    </row>
    <row r="165" spans="1:23" s="248" customFormat="1" ht="34.5" customHeight="1" x14ac:dyDescent="0.25">
      <c r="A165" s="497">
        <v>77</v>
      </c>
      <c r="B165" s="186" t="s">
        <v>226</v>
      </c>
      <c r="C165" s="62"/>
      <c r="D165" s="367" t="s">
        <v>435</v>
      </c>
      <c r="E165" s="368" t="s">
        <v>467</v>
      </c>
      <c r="F165" s="368"/>
      <c r="G165" s="370"/>
      <c r="H165" s="371"/>
      <c r="I165" s="372"/>
      <c r="J165" s="306">
        <f t="shared" si="77"/>
        <v>4840.6000000000004</v>
      </c>
      <c r="K165" s="307">
        <v>4731.6000000000004</v>
      </c>
      <c r="L165" s="307">
        <v>109</v>
      </c>
      <c r="M165" s="307"/>
      <c r="N165" s="306"/>
      <c r="O165" s="307"/>
      <c r="P165" s="307"/>
      <c r="Q165" s="307"/>
      <c r="R165" s="58"/>
      <c r="S165" s="306"/>
      <c r="T165" s="307"/>
      <c r="U165" s="307"/>
      <c r="V165" s="307"/>
      <c r="W165" s="58"/>
    </row>
    <row r="166" spans="1:23" s="248" customFormat="1" ht="34.5" customHeight="1" x14ac:dyDescent="0.25">
      <c r="A166" s="497">
        <v>78</v>
      </c>
      <c r="B166" s="186" t="s">
        <v>369</v>
      </c>
      <c r="C166" s="62"/>
      <c r="D166" s="367" t="s">
        <v>435</v>
      </c>
      <c r="E166" s="368" t="s">
        <v>468</v>
      </c>
      <c r="F166" s="368"/>
      <c r="G166" s="370"/>
      <c r="H166" s="371"/>
      <c r="I166" s="372"/>
      <c r="J166" s="306">
        <f t="shared" si="77"/>
        <v>4840.6000000000004</v>
      </c>
      <c r="K166" s="307">
        <v>4731.6000000000004</v>
      </c>
      <c r="L166" s="307">
        <v>109</v>
      </c>
      <c r="M166" s="307"/>
      <c r="N166" s="306"/>
      <c r="O166" s="307"/>
      <c r="P166" s="307"/>
      <c r="Q166" s="307"/>
      <c r="R166" s="58"/>
      <c r="S166" s="306"/>
      <c r="T166" s="307"/>
      <c r="U166" s="307"/>
      <c r="V166" s="307"/>
      <c r="W166" s="58"/>
    </row>
    <row r="167" spans="1:23" s="248" customFormat="1" ht="34.5" customHeight="1" x14ac:dyDescent="0.25">
      <c r="A167" s="497">
        <v>79</v>
      </c>
      <c r="B167" s="186" t="s">
        <v>370</v>
      </c>
      <c r="C167" s="62"/>
      <c r="D167" s="367" t="s">
        <v>435</v>
      </c>
      <c r="E167" s="368" t="s">
        <v>469</v>
      </c>
      <c r="F167" s="368"/>
      <c r="G167" s="370"/>
      <c r="H167" s="371"/>
      <c r="I167" s="372"/>
      <c r="J167" s="306">
        <f t="shared" si="77"/>
        <v>4840.6000000000004</v>
      </c>
      <c r="K167" s="307">
        <v>4731.6000000000004</v>
      </c>
      <c r="L167" s="307">
        <v>109</v>
      </c>
      <c r="M167" s="307"/>
      <c r="N167" s="306"/>
      <c r="O167" s="307"/>
      <c r="P167" s="307"/>
      <c r="Q167" s="307"/>
      <c r="R167" s="58"/>
      <c r="S167" s="306"/>
      <c r="T167" s="307"/>
      <c r="U167" s="307"/>
      <c r="V167" s="307"/>
      <c r="W167" s="58"/>
    </row>
    <row r="168" spans="1:23" s="248" customFormat="1" ht="34.5" customHeight="1" x14ac:dyDescent="0.25">
      <c r="A168" s="497">
        <v>80</v>
      </c>
      <c r="B168" s="186" t="s">
        <v>227</v>
      </c>
      <c r="C168" s="62"/>
      <c r="D168" s="367" t="s">
        <v>435</v>
      </c>
      <c r="E168" s="368" t="s">
        <v>470</v>
      </c>
      <c r="F168" s="368"/>
      <c r="G168" s="370"/>
      <c r="H168" s="371"/>
      <c r="I168" s="372"/>
      <c r="J168" s="306">
        <f t="shared" si="77"/>
        <v>4840.6000000000004</v>
      </c>
      <c r="K168" s="307">
        <v>4731.6000000000004</v>
      </c>
      <c r="L168" s="307">
        <v>109</v>
      </c>
      <c r="M168" s="307"/>
      <c r="N168" s="306"/>
      <c r="O168" s="307"/>
      <c r="P168" s="307"/>
      <c r="Q168" s="307"/>
      <c r="R168" s="58"/>
      <c r="S168" s="306"/>
      <c r="T168" s="307"/>
      <c r="U168" s="307"/>
      <c r="V168" s="307"/>
      <c r="W168" s="58"/>
    </row>
    <row r="169" spans="1:23" s="248" customFormat="1" ht="34.5" customHeight="1" x14ac:dyDescent="0.25">
      <c r="A169" s="497">
        <v>81</v>
      </c>
      <c r="B169" s="186" t="s">
        <v>228</v>
      </c>
      <c r="C169" s="62"/>
      <c r="D169" s="367" t="s">
        <v>435</v>
      </c>
      <c r="E169" s="368" t="s">
        <v>471</v>
      </c>
      <c r="F169" s="368"/>
      <c r="G169" s="370"/>
      <c r="H169" s="371"/>
      <c r="I169" s="372"/>
      <c r="J169" s="306">
        <f t="shared" si="77"/>
        <v>4840.6000000000004</v>
      </c>
      <c r="K169" s="307">
        <v>4731.6000000000004</v>
      </c>
      <c r="L169" s="307">
        <v>109</v>
      </c>
      <c r="M169" s="307"/>
      <c r="N169" s="306"/>
      <c r="O169" s="307"/>
      <c r="P169" s="307"/>
      <c r="Q169" s="307"/>
      <c r="R169" s="58"/>
      <c r="S169" s="306"/>
      <c r="T169" s="307"/>
      <c r="U169" s="307"/>
      <c r="V169" s="307"/>
      <c r="W169" s="58"/>
    </row>
    <row r="170" spans="1:23" s="248" customFormat="1" ht="34.5" customHeight="1" x14ac:dyDescent="0.25">
      <c r="A170" s="497">
        <v>82</v>
      </c>
      <c r="B170" s="186" t="s">
        <v>371</v>
      </c>
      <c r="C170" s="62"/>
      <c r="D170" s="367" t="s">
        <v>435</v>
      </c>
      <c r="E170" s="368" t="s">
        <v>472</v>
      </c>
      <c r="F170" s="368"/>
      <c r="G170" s="370"/>
      <c r="H170" s="371"/>
      <c r="I170" s="372"/>
      <c r="J170" s="306">
        <f t="shared" si="77"/>
        <v>4840.6000000000004</v>
      </c>
      <c r="K170" s="307">
        <v>4731.6000000000004</v>
      </c>
      <c r="L170" s="307">
        <v>109</v>
      </c>
      <c r="M170" s="307"/>
      <c r="N170" s="306"/>
      <c r="O170" s="307"/>
      <c r="P170" s="307"/>
      <c r="Q170" s="307"/>
      <c r="R170" s="58"/>
      <c r="S170" s="306"/>
      <c r="T170" s="307"/>
      <c r="U170" s="307"/>
      <c r="V170" s="307"/>
      <c r="W170" s="58"/>
    </row>
    <row r="171" spans="1:23" s="248" customFormat="1" ht="34.5" customHeight="1" x14ac:dyDescent="0.25">
      <c r="A171" s="497">
        <v>83</v>
      </c>
      <c r="B171" s="186" t="s">
        <v>372</v>
      </c>
      <c r="C171" s="62"/>
      <c r="D171" s="367" t="s">
        <v>435</v>
      </c>
      <c r="E171" s="368" t="s">
        <v>473</v>
      </c>
      <c r="F171" s="368"/>
      <c r="G171" s="370"/>
      <c r="H171" s="371"/>
      <c r="I171" s="372"/>
      <c r="J171" s="306">
        <f t="shared" si="77"/>
        <v>4840.6000000000004</v>
      </c>
      <c r="K171" s="307">
        <v>4731.6000000000004</v>
      </c>
      <c r="L171" s="307">
        <v>109</v>
      </c>
      <c r="M171" s="307"/>
      <c r="N171" s="306"/>
      <c r="O171" s="307"/>
      <c r="P171" s="307"/>
      <c r="Q171" s="307"/>
      <c r="R171" s="58"/>
      <c r="S171" s="306"/>
      <c r="T171" s="307"/>
      <c r="U171" s="307"/>
      <c r="V171" s="307"/>
      <c r="W171" s="58"/>
    </row>
    <row r="172" spans="1:23" s="248" customFormat="1" ht="34.5" customHeight="1" x14ac:dyDescent="0.25">
      <c r="A172" s="497">
        <v>84</v>
      </c>
      <c r="B172" s="186" t="s">
        <v>229</v>
      </c>
      <c r="C172" s="62"/>
      <c r="D172" s="367" t="s">
        <v>435</v>
      </c>
      <c r="E172" s="368" t="s">
        <v>474</v>
      </c>
      <c r="F172" s="368"/>
      <c r="G172" s="370"/>
      <c r="H172" s="371"/>
      <c r="I172" s="372"/>
      <c r="J172" s="306">
        <f t="shared" si="77"/>
        <v>4840.6000000000004</v>
      </c>
      <c r="K172" s="307">
        <v>4731.6000000000004</v>
      </c>
      <c r="L172" s="307">
        <v>109</v>
      </c>
      <c r="M172" s="307"/>
      <c r="N172" s="306"/>
      <c r="O172" s="307"/>
      <c r="P172" s="307"/>
      <c r="Q172" s="307"/>
      <c r="R172" s="58"/>
      <c r="S172" s="306"/>
      <c r="T172" s="307"/>
      <c r="U172" s="307"/>
      <c r="V172" s="307"/>
      <c r="W172" s="58"/>
    </row>
    <row r="173" spans="1:23" s="248" customFormat="1" ht="27" customHeight="1" x14ac:dyDescent="0.25">
      <c r="A173" s="497">
        <v>85</v>
      </c>
      <c r="B173" s="186" t="s">
        <v>230</v>
      </c>
      <c r="C173" s="62"/>
      <c r="D173" s="367" t="s">
        <v>435</v>
      </c>
      <c r="E173" s="368" t="s">
        <v>475</v>
      </c>
      <c r="F173" s="368"/>
      <c r="G173" s="370"/>
      <c r="H173" s="371"/>
      <c r="I173" s="372"/>
      <c r="J173" s="306">
        <f t="shared" si="77"/>
        <v>4840.6000000000004</v>
      </c>
      <c r="K173" s="307">
        <v>4731.6000000000004</v>
      </c>
      <c r="L173" s="307">
        <v>109</v>
      </c>
      <c r="M173" s="307"/>
      <c r="N173" s="306"/>
      <c r="O173" s="307"/>
      <c r="P173" s="307"/>
      <c r="Q173" s="307"/>
      <c r="R173" s="58"/>
      <c r="S173" s="306"/>
      <c r="T173" s="307"/>
      <c r="U173" s="307"/>
      <c r="V173" s="307"/>
      <c r="W173" s="58"/>
    </row>
    <row r="174" spans="1:23" s="248" customFormat="1" ht="30" customHeight="1" x14ac:dyDescent="0.25">
      <c r="A174" s="497">
        <v>86</v>
      </c>
      <c r="B174" s="186" t="s">
        <v>231</v>
      </c>
      <c r="C174" s="62"/>
      <c r="D174" s="367" t="s">
        <v>435</v>
      </c>
      <c r="E174" s="368" t="s">
        <v>476</v>
      </c>
      <c r="F174" s="368"/>
      <c r="G174" s="370"/>
      <c r="H174" s="371"/>
      <c r="I174" s="372"/>
      <c r="J174" s="306">
        <f t="shared" si="77"/>
        <v>4840.6000000000004</v>
      </c>
      <c r="K174" s="307">
        <v>4731.6000000000004</v>
      </c>
      <c r="L174" s="307">
        <v>109</v>
      </c>
      <c r="M174" s="307"/>
      <c r="N174" s="306"/>
      <c r="O174" s="307"/>
      <c r="P174" s="307"/>
      <c r="Q174" s="307"/>
      <c r="R174" s="58"/>
      <c r="S174" s="306"/>
      <c r="T174" s="307"/>
      <c r="U174" s="307"/>
      <c r="V174" s="307"/>
      <c r="W174" s="58"/>
    </row>
    <row r="175" spans="1:23" s="248" customFormat="1" ht="27" customHeight="1" x14ac:dyDescent="0.25">
      <c r="A175" s="497">
        <v>87</v>
      </c>
      <c r="B175" s="186" t="s">
        <v>232</v>
      </c>
      <c r="C175" s="62"/>
      <c r="D175" s="367" t="s">
        <v>435</v>
      </c>
      <c r="E175" s="368" t="s">
        <v>477</v>
      </c>
      <c r="F175" s="368"/>
      <c r="G175" s="370"/>
      <c r="H175" s="371"/>
      <c r="I175" s="372"/>
      <c r="J175" s="306">
        <f t="shared" si="77"/>
        <v>4840.6000000000004</v>
      </c>
      <c r="K175" s="307">
        <v>4731.6000000000004</v>
      </c>
      <c r="L175" s="307">
        <v>109</v>
      </c>
      <c r="M175" s="307"/>
      <c r="N175" s="306"/>
      <c r="O175" s="307"/>
      <c r="P175" s="307"/>
      <c r="Q175" s="307"/>
      <c r="R175" s="58"/>
      <c r="S175" s="306"/>
      <c r="T175" s="307"/>
      <c r="U175" s="307"/>
      <c r="V175" s="307"/>
      <c r="W175" s="58"/>
    </row>
    <row r="176" spans="1:23" s="248" customFormat="1" ht="25.5" customHeight="1" x14ac:dyDescent="0.25">
      <c r="A176" s="497">
        <v>88</v>
      </c>
      <c r="B176" s="186" t="s">
        <v>373</v>
      </c>
      <c r="C176" s="62"/>
      <c r="D176" s="367" t="s">
        <v>435</v>
      </c>
      <c r="E176" s="368" t="s">
        <v>478</v>
      </c>
      <c r="F176" s="368"/>
      <c r="G176" s="370"/>
      <c r="H176" s="371"/>
      <c r="I176" s="372"/>
      <c r="J176" s="306">
        <f t="shared" si="77"/>
        <v>4840.6000000000004</v>
      </c>
      <c r="K176" s="307">
        <v>4731.6000000000004</v>
      </c>
      <c r="L176" s="307">
        <v>109</v>
      </c>
      <c r="M176" s="307"/>
      <c r="N176" s="306"/>
      <c r="O176" s="307"/>
      <c r="P176" s="307"/>
      <c r="Q176" s="307"/>
      <c r="R176" s="58"/>
      <c r="S176" s="306"/>
      <c r="T176" s="307"/>
      <c r="U176" s="307"/>
      <c r="V176" s="307"/>
      <c r="W176" s="58"/>
    </row>
    <row r="177" spans="1:23" s="248" customFormat="1" ht="24.75" customHeight="1" x14ac:dyDescent="0.25">
      <c r="A177" s="497">
        <v>89</v>
      </c>
      <c r="B177" s="186" t="s">
        <v>233</v>
      </c>
      <c r="C177" s="62"/>
      <c r="D177" s="367" t="s">
        <v>435</v>
      </c>
      <c r="E177" s="368" t="s">
        <v>479</v>
      </c>
      <c r="F177" s="368"/>
      <c r="G177" s="370"/>
      <c r="H177" s="371"/>
      <c r="I177" s="372"/>
      <c r="J177" s="306">
        <f t="shared" si="77"/>
        <v>4840.6000000000004</v>
      </c>
      <c r="K177" s="307">
        <v>4731.6000000000004</v>
      </c>
      <c r="L177" s="307">
        <v>109</v>
      </c>
      <c r="M177" s="307"/>
      <c r="N177" s="306"/>
      <c r="O177" s="307"/>
      <c r="P177" s="307"/>
      <c r="Q177" s="307"/>
      <c r="R177" s="58"/>
      <c r="S177" s="306"/>
      <c r="T177" s="307"/>
      <c r="U177" s="307"/>
      <c r="V177" s="307"/>
      <c r="W177" s="58"/>
    </row>
    <row r="178" spans="1:23" s="248" customFormat="1" ht="27" customHeight="1" x14ac:dyDescent="0.25">
      <c r="A178" s="497">
        <v>90</v>
      </c>
      <c r="B178" s="186" t="s">
        <v>234</v>
      </c>
      <c r="C178" s="62"/>
      <c r="D178" s="367" t="s">
        <v>435</v>
      </c>
      <c r="E178" s="368" t="s">
        <v>480</v>
      </c>
      <c r="F178" s="368"/>
      <c r="G178" s="370"/>
      <c r="H178" s="371"/>
      <c r="I178" s="372"/>
      <c r="J178" s="306">
        <f t="shared" si="77"/>
        <v>4840.6000000000004</v>
      </c>
      <c r="K178" s="307">
        <v>4731.6000000000004</v>
      </c>
      <c r="L178" s="307">
        <v>109</v>
      </c>
      <c r="M178" s="307"/>
      <c r="N178" s="306"/>
      <c r="O178" s="307"/>
      <c r="P178" s="307"/>
      <c r="Q178" s="307"/>
      <c r="R178" s="58"/>
      <c r="S178" s="306"/>
      <c r="T178" s="307"/>
      <c r="U178" s="307"/>
      <c r="V178" s="307"/>
      <c r="W178" s="58"/>
    </row>
    <row r="179" spans="1:23" s="248" customFormat="1" ht="34.5" customHeight="1" x14ac:dyDescent="0.25">
      <c r="A179" s="497">
        <v>91</v>
      </c>
      <c r="B179" s="186" t="s">
        <v>235</v>
      </c>
      <c r="C179" s="62"/>
      <c r="D179" s="367" t="s">
        <v>435</v>
      </c>
      <c r="E179" s="368" t="s">
        <v>481</v>
      </c>
      <c r="F179" s="368"/>
      <c r="G179" s="370"/>
      <c r="H179" s="371"/>
      <c r="I179" s="372"/>
      <c r="J179" s="306">
        <f t="shared" si="77"/>
        <v>4840.6000000000004</v>
      </c>
      <c r="K179" s="307">
        <v>4731.6000000000004</v>
      </c>
      <c r="L179" s="307">
        <v>109</v>
      </c>
      <c r="M179" s="307"/>
      <c r="N179" s="306"/>
      <c r="O179" s="307"/>
      <c r="P179" s="307"/>
      <c r="Q179" s="307"/>
      <c r="R179" s="58"/>
      <c r="S179" s="306"/>
      <c r="T179" s="307"/>
      <c r="U179" s="307"/>
      <c r="V179" s="307"/>
      <c r="W179" s="58"/>
    </row>
    <row r="180" spans="1:23" s="248" customFormat="1" ht="32.25" customHeight="1" x14ac:dyDescent="0.25">
      <c r="A180" s="497">
        <v>92</v>
      </c>
      <c r="B180" s="186" t="s">
        <v>236</v>
      </c>
      <c r="C180" s="62"/>
      <c r="D180" s="367" t="s">
        <v>435</v>
      </c>
      <c r="E180" s="368" t="s">
        <v>482</v>
      </c>
      <c r="F180" s="368"/>
      <c r="G180" s="370"/>
      <c r="H180" s="371"/>
      <c r="I180" s="372"/>
      <c r="J180" s="306">
        <f t="shared" si="77"/>
        <v>4840.6000000000004</v>
      </c>
      <c r="K180" s="307">
        <v>4731.6000000000004</v>
      </c>
      <c r="L180" s="307">
        <v>109</v>
      </c>
      <c r="M180" s="307"/>
      <c r="N180" s="306"/>
      <c r="O180" s="307"/>
      <c r="P180" s="307"/>
      <c r="Q180" s="307"/>
      <c r="R180" s="58"/>
      <c r="S180" s="306"/>
      <c r="T180" s="307"/>
      <c r="U180" s="307"/>
      <c r="V180" s="307"/>
      <c r="W180" s="58"/>
    </row>
    <row r="181" spans="1:23" s="248" customFormat="1" ht="28.5" customHeight="1" x14ac:dyDescent="0.25">
      <c r="A181" s="497">
        <v>93</v>
      </c>
      <c r="B181" s="186" t="s">
        <v>237</v>
      </c>
      <c r="C181" s="62"/>
      <c r="D181" s="367" t="s">
        <v>435</v>
      </c>
      <c r="E181" s="368" t="s">
        <v>483</v>
      </c>
      <c r="F181" s="368"/>
      <c r="G181" s="370"/>
      <c r="H181" s="371"/>
      <c r="I181" s="372"/>
      <c r="J181" s="306">
        <f t="shared" si="77"/>
        <v>4840.6000000000004</v>
      </c>
      <c r="K181" s="307">
        <v>4731.6000000000004</v>
      </c>
      <c r="L181" s="307">
        <v>109</v>
      </c>
      <c r="M181" s="307"/>
      <c r="N181" s="306"/>
      <c r="O181" s="307"/>
      <c r="P181" s="307"/>
      <c r="Q181" s="307"/>
      <c r="R181" s="58"/>
      <c r="S181" s="306"/>
      <c r="T181" s="307"/>
      <c r="U181" s="307"/>
      <c r="V181" s="307"/>
      <c r="W181" s="58"/>
    </row>
    <row r="182" spans="1:23" s="248" customFormat="1" ht="24" customHeight="1" x14ac:dyDescent="0.25">
      <c r="A182" s="497">
        <v>94</v>
      </c>
      <c r="B182" s="186" t="s">
        <v>238</v>
      </c>
      <c r="C182" s="62"/>
      <c r="D182" s="367" t="s">
        <v>435</v>
      </c>
      <c r="E182" s="368" t="s">
        <v>484</v>
      </c>
      <c r="F182" s="368" t="s">
        <v>169</v>
      </c>
      <c r="G182" s="370" t="s">
        <v>172</v>
      </c>
      <c r="H182" s="371">
        <v>2976.3</v>
      </c>
      <c r="I182" s="372"/>
      <c r="J182" s="306">
        <f t="shared" si="77"/>
        <v>4840.6000000000004</v>
      </c>
      <c r="K182" s="307">
        <v>4731.6000000000004</v>
      </c>
      <c r="L182" s="307">
        <v>109</v>
      </c>
      <c r="M182" s="307"/>
      <c r="N182" s="306"/>
      <c r="O182" s="307"/>
      <c r="P182" s="347"/>
      <c r="Q182" s="307"/>
      <c r="R182" s="58">
        <f t="shared" si="44"/>
        <v>0</v>
      </c>
      <c r="S182" s="306">
        <f t="shared" si="75"/>
        <v>0</v>
      </c>
      <c r="T182" s="307"/>
      <c r="U182" s="347"/>
      <c r="V182" s="307"/>
      <c r="W182" s="58">
        <f t="shared" si="46"/>
        <v>0</v>
      </c>
    </row>
    <row r="183" spans="1:23" s="248" customFormat="1" ht="28.5" customHeight="1" x14ac:dyDescent="0.25">
      <c r="A183" s="497">
        <v>95</v>
      </c>
      <c r="B183" s="186" t="s">
        <v>239</v>
      </c>
      <c r="C183" s="62"/>
      <c r="D183" s="367" t="s">
        <v>435</v>
      </c>
      <c r="E183" s="368" t="s">
        <v>485</v>
      </c>
      <c r="F183" s="368"/>
      <c r="G183" s="370"/>
      <c r="H183" s="371"/>
      <c r="I183" s="372"/>
      <c r="J183" s="306">
        <f t="shared" si="77"/>
        <v>4840.6000000000004</v>
      </c>
      <c r="K183" s="307">
        <v>4731.6000000000004</v>
      </c>
      <c r="L183" s="307">
        <v>109</v>
      </c>
      <c r="M183" s="307"/>
      <c r="N183" s="306"/>
      <c r="O183" s="307"/>
      <c r="P183" s="347"/>
      <c r="Q183" s="307"/>
      <c r="R183" s="58"/>
      <c r="S183" s="306"/>
      <c r="T183" s="307"/>
      <c r="U183" s="347"/>
      <c r="V183" s="307"/>
      <c r="W183" s="58"/>
    </row>
    <row r="184" spans="1:23" s="248" customFormat="1" ht="28.5" customHeight="1" x14ac:dyDescent="0.25">
      <c r="A184" s="497">
        <v>96</v>
      </c>
      <c r="B184" s="186" t="s">
        <v>374</v>
      </c>
      <c r="C184" s="62"/>
      <c r="D184" s="367" t="s">
        <v>435</v>
      </c>
      <c r="E184" s="368" t="s">
        <v>486</v>
      </c>
      <c r="F184" s="368"/>
      <c r="G184" s="370"/>
      <c r="H184" s="371"/>
      <c r="I184" s="372"/>
      <c r="J184" s="306">
        <f t="shared" si="77"/>
        <v>4840.6000000000004</v>
      </c>
      <c r="K184" s="307">
        <v>4731.6000000000004</v>
      </c>
      <c r="L184" s="307">
        <v>109</v>
      </c>
      <c r="M184" s="307"/>
      <c r="N184" s="306"/>
      <c r="O184" s="307"/>
      <c r="P184" s="347"/>
      <c r="Q184" s="307"/>
      <c r="R184" s="58"/>
      <c r="S184" s="306"/>
      <c r="T184" s="307"/>
      <c r="U184" s="347"/>
      <c r="V184" s="307"/>
      <c r="W184" s="58"/>
    </row>
    <row r="185" spans="1:23" s="248" customFormat="1" ht="30" customHeight="1" x14ac:dyDescent="0.25">
      <c r="A185" s="497">
        <v>97</v>
      </c>
      <c r="B185" s="186" t="s">
        <v>240</v>
      </c>
      <c r="C185" s="62"/>
      <c r="D185" s="367" t="s">
        <v>435</v>
      </c>
      <c r="E185" s="368" t="s">
        <v>487</v>
      </c>
      <c r="F185" s="368"/>
      <c r="G185" s="370"/>
      <c r="H185" s="371"/>
      <c r="I185" s="372"/>
      <c r="J185" s="306">
        <f t="shared" si="77"/>
        <v>4840.6000000000004</v>
      </c>
      <c r="K185" s="307">
        <v>4731.6000000000004</v>
      </c>
      <c r="L185" s="307">
        <v>109</v>
      </c>
      <c r="M185" s="307"/>
      <c r="N185" s="306"/>
      <c r="O185" s="307"/>
      <c r="P185" s="347"/>
      <c r="Q185" s="307"/>
      <c r="R185" s="58"/>
      <c r="S185" s="306"/>
      <c r="T185" s="307"/>
      <c r="U185" s="347"/>
      <c r="V185" s="307"/>
      <c r="W185" s="58"/>
    </row>
    <row r="186" spans="1:23" s="248" customFormat="1" ht="30" customHeight="1" x14ac:dyDescent="0.25">
      <c r="A186" s="497">
        <v>98</v>
      </c>
      <c r="B186" s="186" t="s">
        <v>241</v>
      </c>
      <c r="C186" s="62"/>
      <c r="D186" s="367" t="s">
        <v>435</v>
      </c>
      <c r="E186" s="368" t="s">
        <v>488</v>
      </c>
      <c r="F186" s="368"/>
      <c r="G186" s="370"/>
      <c r="H186" s="371"/>
      <c r="I186" s="372"/>
      <c r="J186" s="306">
        <f t="shared" si="77"/>
        <v>4840.6000000000004</v>
      </c>
      <c r="K186" s="307">
        <v>4731.6000000000004</v>
      </c>
      <c r="L186" s="307">
        <v>109</v>
      </c>
      <c r="M186" s="307"/>
      <c r="N186" s="306"/>
      <c r="O186" s="307"/>
      <c r="P186" s="347"/>
      <c r="Q186" s="307"/>
      <c r="R186" s="58"/>
      <c r="S186" s="306"/>
      <c r="T186" s="307"/>
      <c r="U186" s="347"/>
      <c r="V186" s="307"/>
      <c r="W186" s="58"/>
    </row>
    <row r="187" spans="1:23" s="248" customFormat="1" ht="30" customHeight="1" x14ac:dyDescent="0.25">
      <c r="A187" s="497">
        <v>99</v>
      </c>
      <c r="B187" s="186" t="s">
        <v>242</v>
      </c>
      <c r="C187" s="62"/>
      <c r="D187" s="367" t="s">
        <v>435</v>
      </c>
      <c r="E187" s="368" t="s">
        <v>489</v>
      </c>
      <c r="F187" s="368"/>
      <c r="G187" s="370"/>
      <c r="H187" s="371"/>
      <c r="I187" s="372"/>
      <c r="J187" s="306">
        <f t="shared" si="77"/>
        <v>4840.6000000000004</v>
      </c>
      <c r="K187" s="307">
        <v>4731.6000000000004</v>
      </c>
      <c r="L187" s="307">
        <v>109</v>
      </c>
      <c r="M187" s="307"/>
      <c r="N187" s="306"/>
      <c r="O187" s="307"/>
      <c r="P187" s="347"/>
      <c r="Q187" s="307"/>
      <c r="R187" s="58"/>
      <c r="S187" s="306"/>
      <c r="T187" s="307"/>
      <c r="U187" s="347"/>
      <c r="V187" s="307"/>
      <c r="W187" s="58"/>
    </row>
    <row r="188" spans="1:23" s="246" customFormat="1" ht="72" customHeight="1" x14ac:dyDescent="0.25">
      <c r="A188" s="487"/>
      <c r="B188" s="119" t="s">
        <v>379</v>
      </c>
      <c r="C188" s="247"/>
      <c r="D188" s="332" t="s">
        <v>173</v>
      </c>
      <c r="E188" s="277" t="s">
        <v>168</v>
      </c>
      <c r="F188" s="277" t="s">
        <v>174</v>
      </c>
      <c r="G188" s="373" t="s">
        <v>175</v>
      </c>
      <c r="H188" s="331">
        <v>3400</v>
      </c>
      <c r="I188" s="333"/>
      <c r="J188" s="21">
        <f>K188+L188+M188</f>
        <v>142363.4</v>
      </c>
      <c r="K188" s="254">
        <f>K190+K191+K192+K193+K194+K195+K196</f>
        <v>139156.5</v>
      </c>
      <c r="L188" s="254">
        <f>L190+L191+L192+L193+L194+L195+L196</f>
        <v>3206.8999999999996</v>
      </c>
      <c r="M188" s="254">
        <f>M190+M191+M192+M193+M194+M195+M196</f>
        <v>0</v>
      </c>
      <c r="N188" s="21"/>
      <c r="O188" s="254">
        <f>SUM(O190:O196)</f>
        <v>0</v>
      </c>
      <c r="P188" s="254">
        <f t="shared" ref="P188:Q188" si="78">SUM(P190:P196)</f>
        <v>0</v>
      </c>
      <c r="Q188" s="254">
        <f t="shared" si="78"/>
        <v>0</v>
      </c>
      <c r="R188" s="88">
        <f t="shared" si="44"/>
        <v>0</v>
      </c>
      <c r="S188" s="30">
        <f>T188+U188+V188</f>
        <v>0</v>
      </c>
      <c r="T188" s="258">
        <f>SUM(T190:T196)</f>
        <v>0</v>
      </c>
      <c r="U188" s="258">
        <f t="shared" ref="U188:V188" si="79">SUM(U190:U196)</f>
        <v>0</v>
      </c>
      <c r="V188" s="258">
        <f t="shared" si="79"/>
        <v>0</v>
      </c>
      <c r="W188" s="88">
        <f t="shared" si="46"/>
        <v>0</v>
      </c>
    </row>
    <row r="189" spans="1:23" s="246" customFormat="1" ht="24" customHeight="1" x14ac:dyDescent="0.25">
      <c r="A189" s="487"/>
      <c r="B189" s="467" t="s">
        <v>20</v>
      </c>
      <c r="C189" s="247"/>
      <c r="D189" s="349"/>
      <c r="E189" s="352"/>
      <c r="F189" s="352"/>
      <c r="G189" s="374"/>
      <c r="H189" s="375"/>
      <c r="I189" s="350"/>
      <c r="J189" s="21">
        <f>K189+L189+M189</f>
        <v>0</v>
      </c>
      <c r="K189" s="254"/>
      <c r="L189" s="254"/>
      <c r="M189" s="254"/>
      <c r="N189" s="21"/>
      <c r="O189" s="254"/>
      <c r="P189" s="254"/>
      <c r="Q189" s="254"/>
      <c r="R189" s="88"/>
      <c r="S189" s="21"/>
      <c r="T189" s="254"/>
      <c r="U189" s="255"/>
      <c r="V189" s="254"/>
      <c r="W189" s="88"/>
    </row>
    <row r="190" spans="1:23" s="248" customFormat="1" ht="30" customHeight="1" x14ac:dyDescent="0.25">
      <c r="A190" s="491">
        <v>100</v>
      </c>
      <c r="B190" s="186" t="s">
        <v>243</v>
      </c>
      <c r="C190" s="62"/>
      <c r="D190" s="367"/>
      <c r="E190" s="368"/>
      <c r="F190" s="368"/>
      <c r="G190" s="370"/>
      <c r="H190" s="371"/>
      <c r="I190" s="372"/>
      <c r="J190" s="306">
        <f>K190+L190+M190</f>
        <v>20337.7</v>
      </c>
      <c r="K190" s="307">
        <v>19879.5</v>
      </c>
      <c r="L190" s="376">
        <v>458.2</v>
      </c>
      <c r="M190" s="307"/>
      <c r="N190" s="306"/>
      <c r="O190" s="307"/>
      <c r="P190" s="307"/>
      <c r="Q190" s="307"/>
      <c r="R190" s="58"/>
      <c r="S190" s="306"/>
      <c r="T190" s="307"/>
      <c r="U190" s="347"/>
      <c r="V190" s="307"/>
      <c r="W190" s="58"/>
    </row>
    <row r="191" spans="1:23" s="248" customFormat="1" ht="31.5" customHeight="1" x14ac:dyDescent="0.25">
      <c r="A191" s="491">
        <v>101</v>
      </c>
      <c r="B191" s="186" t="s">
        <v>244</v>
      </c>
      <c r="C191" s="62"/>
      <c r="D191" s="367" t="s">
        <v>490</v>
      </c>
      <c r="E191" s="368" t="s">
        <v>491</v>
      </c>
      <c r="F191" s="368"/>
      <c r="G191" s="370"/>
      <c r="H191" s="371"/>
      <c r="I191" s="372"/>
      <c r="J191" s="306">
        <f t="shared" ref="J191:J196" si="80">K191+L191+M191</f>
        <v>20337.7</v>
      </c>
      <c r="K191" s="307">
        <v>19879.5</v>
      </c>
      <c r="L191" s="376">
        <v>458.2</v>
      </c>
      <c r="M191" s="307"/>
      <c r="N191" s="306"/>
      <c r="O191" s="307"/>
      <c r="P191" s="307"/>
      <c r="Q191" s="307"/>
      <c r="R191" s="58"/>
      <c r="S191" s="306"/>
      <c r="T191" s="307"/>
      <c r="U191" s="347"/>
      <c r="V191" s="307"/>
      <c r="W191" s="58"/>
    </row>
    <row r="192" spans="1:23" s="248" customFormat="1" ht="30" customHeight="1" x14ac:dyDescent="0.25">
      <c r="A192" s="491">
        <v>102</v>
      </c>
      <c r="B192" s="186" t="s">
        <v>245</v>
      </c>
      <c r="C192" s="62"/>
      <c r="D192" s="367" t="s">
        <v>490</v>
      </c>
      <c r="E192" s="368" t="s">
        <v>493</v>
      </c>
      <c r="F192" s="368"/>
      <c r="G192" s="370"/>
      <c r="H192" s="371"/>
      <c r="I192" s="372"/>
      <c r="J192" s="306">
        <f t="shared" si="80"/>
        <v>20337.599999999999</v>
      </c>
      <c r="K192" s="307">
        <v>19879.5</v>
      </c>
      <c r="L192" s="376">
        <v>458.1</v>
      </c>
      <c r="M192" s="307"/>
      <c r="N192" s="306"/>
      <c r="O192" s="307"/>
      <c r="P192" s="307"/>
      <c r="Q192" s="307"/>
      <c r="R192" s="58"/>
      <c r="S192" s="306"/>
      <c r="T192" s="307"/>
      <c r="U192" s="347"/>
      <c r="V192" s="307"/>
      <c r="W192" s="58"/>
    </row>
    <row r="193" spans="1:23" s="248" customFormat="1" ht="36" customHeight="1" x14ac:dyDescent="0.25">
      <c r="A193" s="491">
        <v>103</v>
      </c>
      <c r="B193" s="186" t="s">
        <v>375</v>
      </c>
      <c r="C193" s="62"/>
      <c r="D193" s="367" t="s">
        <v>490</v>
      </c>
      <c r="E193" s="368" t="s">
        <v>494</v>
      </c>
      <c r="F193" s="368"/>
      <c r="G193" s="370"/>
      <c r="H193" s="371"/>
      <c r="I193" s="372"/>
      <c r="J193" s="306">
        <f t="shared" si="80"/>
        <v>20337.599999999999</v>
      </c>
      <c r="K193" s="307">
        <v>19879.5</v>
      </c>
      <c r="L193" s="376">
        <v>458.1</v>
      </c>
      <c r="M193" s="307"/>
      <c r="N193" s="306"/>
      <c r="O193" s="307"/>
      <c r="P193" s="307"/>
      <c r="Q193" s="307"/>
      <c r="R193" s="58"/>
      <c r="S193" s="306"/>
      <c r="T193" s="307"/>
      <c r="U193" s="347"/>
      <c r="V193" s="307"/>
      <c r="W193" s="58"/>
    </row>
    <row r="194" spans="1:23" s="248" customFormat="1" ht="27" customHeight="1" x14ac:dyDescent="0.25">
      <c r="A194" s="491">
        <v>104</v>
      </c>
      <c r="B194" s="186" t="s">
        <v>246</v>
      </c>
      <c r="C194" s="62"/>
      <c r="D194" s="367" t="s">
        <v>490</v>
      </c>
      <c r="E194" s="368" t="s">
        <v>495</v>
      </c>
      <c r="F194" s="368"/>
      <c r="G194" s="370"/>
      <c r="H194" s="371"/>
      <c r="I194" s="372"/>
      <c r="J194" s="306">
        <f t="shared" si="80"/>
        <v>20337.599999999999</v>
      </c>
      <c r="K194" s="307">
        <v>19879.5</v>
      </c>
      <c r="L194" s="376">
        <v>458.1</v>
      </c>
      <c r="M194" s="307"/>
      <c r="N194" s="306"/>
      <c r="O194" s="307"/>
      <c r="P194" s="307"/>
      <c r="Q194" s="307"/>
      <c r="R194" s="58"/>
      <c r="S194" s="306"/>
      <c r="T194" s="307"/>
      <c r="U194" s="347"/>
      <c r="V194" s="307"/>
      <c r="W194" s="58"/>
    </row>
    <row r="195" spans="1:23" s="248" customFormat="1" ht="31.5" customHeight="1" x14ac:dyDescent="0.25">
      <c r="A195" s="491">
        <v>105</v>
      </c>
      <c r="B195" s="186" t="s">
        <v>247</v>
      </c>
      <c r="C195" s="62"/>
      <c r="D195" s="367" t="s">
        <v>490</v>
      </c>
      <c r="E195" s="368" t="s">
        <v>496</v>
      </c>
      <c r="F195" s="368"/>
      <c r="G195" s="370"/>
      <c r="H195" s="371"/>
      <c r="I195" s="372"/>
      <c r="J195" s="306">
        <f t="shared" si="80"/>
        <v>20337.599999999999</v>
      </c>
      <c r="K195" s="307">
        <v>19879.5</v>
      </c>
      <c r="L195" s="376">
        <v>458.1</v>
      </c>
      <c r="M195" s="307"/>
      <c r="N195" s="306"/>
      <c r="O195" s="307"/>
      <c r="P195" s="307"/>
      <c r="Q195" s="307"/>
      <c r="R195" s="58"/>
      <c r="S195" s="306"/>
      <c r="T195" s="307"/>
      <c r="U195" s="347"/>
      <c r="V195" s="307"/>
      <c r="W195" s="58"/>
    </row>
    <row r="196" spans="1:23" s="369" customFormat="1" ht="30.75" customHeight="1" x14ac:dyDescent="0.25">
      <c r="A196" s="497">
        <v>106</v>
      </c>
      <c r="B196" s="186" t="s">
        <v>248</v>
      </c>
      <c r="C196" s="344"/>
      <c r="D196" s="367" t="s">
        <v>490</v>
      </c>
      <c r="E196" s="368" t="s">
        <v>497</v>
      </c>
      <c r="F196" s="185"/>
      <c r="G196" s="185"/>
      <c r="H196" s="185"/>
      <c r="I196" s="305"/>
      <c r="J196" s="306">
        <f t="shared" si="80"/>
        <v>20337.599999999999</v>
      </c>
      <c r="K196" s="307">
        <v>19879.5</v>
      </c>
      <c r="L196" s="376">
        <v>458.1</v>
      </c>
      <c r="M196" s="307"/>
      <c r="N196" s="306">
        <f t="shared" si="67"/>
        <v>0</v>
      </c>
      <c r="O196" s="307"/>
      <c r="P196" s="347"/>
      <c r="Q196" s="307"/>
      <c r="R196" s="58"/>
      <c r="S196" s="306">
        <f t="shared" si="75"/>
        <v>0</v>
      </c>
      <c r="T196" s="307"/>
      <c r="U196" s="347"/>
      <c r="V196" s="307"/>
      <c r="W196" s="58"/>
    </row>
    <row r="197" spans="1:23" s="83" customFormat="1" ht="72" customHeight="1" x14ac:dyDescent="0.25">
      <c r="A197" s="485">
        <v>107</v>
      </c>
      <c r="B197" s="206" t="s">
        <v>331</v>
      </c>
      <c r="C197" s="247"/>
      <c r="D197" s="19"/>
      <c r="E197" s="26"/>
      <c r="F197" s="263"/>
      <c r="G197" s="26"/>
      <c r="H197" s="300"/>
      <c r="I197" s="253"/>
      <c r="J197" s="21">
        <f>SUM(K197:M197)</f>
        <v>9879.1</v>
      </c>
      <c r="K197" s="254"/>
      <c r="L197" s="259">
        <v>9879.1</v>
      </c>
      <c r="M197" s="254"/>
      <c r="N197" s="21"/>
      <c r="O197" s="254"/>
      <c r="P197" s="255"/>
      <c r="Q197" s="254"/>
      <c r="R197" s="88"/>
      <c r="S197" s="21"/>
      <c r="T197" s="254"/>
      <c r="U197" s="255"/>
      <c r="V197" s="254"/>
      <c r="W197" s="88"/>
    </row>
    <row r="198" spans="1:23" s="83" customFormat="1" ht="27" customHeight="1" x14ac:dyDescent="0.25">
      <c r="A198" s="485"/>
      <c r="B198" s="209" t="s">
        <v>324</v>
      </c>
      <c r="C198" s="247"/>
      <c r="D198" s="19"/>
      <c r="E198" s="26"/>
      <c r="F198" s="263"/>
      <c r="G198" s="26"/>
      <c r="H198" s="300"/>
      <c r="I198" s="253"/>
      <c r="J198" s="21"/>
      <c r="K198" s="254"/>
      <c r="L198" s="259"/>
      <c r="M198" s="254"/>
      <c r="N198" s="21"/>
      <c r="O198" s="254"/>
      <c r="P198" s="254"/>
      <c r="Q198" s="254"/>
      <c r="R198" s="88"/>
      <c r="S198" s="21">
        <f>T198+U198+V198</f>
        <v>0</v>
      </c>
      <c r="T198" s="255"/>
      <c r="U198" s="255">
        <v>0</v>
      </c>
      <c r="V198" s="254"/>
      <c r="W198" s="88"/>
    </row>
    <row r="199" spans="1:23" s="83" customFormat="1" ht="83.25" customHeight="1" x14ac:dyDescent="0.25">
      <c r="A199" s="485"/>
      <c r="B199" s="224" t="s">
        <v>353</v>
      </c>
      <c r="C199" s="247" t="s">
        <v>407</v>
      </c>
      <c r="D199" s="19"/>
      <c r="E199" s="26"/>
      <c r="F199" s="263"/>
      <c r="G199" s="26"/>
      <c r="H199" s="300"/>
      <c r="I199" s="253"/>
      <c r="J199" s="21">
        <f>K199+L199+M199</f>
        <v>4031.9</v>
      </c>
      <c r="K199" s="254">
        <v>3991.6</v>
      </c>
      <c r="L199" s="259">
        <v>40.299999999999997</v>
      </c>
      <c r="M199" s="254"/>
      <c r="N199" s="21"/>
      <c r="O199" s="254"/>
      <c r="P199" s="254"/>
      <c r="Q199" s="254"/>
      <c r="R199" s="88"/>
      <c r="S199" s="21"/>
      <c r="T199" s="255"/>
      <c r="U199" s="255"/>
      <c r="V199" s="254"/>
      <c r="W199" s="88"/>
    </row>
    <row r="200" spans="1:23" s="83" customFormat="1" ht="22.5" customHeight="1" x14ac:dyDescent="0.25">
      <c r="A200" s="485"/>
      <c r="B200" s="209" t="s">
        <v>20</v>
      </c>
      <c r="C200" s="247"/>
      <c r="D200" s="19"/>
      <c r="E200" s="26"/>
      <c r="F200" s="263"/>
      <c r="G200" s="26"/>
      <c r="H200" s="300"/>
      <c r="I200" s="253"/>
      <c r="J200" s="21"/>
      <c r="K200" s="254"/>
      <c r="L200" s="259"/>
      <c r="M200" s="254"/>
      <c r="N200" s="21"/>
      <c r="O200" s="254"/>
      <c r="P200" s="254"/>
      <c r="Q200" s="254"/>
      <c r="R200" s="88"/>
      <c r="S200" s="21"/>
      <c r="T200" s="255"/>
      <c r="U200" s="255"/>
      <c r="V200" s="254"/>
      <c r="W200" s="88"/>
    </row>
    <row r="201" spans="1:23" s="83" customFormat="1" ht="33" customHeight="1" x14ac:dyDescent="0.25">
      <c r="A201" s="485">
        <v>108</v>
      </c>
      <c r="B201" s="206" t="s">
        <v>376</v>
      </c>
      <c r="C201" s="247"/>
      <c r="D201" s="332" t="s">
        <v>171</v>
      </c>
      <c r="E201" s="277" t="s">
        <v>168</v>
      </c>
      <c r="F201" s="277" t="s">
        <v>169</v>
      </c>
      <c r="G201" s="373" t="s">
        <v>172</v>
      </c>
      <c r="H201" s="331">
        <v>3642.9</v>
      </c>
      <c r="I201" s="377" t="s">
        <v>492</v>
      </c>
      <c r="J201" s="21">
        <f t="shared" ref="J201:J202" si="81">K201+L201+M201</f>
        <v>4031.9</v>
      </c>
      <c r="K201" s="254">
        <v>3991.6</v>
      </c>
      <c r="L201" s="259">
        <v>40.299999999999997</v>
      </c>
      <c r="M201" s="254"/>
      <c r="N201" s="21"/>
      <c r="O201" s="254"/>
      <c r="P201" s="254"/>
      <c r="Q201" s="254"/>
      <c r="R201" s="88"/>
      <c r="S201" s="21"/>
      <c r="T201" s="255"/>
      <c r="U201" s="255"/>
      <c r="V201" s="254"/>
      <c r="W201" s="88"/>
    </row>
    <row r="202" spans="1:23" s="83" customFormat="1" ht="115.5" customHeight="1" x14ac:dyDescent="0.25">
      <c r="A202" s="485">
        <v>109</v>
      </c>
      <c r="B202" s="119" t="s">
        <v>377</v>
      </c>
      <c r="C202" s="247"/>
      <c r="D202" s="349" t="s">
        <v>498</v>
      </c>
      <c r="E202" s="352" t="s">
        <v>499</v>
      </c>
      <c r="F202" s="263"/>
      <c r="G202" s="26"/>
      <c r="H202" s="300"/>
      <c r="I202" s="253"/>
      <c r="J202" s="21">
        <f t="shared" si="81"/>
        <v>42586</v>
      </c>
      <c r="K202" s="254">
        <v>0</v>
      </c>
      <c r="L202" s="259">
        <v>42586</v>
      </c>
      <c r="M202" s="254"/>
      <c r="N202" s="21"/>
      <c r="O202" s="254"/>
      <c r="P202" s="254"/>
      <c r="Q202" s="254"/>
      <c r="R202" s="88"/>
      <c r="S202" s="21"/>
      <c r="T202" s="255"/>
      <c r="U202" s="255"/>
      <c r="V202" s="254"/>
      <c r="W202" s="88"/>
    </row>
    <row r="203" spans="1:23" s="285" customFormat="1" ht="40.5" customHeight="1" x14ac:dyDescent="0.25">
      <c r="A203" s="488"/>
      <c r="B203" s="115" t="s">
        <v>378</v>
      </c>
      <c r="C203" s="113"/>
      <c r="D203" s="279"/>
      <c r="E203" s="281"/>
      <c r="F203" s="308"/>
      <c r="G203" s="281"/>
      <c r="H203" s="378"/>
      <c r="I203" s="282"/>
      <c r="J203" s="283">
        <f>K203+L203+M203</f>
        <v>35318.1</v>
      </c>
      <c r="K203" s="284">
        <f>K204</f>
        <v>0</v>
      </c>
      <c r="L203" s="379">
        <f>L204</f>
        <v>35318.1</v>
      </c>
      <c r="M203" s="284">
        <f>M204</f>
        <v>0</v>
      </c>
      <c r="N203" s="283"/>
      <c r="O203" s="284">
        <f>O204</f>
        <v>0</v>
      </c>
      <c r="P203" s="284">
        <f t="shared" ref="P203:Q203" si="82">P204</f>
        <v>0</v>
      </c>
      <c r="Q203" s="284">
        <f t="shared" si="82"/>
        <v>0</v>
      </c>
      <c r="R203" s="82"/>
      <c r="S203" s="283"/>
      <c r="T203" s="379">
        <f>T204</f>
        <v>0</v>
      </c>
      <c r="U203" s="379">
        <f t="shared" ref="U203:V203" si="83">U204</f>
        <v>0</v>
      </c>
      <c r="V203" s="379">
        <f t="shared" si="83"/>
        <v>0</v>
      </c>
      <c r="W203" s="82"/>
    </row>
    <row r="204" spans="1:23" s="83" customFormat="1" ht="105" customHeight="1" x14ac:dyDescent="0.25">
      <c r="A204" s="485">
        <v>110</v>
      </c>
      <c r="B204" s="215" t="s">
        <v>329</v>
      </c>
      <c r="C204" s="247"/>
      <c r="D204" s="19"/>
      <c r="E204" s="26"/>
      <c r="F204" s="263"/>
      <c r="G204" s="26"/>
      <c r="H204" s="300"/>
      <c r="I204" s="253"/>
      <c r="J204" s="21">
        <f>SUM(K204:M204)</f>
        <v>35318.1</v>
      </c>
      <c r="K204" s="254"/>
      <c r="L204" s="259">
        <v>35318.1</v>
      </c>
      <c r="M204" s="254"/>
      <c r="N204" s="21"/>
      <c r="O204" s="254"/>
      <c r="P204" s="254"/>
      <c r="Q204" s="254"/>
      <c r="R204" s="88"/>
      <c r="S204" s="21"/>
      <c r="T204" s="255"/>
      <c r="U204" s="255"/>
      <c r="V204" s="254"/>
      <c r="W204" s="88"/>
    </row>
    <row r="205" spans="1:23" s="83" customFormat="1" ht="24" customHeight="1" x14ac:dyDescent="0.25">
      <c r="A205" s="485"/>
      <c r="B205" s="209" t="s">
        <v>324</v>
      </c>
      <c r="C205" s="247"/>
      <c r="D205" s="19"/>
      <c r="E205" s="26"/>
      <c r="F205" s="263"/>
      <c r="G205" s="26"/>
      <c r="H205" s="300"/>
      <c r="I205" s="253"/>
      <c r="J205" s="21">
        <f>SUM(K205:M205)</f>
        <v>35318.1</v>
      </c>
      <c r="K205" s="254"/>
      <c r="L205" s="259">
        <v>35318.1</v>
      </c>
      <c r="M205" s="254"/>
      <c r="N205" s="21"/>
      <c r="O205" s="254"/>
      <c r="P205" s="254"/>
      <c r="Q205" s="254"/>
      <c r="R205" s="88"/>
      <c r="S205" s="21"/>
      <c r="T205" s="255"/>
      <c r="U205" s="255"/>
      <c r="V205" s="254"/>
      <c r="W205" s="88"/>
    </row>
    <row r="206" spans="1:23" s="241" customFormat="1" ht="37.5" customHeight="1" x14ac:dyDescent="0.25">
      <c r="A206" s="490"/>
      <c r="B206" s="148" t="s">
        <v>25</v>
      </c>
      <c r="C206" s="240">
        <v>4</v>
      </c>
      <c r="D206" s="16"/>
      <c r="E206" s="302"/>
      <c r="F206" s="302"/>
      <c r="G206" s="302"/>
      <c r="H206" s="302"/>
      <c r="I206" s="303"/>
      <c r="J206" s="18">
        <f t="shared" ref="J206:J270" si="84">K206+L206+M206</f>
        <v>747046.10000000009</v>
      </c>
      <c r="K206" s="304">
        <f>K208</f>
        <v>355789.9</v>
      </c>
      <c r="L206" s="304">
        <f t="shared" ref="L206:M206" si="85">L208</f>
        <v>391256.20000000007</v>
      </c>
      <c r="M206" s="304">
        <f t="shared" si="85"/>
        <v>0</v>
      </c>
      <c r="N206" s="18">
        <f t="shared" ref="N206:N270" si="86">O206+P206+Q206</f>
        <v>142112.79999999999</v>
      </c>
      <c r="O206" s="304">
        <f t="shared" ref="O206:Q206" si="87">O208</f>
        <v>0</v>
      </c>
      <c r="P206" s="304">
        <f t="shared" si="87"/>
        <v>142112.79999999999</v>
      </c>
      <c r="Q206" s="304">
        <f t="shared" si="87"/>
        <v>0</v>
      </c>
      <c r="R206" s="18">
        <f t="shared" si="44"/>
        <v>19.023297223558224</v>
      </c>
      <c r="S206" s="18">
        <f t="shared" ref="S206:S263" si="88">T206+U206+V206</f>
        <v>142983.4</v>
      </c>
      <c r="T206" s="304">
        <f t="shared" ref="T206:V206" si="89">T208</f>
        <v>0</v>
      </c>
      <c r="U206" s="304">
        <f t="shared" si="89"/>
        <v>142983.4</v>
      </c>
      <c r="V206" s="304">
        <f t="shared" si="89"/>
        <v>0</v>
      </c>
      <c r="W206" s="18">
        <f t="shared" si="46"/>
        <v>19.139836216265632</v>
      </c>
    </row>
    <row r="207" spans="1:23" s="83" customFormat="1" ht="22.5" customHeight="1" x14ac:dyDescent="0.25">
      <c r="A207" s="485"/>
      <c r="B207" s="227" t="s">
        <v>20</v>
      </c>
      <c r="C207" s="242"/>
      <c r="D207" s="19"/>
      <c r="E207" s="26"/>
      <c r="F207" s="26"/>
      <c r="G207" s="26"/>
      <c r="H207" s="26"/>
      <c r="I207" s="253"/>
      <c r="J207" s="21"/>
      <c r="K207" s="254"/>
      <c r="L207" s="258"/>
      <c r="M207" s="254"/>
      <c r="N207" s="21"/>
      <c r="O207" s="254"/>
      <c r="P207" s="254"/>
      <c r="Q207" s="254"/>
      <c r="R207" s="48"/>
      <c r="S207" s="21"/>
      <c r="T207" s="254"/>
      <c r="U207" s="258"/>
      <c r="V207" s="254"/>
      <c r="W207" s="48"/>
    </row>
    <row r="208" spans="1:23" s="387" customFormat="1" ht="69.75" customHeight="1" x14ac:dyDescent="0.25">
      <c r="A208" s="498"/>
      <c r="B208" s="158" t="s">
        <v>36</v>
      </c>
      <c r="C208" s="380"/>
      <c r="D208" s="381"/>
      <c r="E208" s="221"/>
      <c r="F208" s="221"/>
      <c r="G208" s="221"/>
      <c r="H208" s="382"/>
      <c r="I208" s="383"/>
      <c r="J208" s="384">
        <f t="shared" si="84"/>
        <v>747046.10000000009</v>
      </c>
      <c r="K208" s="385">
        <f>K209</f>
        <v>355789.9</v>
      </c>
      <c r="L208" s="385">
        <f t="shared" ref="L208:M208" si="90">L209</f>
        <v>391256.20000000007</v>
      </c>
      <c r="M208" s="385">
        <f t="shared" si="90"/>
        <v>0</v>
      </c>
      <c r="N208" s="384">
        <f t="shared" si="86"/>
        <v>142112.79999999999</v>
      </c>
      <c r="O208" s="385">
        <f t="shared" ref="O208:Q208" si="91">O209</f>
        <v>0</v>
      </c>
      <c r="P208" s="385">
        <f t="shared" si="91"/>
        <v>142112.79999999999</v>
      </c>
      <c r="Q208" s="385">
        <f t="shared" si="91"/>
        <v>0</v>
      </c>
      <c r="R208" s="386">
        <f t="shared" si="44"/>
        <v>19.023297223558224</v>
      </c>
      <c r="S208" s="384">
        <f t="shared" si="88"/>
        <v>142983.4</v>
      </c>
      <c r="T208" s="385">
        <f t="shared" ref="T208:V208" si="92">T209</f>
        <v>0</v>
      </c>
      <c r="U208" s="385">
        <f t="shared" si="92"/>
        <v>142983.4</v>
      </c>
      <c r="V208" s="385">
        <f t="shared" si="92"/>
        <v>0</v>
      </c>
      <c r="W208" s="386">
        <f t="shared" si="46"/>
        <v>19.139836216265632</v>
      </c>
    </row>
    <row r="209" spans="1:23" s="249" customFormat="1" ht="52.5" customHeight="1" x14ac:dyDescent="0.25">
      <c r="A209" s="492"/>
      <c r="B209" s="147" t="s">
        <v>41</v>
      </c>
      <c r="C209" s="113">
        <v>4</v>
      </c>
      <c r="D209" s="114"/>
      <c r="E209" s="115"/>
      <c r="F209" s="115"/>
      <c r="G209" s="115"/>
      <c r="H209" s="281"/>
      <c r="I209" s="282"/>
      <c r="J209" s="283">
        <f t="shared" si="84"/>
        <v>747046.10000000009</v>
      </c>
      <c r="K209" s="284">
        <f>K211+K212+K213+K214+K215+K216+K217+K218+K219+K221+K224+K226+K228+K230+K232+K234+K235+K236</f>
        <v>355789.9</v>
      </c>
      <c r="L209" s="284">
        <f t="shared" ref="L209:M209" si="93">L211+L212+L213+L214+L215+L216+L217+L218+L219+L221+L224+L226+L228+L230+L232+L234+L235+L236</f>
        <v>391256.20000000007</v>
      </c>
      <c r="M209" s="284">
        <f t="shared" si="93"/>
        <v>0</v>
      </c>
      <c r="N209" s="283">
        <f t="shared" si="86"/>
        <v>142112.79999999999</v>
      </c>
      <c r="O209" s="284">
        <f>O211+O212+O213+O214+O215+O216+O217+O218+O219+O221+O224+O226+O228+O230+O232+O234+O235+O236</f>
        <v>0</v>
      </c>
      <c r="P209" s="284">
        <f t="shared" ref="P209:V209" si="94">P211+P212+P213+P214+P215+P216+P217+P218+P219+P221+P224+P226+P228+P230+P232+P234+P235+P236</f>
        <v>142112.79999999999</v>
      </c>
      <c r="Q209" s="284">
        <f t="shared" si="94"/>
        <v>0</v>
      </c>
      <c r="R209" s="82">
        <f t="shared" si="44"/>
        <v>19.023297223558224</v>
      </c>
      <c r="S209" s="284">
        <f>T209+U209+V209</f>
        <v>142983.4</v>
      </c>
      <c r="T209" s="284">
        <f t="shared" si="94"/>
        <v>0</v>
      </c>
      <c r="U209" s="284">
        <f t="shared" si="94"/>
        <v>142983.4</v>
      </c>
      <c r="V209" s="284">
        <f t="shared" si="94"/>
        <v>0</v>
      </c>
      <c r="W209" s="82">
        <f t="shared" si="46"/>
        <v>19.139836216265632</v>
      </c>
    </row>
    <row r="210" spans="1:23" s="362" customFormat="1" ht="54" customHeight="1" x14ac:dyDescent="0.25">
      <c r="A210" s="495"/>
      <c r="B210" s="189" t="s">
        <v>49</v>
      </c>
      <c r="C210" s="359"/>
      <c r="D210" s="360"/>
      <c r="E210" s="388"/>
      <c r="F210" s="388"/>
      <c r="G210" s="388"/>
      <c r="H210" s="236"/>
      <c r="I210" s="237"/>
      <c r="J210" s="238">
        <f t="shared" si="84"/>
        <v>0</v>
      </c>
      <c r="K210" s="238"/>
      <c r="L210" s="238"/>
      <c r="M210" s="238"/>
      <c r="N210" s="238">
        <f t="shared" si="86"/>
        <v>0</v>
      </c>
      <c r="O210" s="238"/>
      <c r="P210" s="238"/>
      <c r="Q210" s="238"/>
      <c r="R210" s="195"/>
      <c r="S210" s="238">
        <f t="shared" si="88"/>
        <v>0</v>
      </c>
      <c r="T210" s="238"/>
      <c r="U210" s="238"/>
      <c r="V210" s="238"/>
      <c r="W210" s="195"/>
    </row>
    <row r="211" spans="1:23" s="246" customFormat="1" ht="62.25" customHeight="1" x14ac:dyDescent="0.25">
      <c r="A211" s="487">
        <v>111</v>
      </c>
      <c r="B211" s="159" t="s">
        <v>249</v>
      </c>
      <c r="C211" s="242"/>
      <c r="D211" s="19"/>
      <c r="E211" s="26"/>
      <c r="F211" s="26"/>
      <c r="G211" s="26"/>
      <c r="H211" s="26"/>
      <c r="I211" s="253"/>
      <c r="J211" s="21">
        <f>K211+L211+M211</f>
        <v>142983.4</v>
      </c>
      <c r="K211" s="21"/>
      <c r="L211" s="21">
        <v>142983.4</v>
      </c>
      <c r="M211" s="21"/>
      <c r="N211" s="21">
        <f>O211+P211+Q211</f>
        <v>142112.79999999999</v>
      </c>
      <c r="O211" s="21"/>
      <c r="P211" s="21">
        <v>142112.79999999999</v>
      </c>
      <c r="Q211" s="21"/>
      <c r="R211" s="88"/>
      <c r="S211" s="21">
        <f>T211+U211+V211</f>
        <v>142983.4</v>
      </c>
      <c r="T211" s="21">
        <v>0</v>
      </c>
      <c r="U211" s="21">
        <v>142983.4</v>
      </c>
      <c r="V211" s="21"/>
      <c r="W211" s="48">
        <f t="shared" ref="W211:W221" si="95">S211/J211*100</f>
        <v>100</v>
      </c>
    </row>
    <row r="212" spans="1:23" s="246" customFormat="1" ht="43.5" customHeight="1" x14ac:dyDescent="0.25">
      <c r="A212" s="487">
        <v>112</v>
      </c>
      <c r="B212" s="211" t="s">
        <v>333</v>
      </c>
      <c r="C212" s="242" t="s">
        <v>318</v>
      </c>
      <c r="D212" s="19"/>
      <c r="E212" s="26"/>
      <c r="F212" s="26"/>
      <c r="G212" s="26"/>
      <c r="H212" s="26"/>
      <c r="I212" s="253"/>
      <c r="J212" s="21">
        <f>K212+L212+M212</f>
        <v>5479.3</v>
      </c>
      <c r="K212" s="21"/>
      <c r="L212" s="21">
        <v>5479.3</v>
      </c>
      <c r="M212" s="21"/>
      <c r="N212" s="21"/>
      <c r="O212" s="21"/>
      <c r="P212" s="21"/>
      <c r="Q212" s="21"/>
      <c r="R212" s="88"/>
      <c r="S212" s="21"/>
      <c r="T212" s="21"/>
      <c r="U212" s="21"/>
      <c r="V212" s="21"/>
      <c r="W212" s="48">
        <f t="shared" si="95"/>
        <v>0</v>
      </c>
    </row>
    <row r="213" spans="1:23" s="246" customFormat="1" ht="42" customHeight="1" x14ac:dyDescent="0.25">
      <c r="A213" s="487">
        <v>113</v>
      </c>
      <c r="B213" s="211" t="s">
        <v>334</v>
      </c>
      <c r="C213" s="242"/>
      <c r="D213" s="19"/>
      <c r="E213" s="26"/>
      <c r="F213" s="26"/>
      <c r="G213" s="26"/>
      <c r="H213" s="26"/>
      <c r="I213" s="253"/>
      <c r="J213" s="21">
        <f t="shared" ref="J213:J219" si="96">K213+L213+M213</f>
        <v>1410</v>
      </c>
      <c r="K213" s="21"/>
      <c r="L213" s="21">
        <v>1410</v>
      </c>
      <c r="M213" s="21"/>
      <c r="N213" s="21"/>
      <c r="O213" s="21"/>
      <c r="P213" s="21"/>
      <c r="Q213" s="21"/>
      <c r="R213" s="88"/>
      <c r="S213" s="21"/>
      <c r="T213" s="21"/>
      <c r="U213" s="21"/>
      <c r="V213" s="21"/>
      <c r="W213" s="48">
        <f t="shared" si="95"/>
        <v>0</v>
      </c>
    </row>
    <row r="214" spans="1:23" s="246" customFormat="1" ht="43.5" customHeight="1" x14ac:dyDescent="0.25">
      <c r="A214" s="487">
        <v>114</v>
      </c>
      <c r="B214" s="211" t="s">
        <v>335</v>
      </c>
      <c r="C214" s="242"/>
      <c r="D214" s="19"/>
      <c r="E214" s="26"/>
      <c r="F214" s="26"/>
      <c r="G214" s="26"/>
      <c r="H214" s="26"/>
      <c r="I214" s="253"/>
      <c r="J214" s="21">
        <f t="shared" si="96"/>
        <v>21584.7</v>
      </c>
      <c r="K214" s="21"/>
      <c r="L214" s="21">
        <v>21584.7</v>
      </c>
      <c r="M214" s="21"/>
      <c r="N214" s="21"/>
      <c r="O214" s="21"/>
      <c r="P214" s="21"/>
      <c r="Q214" s="21"/>
      <c r="R214" s="88"/>
      <c r="S214" s="21"/>
      <c r="T214" s="21"/>
      <c r="U214" s="21"/>
      <c r="V214" s="21"/>
      <c r="W214" s="48">
        <f t="shared" si="95"/>
        <v>0</v>
      </c>
    </row>
    <row r="215" spans="1:23" s="246" customFormat="1" ht="43.5" customHeight="1" x14ac:dyDescent="0.25">
      <c r="A215" s="487">
        <v>115</v>
      </c>
      <c r="B215" s="211" t="s">
        <v>336</v>
      </c>
      <c r="C215" s="242"/>
      <c r="D215" s="19"/>
      <c r="E215" s="26"/>
      <c r="F215" s="26"/>
      <c r="G215" s="26"/>
      <c r="H215" s="26"/>
      <c r="I215" s="253"/>
      <c r="J215" s="21">
        <f t="shared" si="96"/>
        <v>2377</v>
      </c>
      <c r="K215" s="21"/>
      <c r="L215" s="21">
        <v>2377</v>
      </c>
      <c r="M215" s="21"/>
      <c r="N215" s="21"/>
      <c r="O215" s="21"/>
      <c r="P215" s="21"/>
      <c r="Q215" s="21"/>
      <c r="R215" s="88"/>
      <c r="S215" s="21"/>
      <c r="T215" s="21"/>
      <c r="U215" s="21"/>
      <c r="V215" s="21"/>
      <c r="W215" s="48">
        <f t="shared" si="95"/>
        <v>0</v>
      </c>
    </row>
    <row r="216" spans="1:23" s="246" customFormat="1" ht="48.75" customHeight="1" x14ac:dyDescent="0.25">
      <c r="A216" s="487">
        <v>116</v>
      </c>
      <c r="B216" s="211" t="s">
        <v>337</v>
      </c>
      <c r="C216" s="242"/>
      <c r="D216" s="19"/>
      <c r="E216" s="26"/>
      <c r="F216" s="26"/>
      <c r="G216" s="26"/>
      <c r="H216" s="26"/>
      <c r="I216" s="253"/>
      <c r="J216" s="21">
        <f t="shared" si="96"/>
        <v>7148.4</v>
      </c>
      <c r="K216" s="21"/>
      <c r="L216" s="21">
        <v>7148.4</v>
      </c>
      <c r="M216" s="21"/>
      <c r="N216" s="21"/>
      <c r="O216" s="21"/>
      <c r="P216" s="21"/>
      <c r="Q216" s="21"/>
      <c r="R216" s="88"/>
      <c r="S216" s="21"/>
      <c r="T216" s="21"/>
      <c r="U216" s="21"/>
      <c r="V216" s="21"/>
      <c r="W216" s="48">
        <f t="shared" si="95"/>
        <v>0</v>
      </c>
    </row>
    <row r="217" spans="1:23" s="246" customFormat="1" ht="47.25" customHeight="1" x14ac:dyDescent="0.25">
      <c r="A217" s="487">
        <v>117</v>
      </c>
      <c r="B217" s="211" t="s">
        <v>338</v>
      </c>
      <c r="C217" s="242"/>
      <c r="D217" s="19"/>
      <c r="E217" s="26"/>
      <c r="F217" s="26"/>
      <c r="G217" s="26"/>
      <c r="H217" s="26"/>
      <c r="I217" s="253"/>
      <c r="J217" s="21">
        <f t="shared" si="96"/>
        <v>20863.099999999999</v>
      </c>
      <c r="K217" s="21"/>
      <c r="L217" s="21">
        <v>20863.099999999999</v>
      </c>
      <c r="M217" s="21"/>
      <c r="N217" s="21"/>
      <c r="O217" s="21"/>
      <c r="P217" s="21"/>
      <c r="Q217" s="21"/>
      <c r="R217" s="88"/>
      <c r="S217" s="21"/>
      <c r="T217" s="21"/>
      <c r="U217" s="21"/>
      <c r="V217" s="21"/>
      <c r="W217" s="48">
        <f t="shared" si="95"/>
        <v>0</v>
      </c>
    </row>
    <row r="218" spans="1:23" s="246" customFormat="1" ht="67.5" customHeight="1" x14ac:dyDescent="0.25">
      <c r="A218" s="487">
        <v>118</v>
      </c>
      <c r="B218" s="211" t="s">
        <v>339</v>
      </c>
      <c r="C218" s="242"/>
      <c r="D218" s="19"/>
      <c r="E218" s="26"/>
      <c r="F218" s="26"/>
      <c r="G218" s="26"/>
      <c r="H218" s="26"/>
      <c r="I218" s="253"/>
      <c r="J218" s="21">
        <f>K218+L218+M218</f>
        <v>23840.2</v>
      </c>
      <c r="K218" s="21"/>
      <c r="L218" s="21">
        <v>23840.2</v>
      </c>
      <c r="M218" s="21"/>
      <c r="N218" s="21"/>
      <c r="O218" s="21"/>
      <c r="P218" s="21"/>
      <c r="Q218" s="21"/>
      <c r="R218" s="88"/>
      <c r="S218" s="21"/>
      <c r="T218" s="21"/>
      <c r="U218" s="21"/>
      <c r="V218" s="21"/>
      <c r="W218" s="48">
        <f t="shared" si="95"/>
        <v>0</v>
      </c>
    </row>
    <row r="219" spans="1:23" s="246" customFormat="1" ht="56.25" customHeight="1" x14ac:dyDescent="0.25">
      <c r="A219" s="487">
        <v>119</v>
      </c>
      <c r="B219" s="211" t="s">
        <v>340</v>
      </c>
      <c r="C219" s="242"/>
      <c r="D219" s="19"/>
      <c r="E219" s="26"/>
      <c r="F219" s="26"/>
      <c r="G219" s="26"/>
      <c r="H219" s="26"/>
      <c r="I219" s="253"/>
      <c r="J219" s="21">
        <f t="shared" si="96"/>
        <v>14098.3</v>
      </c>
      <c r="K219" s="21"/>
      <c r="L219" s="21">
        <v>14098.3</v>
      </c>
      <c r="M219" s="21"/>
      <c r="N219" s="21"/>
      <c r="O219" s="21"/>
      <c r="P219" s="21"/>
      <c r="Q219" s="21"/>
      <c r="R219" s="88"/>
      <c r="S219" s="21"/>
      <c r="T219" s="21"/>
      <c r="U219" s="21"/>
      <c r="V219" s="21"/>
      <c r="W219" s="48">
        <f t="shared" si="95"/>
        <v>0</v>
      </c>
    </row>
    <row r="220" spans="1:23" s="246" customFormat="1" ht="20.25" customHeight="1" x14ac:dyDescent="0.25">
      <c r="A220" s="487"/>
      <c r="B220" s="468" t="s">
        <v>19</v>
      </c>
      <c r="C220" s="242"/>
      <c r="D220" s="19"/>
      <c r="E220" s="26"/>
      <c r="F220" s="26"/>
      <c r="G220" s="26"/>
      <c r="H220" s="26"/>
      <c r="I220" s="253"/>
      <c r="J220" s="21"/>
      <c r="K220" s="21"/>
      <c r="L220" s="21"/>
      <c r="M220" s="21"/>
      <c r="N220" s="21"/>
      <c r="O220" s="21"/>
      <c r="P220" s="21"/>
      <c r="Q220" s="21"/>
      <c r="R220" s="88"/>
      <c r="S220" s="21"/>
      <c r="T220" s="21"/>
      <c r="U220" s="21"/>
      <c r="V220" s="21"/>
      <c r="W220" s="48"/>
    </row>
    <row r="221" spans="1:23" s="246" customFormat="1" ht="56.25" customHeight="1" x14ac:dyDescent="0.25">
      <c r="A221" s="487">
        <v>120</v>
      </c>
      <c r="B221" s="216" t="s">
        <v>332</v>
      </c>
      <c r="C221" s="242"/>
      <c r="D221" s="19"/>
      <c r="E221" s="26"/>
      <c r="F221" s="26"/>
      <c r="G221" s="26"/>
      <c r="H221" s="26"/>
      <c r="I221" s="253"/>
      <c r="J221" s="21">
        <f>K221+L221+M221</f>
        <v>12980.1</v>
      </c>
      <c r="K221" s="21"/>
      <c r="L221" s="21">
        <v>12980.1</v>
      </c>
      <c r="M221" s="21"/>
      <c r="N221" s="21"/>
      <c r="O221" s="21"/>
      <c r="P221" s="21"/>
      <c r="Q221" s="21"/>
      <c r="R221" s="88"/>
      <c r="S221" s="21"/>
      <c r="T221" s="21"/>
      <c r="U221" s="21"/>
      <c r="V221" s="21"/>
      <c r="W221" s="48">
        <f t="shared" si="95"/>
        <v>0</v>
      </c>
    </row>
    <row r="222" spans="1:23" s="362" customFormat="1" ht="60" customHeight="1" x14ac:dyDescent="0.25">
      <c r="A222" s="495"/>
      <c r="B222" s="473" t="s">
        <v>28</v>
      </c>
      <c r="C222" s="251"/>
      <c r="D222" s="360"/>
      <c r="E222" s="389"/>
      <c r="F222" s="390"/>
      <c r="G222" s="388"/>
      <c r="H222" s="391"/>
      <c r="I222" s="237"/>
      <c r="J222" s="238"/>
      <c r="K222" s="392"/>
      <c r="L222" s="238"/>
      <c r="M222" s="238"/>
      <c r="N222" s="238"/>
      <c r="O222" s="238"/>
      <c r="P222" s="238"/>
      <c r="Q222" s="238"/>
      <c r="R222" s="195"/>
      <c r="S222" s="238"/>
      <c r="T222" s="238"/>
      <c r="U222" s="238"/>
      <c r="V222" s="238"/>
      <c r="W222" s="195"/>
    </row>
    <row r="223" spans="1:23" s="362" customFormat="1" ht="40.5" customHeight="1" x14ac:dyDescent="0.25">
      <c r="A223" s="495"/>
      <c r="B223" s="473" t="s">
        <v>189</v>
      </c>
      <c r="C223" s="251"/>
      <c r="D223" s="190"/>
      <c r="E223" s="191"/>
      <c r="F223" s="191"/>
      <c r="G223" s="191"/>
      <c r="H223" s="191"/>
      <c r="I223" s="192"/>
      <c r="J223" s="238">
        <f t="shared" ref="J223" si="97">K223+L223+M223</f>
        <v>0</v>
      </c>
      <c r="K223" s="238"/>
      <c r="L223" s="238"/>
      <c r="M223" s="238"/>
      <c r="N223" s="238"/>
      <c r="O223" s="238"/>
      <c r="P223" s="238"/>
      <c r="Q223" s="238"/>
      <c r="R223" s="195"/>
      <c r="S223" s="238"/>
      <c r="T223" s="238"/>
      <c r="U223" s="238"/>
      <c r="V223" s="238"/>
      <c r="W223" s="195"/>
    </row>
    <row r="224" spans="1:23" s="298" customFormat="1" ht="104.25" customHeight="1" x14ac:dyDescent="0.25">
      <c r="A224" s="489">
        <v>121</v>
      </c>
      <c r="B224" s="159" t="s">
        <v>254</v>
      </c>
      <c r="C224" s="243"/>
      <c r="D224" s="296"/>
      <c r="E224" s="393"/>
      <c r="F224" s="394"/>
      <c r="G224" s="395"/>
      <c r="H224" s="396"/>
      <c r="I224" s="53"/>
      <c r="J224" s="21">
        <f>K224+L224+M224</f>
        <v>15439.3</v>
      </c>
      <c r="K224" s="397"/>
      <c r="L224" s="21">
        <v>15439.3</v>
      </c>
      <c r="M224" s="30"/>
      <c r="N224" s="21"/>
      <c r="O224" s="398"/>
      <c r="P224" s="30"/>
      <c r="Q224" s="30"/>
      <c r="R224" s="48"/>
      <c r="S224" s="30"/>
      <c r="T224" s="30"/>
      <c r="U224" s="30"/>
      <c r="V224" s="30"/>
      <c r="W224" s="88"/>
    </row>
    <row r="225" spans="1:26" s="298" customFormat="1" ht="31.5" customHeight="1" x14ac:dyDescent="0.25">
      <c r="A225" s="489"/>
      <c r="B225" s="229" t="s">
        <v>179</v>
      </c>
      <c r="C225" s="243"/>
      <c r="D225" s="296"/>
      <c r="E225" s="393"/>
      <c r="F225" s="394"/>
      <c r="G225" s="395"/>
      <c r="H225" s="396"/>
      <c r="I225" s="53"/>
      <c r="J225" s="21">
        <f t="shared" ref="J225:J236" si="98">K225+L225+M225</f>
        <v>15439.3</v>
      </c>
      <c r="K225" s="397"/>
      <c r="L225" s="21">
        <v>15439.3</v>
      </c>
      <c r="M225" s="30"/>
      <c r="N225" s="21"/>
      <c r="O225" s="398"/>
      <c r="P225" s="30"/>
      <c r="Q225" s="30"/>
      <c r="R225" s="48"/>
      <c r="S225" s="30"/>
      <c r="T225" s="30"/>
      <c r="U225" s="30"/>
      <c r="V225" s="30"/>
      <c r="W225" s="88"/>
    </row>
    <row r="226" spans="1:26" s="298" customFormat="1" ht="70.5" customHeight="1" x14ac:dyDescent="0.25">
      <c r="A226" s="489">
        <v>122</v>
      </c>
      <c r="B226" s="211" t="s">
        <v>342</v>
      </c>
      <c r="C226" s="242"/>
      <c r="D226" s="23"/>
      <c r="E226" s="349"/>
      <c r="F226" s="349"/>
      <c r="G226" s="349"/>
      <c r="H226" s="375"/>
      <c r="I226" s="349"/>
      <c r="J226" s="21">
        <f t="shared" si="98"/>
        <v>17186.900000000001</v>
      </c>
      <c r="K226" s="21"/>
      <c r="L226" s="21">
        <v>17186.900000000001</v>
      </c>
      <c r="M226" s="30"/>
      <c r="N226" s="21"/>
      <c r="O226" s="398"/>
      <c r="P226" s="30"/>
      <c r="Q226" s="30"/>
      <c r="R226" s="48"/>
      <c r="S226" s="30"/>
      <c r="T226" s="30"/>
      <c r="U226" s="30"/>
      <c r="V226" s="30"/>
      <c r="W226" s="88"/>
    </row>
    <row r="227" spans="1:26" s="298" customFormat="1" ht="36" customHeight="1" x14ac:dyDescent="0.25">
      <c r="A227" s="489"/>
      <c r="B227" s="209" t="s">
        <v>324</v>
      </c>
      <c r="C227" s="242"/>
      <c r="D227" s="23"/>
      <c r="E227" s="349"/>
      <c r="F227" s="349"/>
      <c r="G227" s="349"/>
      <c r="H227" s="375"/>
      <c r="I227" s="349"/>
      <c r="J227" s="21">
        <f t="shared" si="98"/>
        <v>17186.900000000001</v>
      </c>
      <c r="K227" s="21"/>
      <c r="L227" s="21">
        <v>17186.900000000001</v>
      </c>
      <c r="M227" s="30"/>
      <c r="N227" s="21"/>
      <c r="O227" s="398"/>
      <c r="P227" s="30"/>
      <c r="Q227" s="30"/>
      <c r="R227" s="48"/>
      <c r="S227" s="30"/>
      <c r="T227" s="30"/>
      <c r="U227" s="30"/>
      <c r="V227" s="30"/>
      <c r="W227" s="88"/>
    </row>
    <row r="228" spans="1:26" s="298" customFormat="1" ht="53.25" customHeight="1" x14ac:dyDescent="0.25">
      <c r="A228" s="489">
        <v>123</v>
      </c>
      <c r="B228" s="159" t="s">
        <v>250</v>
      </c>
      <c r="C228" s="295"/>
      <c r="D228" s="296"/>
      <c r="E228" s="395"/>
      <c r="F228" s="395"/>
      <c r="G228" s="395"/>
      <c r="H228" s="51"/>
      <c r="I228" s="53"/>
      <c r="J228" s="21">
        <f t="shared" si="98"/>
        <v>40003.4</v>
      </c>
      <c r="K228" s="30"/>
      <c r="L228" s="30">
        <v>40003.4</v>
      </c>
      <c r="M228" s="30"/>
      <c r="N228" s="21"/>
      <c r="O228" s="30"/>
      <c r="P228" s="30"/>
      <c r="Q228" s="30"/>
      <c r="R228" s="48"/>
      <c r="S228" s="30"/>
      <c r="T228" s="30"/>
      <c r="U228" s="30"/>
      <c r="V228" s="30"/>
      <c r="W228" s="88"/>
    </row>
    <row r="229" spans="1:26" s="298" customFormat="1" ht="34.5" customHeight="1" x14ac:dyDescent="0.25">
      <c r="A229" s="489"/>
      <c r="B229" s="229" t="s">
        <v>179</v>
      </c>
      <c r="C229" s="295"/>
      <c r="D229" s="296"/>
      <c r="E229" s="395"/>
      <c r="F229" s="395"/>
      <c r="G229" s="395"/>
      <c r="H229" s="51"/>
      <c r="I229" s="53"/>
      <c r="J229" s="21">
        <f t="shared" si="98"/>
        <v>40003.4</v>
      </c>
      <c r="K229" s="30"/>
      <c r="L229" s="30">
        <v>40003.4</v>
      </c>
      <c r="M229" s="30"/>
      <c r="N229" s="21"/>
      <c r="O229" s="30"/>
      <c r="P229" s="30"/>
      <c r="Q229" s="30"/>
      <c r="R229" s="48"/>
      <c r="S229" s="30"/>
      <c r="T229" s="30"/>
      <c r="U229" s="30"/>
      <c r="V229" s="30"/>
      <c r="W229" s="88"/>
    </row>
    <row r="230" spans="1:26" s="298" customFormat="1" ht="84.75" customHeight="1" x14ac:dyDescent="0.25">
      <c r="A230" s="489">
        <v>124</v>
      </c>
      <c r="B230" s="159" t="s">
        <v>311</v>
      </c>
      <c r="C230" s="295"/>
      <c r="D230" s="296"/>
      <c r="E230" s="349"/>
      <c r="F230" s="395"/>
      <c r="G230" s="395"/>
      <c r="H230" s="51"/>
      <c r="I230" s="53"/>
      <c r="J230" s="21">
        <f t="shared" si="98"/>
        <v>7210.9</v>
      </c>
      <c r="K230" s="30"/>
      <c r="L230" s="30">
        <v>7210.9</v>
      </c>
      <c r="M230" s="30"/>
      <c r="N230" s="21"/>
      <c r="O230" s="30"/>
      <c r="P230" s="30"/>
      <c r="Q230" s="30"/>
      <c r="R230" s="48"/>
      <c r="S230" s="30"/>
      <c r="T230" s="30"/>
      <c r="U230" s="30"/>
      <c r="V230" s="30"/>
      <c r="W230" s="88"/>
    </row>
    <row r="231" spans="1:26" s="298" customFormat="1" ht="28.5" customHeight="1" x14ac:dyDescent="0.25">
      <c r="A231" s="489"/>
      <c r="B231" s="225" t="s">
        <v>179</v>
      </c>
      <c r="C231" s="295"/>
      <c r="D231" s="296"/>
      <c r="E231" s="349"/>
      <c r="F231" s="395"/>
      <c r="G231" s="395"/>
      <c r="H231" s="51"/>
      <c r="I231" s="53"/>
      <c r="J231" s="21">
        <f t="shared" si="98"/>
        <v>7210.9</v>
      </c>
      <c r="K231" s="30"/>
      <c r="L231" s="30">
        <v>7210.9</v>
      </c>
      <c r="M231" s="30"/>
      <c r="N231" s="21"/>
      <c r="O231" s="30"/>
      <c r="P231" s="30"/>
      <c r="Q231" s="30"/>
      <c r="R231" s="48"/>
      <c r="S231" s="30"/>
      <c r="T231" s="30"/>
      <c r="U231" s="30"/>
      <c r="V231" s="30"/>
      <c r="W231" s="88"/>
    </row>
    <row r="232" spans="1:26" s="298" customFormat="1" ht="84.75" customHeight="1" x14ac:dyDescent="0.25">
      <c r="A232" s="489">
        <v>125</v>
      </c>
      <c r="B232" s="211" t="s">
        <v>341</v>
      </c>
      <c r="C232" s="242"/>
      <c r="D232" s="23"/>
      <c r="E232" s="349"/>
      <c r="F232" s="349"/>
      <c r="G232" s="349"/>
      <c r="H232" s="375"/>
      <c r="I232" s="349"/>
      <c r="J232" s="21">
        <f t="shared" si="98"/>
        <v>12192.3</v>
      </c>
      <c r="K232" s="21"/>
      <c r="L232" s="21">
        <v>12192.3</v>
      </c>
      <c r="M232" s="30"/>
      <c r="N232" s="21"/>
      <c r="O232" s="30"/>
      <c r="P232" s="30"/>
      <c r="Q232" s="30"/>
      <c r="R232" s="48"/>
      <c r="S232" s="30"/>
      <c r="T232" s="30"/>
      <c r="U232" s="30"/>
      <c r="V232" s="30"/>
      <c r="W232" s="88"/>
    </row>
    <row r="233" spans="1:26" s="298" customFormat="1" ht="30" customHeight="1" thickBot="1" x14ac:dyDescent="0.3">
      <c r="A233" s="489"/>
      <c r="B233" s="209" t="s">
        <v>324</v>
      </c>
      <c r="C233" s="242"/>
      <c r="D233" s="23"/>
      <c r="E233" s="349"/>
      <c r="F233" s="349"/>
      <c r="G233" s="349"/>
      <c r="H233" s="375"/>
      <c r="I233" s="349"/>
      <c r="J233" s="21">
        <f t="shared" si="98"/>
        <v>12192.3</v>
      </c>
      <c r="K233" s="21"/>
      <c r="L233" s="21">
        <v>12192.3</v>
      </c>
      <c r="M233" s="30"/>
      <c r="N233" s="21"/>
      <c r="O233" s="30"/>
      <c r="P233" s="30"/>
      <c r="Q233" s="30"/>
      <c r="R233" s="48"/>
      <c r="S233" s="30"/>
      <c r="T233" s="30"/>
      <c r="U233" s="30"/>
      <c r="V233" s="30"/>
      <c r="W233" s="88"/>
    </row>
    <row r="234" spans="1:26" s="400" customFormat="1" ht="51" customHeight="1" thickBot="1" x14ac:dyDescent="0.3">
      <c r="A234" s="489">
        <v>126</v>
      </c>
      <c r="B234" s="159" t="s">
        <v>251</v>
      </c>
      <c r="C234" s="242" t="s">
        <v>318</v>
      </c>
      <c r="D234" s="349" t="s">
        <v>500</v>
      </c>
      <c r="E234" s="352" t="s">
        <v>436</v>
      </c>
      <c r="F234" s="349" t="s">
        <v>520</v>
      </c>
      <c r="G234" s="513" t="s">
        <v>518</v>
      </c>
      <c r="H234" s="514">
        <v>740982.2</v>
      </c>
      <c r="I234" s="515" t="s">
        <v>519</v>
      </c>
      <c r="J234" s="21">
        <f t="shared" si="98"/>
        <v>178500</v>
      </c>
      <c r="K234" s="21">
        <v>175000</v>
      </c>
      <c r="L234" s="21">
        <v>3500</v>
      </c>
      <c r="M234" s="21"/>
      <c r="N234" s="21"/>
      <c r="O234" s="21"/>
      <c r="P234" s="21"/>
      <c r="Q234" s="21"/>
      <c r="R234" s="88"/>
      <c r="S234" s="21"/>
      <c r="T234" s="21"/>
      <c r="U234" s="21"/>
      <c r="V234" s="21"/>
      <c r="W234" s="88"/>
      <c r="X234" s="399"/>
      <c r="Y234" s="399"/>
      <c r="Z234" s="399"/>
    </row>
    <row r="235" spans="1:26" s="400" customFormat="1" ht="69" customHeight="1" x14ac:dyDescent="0.25">
      <c r="A235" s="489">
        <v>127</v>
      </c>
      <c r="B235" s="159" t="s">
        <v>252</v>
      </c>
      <c r="C235" s="242" t="s">
        <v>318</v>
      </c>
      <c r="D235" s="332" t="s">
        <v>501</v>
      </c>
      <c r="E235" s="277" t="s">
        <v>502</v>
      </c>
      <c r="F235" s="277" t="s">
        <v>503</v>
      </c>
      <c r="G235" s="352" t="s">
        <v>504</v>
      </c>
      <c r="H235" s="401">
        <v>29329.7</v>
      </c>
      <c r="I235" s="333" t="s">
        <v>505</v>
      </c>
      <c r="J235" s="21">
        <f t="shared" si="98"/>
        <v>35406.300000000003</v>
      </c>
      <c r="K235" s="21">
        <v>33889.9</v>
      </c>
      <c r="L235" s="21">
        <v>1516.4</v>
      </c>
      <c r="M235" s="21"/>
      <c r="N235" s="21"/>
      <c r="O235" s="21"/>
      <c r="P235" s="21"/>
      <c r="Q235" s="21"/>
      <c r="R235" s="88"/>
      <c r="S235" s="21"/>
      <c r="T235" s="21"/>
      <c r="U235" s="21"/>
      <c r="V235" s="21"/>
      <c r="W235" s="88"/>
    </row>
    <row r="236" spans="1:26" s="400" customFormat="1" ht="71.25" customHeight="1" x14ac:dyDescent="0.25">
      <c r="A236" s="489">
        <v>128</v>
      </c>
      <c r="B236" s="159" t="s">
        <v>253</v>
      </c>
      <c r="C236" s="242" t="s">
        <v>318</v>
      </c>
      <c r="D236" s="349" t="s">
        <v>506</v>
      </c>
      <c r="E236" s="352" t="s">
        <v>507</v>
      </c>
      <c r="F236" s="349" t="s">
        <v>521</v>
      </c>
      <c r="G236" s="349" t="s">
        <v>522</v>
      </c>
      <c r="H236" s="375">
        <v>171062.049</v>
      </c>
      <c r="I236" s="349" t="s">
        <v>523</v>
      </c>
      <c r="J236" s="21">
        <f t="shared" si="98"/>
        <v>188342.5</v>
      </c>
      <c r="K236" s="21">
        <v>146900</v>
      </c>
      <c r="L236" s="21">
        <v>41442.5</v>
      </c>
      <c r="M236" s="21"/>
      <c r="N236" s="21"/>
      <c r="O236" s="21"/>
      <c r="P236" s="21"/>
      <c r="Q236" s="21"/>
      <c r="R236" s="88"/>
      <c r="S236" s="21"/>
      <c r="T236" s="21"/>
      <c r="U236" s="21"/>
      <c r="V236" s="21"/>
      <c r="W236" s="88"/>
    </row>
    <row r="237" spans="1:26" s="241" customFormat="1" ht="22.5" customHeight="1" x14ac:dyDescent="0.25">
      <c r="A237" s="490"/>
      <c r="B237" s="148" t="s">
        <v>50</v>
      </c>
      <c r="C237" s="240">
        <v>0</v>
      </c>
      <c r="D237" s="16"/>
      <c r="E237" s="302"/>
      <c r="F237" s="302"/>
      <c r="G237" s="302"/>
      <c r="H237" s="302"/>
      <c r="I237" s="303"/>
      <c r="J237" s="18">
        <f t="shared" si="84"/>
        <v>242720.8</v>
      </c>
      <c r="K237" s="304">
        <f>K239</f>
        <v>239633.4</v>
      </c>
      <c r="L237" s="304">
        <f t="shared" ref="L237" si="99">L239</f>
        <v>3087.4</v>
      </c>
      <c r="M237" s="304">
        <f>M239</f>
        <v>0</v>
      </c>
      <c r="N237" s="18">
        <f t="shared" si="86"/>
        <v>0</v>
      </c>
      <c r="O237" s="304">
        <f t="shared" ref="O237:Q237" si="100">O239</f>
        <v>0</v>
      </c>
      <c r="P237" s="304">
        <f t="shared" si="100"/>
        <v>0</v>
      </c>
      <c r="Q237" s="304">
        <f t="shared" si="100"/>
        <v>0</v>
      </c>
      <c r="R237" s="18">
        <f t="shared" ref="R237:R267" si="101">N237/J237*100</f>
        <v>0</v>
      </c>
      <c r="S237" s="18">
        <f t="shared" si="88"/>
        <v>0</v>
      </c>
      <c r="T237" s="304">
        <f t="shared" ref="T237:V237" si="102">T239</f>
        <v>0</v>
      </c>
      <c r="U237" s="304">
        <f t="shared" si="102"/>
        <v>0</v>
      </c>
      <c r="V237" s="304">
        <f t="shared" si="102"/>
        <v>0</v>
      </c>
      <c r="W237" s="18">
        <f t="shared" ref="W237:W267" si="103">S237/J237*100</f>
        <v>0</v>
      </c>
    </row>
    <row r="238" spans="1:26" s="246" customFormat="1" ht="23.25" customHeight="1" x14ac:dyDescent="0.25">
      <c r="A238" s="487"/>
      <c r="B238" s="467" t="s">
        <v>20</v>
      </c>
      <c r="C238" s="247"/>
      <c r="D238" s="23"/>
      <c r="E238" s="293"/>
      <c r="F238" s="293"/>
      <c r="G238" s="293"/>
      <c r="H238" s="26"/>
      <c r="I238" s="253"/>
      <c r="J238" s="30">
        <f t="shared" si="84"/>
        <v>0</v>
      </c>
      <c r="K238" s="258"/>
      <c r="L238" s="258"/>
      <c r="M238" s="258"/>
      <c r="N238" s="30">
        <f t="shared" si="86"/>
        <v>0</v>
      </c>
      <c r="O238" s="258"/>
      <c r="P238" s="258"/>
      <c r="Q238" s="258"/>
      <c r="R238" s="48"/>
      <c r="S238" s="30">
        <f t="shared" si="88"/>
        <v>0</v>
      </c>
      <c r="T238" s="254"/>
      <c r="U238" s="259"/>
      <c r="V238" s="254"/>
      <c r="W238" s="48"/>
    </row>
    <row r="239" spans="1:26" s="248" customFormat="1" ht="75" customHeight="1" x14ac:dyDescent="0.25">
      <c r="A239" s="491"/>
      <c r="B239" s="149" t="s">
        <v>51</v>
      </c>
      <c r="C239" s="62"/>
      <c r="D239" s="59"/>
      <c r="E239" s="60"/>
      <c r="F239" s="60"/>
      <c r="G239" s="60"/>
      <c r="H239" s="185"/>
      <c r="I239" s="305"/>
      <c r="J239" s="306">
        <f t="shared" si="84"/>
        <v>242720.8</v>
      </c>
      <c r="K239" s="307">
        <f>K240</f>
        <v>239633.4</v>
      </c>
      <c r="L239" s="307">
        <f t="shared" ref="L239:M239" si="104">L240</f>
        <v>3087.4</v>
      </c>
      <c r="M239" s="307">
        <f t="shared" si="104"/>
        <v>0</v>
      </c>
      <c r="N239" s="306">
        <f t="shared" si="86"/>
        <v>0</v>
      </c>
      <c r="O239" s="307">
        <f t="shared" ref="O239:Q239" si="105">O240</f>
        <v>0</v>
      </c>
      <c r="P239" s="307">
        <f t="shared" si="105"/>
        <v>0</v>
      </c>
      <c r="Q239" s="307">
        <f t="shared" si="105"/>
        <v>0</v>
      </c>
      <c r="R239" s="58">
        <f t="shared" si="101"/>
        <v>0</v>
      </c>
      <c r="S239" s="306">
        <f>T239+U239+V239</f>
        <v>0</v>
      </c>
      <c r="T239" s="307">
        <f t="shared" ref="T239:U239" si="106">T240</f>
        <v>0</v>
      </c>
      <c r="U239" s="307">
        <f t="shared" si="106"/>
        <v>0</v>
      </c>
      <c r="V239" s="307">
        <f>V240</f>
        <v>0</v>
      </c>
      <c r="W239" s="58">
        <f t="shared" si="103"/>
        <v>0</v>
      </c>
    </row>
    <row r="240" spans="1:26" s="249" customFormat="1" ht="57.75" customHeight="1" x14ac:dyDescent="0.25">
      <c r="A240" s="492"/>
      <c r="B240" s="147" t="s">
        <v>21</v>
      </c>
      <c r="C240" s="113"/>
      <c r="D240" s="114"/>
      <c r="E240" s="115"/>
      <c r="F240" s="115"/>
      <c r="G240" s="115"/>
      <c r="H240" s="281"/>
      <c r="I240" s="282"/>
      <c r="J240" s="283">
        <f>K240+L240+M240</f>
        <v>242720.8</v>
      </c>
      <c r="K240" s="284">
        <f>K244+K243</f>
        <v>239633.4</v>
      </c>
      <c r="L240" s="284">
        <f>L244+L243</f>
        <v>3087.4</v>
      </c>
      <c r="M240" s="284">
        <f>M244+M243</f>
        <v>0</v>
      </c>
      <c r="N240" s="283">
        <f t="shared" si="86"/>
        <v>0</v>
      </c>
      <c r="O240" s="284">
        <f>O244+O243</f>
        <v>0</v>
      </c>
      <c r="P240" s="284">
        <f t="shared" ref="P240:Q240" si="107">P244+P243</f>
        <v>0</v>
      </c>
      <c r="Q240" s="284">
        <f t="shared" si="107"/>
        <v>0</v>
      </c>
      <c r="R240" s="82">
        <f t="shared" si="101"/>
        <v>0</v>
      </c>
      <c r="S240" s="283">
        <f>S244</f>
        <v>0</v>
      </c>
      <c r="T240" s="284">
        <f>T244+T243</f>
        <v>0</v>
      </c>
      <c r="U240" s="284">
        <f t="shared" ref="U240:V240" si="108">U244+U243</f>
        <v>0</v>
      </c>
      <c r="V240" s="284">
        <f t="shared" si="108"/>
        <v>0</v>
      </c>
      <c r="W240" s="82">
        <f t="shared" si="103"/>
        <v>0</v>
      </c>
    </row>
    <row r="241" spans="1:23" s="252" customFormat="1" ht="73.5" customHeight="1" x14ac:dyDescent="0.25">
      <c r="A241" s="321"/>
      <c r="B241" s="189" t="s">
        <v>28</v>
      </c>
      <c r="C241" s="251"/>
      <c r="D241" s="190"/>
      <c r="E241" s="191"/>
      <c r="F241" s="191"/>
      <c r="G241" s="191"/>
      <c r="H241" s="191"/>
      <c r="I241" s="192"/>
      <c r="J241" s="238">
        <f t="shared" si="84"/>
        <v>0</v>
      </c>
      <c r="K241" s="194"/>
      <c r="L241" s="194"/>
      <c r="M241" s="194"/>
      <c r="N241" s="238">
        <f t="shared" si="86"/>
        <v>0</v>
      </c>
      <c r="O241" s="194"/>
      <c r="P241" s="194"/>
      <c r="Q241" s="194"/>
      <c r="R241" s="195"/>
      <c r="S241" s="238">
        <f t="shared" si="88"/>
        <v>0</v>
      </c>
      <c r="T241" s="194"/>
      <c r="U241" s="196"/>
      <c r="V241" s="194"/>
      <c r="W241" s="195"/>
    </row>
    <row r="242" spans="1:23" s="252" customFormat="1" ht="51.75" customHeight="1" x14ac:dyDescent="0.25">
      <c r="A242" s="321"/>
      <c r="B242" s="189" t="s">
        <v>189</v>
      </c>
      <c r="C242" s="251"/>
      <c r="D242" s="190"/>
      <c r="E242" s="191"/>
      <c r="F242" s="191"/>
      <c r="G242" s="191"/>
      <c r="H242" s="191"/>
      <c r="I242" s="192"/>
      <c r="J242" s="238"/>
      <c r="K242" s="194"/>
      <c r="L242" s="194"/>
      <c r="M242" s="194"/>
      <c r="N242" s="238"/>
      <c r="O242" s="194"/>
      <c r="P242" s="194"/>
      <c r="Q242" s="194"/>
      <c r="R242" s="195"/>
      <c r="S242" s="238"/>
      <c r="T242" s="194"/>
      <c r="U242" s="196"/>
      <c r="V242" s="194"/>
      <c r="W242" s="195"/>
    </row>
    <row r="243" spans="1:23" s="244" customFormat="1" ht="110.25" customHeight="1" x14ac:dyDescent="0.25">
      <c r="A243" s="486">
        <v>129</v>
      </c>
      <c r="B243" s="210" t="s">
        <v>343</v>
      </c>
      <c r="C243" s="243" t="s">
        <v>354</v>
      </c>
      <c r="D243" s="47"/>
      <c r="E243" s="256"/>
      <c r="F243" s="256"/>
      <c r="G243" s="256"/>
      <c r="H243" s="256"/>
      <c r="I243" s="257"/>
      <c r="J243" s="30">
        <f>K243+L243+M243</f>
        <v>40700.6</v>
      </c>
      <c r="K243" s="258">
        <v>39633.4</v>
      </c>
      <c r="L243" s="258">
        <v>1067.2</v>
      </c>
      <c r="M243" s="258"/>
      <c r="N243" s="30"/>
      <c r="O243" s="258"/>
      <c r="P243" s="258"/>
      <c r="Q243" s="258"/>
      <c r="R243" s="48"/>
      <c r="S243" s="30"/>
      <c r="T243" s="258"/>
      <c r="U243" s="259"/>
      <c r="V243" s="258"/>
      <c r="W243" s="48"/>
    </row>
    <row r="244" spans="1:23" s="244" customFormat="1" ht="72" customHeight="1" x14ac:dyDescent="0.25">
      <c r="A244" s="486">
        <v>130</v>
      </c>
      <c r="B244" s="202" t="s">
        <v>255</v>
      </c>
      <c r="C244" s="243"/>
      <c r="D244" s="47"/>
      <c r="E244" s="256"/>
      <c r="F244" s="256"/>
      <c r="G244" s="256"/>
      <c r="H244" s="256"/>
      <c r="I244" s="257"/>
      <c r="J244" s="30">
        <f>SUM(K244:M244)</f>
        <v>202020.2</v>
      </c>
      <c r="K244" s="259">
        <v>200000</v>
      </c>
      <c r="L244" s="30">
        <v>2020.2</v>
      </c>
      <c r="M244" s="259"/>
      <c r="N244" s="30">
        <f>SUM(O244:Q244)</f>
        <v>0</v>
      </c>
      <c r="O244" s="258"/>
      <c r="P244" s="258">
        <v>0</v>
      </c>
      <c r="Q244" s="258">
        <v>0</v>
      </c>
      <c r="R244" s="48">
        <f>N244/J244*100</f>
        <v>0</v>
      </c>
      <c r="S244" s="30">
        <f>SUM(T244:V244)</f>
        <v>0</v>
      </c>
      <c r="T244" s="258"/>
      <c r="U244" s="259"/>
      <c r="V244" s="254"/>
      <c r="W244" s="88">
        <f>S244/J244*100</f>
        <v>0</v>
      </c>
    </row>
    <row r="245" spans="1:23" s="241" customFormat="1" ht="22.5" customHeight="1" x14ac:dyDescent="0.25">
      <c r="A245" s="490"/>
      <c r="B245" s="148" t="s">
        <v>37</v>
      </c>
      <c r="C245" s="240">
        <v>5</v>
      </c>
      <c r="D245" s="16"/>
      <c r="E245" s="302"/>
      <c r="F245" s="302"/>
      <c r="G245" s="302"/>
      <c r="H245" s="302"/>
      <c r="I245" s="303"/>
      <c r="J245" s="18">
        <f t="shared" si="84"/>
        <v>1033618.722</v>
      </c>
      <c r="K245" s="304">
        <f>K247+K254+K259</f>
        <v>356639.9</v>
      </c>
      <c r="L245" s="304">
        <f t="shared" ref="L245:M245" si="109">L247+L254+L259</f>
        <v>676709.2</v>
      </c>
      <c r="M245" s="304">
        <f t="shared" si="109"/>
        <v>269.62200000000001</v>
      </c>
      <c r="N245" s="18">
        <f t="shared" si="86"/>
        <v>17786.5</v>
      </c>
      <c r="O245" s="304">
        <f>O247+O254+O259</f>
        <v>0</v>
      </c>
      <c r="P245" s="304">
        <f t="shared" ref="P245:Q245" si="110">P247+P254+P259</f>
        <v>17786.5</v>
      </c>
      <c r="Q245" s="304">
        <f t="shared" si="110"/>
        <v>0</v>
      </c>
      <c r="R245" s="18">
        <f t="shared" si="101"/>
        <v>1.7207989388566824</v>
      </c>
      <c r="S245" s="18">
        <f t="shared" si="88"/>
        <v>17786.5</v>
      </c>
      <c r="T245" s="304">
        <f>T254+T259</f>
        <v>0</v>
      </c>
      <c r="U245" s="304">
        <f t="shared" ref="U245:V245" si="111">U254+U259</f>
        <v>17786.5</v>
      </c>
      <c r="V245" s="304">
        <f t="shared" si="111"/>
        <v>0</v>
      </c>
      <c r="W245" s="18">
        <f t="shared" si="103"/>
        <v>1.7207989388566824</v>
      </c>
    </row>
    <row r="246" spans="1:23" s="83" customFormat="1" ht="22.5" customHeight="1" x14ac:dyDescent="0.25">
      <c r="A246" s="485"/>
      <c r="B246" s="231" t="s">
        <v>20</v>
      </c>
      <c r="C246" s="242"/>
      <c r="D246" s="19"/>
      <c r="E246" s="38"/>
      <c r="F246" s="38"/>
      <c r="G246" s="38"/>
      <c r="H246" s="38"/>
      <c r="I246" s="20"/>
      <c r="J246" s="30">
        <f t="shared" si="84"/>
        <v>0</v>
      </c>
      <c r="K246" s="30"/>
      <c r="L246" s="30"/>
      <c r="M246" s="30"/>
      <c r="N246" s="30">
        <f t="shared" si="86"/>
        <v>0</v>
      </c>
      <c r="O246" s="30"/>
      <c r="P246" s="30"/>
      <c r="Q246" s="30"/>
      <c r="R246" s="48"/>
      <c r="S246" s="30">
        <f t="shared" si="88"/>
        <v>0</v>
      </c>
      <c r="T246" s="21"/>
      <c r="U246" s="30"/>
      <c r="V246" s="21"/>
      <c r="W246" s="48"/>
    </row>
    <row r="247" spans="1:23" s="406" customFormat="1" ht="69" customHeight="1" x14ac:dyDescent="0.25">
      <c r="A247" s="499"/>
      <c r="B247" s="475" t="s">
        <v>51</v>
      </c>
      <c r="C247" s="402"/>
      <c r="D247" s="403"/>
      <c r="E247" s="404"/>
      <c r="F247" s="404"/>
      <c r="G247" s="404"/>
      <c r="H247" s="404"/>
      <c r="I247" s="405"/>
      <c r="J247" s="384">
        <f>K247+L247+M247</f>
        <v>409989.42200000002</v>
      </c>
      <c r="K247" s="384">
        <f>K248</f>
        <v>318184.90000000002</v>
      </c>
      <c r="L247" s="384">
        <f t="shared" ref="L247:M247" si="112">L248</f>
        <v>91534.9</v>
      </c>
      <c r="M247" s="384">
        <f t="shared" si="112"/>
        <v>269.62200000000001</v>
      </c>
      <c r="N247" s="384">
        <f>O247+P247+Q247</f>
        <v>0</v>
      </c>
      <c r="O247" s="384">
        <f>O248</f>
        <v>0</v>
      </c>
      <c r="P247" s="384">
        <f t="shared" ref="P247:Q247" si="113">P248</f>
        <v>0</v>
      </c>
      <c r="Q247" s="384">
        <f t="shared" si="113"/>
        <v>0</v>
      </c>
      <c r="R247" s="386"/>
      <c r="S247" s="384"/>
      <c r="T247" s="384"/>
      <c r="U247" s="384"/>
      <c r="V247" s="384"/>
      <c r="W247" s="386"/>
    </row>
    <row r="248" spans="1:23" s="285" customFormat="1" ht="54" customHeight="1" x14ac:dyDescent="0.25">
      <c r="A248" s="488"/>
      <c r="B248" s="476" t="s">
        <v>21</v>
      </c>
      <c r="C248" s="278"/>
      <c r="D248" s="279"/>
      <c r="E248" s="280"/>
      <c r="F248" s="280"/>
      <c r="G248" s="280"/>
      <c r="H248" s="280"/>
      <c r="I248" s="407"/>
      <c r="J248" s="283">
        <f>K248+L248+M248</f>
        <v>409989.42200000002</v>
      </c>
      <c r="K248" s="283">
        <f>K251+K252+K253</f>
        <v>318184.90000000002</v>
      </c>
      <c r="L248" s="283">
        <f t="shared" ref="L248:M248" si="114">L251+L252+L253</f>
        <v>91534.9</v>
      </c>
      <c r="M248" s="283">
        <f t="shared" si="114"/>
        <v>269.62200000000001</v>
      </c>
      <c r="N248" s="283">
        <f>O248+P248+Q248</f>
        <v>0</v>
      </c>
      <c r="O248" s="283">
        <f>O251+O252+O253</f>
        <v>0</v>
      </c>
      <c r="P248" s="283">
        <f t="shared" ref="P248:Q248" si="115">P251+P252+P253</f>
        <v>0</v>
      </c>
      <c r="Q248" s="283">
        <f t="shared" si="115"/>
        <v>0</v>
      </c>
      <c r="R248" s="82"/>
      <c r="S248" s="283"/>
      <c r="T248" s="283"/>
      <c r="U248" s="283"/>
      <c r="V248" s="283"/>
      <c r="W248" s="82"/>
    </row>
    <row r="249" spans="1:23" s="252" customFormat="1" ht="60.75" customHeight="1" x14ac:dyDescent="0.25">
      <c r="A249" s="321"/>
      <c r="B249" s="189" t="s">
        <v>28</v>
      </c>
      <c r="C249" s="251"/>
      <c r="D249" s="190"/>
      <c r="E249" s="236"/>
      <c r="F249" s="236"/>
      <c r="G249" s="236"/>
      <c r="H249" s="236"/>
      <c r="I249" s="237"/>
      <c r="J249" s="238"/>
      <c r="K249" s="238"/>
      <c r="L249" s="238"/>
      <c r="M249" s="238"/>
      <c r="N249" s="238"/>
      <c r="O249" s="238"/>
      <c r="P249" s="238"/>
      <c r="Q249" s="238"/>
      <c r="R249" s="195"/>
      <c r="S249" s="238"/>
      <c r="T249" s="238"/>
      <c r="U249" s="238"/>
      <c r="V249" s="238"/>
      <c r="W249" s="195"/>
    </row>
    <row r="250" spans="1:23" s="83" customFormat="1" ht="29.25" customHeight="1" x14ac:dyDescent="0.25">
      <c r="A250" s="485"/>
      <c r="B250" s="470" t="s">
        <v>19</v>
      </c>
      <c r="C250" s="242"/>
      <c r="D250" s="19"/>
      <c r="E250" s="38"/>
      <c r="F250" s="38"/>
      <c r="G250" s="38"/>
      <c r="H250" s="38"/>
      <c r="I250" s="20"/>
      <c r="J250" s="21"/>
      <c r="K250" s="21"/>
      <c r="L250" s="21"/>
      <c r="M250" s="21"/>
      <c r="N250" s="21"/>
      <c r="O250" s="21"/>
      <c r="P250" s="21"/>
      <c r="Q250" s="21"/>
      <c r="R250" s="88"/>
      <c r="S250" s="21"/>
      <c r="T250" s="21"/>
      <c r="U250" s="21"/>
      <c r="V250" s="21"/>
      <c r="W250" s="88"/>
    </row>
    <row r="251" spans="1:23" s="83" customFormat="1" ht="57" customHeight="1" x14ac:dyDescent="0.25">
      <c r="A251" s="485">
        <v>131</v>
      </c>
      <c r="B251" s="206" t="s">
        <v>344</v>
      </c>
      <c r="C251" s="408" t="s">
        <v>408</v>
      </c>
      <c r="D251" s="332" t="s">
        <v>509</v>
      </c>
      <c r="E251" s="409" t="s">
        <v>510</v>
      </c>
      <c r="F251" s="256"/>
      <c r="G251" s="256"/>
      <c r="H251" s="256"/>
      <c r="I251" s="257"/>
      <c r="J251" s="30">
        <f>K251+L251+M251</f>
        <v>90429.2</v>
      </c>
      <c r="K251" s="258">
        <v>86061.5</v>
      </c>
      <c r="L251" s="258">
        <v>4367.7</v>
      </c>
      <c r="M251" s="21"/>
      <c r="N251" s="21"/>
      <c r="O251" s="21"/>
      <c r="P251" s="21"/>
      <c r="Q251" s="21"/>
      <c r="R251" s="88"/>
      <c r="S251" s="21"/>
      <c r="T251" s="21"/>
      <c r="U251" s="21"/>
      <c r="V251" s="21"/>
      <c r="W251" s="88"/>
    </row>
    <row r="252" spans="1:23" s="83" customFormat="1" ht="64.5" customHeight="1" x14ac:dyDescent="0.25">
      <c r="A252" s="485">
        <v>132</v>
      </c>
      <c r="B252" s="206" t="s">
        <v>345</v>
      </c>
      <c r="C252" s="408" t="s">
        <v>408</v>
      </c>
      <c r="D252" s="332" t="s">
        <v>508</v>
      </c>
      <c r="E252" s="352" t="s">
        <v>436</v>
      </c>
      <c r="F252" s="256"/>
      <c r="G252" s="256"/>
      <c r="H252" s="256"/>
      <c r="I252" s="257"/>
      <c r="J252" s="30">
        <f>K252+L252+M252</f>
        <v>287657.2</v>
      </c>
      <c r="K252" s="258">
        <v>202017.9</v>
      </c>
      <c r="L252" s="258">
        <v>85639.3</v>
      </c>
      <c r="M252" s="21"/>
      <c r="N252" s="21"/>
      <c r="O252" s="21"/>
      <c r="P252" s="21"/>
      <c r="Q252" s="21"/>
      <c r="R252" s="88"/>
      <c r="S252" s="21"/>
      <c r="T252" s="21"/>
      <c r="U252" s="21"/>
      <c r="V252" s="21"/>
      <c r="W252" s="88"/>
    </row>
    <row r="253" spans="1:23" s="83" customFormat="1" ht="52.5" customHeight="1" x14ac:dyDescent="0.25">
      <c r="A253" s="485">
        <v>133</v>
      </c>
      <c r="B253" s="206" t="s">
        <v>346</v>
      </c>
      <c r="C253" s="408" t="s">
        <v>408</v>
      </c>
      <c r="D253" s="332" t="s">
        <v>511</v>
      </c>
      <c r="E253" s="409" t="s">
        <v>510</v>
      </c>
      <c r="F253" s="256" t="s">
        <v>524</v>
      </c>
      <c r="G253" s="256" t="s">
        <v>525</v>
      </c>
      <c r="H253" s="256">
        <v>31743.465</v>
      </c>
      <c r="I253" s="257" t="s">
        <v>526</v>
      </c>
      <c r="J253" s="30">
        <v>33430.922000000006</v>
      </c>
      <c r="K253" s="258">
        <v>30105.5</v>
      </c>
      <c r="L253" s="258">
        <v>1527.9</v>
      </c>
      <c r="M253" s="30">
        <v>269.62200000000001</v>
      </c>
      <c r="N253" s="30">
        <v>0</v>
      </c>
      <c r="O253" s="30"/>
      <c r="P253" s="30"/>
      <c r="Q253" s="30"/>
      <c r="R253" s="48"/>
      <c r="S253" s="30"/>
      <c r="T253" s="21"/>
      <c r="U253" s="30"/>
      <c r="V253" s="21"/>
      <c r="W253" s="48"/>
    </row>
    <row r="254" spans="1:23" s="387" customFormat="1" ht="105" customHeight="1" x14ac:dyDescent="0.25">
      <c r="A254" s="498"/>
      <c r="B254" s="158" t="s">
        <v>88</v>
      </c>
      <c r="C254" s="380"/>
      <c r="D254" s="381"/>
      <c r="E254" s="221"/>
      <c r="F254" s="221"/>
      <c r="G254" s="221"/>
      <c r="H254" s="382"/>
      <c r="I254" s="383"/>
      <c r="J254" s="384">
        <f t="shared" si="84"/>
        <v>181106.1</v>
      </c>
      <c r="K254" s="385">
        <f>K255</f>
        <v>0</v>
      </c>
      <c r="L254" s="385">
        <f t="shared" ref="L254" si="116">L255</f>
        <v>181106.1</v>
      </c>
      <c r="M254" s="385">
        <f>M255</f>
        <v>0</v>
      </c>
      <c r="N254" s="384">
        <f t="shared" si="86"/>
        <v>2217.1</v>
      </c>
      <c r="O254" s="385">
        <f t="shared" ref="O254:Q254" si="117">O255</f>
        <v>0</v>
      </c>
      <c r="P254" s="385">
        <f t="shared" si="117"/>
        <v>2217.1</v>
      </c>
      <c r="Q254" s="385">
        <f t="shared" si="117"/>
        <v>0</v>
      </c>
      <c r="R254" s="386">
        <f t="shared" si="101"/>
        <v>1.2241995161952026</v>
      </c>
      <c r="S254" s="384">
        <f t="shared" si="88"/>
        <v>2217.1</v>
      </c>
      <c r="T254" s="385">
        <f t="shared" ref="T254:V254" si="118">T255</f>
        <v>0</v>
      </c>
      <c r="U254" s="385">
        <f t="shared" si="118"/>
        <v>2217.1</v>
      </c>
      <c r="V254" s="385">
        <f t="shared" si="118"/>
        <v>0</v>
      </c>
      <c r="W254" s="386">
        <f t="shared" si="103"/>
        <v>1.2241995161952026</v>
      </c>
    </row>
    <row r="255" spans="1:23" s="249" customFormat="1" ht="60.75" customHeight="1" x14ac:dyDescent="0.25">
      <c r="A255" s="492"/>
      <c r="B255" s="147" t="s">
        <v>89</v>
      </c>
      <c r="C255" s="113"/>
      <c r="D255" s="114"/>
      <c r="E255" s="115"/>
      <c r="F255" s="115"/>
      <c r="G255" s="115"/>
      <c r="H255" s="281"/>
      <c r="I255" s="282"/>
      <c r="J255" s="283">
        <f t="shared" si="84"/>
        <v>181106.1</v>
      </c>
      <c r="K255" s="284">
        <f>K257</f>
        <v>0</v>
      </c>
      <c r="L255" s="284">
        <f t="shared" ref="L255:M255" si="119">L257</f>
        <v>181106.1</v>
      </c>
      <c r="M255" s="284">
        <f t="shared" si="119"/>
        <v>0</v>
      </c>
      <c r="N255" s="283">
        <f t="shared" si="86"/>
        <v>2217.1</v>
      </c>
      <c r="O255" s="284">
        <f>O257</f>
        <v>0</v>
      </c>
      <c r="P255" s="284">
        <f>P257</f>
        <v>2217.1</v>
      </c>
      <c r="Q255" s="284">
        <f>Q257</f>
        <v>0</v>
      </c>
      <c r="R255" s="82">
        <f t="shared" si="101"/>
        <v>1.2241995161952026</v>
      </c>
      <c r="S255" s="283">
        <f t="shared" si="88"/>
        <v>2217.1</v>
      </c>
      <c r="T255" s="284">
        <f>T257</f>
        <v>0</v>
      </c>
      <c r="U255" s="284">
        <f>U257</f>
        <v>2217.1</v>
      </c>
      <c r="V255" s="284">
        <f>V257</f>
        <v>0</v>
      </c>
      <c r="W255" s="82">
        <f t="shared" si="103"/>
        <v>1.2241995161952026</v>
      </c>
    </row>
    <row r="256" spans="1:23" s="252" customFormat="1" ht="57" customHeight="1" x14ac:dyDescent="0.25">
      <c r="A256" s="321"/>
      <c r="B256" s="189" t="s">
        <v>26</v>
      </c>
      <c r="C256" s="251"/>
      <c r="D256" s="190"/>
      <c r="E256" s="191"/>
      <c r="F256" s="191"/>
      <c r="G256" s="191"/>
      <c r="H256" s="191"/>
      <c r="I256" s="192"/>
      <c r="J256" s="238">
        <f t="shared" si="84"/>
        <v>0</v>
      </c>
      <c r="K256" s="194"/>
      <c r="L256" s="194"/>
      <c r="M256" s="194"/>
      <c r="N256" s="238">
        <f t="shared" si="86"/>
        <v>0</v>
      </c>
      <c r="O256" s="194"/>
      <c r="P256" s="194"/>
      <c r="Q256" s="194"/>
      <c r="R256" s="195"/>
      <c r="S256" s="238">
        <f t="shared" si="88"/>
        <v>0</v>
      </c>
      <c r="T256" s="194"/>
      <c r="U256" s="194"/>
      <c r="V256" s="194"/>
      <c r="W256" s="195"/>
    </row>
    <row r="257" spans="1:24" s="83" customFormat="1" ht="126.75" customHeight="1" x14ac:dyDescent="0.25">
      <c r="A257" s="485">
        <v>134</v>
      </c>
      <c r="B257" s="144" t="s">
        <v>38</v>
      </c>
      <c r="C257" s="242"/>
      <c r="D257" s="19"/>
      <c r="E257" s="26"/>
      <c r="F257" s="26"/>
      <c r="G257" s="26"/>
      <c r="H257" s="26"/>
      <c r="I257" s="253"/>
      <c r="J257" s="21">
        <f t="shared" si="84"/>
        <v>181106.1</v>
      </c>
      <c r="K257" s="254">
        <v>0</v>
      </c>
      <c r="L257" s="254">
        <v>181106.1</v>
      </c>
      <c r="M257" s="254"/>
      <c r="N257" s="21">
        <f>SUM(O257:Q257)</f>
        <v>2217.1</v>
      </c>
      <c r="O257" s="254"/>
      <c r="P257" s="258">
        <v>2217.1</v>
      </c>
      <c r="Q257" s="254"/>
      <c r="R257" s="48">
        <f t="shared" si="101"/>
        <v>1.2241995161952026</v>
      </c>
      <c r="S257" s="30">
        <f t="shared" si="88"/>
        <v>2217.1</v>
      </c>
      <c r="T257" s="258"/>
      <c r="U257" s="258">
        <v>2217.1</v>
      </c>
      <c r="V257" s="258"/>
      <c r="W257" s="48">
        <f t="shared" si="103"/>
        <v>1.2241995161952026</v>
      </c>
    </row>
    <row r="258" spans="1:24" s="83" customFormat="1" ht="32.25" customHeight="1" x14ac:dyDescent="0.25">
      <c r="A258" s="485"/>
      <c r="B258" s="226" t="s">
        <v>179</v>
      </c>
      <c r="C258" s="242"/>
      <c r="D258" s="19"/>
      <c r="E258" s="26"/>
      <c r="F258" s="26"/>
      <c r="G258" s="26"/>
      <c r="H258" s="26"/>
      <c r="I258" s="253"/>
      <c r="J258" s="30">
        <f t="shared" si="84"/>
        <v>15000</v>
      </c>
      <c r="K258" s="258">
        <v>0</v>
      </c>
      <c r="L258" s="258">
        <v>15000</v>
      </c>
      <c r="M258" s="258"/>
      <c r="N258" s="30">
        <f t="shared" si="86"/>
        <v>0</v>
      </c>
      <c r="O258" s="258"/>
      <c r="P258" s="259"/>
      <c r="Q258" s="258"/>
      <c r="R258" s="48">
        <f t="shared" si="101"/>
        <v>0</v>
      </c>
      <c r="S258" s="30">
        <f t="shared" si="88"/>
        <v>0</v>
      </c>
      <c r="T258" s="258"/>
      <c r="U258" s="259"/>
      <c r="V258" s="258"/>
      <c r="W258" s="48">
        <f t="shared" si="103"/>
        <v>0</v>
      </c>
    </row>
    <row r="259" spans="1:24" s="406" customFormat="1" ht="69" customHeight="1" x14ac:dyDescent="0.25">
      <c r="A259" s="499"/>
      <c r="B259" s="158" t="s">
        <v>43</v>
      </c>
      <c r="C259" s="402"/>
      <c r="D259" s="403"/>
      <c r="E259" s="404"/>
      <c r="F259" s="404"/>
      <c r="G259" s="404"/>
      <c r="H259" s="404"/>
      <c r="I259" s="405"/>
      <c r="J259" s="384">
        <f>K259+L259+M259</f>
        <v>442523.2</v>
      </c>
      <c r="K259" s="384">
        <f>K260</f>
        <v>38455</v>
      </c>
      <c r="L259" s="384">
        <f t="shared" ref="L259" si="120">L260</f>
        <v>404068.2</v>
      </c>
      <c r="M259" s="384">
        <f>M260</f>
        <v>0</v>
      </c>
      <c r="N259" s="384">
        <f>O259+P259+Q259</f>
        <v>15569.4</v>
      </c>
      <c r="O259" s="384">
        <f>O260</f>
        <v>0</v>
      </c>
      <c r="P259" s="384">
        <f t="shared" ref="P259:Q259" si="121">P260</f>
        <v>15569.4</v>
      </c>
      <c r="Q259" s="384">
        <f t="shared" si="121"/>
        <v>0</v>
      </c>
      <c r="R259" s="386">
        <f t="shared" si="101"/>
        <v>3.5183240110349012</v>
      </c>
      <c r="S259" s="384">
        <f>T259+U259+V259</f>
        <v>15569.4</v>
      </c>
      <c r="T259" s="384">
        <f t="shared" ref="T259:V259" si="122">T260</f>
        <v>0</v>
      </c>
      <c r="U259" s="384">
        <f t="shared" si="122"/>
        <v>15569.4</v>
      </c>
      <c r="V259" s="384">
        <f t="shared" si="122"/>
        <v>0</v>
      </c>
      <c r="W259" s="386">
        <f t="shared" si="103"/>
        <v>3.5183240110349012</v>
      </c>
      <c r="X259" s="221"/>
    </row>
    <row r="260" spans="1:24" s="285" customFormat="1" ht="55.5" customHeight="1" x14ac:dyDescent="0.25">
      <c r="A260" s="488"/>
      <c r="B260" s="147" t="s">
        <v>90</v>
      </c>
      <c r="C260" s="278">
        <v>2</v>
      </c>
      <c r="D260" s="279"/>
      <c r="E260" s="280"/>
      <c r="F260" s="280"/>
      <c r="G260" s="280"/>
      <c r="H260" s="280"/>
      <c r="I260" s="407"/>
      <c r="J260" s="283">
        <f>K260+L260+M260</f>
        <v>442523.2</v>
      </c>
      <c r="K260" s="283">
        <f>K262+K264+K267+K269+K270</f>
        <v>38455</v>
      </c>
      <c r="L260" s="283">
        <f t="shared" ref="L260:M260" si="123">L262+L264+L267+L269+L270</f>
        <v>404068.2</v>
      </c>
      <c r="M260" s="283">
        <f t="shared" si="123"/>
        <v>0</v>
      </c>
      <c r="N260" s="283">
        <f>O260+P260+Q260</f>
        <v>15569.4</v>
      </c>
      <c r="O260" s="283">
        <f>O262+O264+O267+O269+O270</f>
        <v>0</v>
      </c>
      <c r="P260" s="283">
        <f t="shared" ref="P260:Q260" si="124">P262+P264+P267+P269+P270</f>
        <v>15569.4</v>
      </c>
      <c r="Q260" s="283">
        <f t="shared" si="124"/>
        <v>0</v>
      </c>
      <c r="R260" s="82">
        <f t="shared" si="101"/>
        <v>3.5183240110349012</v>
      </c>
      <c r="S260" s="283">
        <f>T260+U260+V260</f>
        <v>15569.4</v>
      </c>
      <c r="T260" s="283">
        <f>T262+T264+T267+T269+T270</f>
        <v>0</v>
      </c>
      <c r="U260" s="283">
        <f t="shared" ref="U260:V260" si="125">U262+U264+U267+U269+U270</f>
        <v>15569.4</v>
      </c>
      <c r="V260" s="283">
        <f t="shared" si="125"/>
        <v>0</v>
      </c>
      <c r="W260" s="82">
        <f t="shared" si="103"/>
        <v>3.5183240110349012</v>
      </c>
    </row>
    <row r="261" spans="1:24" s="252" customFormat="1" ht="55.5" customHeight="1" x14ac:dyDescent="0.25">
      <c r="A261" s="321"/>
      <c r="B261" s="189" t="s">
        <v>26</v>
      </c>
      <c r="C261" s="251"/>
      <c r="D261" s="190"/>
      <c r="E261" s="236"/>
      <c r="F261" s="236"/>
      <c r="G261" s="236"/>
      <c r="H261" s="236"/>
      <c r="I261" s="237"/>
      <c r="J261" s="238"/>
      <c r="K261" s="238"/>
      <c r="L261" s="238"/>
      <c r="M261" s="238"/>
      <c r="N261" s="238"/>
      <c r="O261" s="238"/>
      <c r="P261" s="238"/>
      <c r="Q261" s="238"/>
      <c r="R261" s="195"/>
      <c r="S261" s="238"/>
      <c r="T261" s="238"/>
      <c r="U261" s="238"/>
      <c r="V261" s="238"/>
      <c r="W261" s="195"/>
    </row>
    <row r="262" spans="1:24" s="83" customFormat="1" ht="69" customHeight="1" x14ac:dyDescent="0.25">
      <c r="A262" s="485">
        <v>135</v>
      </c>
      <c r="B262" s="144" t="s">
        <v>256</v>
      </c>
      <c r="C262" s="242"/>
      <c r="D262" s="19"/>
      <c r="E262" s="38"/>
      <c r="F262" s="38"/>
      <c r="G262" s="38"/>
      <c r="H262" s="38"/>
      <c r="I262" s="20"/>
      <c r="J262" s="30">
        <f t="shared" si="84"/>
        <v>92218.6</v>
      </c>
      <c r="K262" s="30">
        <v>0</v>
      </c>
      <c r="L262" s="30">
        <v>92218.6</v>
      </c>
      <c r="M262" s="30"/>
      <c r="N262" s="30">
        <f t="shared" si="86"/>
        <v>0</v>
      </c>
      <c r="O262" s="30"/>
      <c r="P262" s="30"/>
      <c r="Q262" s="30"/>
      <c r="R262" s="48">
        <f t="shared" si="101"/>
        <v>0</v>
      </c>
      <c r="S262" s="30">
        <f t="shared" si="88"/>
        <v>0</v>
      </c>
      <c r="T262" s="30"/>
      <c r="U262" s="30"/>
      <c r="V262" s="21"/>
      <c r="W262" s="48">
        <f t="shared" si="103"/>
        <v>0</v>
      </c>
    </row>
    <row r="263" spans="1:24" s="83" customFormat="1" ht="33" customHeight="1" x14ac:dyDescent="0.25">
      <c r="A263" s="485"/>
      <c r="B263" s="465" t="s">
        <v>19</v>
      </c>
      <c r="C263" s="242"/>
      <c r="D263" s="19"/>
      <c r="E263" s="38"/>
      <c r="F263" s="38"/>
      <c r="G263" s="38"/>
      <c r="H263" s="38"/>
      <c r="I263" s="20"/>
      <c r="J263" s="30">
        <f t="shared" si="84"/>
        <v>0</v>
      </c>
      <c r="K263" s="30"/>
      <c r="L263" s="30"/>
      <c r="M263" s="30"/>
      <c r="N263" s="30">
        <f t="shared" si="86"/>
        <v>0</v>
      </c>
      <c r="O263" s="30"/>
      <c r="P263" s="30"/>
      <c r="Q263" s="30"/>
      <c r="R263" s="48"/>
      <c r="S263" s="30">
        <f t="shared" si="88"/>
        <v>0</v>
      </c>
      <c r="T263" s="30"/>
      <c r="U263" s="30"/>
      <c r="V263" s="21"/>
      <c r="W263" s="48"/>
    </row>
    <row r="264" spans="1:24" s="83" customFormat="1" ht="43.5" customHeight="1" x14ac:dyDescent="0.25">
      <c r="A264" s="485">
        <v>136</v>
      </c>
      <c r="B264" s="160" t="s">
        <v>257</v>
      </c>
      <c r="C264" s="242"/>
      <c r="D264" s="19"/>
      <c r="E264" s="38"/>
      <c r="F264" s="38"/>
      <c r="G264" s="38"/>
      <c r="H264" s="38"/>
      <c r="I264" s="20"/>
      <c r="J264" s="30">
        <f>K264+L264+M264</f>
        <v>37216.800000000003</v>
      </c>
      <c r="K264" s="30"/>
      <c r="L264" s="30">
        <v>37216.800000000003</v>
      </c>
      <c r="M264" s="30"/>
      <c r="N264" s="30"/>
      <c r="O264" s="30"/>
      <c r="P264" s="30"/>
      <c r="Q264" s="30"/>
      <c r="R264" s="48"/>
      <c r="S264" s="30"/>
      <c r="T264" s="30"/>
      <c r="U264" s="30"/>
      <c r="V264" s="21"/>
      <c r="W264" s="48"/>
    </row>
    <row r="265" spans="1:24" s="83" customFormat="1" ht="30" customHeight="1" x14ac:dyDescent="0.25">
      <c r="A265" s="485"/>
      <c r="B265" s="227" t="s">
        <v>179</v>
      </c>
      <c r="C265" s="242"/>
      <c r="D265" s="19"/>
      <c r="E265" s="38"/>
      <c r="F265" s="38"/>
      <c r="G265" s="38"/>
      <c r="H265" s="38"/>
      <c r="I265" s="20"/>
      <c r="J265" s="30">
        <f>K265+L265+M265</f>
        <v>37216.800000000003</v>
      </c>
      <c r="K265" s="30"/>
      <c r="L265" s="30">
        <v>37216.800000000003</v>
      </c>
      <c r="M265" s="30"/>
      <c r="N265" s="30"/>
      <c r="O265" s="30"/>
      <c r="P265" s="30"/>
      <c r="Q265" s="30"/>
      <c r="R265" s="48"/>
      <c r="S265" s="30"/>
      <c r="T265" s="30"/>
      <c r="U265" s="30"/>
      <c r="V265" s="21"/>
      <c r="W265" s="48"/>
    </row>
    <row r="266" spans="1:24" s="252" customFormat="1" ht="54" customHeight="1" x14ac:dyDescent="0.25">
      <c r="A266" s="321"/>
      <c r="B266" s="189" t="s">
        <v>26</v>
      </c>
      <c r="C266" s="251"/>
      <c r="D266" s="190"/>
      <c r="E266" s="191"/>
      <c r="F266" s="191"/>
      <c r="G266" s="191"/>
      <c r="H266" s="191"/>
      <c r="I266" s="192"/>
      <c r="J266" s="238"/>
      <c r="K266" s="194"/>
      <c r="L266" s="238"/>
      <c r="M266" s="194"/>
      <c r="N266" s="238"/>
      <c r="O266" s="194"/>
      <c r="P266" s="194"/>
      <c r="Q266" s="194"/>
      <c r="R266" s="195"/>
      <c r="S266" s="238"/>
      <c r="T266" s="194"/>
      <c r="U266" s="194"/>
      <c r="V266" s="194"/>
      <c r="W266" s="195"/>
    </row>
    <row r="267" spans="1:24" s="83" customFormat="1" ht="110.25" customHeight="1" x14ac:dyDescent="0.25">
      <c r="A267" s="485">
        <v>137</v>
      </c>
      <c r="B267" s="144" t="s">
        <v>382</v>
      </c>
      <c r="C267" s="242"/>
      <c r="D267" s="19"/>
      <c r="E267" s="38"/>
      <c r="F267" s="38"/>
      <c r="G267" s="38"/>
      <c r="H267" s="38"/>
      <c r="I267" s="20"/>
      <c r="J267" s="30">
        <f t="shared" ref="J267:J268" si="126">K267+L267+M267</f>
        <v>34996.800000000003</v>
      </c>
      <c r="K267" s="30"/>
      <c r="L267" s="30">
        <v>34996.800000000003</v>
      </c>
      <c r="M267" s="30"/>
      <c r="N267" s="30">
        <f>O267+P267+Q267</f>
        <v>69.400000000000006</v>
      </c>
      <c r="O267" s="30"/>
      <c r="P267" s="30">
        <v>69.400000000000006</v>
      </c>
      <c r="Q267" s="30"/>
      <c r="R267" s="48">
        <f t="shared" si="101"/>
        <v>0.19830384492296438</v>
      </c>
      <c r="S267" s="30">
        <f>T267+U267+V267</f>
        <v>69.400000000000006</v>
      </c>
      <c r="T267" s="30"/>
      <c r="U267" s="30">
        <v>69.400000000000006</v>
      </c>
      <c r="V267" s="21"/>
      <c r="W267" s="48">
        <f t="shared" si="103"/>
        <v>0.19830384492296438</v>
      </c>
    </row>
    <row r="268" spans="1:24" s="83" customFormat="1" ht="29.25" customHeight="1" x14ac:dyDescent="0.25">
      <c r="A268" s="485"/>
      <c r="B268" s="226" t="s">
        <v>179</v>
      </c>
      <c r="C268" s="242"/>
      <c r="D268" s="19"/>
      <c r="E268" s="38"/>
      <c r="F268" s="38"/>
      <c r="G268" s="38"/>
      <c r="H268" s="38"/>
      <c r="I268" s="20"/>
      <c r="J268" s="30">
        <f t="shared" si="126"/>
        <v>33996.800000000003</v>
      </c>
      <c r="K268" s="30"/>
      <c r="L268" s="30">
        <v>33996.800000000003</v>
      </c>
      <c r="M268" s="30"/>
      <c r="N268" s="30"/>
      <c r="O268" s="30"/>
      <c r="P268" s="30"/>
      <c r="Q268" s="30"/>
      <c r="R268" s="48"/>
      <c r="S268" s="30"/>
      <c r="T268" s="30"/>
      <c r="U268" s="30"/>
      <c r="V268" s="21"/>
      <c r="W268" s="48"/>
    </row>
    <row r="269" spans="1:24" s="244" customFormat="1" ht="111.75" customHeight="1" x14ac:dyDescent="0.25">
      <c r="A269" s="486">
        <v>138</v>
      </c>
      <c r="B269" s="144" t="s">
        <v>383</v>
      </c>
      <c r="C269" s="243" t="s">
        <v>99</v>
      </c>
      <c r="D269" s="47"/>
      <c r="E269" s="256"/>
      <c r="F269" s="256"/>
      <c r="G269" s="256"/>
      <c r="H269" s="256"/>
      <c r="I269" s="257"/>
      <c r="J269" s="30">
        <f t="shared" si="84"/>
        <v>110400</v>
      </c>
      <c r="K269" s="258">
        <v>0</v>
      </c>
      <c r="L269" s="258">
        <v>110400</v>
      </c>
      <c r="M269" s="258"/>
      <c r="N269" s="30">
        <f>SUM(O269:Q269)</f>
        <v>15500</v>
      </c>
      <c r="O269" s="258"/>
      <c r="P269" s="259">
        <v>15500</v>
      </c>
      <c r="Q269" s="258"/>
      <c r="R269" s="48">
        <f t="shared" ref="R269:R377" si="127">N269/J269*100</f>
        <v>14.039855072463769</v>
      </c>
      <c r="S269" s="30">
        <f t="shared" ref="S269:S355" si="128">T269+U269+V269</f>
        <v>15500</v>
      </c>
      <c r="T269" s="258"/>
      <c r="U269" s="259">
        <v>15500</v>
      </c>
      <c r="V269" s="258"/>
      <c r="W269" s="48">
        <f t="shared" ref="W269:W377" si="129">S269/J269*100</f>
        <v>14.039855072463769</v>
      </c>
    </row>
    <row r="270" spans="1:24" s="244" customFormat="1" ht="101.25" customHeight="1" x14ac:dyDescent="0.25">
      <c r="A270" s="486">
        <v>139</v>
      </c>
      <c r="B270" s="144" t="s">
        <v>384</v>
      </c>
      <c r="C270" s="243" t="s">
        <v>147</v>
      </c>
      <c r="D270" s="47"/>
      <c r="E270" s="256"/>
      <c r="F270" s="256"/>
      <c r="G270" s="256"/>
      <c r="H270" s="256"/>
      <c r="I270" s="257"/>
      <c r="J270" s="30">
        <f t="shared" si="84"/>
        <v>167691</v>
      </c>
      <c r="K270" s="258">
        <v>38455</v>
      </c>
      <c r="L270" s="258">
        <v>129236</v>
      </c>
      <c r="M270" s="258"/>
      <c r="N270" s="30">
        <f t="shared" si="86"/>
        <v>0</v>
      </c>
      <c r="O270" s="258"/>
      <c r="P270" s="259"/>
      <c r="Q270" s="258"/>
      <c r="R270" s="48">
        <f t="shared" si="127"/>
        <v>0</v>
      </c>
      <c r="S270" s="30">
        <f t="shared" si="128"/>
        <v>0</v>
      </c>
      <c r="T270" s="258"/>
      <c r="U270" s="259"/>
      <c r="V270" s="258"/>
      <c r="W270" s="48">
        <f t="shared" si="129"/>
        <v>0</v>
      </c>
    </row>
    <row r="271" spans="1:24" s="241" customFormat="1" ht="18.75" customHeight="1" x14ac:dyDescent="0.25">
      <c r="A271" s="490"/>
      <c r="B271" s="154" t="s">
        <v>27</v>
      </c>
      <c r="C271" s="240">
        <v>9</v>
      </c>
      <c r="D271" s="16"/>
      <c r="E271" s="302"/>
      <c r="F271" s="302"/>
      <c r="G271" s="302"/>
      <c r="H271" s="302"/>
      <c r="I271" s="303"/>
      <c r="J271" s="18">
        <f t="shared" ref="J271:J389" si="130">K271+L271+M271</f>
        <v>1176532.6000000001</v>
      </c>
      <c r="K271" s="304">
        <f>K273+K378+K382</f>
        <v>518313.4</v>
      </c>
      <c r="L271" s="304">
        <f t="shared" ref="L271:M271" si="131">L273+L378+L382</f>
        <v>658153.9</v>
      </c>
      <c r="M271" s="304">
        <f t="shared" si="131"/>
        <v>65.3</v>
      </c>
      <c r="N271" s="18">
        <f t="shared" ref="N271:N389" si="132">O271+P271+Q271</f>
        <v>50139.5</v>
      </c>
      <c r="O271" s="304">
        <f>O273+O378+O382</f>
        <v>32344.6</v>
      </c>
      <c r="P271" s="304">
        <f>P273+P378+P382</f>
        <v>17729.600000000002</v>
      </c>
      <c r="Q271" s="304">
        <f>Q273+Q378+Q382</f>
        <v>65.3</v>
      </c>
      <c r="R271" s="18">
        <f t="shared" si="127"/>
        <v>4.2616328693314571</v>
      </c>
      <c r="S271" s="18">
        <f>T271+U271+V271</f>
        <v>49898.900000000009</v>
      </c>
      <c r="T271" s="304">
        <f>T273+T378+T382</f>
        <v>32106</v>
      </c>
      <c r="U271" s="304">
        <f>U273+U378+U382</f>
        <v>17727.600000000002</v>
      </c>
      <c r="V271" s="304">
        <f>V273+V378+V382</f>
        <v>65.3</v>
      </c>
      <c r="W271" s="18">
        <f t="shared" si="129"/>
        <v>4.241182947246851</v>
      </c>
    </row>
    <row r="272" spans="1:24" s="83" customFormat="1" ht="18.75" customHeight="1" x14ac:dyDescent="0.25">
      <c r="A272" s="485"/>
      <c r="B272" s="467" t="s">
        <v>20</v>
      </c>
      <c r="C272" s="242"/>
      <c r="D272" s="19"/>
      <c r="E272" s="26"/>
      <c r="F272" s="26"/>
      <c r="G272" s="26"/>
      <c r="H272" s="26"/>
      <c r="I272" s="253"/>
      <c r="J272" s="30">
        <f t="shared" si="130"/>
        <v>0</v>
      </c>
      <c r="K272" s="258"/>
      <c r="L272" s="258"/>
      <c r="M272" s="258"/>
      <c r="N272" s="30">
        <f t="shared" si="132"/>
        <v>0</v>
      </c>
      <c r="O272" s="258"/>
      <c r="P272" s="258"/>
      <c r="Q272" s="258"/>
      <c r="R272" s="48"/>
      <c r="S272" s="30">
        <f t="shared" si="128"/>
        <v>0</v>
      </c>
      <c r="T272" s="254"/>
      <c r="U272" s="258"/>
      <c r="V272" s="254"/>
      <c r="W272" s="48"/>
    </row>
    <row r="273" spans="1:23" s="387" customFormat="1" ht="74.25" customHeight="1" x14ac:dyDescent="0.25">
      <c r="A273" s="498"/>
      <c r="B273" s="158" t="s">
        <v>52</v>
      </c>
      <c r="C273" s="380"/>
      <c r="D273" s="381"/>
      <c r="E273" s="221"/>
      <c r="F273" s="221"/>
      <c r="G273" s="221"/>
      <c r="H273" s="382"/>
      <c r="I273" s="383"/>
      <c r="J273" s="384">
        <f t="shared" si="130"/>
        <v>1042169.4</v>
      </c>
      <c r="K273" s="385">
        <f>K274+K316+K338+K368</f>
        <v>504605</v>
      </c>
      <c r="L273" s="385">
        <f t="shared" ref="L273:M273" si="133">L274+L316+L338+L368</f>
        <v>537499.1</v>
      </c>
      <c r="M273" s="385">
        <f t="shared" si="133"/>
        <v>65.3</v>
      </c>
      <c r="N273" s="384">
        <f t="shared" si="132"/>
        <v>50139.5</v>
      </c>
      <c r="O273" s="385">
        <f>O274+O316+O338+O368</f>
        <v>32344.6</v>
      </c>
      <c r="P273" s="385">
        <f t="shared" ref="P273:Q273" si="134">P274+P316+P338+P368</f>
        <v>17729.600000000002</v>
      </c>
      <c r="Q273" s="385">
        <f t="shared" si="134"/>
        <v>65.3</v>
      </c>
      <c r="R273" s="386">
        <f t="shared" si="127"/>
        <v>4.8110700621223383</v>
      </c>
      <c r="S273" s="384">
        <f t="shared" si="128"/>
        <v>49898.900000000009</v>
      </c>
      <c r="T273" s="385">
        <f>T274+T316+T338+T368</f>
        <v>32106</v>
      </c>
      <c r="U273" s="385">
        <f>U274+U316+U338+U368</f>
        <v>17727.600000000002</v>
      </c>
      <c r="V273" s="385">
        <f>V274+V316+V338+V368</f>
        <v>65.3</v>
      </c>
      <c r="W273" s="386">
        <f t="shared" si="129"/>
        <v>4.7879836042010071</v>
      </c>
    </row>
    <row r="274" spans="1:23" s="249" customFormat="1" ht="69.75" customHeight="1" x14ac:dyDescent="0.25">
      <c r="A274" s="492"/>
      <c r="B274" s="147" t="s">
        <v>91</v>
      </c>
      <c r="C274" s="113"/>
      <c r="D274" s="114"/>
      <c r="E274" s="115"/>
      <c r="F274" s="115"/>
      <c r="G274" s="115"/>
      <c r="H274" s="281"/>
      <c r="I274" s="282"/>
      <c r="J274" s="283">
        <f t="shared" si="130"/>
        <v>141462.19999999998</v>
      </c>
      <c r="K274" s="284">
        <f>K277+K280+K281+K283+K285+K287+K289+K291+K293+K295+K297+K299+K301+K304+K306+K308+K310+K312+K314</f>
        <v>44765.4</v>
      </c>
      <c r="L274" s="284">
        <f t="shared" ref="L274:M274" si="135">L277+L280+L281+L283+L285+L287+L289+L291+L293+L295+L297+L299+L301+L304+L306+L308+L310+L312+L314</f>
        <v>96696.799999999988</v>
      </c>
      <c r="M274" s="284">
        <f t="shared" si="135"/>
        <v>0</v>
      </c>
      <c r="N274" s="283">
        <f t="shared" si="132"/>
        <v>17468.2</v>
      </c>
      <c r="O274" s="284">
        <f>O277+O280+O281+O283+O285+O287+O289+O291+O293+O295+O297+O299+O301+O304+O306+O308+O310+O312+O314</f>
        <v>0</v>
      </c>
      <c r="P274" s="284">
        <f t="shared" ref="P274:Q274" si="136">P277+P280+P281+P283+P285+P287+P289+P291+P293+P295+P297+P299+P301+P304+P306+P308+P310+P312+P314</f>
        <v>17468.2</v>
      </c>
      <c r="Q274" s="284">
        <f t="shared" si="136"/>
        <v>0</v>
      </c>
      <c r="R274" s="82">
        <f t="shared" si="127"/>
        <v>12.348316370026765</v>
      </c>
      <c r="S274" s="283">
        <f t="shared" si="128"/>
        <v>17468.2</v>
      </c>
      <c r="T274" s="284">
        <f>T277+T280+T281+T283+T285+T287+T289+T291+T293+T295+T297+T299+T301+T304+T306+T308+T310+T312+T314</f>
        <v>0</v>
      </c>
      <c r="U274" s="284">
        <f t="shared" ref="U274:V274" si="137">U277+U280+U281+U283+U285+U287+U289+U291+U293+U295+U297+U299+U301+U304+U306+U308+U310+U312+U314</f>
        <v>17468.2</v>
      </c>
      <c r="V274" s="284">
        <f t="shared" si="137"/>
        <v>0</v>
      </c>
      <c r="W274" s="82">
        <f t="shared" si="129"/>
        <v>12.348316370026765</v>
      </c>
    </row>
    <row r="275" spans="1:23" s="252" customFormat="1" ht="65.25" customHeight="1" x14ac:dyDescent="0.25">
      <c r="A275" s="321"/>
      <c r="B275" s="189" t="s">
        <v>28</v>
      </c>
      <c r="C275" s="251"/>
      <c r="D275" s="190"/>
      <c r="E275" s="191"/>
      <c r="F275" s="191"/>
      <c r="G275" s="191"/>
      <c r="H275" s="191"/>
      <c r="I275" s="192"/>
      <c r="J275" s="238">
        <f t="shared" si="130"/>
        <v>0</v>
      </c>
      <c r="K275" s="194"/>
      <c r="L275" s="194"/>
      <c r="M275" s="194"/>
      <c r="N275" s="238">
        <f t="shared" si="132"/>
        <v>0</v>
      </c>
      <c r="O275" s="194"/>
      <c r="P275" s="194"/>
      <c r="Q275" s="194"/>
      <c r="R275" s="195"/>
      <c r="S275" s="238">
        <f t="shared" si="128"/>
        <v>0</v>
      </c>
      <c r="T275" s="194"/>
      <c r="U275" s="196"/>
      <c r="V275" s="194"/>
      <c r="W275" s="195"/>
    </row>
    <row r="276" spans="1:23" s="83" customFormat="1" ht="38.25" customHeight="1" x14ac:dyDescent="0.25">
      <c r="A276" s="485"/>
      <c r="B276" s="143" t="s">
        <v>286</v>
      </c>
      <c r="C276" s="242"/>
      <c r="D276" s="19"/>
      <c r="E276" s="26"/>
      <c r="F276" s="26"/>
      <c r="G276" s="26"/>
      <c r="H276" s="26"/>
      <c r="I276" s="253"/>
      <c r="J276" s="30"/>
      <c r="K276" s="254"/>
      <c r="L276" s="258"/>
      <c r="M276" s="254"/>
      <c r="N276" s="30"/>
      <c r="O276" s="254"/>
      <c r="P276" s="254"/>
      <c r="Q276" s="254"/>
      <c r="R276" s="48"/>
      <c r="S276" s="30"/>
      <c r="T276" s="258"/>
      <c r="U276" s="259"/>
      <c r="V276" s="258"/>
      <c r="W276" s="48"/>
    </row>
    <row r="277" spans="1:23" s="83" customFormat="1" ht="65.25" customHeight="1" x14ac:dyDescent="0.25">
      <c r="A277" s="485">
        <v>140</v>
      </c>
      <c r="B277" s="161" t="s">
        <v>258</v>
      </c>
      <c r="C277" s="242"/>
      <c r="D277" s="19"/>
      <c r="E277" s="26"/>
      <c r="F277" s="26"/>
      <c r="G277" s="26"/>
      <c r="H277" s="26"/>
      <c r="I277" s="253"/>
      <c r="J277" s="30">
        <f>K277+L277+M277</f>
        <v>12155</v>
      </c>
      <c r="K277" s="254"/>
      <c r="L277" s="258">
        <v>12155</v>
      </c>
      <c r="M277" s="254"/>
      <c r="N277" s="30"/>
      <c r="O277" s="254"/>
      <c r="P277" s="254"/>
      <c r="Q277" s="254"/>
      <c r="R277" s="48">
        <f t="shared" si="127"/>
        <v>0</v>
      </c>
      <c r="S277" s="30"/>
      <c r="T277" s="258"/>
      <c r="U277" s="259"/>
      <c r="V277" s="258"/>
      <c r="W277" s="48">
        <f t="shared" si="129"/>
        <v>0</v>
      </c>
    </row>
    <row r="278" spans="1:23" s="83" customFormat="1" ht="27.75" customHeight="1" x14ac:dyDescent="0.25">
      <c r="A278" s="485"/>
      <c r="B278" s="227" t="s">
        <v>179</v>
      </c>
      <c r="C278" s="242"/>
      <c r="D278" s="19"/>
      <c r="E278" s="26"/>
      <c r="F278" s="26"/>
      <c r="G278" s="26"/>
      <c r="H278" s="26"/>
      <c r="I278" s="253"/>
      <c r="J278" s="30">
        <f>K278+L278+M278</f>
        <v>12155</v>
      </c>
      <c r="K278" s="254"/>
      <c r="L278" s="258">
        <v>12155</v>
      </c>
      <c r="M278" s="254"/>
      <c r="N278" s="30"/>
      <c r="O278" s="254"/>
      <c r="P278" s="254"/>
      <c r="Q278" s="254"/>
      <c r="R278" s="48">
        <f t="shared" si="127"/>
        <v>0</v>
      </c>
      <c r="S278" s="30"/>
      <c r="T278" s="258"/>
      <c r="U278" s="259"/>
      <c r="V278" s="258"/>
      <c r="W278" s="48">
        <f t="shared" si="129"/>
        <v>0</v>
      </c>
    </row>
    <row r="279" spans="1:23" s="83" customFormat="1" ht="42.75" customHeight="1" x14ac:dyDescent="0.25">
      <c r="A279" s="485"/>
      <c r="B279" s="465" t="s">
        <v>533</v>
      </c>
      <c r="C279" s="242"/>
      <c r="D279" s="19"/>
      <c r="E279" s="26"/>
      <c r="F279" s="26"/>
      <c r="G279" s="26"/>
      <c r="H279" s="26"/>
      <c r="I279" s="253"/>
      <c r="J279" s="30"/>
      <c r="K279" s="254">
        <v>44765.4</v>
      </c>
      <c r="L279" s="258">
        <v>14175.7</v>
      </c>
      <c r="M279" s="254"/>
      <c r="N279" s="30"/>
      <c r="O279" s="254"/>
      <c r="P279" s="254"/>
      <c r="Q279" s="254"/>
      <c r="R279" s="48"/>
      <c r="S279" s="30"/>
      <c r="T279" s="258"/>
      <c r="U279" s="259"/>
      <c r="V279" s="258"/>
      <c r="W279" s="48"/>
    </row>
    <row r="280" spans="1:23" s="244" customFormat="1" ht="111" customHeight="1" x14ac:dyDescent="0.25">
      <c r="A280" s="525">
        <v>141</v>
      </c>
      <c r="B280" s="162" t="s">
        <v>181</v>
      </c>
      <c r="C280" s="243"/>
      <c r="D280" s="47"/>
      <c r="E280" s="256"/>
      <c r="F280" s="256"/>
      <c r="G280" s="256"/>
      <c r="H280" s="256"/>
      <c r="I280" s="257"/>
      <c r="J280" s="30">
        <f>K280+L280+M280</f>
        <v>44765.4</v>
      </c>
      <c r="K280" s="258">
        <v>44765.4</v>
      </c>
      <c r="L280" s="258"/>
      <c r="M280" s="258"/>
      <c r="N280" s="30"/>
      <c r="O280" s="258"/>
      <c r="P280" s="258"/>
      <c r="Q280" s="258"/>
      <c r="R280" s="48">
        <f t="shared" si="127"/>
        <v>0</v>
      </c>
      <c r="S280" s="30"/>
      <c r="T280" s="258"/>
      <c r="U280" s="259"/>
      <c r="V280" s="258"/>
      <c r="W280" s="48">
        <f t="shared" si="129"/>
        <v>0</v>
      </c>
    </row>
    <row r="281" spans="1:23" s="244" customFormat="1" ht="94.5" customHeight="1" x14ac:dyDescent="0.25">
      <c r="A281" s="526"/>
      <c r="B281" s="162" t="s">
        <v>182</v>
      </c>
      <c r="C281" s="243"/>
      <c r="D281" s="47"/>
      <c r="E281" s="256"/>
      <c r="F281" s="256"/>
      <c r="G281" s="256"/>
      <c r="H281" s="256"/>
      <c r="I281" s="257"/>
      <c r="J281" s="30">
        <f>K281+L281+M281</f>
        <v>14175.7</v>
      </c>
      <c r="K281" s="258"/>
      <c r="L281" s="258">
        <v>14175.7</v>
      </c>
      <c r="M281" s="258"/>
      <c r="N281" s="30"/>
      <c r="O281" s="258"/>
      <c r="P281" s="258"/>
      <c r="Q281" s="258"/>
      <c r="R281" s="48">
        <f t="shared" si="127"/>
        <v>0</v>
      </c>
      <c r="S281" s="30"/>
      <c r="T281" s="258"/>
      <c r="U281" s="259"/>
      <c r="V281" s="258"/>
      <c r="W281" s="48">
        <f t="shared" si="129"/>
        <v>0</v>
      </c>
    </row>
    <row r="282" spans="1:23" s="252" customFormat="1" ht="32.25" customHeight="1" x14ac:dyDescent="0.25">
      <c r="A282" s="321"/>
      <c r="B282" s="203" t="s">
        <v>385</v>
      </c>
      <c r="C282" s="251"/>
      <c r="D282" s="190"/>
      <c r="E282" s="191"/>
      <c r="F282" s="191"/>
      <c r="G282" s="191"/>
      <c r="H282" s="191"/>
      <c r="I282" s="192"/>
      <c r="J282" s="238"/>
      <c r="K282" s="194"/>
      <c r="L282" s="194"/>
      <c r="M282" s="194"/>
      <c r="N282" s="238"/>
      <c r="O282" s="194"/>
      <c r="P282" s="194"/>
      <c r="Q282" s="194"/>
      <c r="R282" s="195"/>
      <c r="S282" s="238"/>
      <c r="T282" s="194"/>
      <c r="U282" s="196"/>
      <c r="V282" s="194"/>
      <c r="W282" s="195"/>
    </row>
    <row r="283" spans="1:23" s="244" customFormat="1" ht="78.75" customHeight="1" x14ac:dyDescent="0.25">
      <c r="A283" s="486">
        <v>142</v>
      </c>
      <c r="B283" s="159" t="s">
        <v>301</v>
      </c>
      <c r="C283" s="243"/>
      <c r="D283" s="47"/>
      <c r="E283" s="256"/>
      <c r="F283" s="256"/>
      <c r="G283" s="256"/>
      <c r="H283" s="256"/>
      <c r="I283" s="257"/>
      <c r="J283" s="30">
        <f t="shared" si="130"/>
        <v>4800</v>
      </c>
      <c r="K283" s="258"/>
      <c r="L283" s="258">
        <v>4800</v>
      </c>
      <c r="M283" s="258"/>
      <c r="N283" s="21"/>
      <c r="O283" s="258"/>
      <c r="P283" s="258"/>
      <c r="Q283" s="258"/>
      <c r="R283" s="48">
        <f t="shared" si="127"/>
        <v>0</v>
      </c>
      <c r="S283" s="30"/>
      <c r="T283" s="258"/>
      <c r="U283" s="259"/>
      <c r="V283" s="258"/>
      <c r="W283" s="48">
        <f t="shared" si="129"/>
        <v>0</v>
      </c>
    </row>
    <row r="284" spans="1:23" s="244" customFormat="1" ht="33" customHeight="1" x14ac:dyDescent="0.25">
      <c r="A284" s="486"/>
      <c r="B284" s="466" t="s">
        <v>179</v>
      </c>
      <c r="C284" s="243"/>
      <c r="D284" s="47"/>
      <c r="E284" s="256"/>
      <c r="F284" s="256"/>
      <c r="G284" s="256"/>
      <c r="H284" s="256"/>
      <c r="I284" s="257"/>
      <c r="J284" s="30">
        <f t="shared" si="130"/>
        <v>4800</v>
      </c>
      <c r="K284" s="258"/>
      <c r="L284" s="258">
        <v>4800</v>
      </c>
      <c r="M284" s="258"/>
      <c r="N284" s="21"/>
      <c r="O284" s="258"/>
      <c r="P284" s="258"/>
      <c r="Q284" s="258"/>
      <c r="R284" s="48"/>
      <c r="S284" s="30"/>
      <c r="T284" s="258"/>
      <c r="U284" s="259"/>
      <c r="V284" s="258"/>
      <c r="W284" s="48">
        <f t="shared" si="129"/>
        <v>0</v>
      </c>
    </row>
    <row r="285" spans="1:23" s="244" customFormat="1" ht="110.25" customHeight="1" x14ac:dyDescent="0.25">
      <c r="A285" s="486">
        <v>143</v>
      </c>
      <c r="B285" s="159" t="s">
        <v>302</v>
      </c>
      <c r="C285" s="243"/>
      <c r="D285" s="47"/>
      <c r="E285" s="256"/>
      <c r="F285" s="256"/>
      <c r="G285" s="256"/>
      <c r="H285" s="256"/>
      <c r="I285" s="257"/>
      <c r="J285" s="30">
        <f t="shared" si="130"/>
        <v>4000</v>
      </c>
      <c r="K285" s="258"/>
      <c r="L285" s="258">
        <v>4000</v>
      </c>
      <c r="M285" s="258"/>
      <c r="N285" s="21"/>
      <c r="O285" s="258"/>
      <c r="P285" s="258"/>
      <c r="Q285" s="258"/>
      <c r="R285" s="48">
        <f t="shared" si="127"/>
        <v>0</v>
      </c>
      <c r="S285" s="30"/>
      <c r="T285" s="258"/>
      <c r="U285" s="259"/>
      <c r="V285" s="258"/>
      <c r="W285" s="48">
        <f t="shared" si="129"/>
        <v>0</v>
      </c>
    </row>
    <row r="286" spans="1:23" s="244" customFormat="1" ht="27" customHeight="1" x14ac:dyDescent="0.25">
      <c r="A286" s="486"/>
      <c r="B286" s="228" t="s">
        <v>179</v>
      </c>
      <c r="C286" s="243"/>
      <c r="D286" s="47"/>
      <c r="E286" s="256"/>
      <c r="F286" s="256"/>
      <c r="G286" s="256"/>
      <c r="H286" s="256"/>
      <c r="I286" s="257"/>
      <c r="J286" s="30">
        <f t="shared" si="130"/>
        <v>4000</v>
      </c>
      <c r="K286" s="258"/>
      <c r="L286" s="258">
        <v>4000</v>
      </c>
      <c r="M286" s="258"/>
      <c r="N286" s="21"/>
      <c r="O286" s="258"/>
      <c r="P286" s="258"/>
      <c r="Q286" s="258"/>
      <c r="R286" s="48"/>
      <c r="S286" s="30"/>
      <c r="T286" s="258"/>
      <c r="U286" s="259"/>
      <c r="V286" s="258"/>
      <c r="W286" s="48">
        <f t="shared" si="129"/>
        <v>0</v>
      </c>
    </row>
    <row r="287" spans="1:23" s="244" customFormat="1" ht="105.75" customHeight="1" x14ac:dyDescent="0.25">
      <c r="A287" s="486">
        <v>144</v>
      </c>
      <c r="B287" s="159" t="s">
        <v>303</v>
      </c>
      <c r="C287" s="243"/>
      <c r="D287" s="47"/>
      <c r="E287" s="256"/>
      <c r="F287" s="256"/>
      <c r="G287" s="256"/>
      <c r="H287" s="256"/>
      <c r="I287" s="257"/>
      <c r="J287" s="30">
        <f t="shared" si="130"/>
        <v>4500</v>
      </c>
      <c r="K287" s="258"/>
      <c r="L287" s="258">
        <v>4500</v>
      </c>
      <c r="M287" s="258"/>
      <c r="N287" s="21"/>
      <c r="O287" s="258"/>
      <c r="P287" s="258"/>
      <c r="Q287" s="258"/>
      <c r="R287" s="48">
        <f t="shared" si="127"/>
        <v>0</v>
      </c>
      <c r="S287" s="30"/>
      <c r="T287" s="258"/>
      <c r="U287" s="259"/>
      <c r="V287" s="258"/>
      <c r="W287" s="48">
        <f t="shared" si="129"/>
        <v>0</v>
      </c>
    </row>
    <row r="288" spans="1:23" s="83" customFormat="1" ht="30" customHeight="1" x14ac:dyDescent="0.25">
      <c r="A288" s="485"/>
      <c r="B288" s="228" t="s">
        <v>179</v>
      </c>
      <c r="C288" s="242"/>
      <c r="D288" s="19"/>
      <c r="E288" s="26"/>
      <c r="F288" s="26"/>
      <c r="G288" s="26"/>
      <c r="H288" s="26"/>
      <c r="I288" s="253"/>
      <c r="J288" s="30">
        <f t="shared" si="130"/>
        <v>4500</v>
      </c>
      <c r="K288" s="254"/>
      <c r="L288" s="258">
        <v>4500</v>
      </c>
      <c r="M288" s="254"/>
      <c r="N288" s="21"/>
      <c r="O288" s="254"/>
      <c r="P288" s="254"/>
      <c r="Q288" s="254"/>
      <c r="R288" s="48"/>
      <c r="S288" s="30"/>
      <c r="T288" s="258"/>
      <c r="U288" s="259"/>
      <c r="V288" s="258"/>
      <c r="W288" s="48"/>
    </row>
    <row r="289" spans="1:23" s="244" customFormat="1" ht="111" customHeight="1" x14ac:dyDescent="0.25">
      <c r="A289" s="486">
        <v>145</v>
      </c>
      <c r="B289" s="159" t="s">
        <v>307</v>
      </c>
      <c r="C289" s="243"/>
      <c r="D289" s="47"/>
      <c r="E289" s="256"/>
      <c r="F289" s="256"/>
      <c r="G289" s="256"/>
      <c r="H289" s="256"/>
      <c r="I289" s="257"/>
      <c r="J289" s="30">
        <f t="shared" si="130"/>
        <v>4900</v>
      </c>
      <c r="K289" s="258"/>
      <c r="L289" s="258">
        <v>4900</v>
      </c>
      <c r="M289" s="258"/>
      <c r="N289" s="21"/>
      <c r="O289" s="258"/>
      <c r="P289" s="258"/>
      <c r="Q289" s="258"/>
      <c r="R289" s="48">
        <f t="shared" si="127"/>
        <v>0</v>
      </c>
      <c r="S289" s="30"/>
      <c r="T289" s="258"/>
      <c r="U289" s="259"/>
      <c r="V289" s="258"/>
      <c r="W289" s="48">
        <f t="shared" si="129"/>
        <v>0</v>
      </c>
    </row>
    <row r="290" spans="1:23" s="244" customFormat="1" ht="36.75" customHeight="1" x14ac:dyDescent="0.25">
      <c r="A290" s="486"/>
      <c r="B290" s="228" t="s">
        <v>179</v>
      </c>
      <c r="C290" s="243"/>
      <c r="D290" s="47"/>
      <c r="E290" s="256"/>
      <c r="F290" s="256"/>
      <c r="G290" s="256"/>
      <c r="H290" s="256"/>
      <c r="I290" s="257"/>
      <c r="J290" s="30">
        <f t="shared" si="130"/>
        <v>4900</v>
      </c>
      <c r="K290" s="258"/>
      <c r="L290" s="258">
        <v>4900</v>
      </c>
      <c r="M290" s="258"/>
      <c r="N290" s="21"/>
      <c r="O290" s="258"/>
      <c r="P290" s="258"/>
      <c r="Q290" s="258"/>
      <c r="R290" s="48"/>
      <c r="S290" s="30"/>
      <c r="T290" s="258"/>
      <c r="U290" s="259"/>
      <c r="V290" s="258"/>
      <c r="W290" s="48">
        <f t="shared" si="129"/>
        <v>0</v>
      </c>
    </row>
    <row r="291" spans="1:23" s="244" customFormat="1" ht="95.25" customHeight="1" x14ac:dyDescent="0.25">
      <c r="A291" s="486">
        <v>146</v>
      </c>
      <c r="B291" s="159" t="s">
        <v>304</v>
      </c>
      <c r="C291" s="243"/>
      <c r="D291" s="47"/>
      <c r="E291" s="256"/>
      <c r="F291" s="256"/>
      <c r="G291" s="256"/>
      <c r="H291" s="256"/>
      <c r="I291" s="257"/>
      <c r="J291" s="30">
        <f t="shared" si="130"/>
        <v>4500</v>
      </c>
      <c r="K291" s="258"/>
      <c r="L291" s="258">
        <v>4500</v>
      </c>
      <c r="M291" s="258"/>
      <c r="N291" s="21"/>
      <c r="O291" s="258"/>
      <c r="P291" s="258"/>
      <c r="Q291" s="258"/>
      <c r="R291" s="48">
        <f t="shared" si="127"/>
        <v>0</v>
      </c>
      <c r="S291" s="30"/>
      <c r="T291" s="258"/>
      <c r="U291" s="259"/>
      <c r="V291" s="258"/>
      <c r="W291" s="48">
        <f t="shared" si="129"/>
        <v>0</v>
      </c>
    </row>
    <row r="292" spans="1:23" s="83" customFormat="1" ht="36.75" customHeight="1" x14ac:dyDescent="0.25">
      <c r="A292" s="485"/>
      <c r="B292" s="228" t="s">
        <v>179</v>
      </c>
      <c r="C292" s="242"/>
      <c r="D292" s="19"/>
      <c r="E292" s="26"/>
      <c r="F292" s="26"/>
      <c r="G292" s="26"/>
      <c r="H292" s="26"/>
      <c r="I292" s="253"/>
      <c r="J292" s="30">
        <f t="shared" si="130"/>
        <v>4500</v>
      </c>
      <c r="K292" s="254"/>
      <c r="L292" s="258">
        <v>4500</v>
      </c>
      <c r="M292" s="254"/>
      <c r="N292" s="21"/>
      <c r="O292" s="254"/>
      <c r="P292" s="254"/>
      <c r="Q292" s="254"/>
      <c r="R292" s="48">
        <f t="shared" si="127"/>
        <v>0</v>
      </c>
      <c r="S292" s="30"/>
      <c r="T292" s="258"/>
      <c r="U292" s="259"/>
      <c r="V292" s="258"/>
      <c r="W292" s="48">
        <f t="shared" si="129"/>
        <v>0</v>
      </c>
    </row>
    <row r="293" spans="1:23" s="244" customFormat="1" ht="105" customHeight="1" x14ac:dyDescent="0.25">
      <c r="A293" s="486">
        <v>147</v>
      </c>
      <c r="B293" s="159" t="s">
        <v>310</v>
      </c>
      <c r="C293" s="243"/>
      <c r="D293" s="47"/>
      <c r="E293" s="256"/>
      <c r="F293" s="256"/>
      <c r="G293" s="256"/>
      <c r="H293" s="256"/>
      <c r="I293" s="257"/>
      <c r="J293" s="30">
        <f t="shared" si="130"/>
        <v>4900</v>
      </c>
      <c r="K293" s="258"/>
      <c r="L293" s="258">
        <v>4900</v>
      </c>
      <c r="M293" s="258"/>
      <c r="N293" s="21"/>
      <c r="O293" s="258"/>
      <c r="P293" s="258"/>
      <c r="Q293" s="258"/>
      <c r="R293" s="48">
        <f t="shared" si="127"/>
        <v>0</v>
      </c>
      <c r="S293" s="30"/>
      <c r="T293" s="258"/>
      <c r="U293" s="259"/>
      <c r="V293" s="258"/>
      <c r="W293" s="48">
        <f t="shared" si="129"/>
        <v>0</v>
      </c>
    </row>
    <row r="294" spans="1:23" s="83" customFormat="1" ht="30.75" customHeight="1" x14ac:dyDescent="0.25">
      <c r="A294" s="485"/>
      <c r="B294" s="228" t="s">
        <v>179</v>
      </c>
      <c r="C294" s="242"/>
      <c r="D294" s="19"/>
      <c r="E294" s="26"/>
      <c r="F294" s="26"/>
      <c r="G294" s="26"/>
      <c r="H294" s="26"/>
      <c r="I294" s="253"/>
      <c r="J294" s="30">
        <f t="shared" si="130"/>
        <v>4900</v>
      </c>
      <c r="K294" s="254"/>
      <c r="L294" s="258">
        <v>4900</v>
      </c>
      <c r="M294" s="254"/>
      <c r="N294" s="21"/>
      <c r="O294" s="254"/>
      <c r="P294" s="254"/>
      <c r="Q294" s="254"/>
      <c r="R294" s="48">
        <f t="shared" si="127"/>
        <v>0</v>
      </c>
      <c r="S294" s="30"/>
      <c r="T294" s="258"/>
      <c r="U294" s="259"/>
      <c r="V294" s="258"/>
      <c r="W294" s="48">
        <f t="shared" si="129"/>
        <v>0</v>
      </c>
    </row>
    <row r="295" spans="1:23" s="244" customFormat="1" ht="108" customHeight="1" x14ac:dyDescent="0.25">
      <c r="A295" s="486">
        <v>148</v>
      </c>
      <c r="B295" s="159" t="s">
        <v>305</v>
      </c>
      <c r="C295" s="243"/>
      <c r="D295" s="47"/>
      <c r="E295" s="256"/>
      <c r="F295" s="256"/>
      <c r="G295" s="256"/>
      <c r="H295" s="256"/>
      <c r="I295" s="257"/>
      <c r="J295" s="30">
        <f t="shared" si="130"/>
        <v>5500</v>
      </c>
      <c r="K295" s="258"/>
      <c r="L295" s="258">
        <v>5500</v>
      </c>
      <c r="M295" s="258"/>
      <c r="N295" s="21"/>
      <c r="O295" s="258"/>
      <c r="P295" s="258"/>
      <c r="Q295" s="258"/>
      <c r="R295" s="48">
        <f t="shared" si="127"/>
        <v>0</v>
      </c>
      <c r="S295" s="30"/>
      <c r="T295" s="258"/>
      <c r="U295" s="259"/>
      <c r="V295" s="258"/>
      <c r="W295" s="48">
        <f t="shared" si="129"/>
        <v>0</v>
      </c>
    </row>
    <row r="296" spans="1:23" s="83" customFormat="1" ht="24" customHeight="1" x14ac:dyDescent="0.25">
      <c r="A296" s="485"/>
      <c r="B296" s="228" t="s">
        <v>179</v>
      </c>
      <c r="C296" s="242"/>
      <c r="D296" s="19"/>
      <c r="E296" s="26"/>
      <c r="F296" s="26"/>
      <c r="G296" s="26"/>
      <c r="H296" s="26"/>
      <c r="I296" s="253"/>
      <c r="J296" s="30">
        <f t="shared" si="130"/>
        <v>5500</v>
      </c>
      <c r="K296" s="254"/>
      <c r="L296" s="258">
        <v>5500</v>
      </c>
      <c r="M296" s="254"/>
      <c r="N296" s="21"/>
      <c r="O296" s="254">
        <v>0</v>
      </c>
      <c r="P296" s="254">
        <v>0</v>
      </c>
      <c r="Q296" s="254">
        <v>0</v>
      </c>
      <c r="R296" s="48"/>
      <c r="S296" s="30"/>
      <c r="T296" s="258"/>
      <c r="U296" s="259"/>
      <c r="V296" s="258"/>
      <c r="W296" s="48">
        <f t="shared" si="129"/>
        <v>0</v>
      </c>
    </row>
    <row r="297" spans="1:23" s="244" customFormat="1" ht="117.75" customHeight="1" x14ac:dyDescent="0.25">
      <c r="A297" s="486">
        <v>149</v>
      </c>
      <c r="B297" s="159" t="s">
        <v>306</v>
      </c>
      <c r="C297" s="243"/>
      <c r="D297" s="47"/>
      <c r="E297" s="256"/>
      <c r="F297" s="256"/>
      <c r="G297" s="256"/>
      <c r="H297" s="256"/>
      <c r="I297" s="257"/>
      <c r="J297" s="30">
        <f t="shared" si="130"/>
        <v>5500</v>
      </c>
      <c r="K297" s="258"/>
      <c r="L297" s="258">
        <v>5500</v>
      </c>
      <c r="M297" s="258"/>
      <c r="N297" s="21"/>
      <c r="O297" s="258"/>
      <c r="P297" s="258"/>
      <c r="Q297" s="258"/>
      <c r="R297" s="48">
        <f t="shared" si="127"/>
        <v>0</v>
      </c>
      <c r="S297" s="30"/>
      <c r="T297" s="258"/>
      <c r="U297" s="259"/>
      <c r="V297" s="258"/>
      <c r="W297" s="48">
        <f t="shared" si="129"/>
        <v>0</v>
      </c>
    </row>
    <row r="298" spans="1:23" s="83" customFormat="1" ht="25.5" customHeight="1" x14ac:dyDescent="0.25">
      <c r="A298" s="485"/>
      <c r="B298" s="228" t="s">
        <v>179</v>
      </c>
      <c r="C298" s="242"/>
      <c r="D298" s="19"/>
      <c r="E298" s="26"/>
      <c r="F298" s="26"/>
      <c r="G298" s="26"/>
      <c r="H298" s="26"/>
      <c r="I298" s="253"/>
      <c r="J298" s="30">
        <f t="shared" si="130"/>
        <v>5500</v>
      </c>
      <c r="K298" s="254"/>
      <c r="L298" s="258">
        <v>5500</v>
      </c>
      <c r="M298" s="254"/>
      <c r="N298" s="21"/>
      <c r="O298" s="254"/>
      <c r="P298" s="254"/>
      <c r="Q298" s="254"/>
      <c r="R298" s="48"/>
      <c r="S298" s="30"/>
      <c r="T298" s="258"/>
      <c r="U298" s="259"/>
      <c r="V298" s="258"/>
      <c r="W298" s="48">
        <f t="shared" si="129"/>
        <v>0</v>
      </c>
    </row>
    <row r="299" spans="1:23" s="83" customFormat="1" ht="104.25" customHeight="1" x14ac:dyDescent="0.25">
      <c r="A299" s="485">
        <v>150</v>
      </c>
      <c r="B299" s="159" t="s">
        <v>300</v>
      </c>
      <c r="C299" s="242"/>
      <c r="D299" s="19"/>
      <c r="E299" s="26"/>
      <c r="F299" s="26"/>
      <c r="G299" s="26"/>
      <c r="H299" s="26"/>
      <c r="I299" s="253"/>
      <c r="J299" s="30">
        <f t="shared" si="130"/>
        <v>5500</v>
      </c>
      <c r="K299" s="254"/>
      <c r="L299" s="258">
        <v>5500</v>
      </c>
      <c r="M299" s="254"/>
      <c r="N299" s="21"/>
      <c r="O299" s="254"/>
      <c r="P299" s="254"/>
      <c r="Q299" s="254"/>
      <c r="R299" s="48">
        <f t="shared" si="127"/>
        <v>0</v>
      </c>
      <c r="S299" s="30"/>
      <c r="T299" s="258"/>
      <c r="U299" s="259"/>
      <c r="V299" s="258"/>
      <c r="W299" s="48">
        <f t="shared" si="129"/>
        <v>0</v>
      </c>
    </row>
    <row r="300" spans="1:23" s="83" customFormat="1" ht="31.5" customHeight="1" x14ac:dyDescent="0.25">
      <c r="A300" s="485"/>
      <c r="B300" s="163" t="s">
        <v>179</v>
      </c>
      <c r="C300" s="242"/>
      <c r="D300" s="19"/>
      <c r="E300" s="26"/>
      <c r="F300" s="26"/>
      <c r="G300" s="26"/>
      <c r="H300" s="26"/>
      <c r="I300" s="253"/>
      <c r="J300" s="30">
        <f t="shared" si="130"/>
        <v>5500</v>
      </c>
      <c r="K300" s="254"/>
      <c r="L300" s="258">
        <v>5500</v>
      </c>
      <c r="M300" s="254"/>
      <c r="N300" s="21"/>
      <c r="O300" s="254"/>
      <c r="P300" s="254"/>
      <c r="Q300" s="254"/>
      <c r="R300" s="48">
        <f t="shared" si="127"/>
        <v>0</v>
      </c>
      <c r="S300" s="30"/>
      <c r="T300" s="258"/>
      <c r="U300" s="259"/>
      <c r="V300" s="258"/>
      <c r="W300" s="48">
        <f t="shared" si="129"/>
        <v>0</v>
      </c>
    </row>
    <row r="301" spans="1:23" s="83" customFormat="1" ht="109.5" customHeight="1" x14ac:dyDescent="0.25">
      <c r="A301" s="485">
        <v>151</v>
      </c>
      <c r="B301" s="159" t="s">
        <v>299</v>
      </c>
      <c r="C301" s="242"/>
      <c r="D301" s="19"/>
      <c r="E301" s="26"/>
      <c r="F301" s="26"/>
      <c r="G301" s="26"/>
      <c r="H301" s="26"/>
      <c r="I301" s="253"/>
      <c r="J301" s="30">
        <f t="shared" si="130"/>
        <v>5500</v>
      </c>
      <c r="K301" s="254"/>
      <c r="L301" s="258">
        <v>5500</v>
      </c>
      <c r="M301" s="254"/>
      <c r="N301" s="21"/>
      <c r="O301" s="254"/>
      <c r="P301" s="254"/>
      <c r="Q301" s="254"/>
      <c r="R301" s="48">
        <f t="shared" si="127"/>
        <v>0</v>
      </c>
      <c r="S301" s="30"/>
      <c r="T301" s="258"/>
      <c r="U301" s="259"/>
      <c r="V301" s="258"/>
      <c r="W301" s="48">
        <f t="shared" si="129"/>
        <v>0</v>
      </c>
    </row>
    <row r="302" spans="1:23" s="83" customFormat="1" ht="31.5" customHeight="1" x14ac:dyDescent="0.25">
      <c r="A302" s="485"/>
      <c r="B302" s="228" t="s">
        <v>179</v>
      </c>
      <c r="C302" s="242"/>
      <c r="D302" s="19"/>
      <c r="E302" s="26"/>
      <c r="F302" s="26"/>
      <c r="G302" s="26"/>
      <c r="H302" s="26"/>
      <c r="I302" s="253"/>
      <c r="J302" s="30">
        <f t="shared" si="130"/>
        <v>5500</v>
      </c>
      <c r="K302" s="254"/>
      <c r="L302" s="258">
        <v>5500</v>
      </c>
      <c r="M302" s="254"/>
      <c r="N302" s="21"/>
      <c r="O302" s="254"/>
      <c r="P302" s="254"/>
      <c r="Q302" s="254"/>
      <c r="R302" s="48"/>
      <c r="S302" s="30"/>
      <c r="T302" s="258"/>
      <c r="U302" s="259"/>
      <c r="V302" s="258"/>
      <c r="W302" s="48">
        <f t="shared" si="129"/>
        <v>0</v>
      </c>
    </row>
    <row r="303" spans="1:23" s="252" customFormat="1" ht="31.5" customHeight="1" x14ac:dyDescent="0.25">
      <c r="A303" s="321"/>
      <c r="B303" s="199" t="s">
        <v>268</v>
      </c>
      <c r="C303" s="251"/>
      <c r="D303" s="190"/>
      <c r="E303" s="191"/>
      <c r="F303" s="191"/>
      <c r="G303" s="191"/>
      <c r="H303" s="191"/>
      <c r="I303" s="192"/>
      <c r="J303" s="238"/>
      <c r="K303" s="194"/>
      <c r="L303" s="194"/>
      <c r="M303" s="194"/>
      <c r="N303" s="238"/>
      <c r="O303" s="194"/>
      <c r="P303" s="194"/>
      <c r="Q303" s="194"/>
      <c r="R303" s="195"/>
      <c r="S303" s="238"/>
      <c r="T303" s="194"/>
      <c r="U303" s="196"/>
      <c r="V303" s="194"/>
      <c r="W303" s="195"/>
    </row>
    <row r="304" spans="1:23" s="83" customFormat="1" ht="96" customHeight="1" x14ac:dyDescent="0.25">
      <c r="A304" s="485">
        <v>152</v>
      </c>
      <c r="B304" s="120" t="s">
        <v>386</v>
      </c>
      <c r="C304" s="242"/>
      <c r="D304" s="19"/>
      <c r="E304" s="26"/>
      <c r="F304" s="26"/>
      <c r="G304" s="26"/>
      <c r="H304" s="26"/>
      <c r="I304" s="253"/>
      <c r="J304" s="30">
        <f>K304+L304+M304</f>
        <v>3090.4</v>
      </c>
      <c r="K304" s="254"/>
      <c r="L304" s="258">
        <v>3090.4</v>
      </c>
      <c r="M304" s="254"/>
      <c r="N304" s="21">
        <f>O304+P304+Q304</f>
        <v>3090.4</v>
      </c>
      <c r="O304" s="254"/>
      <c r="P304" s="254">
        <v>3090.4</v>
      </c>
      <c r="Q304" s="254"/>
      <c r="R304" s="48">
        <f t="shared" si="127"/>
        <v>100</v>
      </c>
      <c r="S304" s="30">
        <f>T304+U304+V304</f>
        <v>3090.4</v>
      </c>
      <c r="T304" s="258"/>
      <c r="U304" s="259">
        <v>3090.4</v>
      </c>
      <c r="V304" s="258"/>
      <c r="W304" s="48">
        <f t="shared" si="129"/>
        <v>100</v>
      </c>
    </row>
    <row r="305" spans="1:23" s="83" customFormat="1" ht="31.5" customHeight="1" x14ac:dyDescent="0.25">
      <c r="A305" s="485"/>
      <c r="B305" s="466" t="s">
        <v>179</v>
      </c>
      <c r="C305" s="242"/>
      <c r="D305" s="19"/>
      <c r="E305" s="26"/>
      <c r="F305" s="26"/>
      <c r="G305" s="26"/>
      <c r="H305" s="26"/>
      <c r="I305" s="253"/>
      <c r="J305" s="30">
        <f>K305+L305+M305</f>
        <v>3090.4</v>
      </c>
      <c r="K305" s="254"/>
      <c r="L305" s="258">
        <v>3090.4</v>
      </c>
      <c r="M305" s="254"/>
      <c r="N305" s="21">
        <f t="shared" ref="N305:N314" si="138">O305+P305+Q305</f>
        <v>0</v>
      </c>
      <c r="O305" s="254"/>
      <c r="P305" s="254"/>
      <c r="Q305" s="254"/>
      <c r="R305" s="48">
        <f t="shared" si="127"/>
        <v>0</v>
      </c>
      <c r="S305" s="30">
        <f t="shared" ref="S305:S314" si="139">T305+U305+V305</f>
        <v>0</v>
      </c>
      <c r="T305" s="258"/>
      <c r="U305" s="259"/>
      <c r="V305" s="258"/>
      <c r="W305" s="48">
        <f t="shared" si="129"/>
        <v>0</v>
      </c>
    </row>
    <row r="306" spans="1:23" s="83" customFormat="1" ht="98.25" customHeight="1" x14ac:dyDescent="0.25">
      <c r="A306" s="485">
        <v>153</v>
      </c>
      <c r="B306" s="120" t="s">
        <v>387</v>
      </c>
      <c r="C306" s="242"/>
      <c r="D306" s="19"/>
      <c r="E306" s="26"/>
      <c r="F306" s="26"/>
      <c r="G306" s="26"/>
      <c r="H306" s="26"/>
      <c r="I306" s="253"/>
      <c r="J306" s="30">
        <f>K306+L306+M306</f>
        <v>4079.5</v>
      </c>
      <c r="K306" s="254"/>
      <c r="L306" s="258">
        <v>4079.5</v>
      </c>
      <c r="M306" s="254"/>
      <c r="N306" s="21">
        <f t="shared" si="138"/>
        <v>4079.5</v>
      </c>
      <c r="O306" s="254"/>
      <c r="P306" s="254">
        <v>4079.5</v>
      </c>
      <c r="Q306" s="254"/>
      <c r="R306" s="48">
        <f t="shared" si="127"/>
        <v>100</v>
      </c>
      <c r="S306" s="30">
        <f t="shared" si="139"/>
        <v>4079.5</v>
      </c>
      <c r="T306" s="258"/>
      <c r="U306" s="259">
        <v>4079.5</v>
      </c>
      <c r="V306" s="258"/>
      <c r="W306" s="48">
        <f t="shared" si="129"/>
        <v>100</v>
      </c>
    </row>
    <row r="307" spans="1:23" s="83" customFormat="1" ht="31.5" customHeight="1" x14ac:dyDescent="0.25">
      <c r="A307" s="485"/>
      <c r="B307" s="466" t="s">
        <v>179</v>
      </c>
      <c r="C307" s="242"/>
      <c r="D307" s="19"/>
      <c r="E307" s="26"/>
      <c r="F307" s="26"/>
      <c r="G307" s="26"/>
      <c r="H307" s="26"/>
      <c r="I307" s="253"/>
      <c r="J307" s="30">
        <f>K307+L307+M307</f>
        <v>4079.5</v>
      </c>
      <c r="K307" s="254"/>
      <c r="L307" s="258">
        <v>4079.5</v>
      </c>
      <c r="M307" s="254"/>
      <c r="N307" s="21">
        <f t="shared" si="138"/>
        <v>0</v>
      </c>
      <c r="O307" s="254"/>
      <c r="P307" s="254"/>
      <c r="Q307" s="254"/>
      <c r="R307" s="48">
        <f t="shared" si="127"/>
        <v>0</v>
      </c>
      <c r="S307" s="30">
        <f t="shared" si="139"/>
        <v>0</v>
      </c>
      <c r="T307" s="258"/>
      <c r="U307" s="259"/>
      <c r="V307" s="258"/>
      <c r="W307" s="48">
        <f t="shared" si="129"/>
        <v>0</v>
      </c>
    </row>
    <row r="308" spans="1:23" s="83" customFormat="1" ht="89.25" customHeight="1" x14ac:dyDescent="0.25">
      <c r="A308" s="485">
        <v>154</v>
      </c>
      <c r="B308" s="120" t="s">
        <v>388</v>
      </c>
      <c r="C308" s="242"/>
      <c r="D308" s="19"/>
      <c r="E308" s="26"/>
      <c r="F308" s="26"/>
      <c r="G308" s="26"/>
      <c r="H308" s="26"/>
      <c r="I308" s="253"/>
      <c r="J308" s="30">
        <f t="shared" ref="J308:J315" si="140">K308+L308+M308</f>
        <v>3624</v>
      </c>
      <c r="K308" s="254"/>
      <c r="L308" s="258">
        <v>3624</v>
      </c>
      <c r="M308" s="254"/>
      <c r="N308" s="21">
        <f t="shared" si="138"/>
        <v>3624</v>
      </c>
      <c r="O308" s="254"/>
      <c r="P308" s="254">
        <v>3624</v>
      </c>
      <c r="Q308" s="254"/>
      <c r="R308" s="48">
        <f t="shared" si="127"/>
        <v>100</v>
      </c>
      <c r="S308" s="30">
        <f t="shared" si="139"/>
        <v>3624</v>
      </c>
      <c r="T308" s="258"/>
      <c r="U308" s="259">
        <v>3624</v>
      </c>
      <c r="V308" s="258"/>
      <c r="W308" s="48">
        <f t="shared" si="129"/>
        <v>100</v>
      </c>
    </row>
    <row r="309" spans="1:23" s="83" customFormat="1" ht="31.5" customHeight="1" x14ac:dyDescent="0.25">
      <c r="A309" s="485"/>
      <c r="B309" s="228" t="s">
        <v>179</v>
      </c>
      <c r="C309" s="242"/>
      <c r="D309" s="19"/>
      <c r="E309" s="26"/>
      <c r="F309" s="26"/>
      <c r="G309" s="26"/>
      <c r="H309" s="26"/>
      <c r="I309" s="253"/>
      <c r="J309" s="30">
        <f t="shared" si="140"/>
        <v>3624</v>
      </c>
      <c r="K309" s="254"/>
      <c r="L309" s="258">
        <v>3624</v>
      </c>
      <c r="M309" s="254"/>
      <c r="N309" s="21">
        <f t="shared" si="138"/>
        <v>0</v>
      </c>
      <c r="O309" s="254"/>
      <c r="P309" s="254"/>
      <c r="Q309" s="254"/>
      <c r="R309" s="48">
        <f t="shared" si="127"/>
        <v>0</v>
      </c>
      <c r="S309" s="30">
        <f t="shared" si="139"/>
        <v>0</v>
      </c>
      <c r="T309" s="258"/>
      <c r="U309" s="259"/>
      <c r="V309" s="258"/>
      <c r="W309" s="48">
        <f t="shared" si="129"/>
        <v>0</v>
      </c>
    </row>
    <row r="310" spans="1:23" s="83" customFormat="1" ht="88.5" customHeight="1" x14ac:dyDescent="0.25">
      <c r="A310" s="485">
        <v>155</v>
      </c>
      <c r="B310" s="120" t="s">
        <v>389</v>
      </c>
      <c r="C310" s="243"/>
      <c r="D310" s="47"/>
      <c r="E310" s="256"/>
      <c r="F310" s="256"/>
      <c r="G310" s="256"/>
      <c r="H310" s="256"/>
      <c r="I310" s="257"/>
      <c r="J310" s="30">
        <f t="shared" si="140"/>
        <v>3089.3</v>
      </c>
      <c r="K310" s="254"/>
      <c r="L310" s="258">
        <v>3089.3</v>
      </c>
      <c r="M310" s="254"/>
      <c r="N310" s="21">
        <f t="shared" si="138"/>
        <v>3089.3</v>
      </c>
      <c r="O310" s="254"/>
      <c r="P310" s="254">
        <v>3089.3</v>
      </c>
      <c r="Q310" s="254"/>
      <c r="R310" s="48">
        <f t="shared" si="127"/>
        <v>100</v>
      </c>
      <c r="S310" s="30">
        <f t="shared" si="139"/>
        <v>3089.3</v>
      </c>
      <c r="T310" s="258"/>
      <c r="U310" s="259">
        <v>3089.3</v>
      </c>
      <c r="V310" s="258"/>
      <c r="W310" s="48">
        <f t="shared" si="129"/>
        <v>100</v>
      </c>
    </row>
    <row r="311" spans="1:23" s="83" customFormat="1" ht="31.5" customHeight="1" x14ac:dyDescent="0.25">
      <c r="A311" s="485"/>
      <c r="B311" s="466" t="s">
        <v>179</v>
      </c>
      <c r="C311" s="243"/>
      <c r="D311" s="47"/>
      <c r="E311" s="256"/>
      <c r="F311" s="256"/>
      <c r="G311" s="256"/>
      <c r="H311" s="256"/>
      <c r="I311" s="257"/>
      <c r="J311" s="30">
        <f t="shared" si="140"/>
        <v>3089.3</v>
      </c>
      <c r="K311" s="254"/>
      <c r="L311" s="258">
        <v>3089.3</v>
      </c>
      <c r="M311" s="254"/>
      <c r="N311" s="21">
        <f t="shared" si="138"/>
        <v>0</v>
      </c>
      <c r="O311" s="254"/>
      <c r="P311" s="254"/>
      <c r="Q311" s="254"/>
      <c r="R311" s="48"/>
      <c r="S311" s="30">
        <f t="shared" si="139"/>
        <v>0</v>
      </c>
      <c r="T311" s="258"/>
      <c r="U311" s="259"/>
      <c r="V311" s="258"/>
      <c r="W311" s="48">
        <f t="shared" si="129"/>
        <v>0</v>
      </c>
    </row>
    <row r="312" spans="1:23" s="83" customFormat="1" ht="82.5" customHeight="1" x14ac:dyDescent="0.25">
      <c r="A312" s="485">
        <v>156</v>
      </c>
      <c r="B312" s="120" t="s">
        <v>390</v>
      </c>
      <c r="C312" s="243"/>
      <c r="D312" s="47"/>
      <c r="E312" s="256"/>
      <c r="F312" s="256"/>
      <c r="G312" s="256"/>
      <c r="H312" s="256"/>
      <c r="I312" s="257"/>
      <c r="J312" s="30">
        <f t="shared" si="140"/>
        <v>3297.9</v>
      </c>
      <c r="K312" s="258"/>
      <c r="L312" s="258">
        <v>3297.9</v>
      </c>
      <c r="M312" s="254"/>
      <c r="N312" s="21">
        <f t="shared" si="138"/>
        <v>0</v>
      </c>
      <c r="O312" s="254"/>
      <c r="P312" s="254"/>
      <c r="Q312" s="254"/>
      <c r="R312" s="48">
        <f t="shared" si="127"/>
        <v>0</v>
      </c>
      <c r="S312" s="30">
        <f t="shared" si="139"/>
        <v>0</v>
      </c>
      <c r="T312" s="258"/>
      <c r="U312" s="259"/>
      <c r="V312" s="258"/>
      <c r="W312" s="48">
        <f t="shared" si="129"/>
        <v>0</v>
      </c>
    </row>
    <row r="313" spans="1:23" s="83" customFormat="1" ht="31.5" customHeight="1" x14ac:dyDescent="0.25">
      <c r="A313" s="485"/>
      <c r="B313" s="466" t="s">
        <v>179</v>
      </c>
      <c r="C313" s="242"/>
      <c r="D313" s="19"/>
      <c r="E313" s="26"/>
      <c r="F313" s="26"/>
      <c r="G313" s="26"/>
      <c r="H313" s="26"/>
      <c r="I313" s="253"/>
      <c r="J313" s="30">
        <f t="shared" si="140"/>
        <v>3297.9</v>
      </c>
      <c r="K313" s="254"/>
      <c r="L313" s="258">
        <v>3297.9</v>
      </c>
      <c r="M313" s="254"/>
      <c r="N313" s="21"/>
      <c r="O313" s="254"/>
      <c r="P313" s="254"/>
      <c r="Q313" s="254"/>
      <c r="R313" s="48"/>
      <c r="S313" s="30"/>
      <c r="T313" s="258"/>
      <c r="U313" s="259"/>
      <c r="V313" s="258"/>
      <c r="W313" s="48"/>
    </row>
    <row r="314" spans="1:23" s="83" customFormat="1" ht="81" customHeight="1" x14ac:dyDescent="0.25">
      <c r="A314" s="485">
        <v>157</v>
      </c>
      <c r="B314" s="120" t="s">
        <v>391</v>
      </c>
      <c r="C314" s="242"/>
      <c r="D314" s="19"/>
      <c r="E314" s="26"/>
      <c r="F314" s="26"/>
      <c r="G314" s="26"/>
      <c r="H314" s="26"/>
      <c r="I314" s="253"/>
      <c r="J314" s="30">
        <f t="shared" si="140"/>
        <v>3585</v>
      </c>
      <c r="K314" s="254"/>
      <c r="L314" s="258">
        <v>3585</v>
      </c>
      <c r="M314" s="254"/>
      <c r="N314" s="21">
        <f t="shared" si="138"/>
        <v>3585</v>
      </c>
      <c r="O314" s="254"/>
      <c r="P314" s="254">
        <v>3585</v>
      </c>
      <c r="Q314" s="254"/>
      <c r="R314" s="48">
        <f t="shared" si="127"/>
        <v>100</v>
      </c>
      <c r="S314" s="30">
        <f t="shared" si="139"/>
        <v>3585</v>
      </c>
      <c r="T314" s="258"/>
      <c r="U314" s="259">
        <v>3585</v>
      </c>
      <c r="V314" s="258"/>
      <c r="W314" s="48">
        <f t="shared" si="129"/>
        <v>100</v>
      </c>
    </row>
    <row r="315" spans="1:23" s="83" customFormat="1" ht="31.5" customHeight="1" x14ac:dyDescent="0.25">
      <c r="A315" s="485"/>
      <c r="B315" s="466" t="s">
        <v>179</v>
      </c>
      <c r="C315" s="242"/>
      <c r="D315" s="19"/>
      <c r="E315" s="26"/>
      <c r="F315" s="26"/>
      <c r="G315" s="26"/>
      <c r="H315" s="26"/>
      <c r="I315" s="253"/>
      <c r="J315" s="30">
        <f t="shared" si="140"/>
        <v>3585</v>
      </c>
      <c r="K315" s="254"/>
      <c r="L315" s="258">
        <v>3585</v>
      </c>
      <c r="M315" s="254"/>
      <c r="N315" s="21"/>
      <c r="O315" s="254"/>
      <c r="P315" s="254"/>
      <c r="Q315" s="254"/>
      <c r="R315" s="48"/>
      <c r="S315" s="30"/>
      <c r="T315" s="258"/>
      <c r="U315" s="259"/>
      <c r="V315" s="258"/>
      <c r="W315" s="48">
        <f t="shared" si="129"/>
        <v>0</v>
      </c>
    </row>
    <row r="316" spans="1:23" s="412" customFormat="1" ht="67.5" customHeight="1" x14ac:dyDescent="0.25">
      <c r="A316" s="500"/>
      <c r="B316" s="127" t="s">
        <v>70</v>
      </c>
      <c r="C316" s="410"/>
      <c r="D316" s="411"/>
      <c r="E316" s="336"/>
      <c r="F316" s="336"/>
      <c r="G316" s="336"/>
      <c r="H316" s="336"/>
      <c r="I316" s="337"/>
      <c r="J316" s="338">
        <f>K316+L316+M316</f>
        <v>97983.4</v>
      </c>
      <c r="K316" s="339">
        <f>K319+K322+K324+K327+K330+K332+K333+K334+K336</f>
        <v>0</v>
      </c>
      <c r="L316" s="339">
        <f t="shared" ref="L316:M316" si="141">L319+L322+L324+L327+L330+L332+L333+L334+L336</f>
        <v>97983.4</v>
      </c>
      <c r="M316" s="339">
        <f t="shared" si="141"/>
        <v>0</v>
      </c>
      <c r="N316" s="338"/>
      <c r="O316" s="339">
        <f>O319+O322+O324+O327+O330+O332+O333+O334+O336</f>
        <v>0</v>
      </c>
      <c r="P316" s="339">
        <f t="shared" ref="P316:Q316" si="142">P319+P322+P324+P327+P330+P332+P333+P334+P336</f>
        <v>0</v>
      </c>
      <c r="Q316" s="339">
        <f t="shared" si="142"/>
        <v>0</v>
      </c>
      <c r="R316" s="340"/>
      <c r="S316" s="338"/>
      <c r="T316" s="339">
        <f>T319+T322+T324+T327+T330+T332+T333+T334+T336</f>
        <v>0</v>
      </c>
      <c r="U316" s="339">
        <f>U319+U322+U324+U327+U330+U332+U333+U334+U336</f>
        <v>0</v>
      </c>
      <c r="V316" s="339">
        <f>V319+V322+V324+V327+V330+V332+V333+V334+V336</f>
        <v>0</v>
      </c>
      <c r="W316" s="340">
        <f t="shared" si="129"/>
        <v>0</v>
      </c>
    </row>
    <row r="317" spans="1:23" s="252" customFormat="1" ht="65.25" customHeight="1" x14ac:dyDescent="0.25">
      <c r="A317" s="321"/>
      <c r="B317" s="189" t="s">
        <v>28</v>
      </c>
      <c r="C317" s="251"/>
      <c r="D317" s="190"/>
      <c r="E317" s="191"/>
      <c r="F317" s="191"/>
      <c r="G317" s="191"/>
      <c r="H317" s="191"/>
      <c r="I317" s="192"/>
      <c r="J317" s="238"/>
      <c r="K317" s="194"/>
      <c r="L317" s="194"/>
      <c r="M317" s="194"/>
      <c r="N317" s="238"/>
      <c r="O317" s="194"/>
      <c r="P317" s="194"/>
      <c r="Q317" s="194"/>
      <c r="R317" s="195"/>
      <c r="S317" s="238"/>
      <c r="T317" s="194"/>
      <c r="U317" s="196"/>
      <c r="V317" s="194"/>
      <c r="W317" s="195"/>
    </row>
    <row r="318" spans="1:23" s="83" customFormat="1" ht="30" customHeight="1" x14ac:dyDescent="0.25">
      <c r="A318" s="485"/>
      <c r="B318" s="465" t="s">
        <v>259</v>
      </c>
      <c r="C318" s="242"/>
      <c r="D318" s="19"/>
      <c r="E318" s="26"/>
      <c r="F318" s="26"/>
      <c r="G318" s="26"/>
      <c r="H318" s="26"/>
      <c r="I318" s="253"/>
      <c r="J318" s="30"/>
      <c r="K318" s="254"/>
      <c r="L318" s="258"/>
      <c r="M318" s="254"/>
      <c r="N318" s="21"/>
      <c r="O318" s="254"/>
      <c r="P318" s="254"/>
      <c r="Q318" s="254"/>
      <c r="R318" s="48"/>
      <c r="S318" s="30"/>
      <c r="T318" s="258"/>
      <c r="U318" s="259"/>
      <c r="V318" s="258"/>
      <c r="W318" s="48"/>
    </row>
    <row r="319" spans="1:23" s="83" customFormat="1" ht="89.25" customHeight="1" x14ac:dyDescent="0.25">
      <c r="A319" s="485">
        <v>158</v>
      </c>
      <c r="B319" s="159" t="s">
        <v>260</v>
      </c>
      <c r="C319" s="242"/>
      <c r="D319" s="19"/>
      <c r="E319" s="26"/>
      <c r="F319" s="26"/>
      <c r="G319" s="26"/>
      <c r="H319" s="26"/>
      <c r="I319" s="253"/>
      <c r="J319" s="30">
        <f>K319+L319+M319</f>
        <v>10910</v>
      </c>
      <c r="K319" s="254"/>
      <c r="L319" s="258">
        <v>10910</v>
      </c>
      <c r="M319" s="254"/>
      <c r="N319" s="21"/>
      <c r="O319" s="254"/>
      <c r="P319" s="254"/>
      <c r="Q319" s="254"/>
      <c r="R319" s="48"/>
      <c r="S319" s="30"/>
      <c r="T319" s="258"/>
      <c r="U319" s="259"/>
      <c r="V319" s="258"/>
      <c r="W319" s="48">
        <f t="shared" si="129"/>
        <v>0</v>
      </c>
    </row>
    <row r="320" spans="1:23" s="83" customFormat="1" ht="22.5" customHeight="1" x14ac:dyDescent="0.25">
      <c r="A320" s="485"/>
      <c r="B320" s="466" t="s">
        <v>179</v>
      </c>
      <c r="C320" s="242"/>
      <c r="D320" s="19"/>
      <c r="E320" s="26"/>
      <c r="F320" s="26"/>
      <c r="G320" s="26"/>
      <c r="H320" s="26"/>
      <c r="I320" s="253"/>
      <c r="J320" s="30">
        <f>K320+L320+M320</f>
        <v>10910</v>
      </c>
      <c r="K320" s="254"/>
      <c r="L320" s="258">
        <v>10910</v>
      </c>
      <c r="M320" s="254"/>
      <c r="N320" s="21"/>
      <c r="O320" s="254"/>
      <c r="P320" s="254"/>
      <c r="Q320" s="254"/>
      <c r="R320" s="48"/>
      <c r="S320" s="30"/>
      <c r="T320" s="258"/>
      <c r="U320" s="259"/>
      <c r="V320" s="258"/>
      <c r="W320" s="48">
        <f t="shared" si="129"/>
        <v>0</v>
      </c>
    </row>
    <row r="321" spans="1:23" s="83" customFormat="1" ht="36.75" customHeight="1" x14ac:dyDescent="0.25">
      <c r="A321" s="485"/>
      <c r="B321" s="465" t="s">
        <v>92</v>
      </c>
      <c r="C321" s="242"/>
      <c r="D321" s="19"/>
      <c r="E321" s="26"/>
      <c r="F321" s="26"/>
      <c r="G321" s="26"/>
      <c r="H321" s="26"/>
      <c r="I321" s="253"/>
      <c r="J321" s="30"/>
      <c r="K321" s="254"/>
      <c r="L321" s="258"/>
      <c r="M321" s="254"/>
      <c r="N321" s="21"/>
      <c r="O321" s="254"/>
      <c r="P321" s="254"/>
      <c r="Q321" s="254"/>
      <c r="R321" s="48"/>
      <c r="S321" s="30"/>
      <c r="T321" s="258"/>
      <c r="U321" s="259"/>
      <c r="V321" s="258"/>
      <c r="W321" s="48"/>
    </row>
    <row r="322" spans="1:23" s="244" customFormat="1" ht="81" customHeight="1" x14ac:dyDescent="0.25">
      <c r="A322" s="486">
        <v>159</v>
      </c>
      <c r="B322" s="159" t="s">
        <v>261</v>
      </c>
      <c r="C322" s="243"/>
      <c r="D322" s="47"/>
      <c r="E322" s="256"/>
      <c r="F322" s="256"/>
      <c r="G322" s="256"/>
      <c r="H322" s="256"/>
      <c r="I322" s="257"/>
      <c r="J322" s="30">
        <f t="shared" si="130"/>
        <v>1000</v>
      </c>
      <c r="K322" s="258"/>
      <c r="L322" s="258">
        <v>1000</v>
      </c>
      <c r="M322" s="258"/>
      <c r="N322" s="21"/>
      <c r="O322" s="258"/>
      <c r="P322" s="258"/>
      <c r="Q322" s="258"/>
      <c r="R322" s="48">
        <f t="shared" si="127"/>
        <v>0</v>
      </c>
      <c r="S322" s="30"/>
      <c r="T322" s="258"/>
      <c r="U322" s="259"/>
      <c r="V322" s="258"/>
      <c r="W322" s="48">
        <f t="shared" si="129"/>
        <v>0</v>
      </c>
    </row>
    <row r="323" spans="1:23" s="244" customFormat="1" ht="30.75" customHeight="1" x14ac:dyDescent="0.25">
      <c r="A323" s="486"/>
      <c r="B323" s="228" t="s">
        <v>179</v>
      </c>
      <c r="C323" s="243"/>
      <c r="D323" s="47"/>
      <c r="E323" s="256"/>
      <c r="F323" s="256"/>
      <c r="G323" s="256"/>
      <c r="H323" s="256"/>
      <c r="I323" s="257"/>
      <c r="J323" s="30">
        <f t="shared" si="130"/>
        <v>1000</v>
      </c>
      <c r="K323" s="258"/>
      <c r="L323" s="258">
        <v>1000</v>
      </c>
      <c r="M323" s="258"/>
      <c r="N323" s="30"/>
      <c r="O323" s="258"/>
      <c r="P323" s="258"/>
      <c r="Q323" s="258"/>
      <c r="R323" s="48"/>
      <c r="S323" s="30"/>
      <c r="T323" s="258"/>
      <c r="U323" s="259"/>
      <c r="V323" s="258"/>
      <c r="W323" s="48">
        <f t="shared" si="129"/>
        <v>0</v>
      </c>
    </row>
    <row r="324" spans="1:23" s="244" customFormat="1" ht="73.5" customHeight="1" x14ac:dyDescent="0.25">
      <c r="A324" s="486">
        <v>160</v>
      </c>
      <c r="B324" s="159" t="s">
        <v>262</v>
      </c>
      <c r="C324" s="243"/>
      <c r="D324" s="47"/>
      <c r="E324" s="256"/>
      <c r="F324" s="256"/>
      <c r="G324" s="256"/>
      <c r="H324" s="256"/>
      <c r="I324" s="257"/>
      <c r="J324" s="30">
        <f t="shared" si="130"/>
        <v>8900</v>
      </c>
      <c r="K324" s="258"/>
      <c r="L324" s="258">
        <v>8900</v>
      </c>
      <c r="M324" s="258"/>
      <c r="N324" s="30"/>
      <c r="O324" s="258"/>
      <c r="P324" s="258"/>
      <c r="Q324" s="258"/>
      <c r="R324" s="48"/>
      <c r="S324" s="30"/>
      <c r="T324" s="258"/>
      <c r="U324" s="259"/>
      <c r="V324" s="258"/>
      <c r="W324" s="48">
        <f t="shared" si="129"/>
        <v>0</v>
      </c>
    </row>
    <row r="325" spans="1:23" s="244" customFormat="1" ht="26.25" customHeight="1" x14ac:dyDescent="0.25">
      <c r="A325" s="486"/>
      <c r="B325" s="228" t="s">
        <v>179</v>
      </c>
      <c r="C325" s="243"/>
      <c r="D325" s="47"/>
      <c r="E325" s="256"/>
      <c r="F325" s="256"/>
      <c r="G325" s="256"/>
      <c r="H325" s="256"/>
      <c r="I325" s="257"/>
      <c r="J325" s="30">
        <f t="shared" si="130"/>
        <v>8900</v>
      </c>
      <c r="K325" s="258"/>
      <c r="L325" s="258">
        <v>8900</v>
      </c>
      <c r="M325" s="258"/>
      <c r="N325" s="30"/>
      <c r="O325" s="258"/>
      <c r="P325" s="258"/>
      <c r="Q325" s="258"/>
      <c r="R325" s="48"/>
      <c r="S325" s="30"/>
      <c r="T325" s="258"/>
      <c r="U325" s="259"/>
      <c r="V325" s="258"/>
      <c r="W325" s="48">
        <f t="shared" si="129"/>
        <v>0</v>
      </c>
    </row>
    <row r="326" spans="1:23" s="244" customFormat="1" ht="21.75" customHeight="1" x14ac:dyDescent="0.25">
      <c r="A326" s="486"/>
      <c r="B326" s="163" t="s">
        <v>263</v>
      </c>
      <c r="C326" s="243"/>
      <c r="D326" s="47"/>
      <c r="E326" s="256"/>
      <c r="F326" s="256"/>
      <c r="G326" s="256"/>
      <c r="H326" s="256"/>
      <c r="I326" s="257"/>
      <c r="J326" s="30"/>
      <c r="K326" s="258"/>
      <c r="L326" s="258"/>
      <c r="M326" s="258"/>
      <c r="N326" s="30"/>
      <c r="O326" s="258"/>
      <c r="P326" s="258"/>
      <c r="Q326" s="258"/>
      <c r="R326" s="48"/>
      <c r="S326" s="30"/>
      <c r="T326" s="258"/>
      <c r="U326" s="259"/>
      <c r="V326" s="258"/>
      <c r="W326" s="48"/>
    </row>
    <row r="327" spans="1:23" s="244" customFormat="1" ht="53.25" customHeight="1" x14ac:dyDescent="0.25">
      <c r="A327" s="486">
        <v>161</v>
      </c>
      <c r="B327" s="159" t="s">
        <v>264</v>
      </c>
      <c r="C327" s="243"/>
      <c r="D327" s="47"/>
      <c r="E327" s="256"/>
      <c r="F327" s="256"/>
      <c r="G327" s="256"/>
      <c r="H327" s="256"/>
      <c r="I327" s="257"/>
      <c r="J327" s="30">
        <f t="shared" si="130"/>
        <v>20906.400000000001</v>
      </c>
      <c r="K327" s="258"/>
      <c r="L327" s="258">
        <v>20906.400000000001</v>
      </c>
      <c r="M327" s="258"/>
      <c r="N327" s="30"/>
      <c r="O327" s="258"/>
      <c r="P327" s="258"/>
      <c r="Q327" s="258"/>
      <c r="R327" s="48"/>
      <c r="S327" s="30"/>
      <c r="T327" s="258"/>
      <c r="U327" s="259"/>
      <c r="V327" s="258"/>
      <c r="W327" s="48">
        <f t="shared" si="129"/>
        <v>0</v>
      </c>
    </row>
    <row r="328" spans="1:23" s="244" customFormat="1" ht="36.75" customHeight="1" x14ac:dyDescent="0.25">
      <c r="A328" s="486"/>
      <c r="B328" s="163" t="s">
        <v>179</v>
      </c>
      <c r="C328" s="243"/>
      <c r="D328" s="47"/>
      <c r="E328" s="256"/>
      <c r="F328" s="256"/>
      <c r="G328" s="256"/>
      <c r="H328" s="256"/>
      <c r="I328" s="257"/>
      <c r="J328" s="30">
        <f t="shared" si="130"/>
        <v>20906.400000000001</v>
      </c>
      <c r="K328" s="258"/>
      <c r="L328" s="258">
        <v>20906.400000000001</v>
      </c>
      <c r="M328" s="258"/>
      <c r="N328" s="30"/>
      <c r="O328" s="258"/>
      <c r="P328" s="258"/>
      <c r="Q328" s="258"/>
      <c r="R328" s="48"/>
      <c r="S328" s="30"/>
      <c r="T328" s="258"/>
      <c r="U328" s="259"/>
      <c r="V328" s="258"/>
      <c r="W328" s="48">
        <f t="shared" si="129"/>
        <v>0</v>
      </c>
    </row>
    <row r="329" spans="1:23" s="244" customFormat="1" ht="32.25" customHeight="1" x14ac:dyDescent="0.25">
      <c r="A329" s="486"/>
      <c r="B329" s="464" t="s">
        <v>392</v>
      </c>
      <c r="C329" s="243"/>
      <c r="D329" s="47"/>
      <c r="E329" s="256"/>
      <c r="F329" s="256"/>
      <c r="G329" s="256"/>
      <c r="H329" s="256"/>
      <c r="I329" s="257"/>
      <c r="J329" s="30"/>
      <c r="K329" s="258"/>
      <c r="L329" s="258"/>
      <c r="M329" s="258"/>
      <c r="N329" s="30"/>
      <c r="O329" s="258"/>
      <c r="P329" s="258"/>
      <c r="Q329" s="258"/>
      <c r="R329" s="48"/>
      <c r="S329" s="30"/>
      <c r="T329" s="258"/>
      <c r="U329" s="259"/>
      <c r="V329" s="258"/>
      <c r="W329" s="48"/>
    </row>
    <row r="330" spans="1:23" s="244" customFormat="1" ht="88.5" customHeight="1" x14ac:dyDescent="0.25">
      <c r="A330" s="486">
        <v>162</v>
      </c>
      <c r="B330" s="119" t="s">
        <v>393</v>
      </c>
      <c r="C330" s="243"/>
      <c r="D330" s="47"/>
      <c r="E330" s="256"/>
      <c r="F330" s="256"/>
      <c r="G330" s="256"/>
      <c r="H330" s="256"/>
      <c r="I330" s="257"/>
      <c r="J330" s="30">
        <f>K330+L330+M330</f>
        <v>15468.1</v>
      </c>
      <c r="K330" s="258"/>
      <c r="L330" s="258">
        <v>15468.1</v>
      </c>
      <c r="M330" s="258"/>
      <c r="N330" s="30"/>
      <c r="O330" s="258"/>
      <c r="P330" s="258"/>
      <c r="Q330" s="258"/>
      <c r="R330" s="48"/>
      <c r="S330" s="30"/>
      <c r="T330" s="258"/>
      <c r="U330" s="259"/>
      <c r="V330" s="258"/>
      <c r="W330" s="48">
        <f t="shared" si="129"/>
        <v>0</v>
      </c>
    </row>
    <row r="331" spans="1:23" s="244" customFormat="1" ht="30.75" customHeight="1" x14ac:dyDescent="0.25">
      <c r="A331" s="486"/>
      <c r="B331" s="463" t="s">
        <v>394</v>
      </c>
      <c r="C331" s="243"/>
      <c r="D331" s="47"/>
      <c r="E331" s="256"/>
      <c r="F331" s="256"/>
      <c r="G331" s="256"/>
      <c r="H331" s="256"/>
      <c r="I331" s="257"/>
      <c r="J331" s="30"/>
      <c r="K331" s="258"/>
      <c r="L331" s="258"/>
      <c r="M331" s="258"/>
      <c r="N331" s="30"/>
      <c r="O331" s="258"/>
      <c r="P331" s="258"/>
      <c r="Q331" s="258"/>
      <c r="R331" s="48"/>
      <c r="S331" s="30"/>
      <c r="T331" s="258"/>
      <c r="U331" s="259"/>
      <c r="V331" s="258"/>
      <c r="W331" s="48"/>
    </row>
    <row r="332" spans="1:23" s="244" customFormat="1" ht="55.5" customHeight="1" x14ac:dyDescent="0.25">
      <c r="A332" s="486">
        <v>163</v>
      </c>
      <c r="B332" s="165" t="s">
        <v>265</v>
      </c>
      <c r="C332" s="243"/>
      <c r="D332" s="47"/>
      <c r="E332" s="256"/>
      <c r="F332" s="256"/>
      <c r="G332" s="256"/>
      <c r="H332" s="256"/>
      <c r="I332" s="257"/>
      <c r="J332" s="30">
        <f t="shared" si="130"/>
        <v>5627.8</v>
      </c>
      <c r="K332" s="258"/>
      <c r="L332" s="258">
        <v>5627.8</v>
      </c>
      <c r="M332" s="258"/>
      <c r="N332" s="30"/>
      <c r="O332" s="258"/>
      <c r="P332" s="258"/>
      <c r="Q332" s="258"/>
      <c r="R332" s="48"/>
      <c r="S332" s="30"/>
      <c r="T332" s="258"/>
      <c r="U332" s="259"/>
      <c r="V332" s="258"/>
      <c r="W332" s="48">
        <f t="shared" si="129"/>
        <v>0</v>
      </c>
    </row>
    <row r="333" spans="1:23" s="244" customFormat="1" ht="50.25" customHeight="1" x14ac:dyDescent="0.25">
      <c r="A333" s="486">
        <v>164</v>
      </c>
      <c r="B333" s="165" t="s">
        <v>266</v>
      </c>
      <c r="C333" s="243"/>
      <c r="D333" s="47"/>
      <c r="E333" s="256"/>
      <c r="F333" s="256"/>
      <c r="G333" s="256"/>
      <c r="H333" s="256"/>
      <c r="I333" s="257"/>
      <c r="J333" s="30">
        <f t="shared" si="130"/>
        <v>8468.9</v>
      </c>
      <c r="K333" s="258"/>
      <c r="L333" s="258">
        <v>8468.9</v>
      </c>
      <c r="M333" s="258"/>
      <c r="N333" s="30"/>
      <c r="O333" s="258"/>
      <c r="P333" s="258"/>
      <c r="Q333" s="258"/>
      <c r="R333" s="48"/>
      <c r="S333" s="30"/>
      <c r="T333" s="258"/>
      <c r="U333" s="259"/>
      <c r="V333" s="258"/>
      <c r="W333" s="48">
        <f t="shared" si="129"/>
        <v>0</v>
      </c>
    </row>
    <row r="334" spans="1:23" s="244" customFormat="1" ht="60.75" customHeight="1" x14ac:dyDescent="0.25">
      <c r="A334" s="486">
        <v>165</v>
      </c>
      <c r="B334" s="165" t="s">
        <v>267</v>
      </c>
      <c r="C334" s="243"/>
      <c r="D334" s="47"/>
      <c r="E334" s="256"/>
      <c r="F334" s="256"/>
      <c r="G334" s="256"/>
      <c r="H334" s="256"/>
      <c r="I334" s="257"/>
      <c r="J334" s="30">
        <f t="shared" si="130"/>
        <v>20332.2</v>
      </c>
      <c r="K334" s="258"/>
      <c r="L334" s="258">
        <v>20332.2</v>
      </c>
      <c r="M334" s="258"/>
      <c r="N334" s="30"/>
      <c r="O334" s="258"/>
      <c r="P334" s="258"/>
      <c r="Q334" s="258"/>
      <c r="R334" s="48"/>
      <c r="S334" s="30"/>
      <c r="T334" s="258"/>
      <c r="U334" s="259"/>
      <c r="V334" s="258"/>
      <c r="W334" s="48">
        <f t="shared" si="129"/>
        <v>0</v>
      </c>
    </row>
    <row r="335" spans="1:23" s="252" customFormat="1" ht="38.25" customHeight="1" x14ac:dyDescent="0.25">
      <c r="A335" s="321"/>
      <c r="B335" s="453" t="s">
        <v>268</v>
      </c>
      <c r="C335" s="251"/>
      <c r="D335" s="190"/>
      <c r="E335" s="191"/>
      <c r="F335" s="191"/>
      <c r="G335" s="191"/>
      <c r="H335" s="191"/>
      <c r="I335" s="192"/>
      <c r="J335" s="238"/>
      <c r="K335" s="194"/>
      <c r="L335" s="194"/>
      <c r="M335" s="194"/>
      <c r="N335" s="238"/>
      <c r="O335" s="194"/>
      <c r="P335" s="194"/>
      <c r="Q335" s="194"/>
      <c r="R335" s="195"/>
      <c r="S335" s="238"/>
      <c r="T335" s="194"/>
      <c r="U335" s="196"/>
      <c r="V335" s="194"/>
      <c r="W335" s="195"/>
    </row>
    <row r="336" spans="1:23" s="244" customFormat="1" ht="71.25" customHeight="1" x14ac:dyDescent="0.25">
      <c r="A336" s="486">
        <v>166</v>
      </c>
      <c r="B336" s="166" t="s">
        <v>269</v>
      </c>
      <c r="C336" s="243"/>
      <c r="D336" s="47"/>
      <c r="E336" s="256"/>
      <c r="F336" s="256"/>
      <c r="G336" s="256"/>
      <c r="H336" s="256"/>
      <c r="I336" s="257"/>
      <c r="J336" s="30">
        <f t="shared" si="130"/>
        <v>6370</v>
      </c>
      <c r="K336" s="258"/>
      <c r="L336" s="258">
        <v>6370</v>
      </c>
      <c r="M336" s="258"/>
      <c r="N336" s="30"/>
      <c r="O336" s="258"/>
      <c r="P336" s="258"/>
      <c r="Q336" s="258"/>
      <c r="R336" s="48"/>
      <c r="S336" s="30"/>
      <c r="T336" s="258"/>
      <c r="U336" s="259"/>
      <c r="V336" s="258"/>
      <c r="W336" s="48">
        <f t="shared" si="129"/>
        <v>0</v>
      </c>
    </row>
    <row r="337" spans="1:23" s="244" customFormat="1" ht="36.75" customHeight="1" x14ac:dyDescent="0.25">
      <c r="A337" s="486"/>
      <c r="B337" s="466" t="s">
        <v>179</v>
      </c>
      <c r="C337" s="243"/>
      <c r="D337" s="47"/>
      <c r="E337" s="256"/>
      <c r="F337" s="256"/>
      <c r="G337" s="256"/>
      <c r="H337" s="256"/>
      <c r="I337" s="257"/>
      <c r="J337" s="30">
        <f t="shared" si="130"/>
        <v>6370</v>
      </c>
      <c r="K337" s="258"/>
      <c r="L337" s="258">
        <v>6370</v>
      </c>
      <c r="M337" s="258"/>
      <c r="N337" s="30"/>
      <c r="O337" s="258"/>
      <c r="P337" s="258"/>
      <c r="Q337" s="258"/>
      <c r="R337" s="48"/>
      <c r="S337" s="30"/>
      <c r="T337" s="258"/>
      <c r="U337" s="259"/>
      <c r="V337" s="258"/>
      <c r="W337" s="48">
        <f t="shared" si="129"/>
        <v>0</v>
      </c>
    </row>
    <row r="338" spans="1:23" s="412" customFormat="1" ht="103.5" customHeight="1" x14ac:dyDescent="0.25">
      <c r="A338" s="500"/>
      <c r="B338" s="151" t="s">
        <v>71</v>
      </c>
      <c r="C338" s="410"/>
      <c r="D338" s="411"/>
      <c r="E338" s="336"/>
      <c r="F338" s="336"/>
      <c r="G338" s="336"/>
      <c r="H338" s="336"/>
      <c r="I338" s="337"/>
      <c r="J338" s="338">
        <f>K338+L338+M338</f>
        <v>668943.4</v>
      </c>
      <c r="K338" s="339">
        <f>K341+K344+K346+K348+K350+K352+K354+K356+K358+K360+K362+K364+K366</f>
        <v>459839.6</v>
      </c>
      <c r="L338" s="339">
        <f t="shared" ref="L338:M338" si="143">L341+L344+L346+L348+L350+L352+L354+L356+L358+L360+L362+L364+L366</f>
        <v>209038.49999999997</v>
      </c>
      <c r="M338" s="339">
        <f t="shared" si="143"/>
        <v>65.3</v>
      </c>
      <c r="N338" s="338">
        <f>O338+P338+Q338</f>
        <v>32671.3</v>
      </c>
      <c r="O338" s="339">
        <f>O341+O344+O346+O348+O350+O352+O354+O356+O358+O360+O362+O364+O366</f>
        <v>32344.6</v>
      </c>
      <c r="P338" s="339">
        <f t="shared" ref="P338:Q338" si="144">P341+P344+P346+P348+P350+P352+P354+P356+P358+P360+P362+P364+P366</f>
        <v>261.39999999999998</v>
      </c>
      <c r="Q338" s="339">
        <f t="shared" si="144"/>
        <v>65.3</v>
      </c>
      <c r="R338" s="340">
        <f t="shared" si="127"/>
        <v>4.8840155983301425</v>
      </c>
      <c r="S338" s="338">
        <f>T338+U338+V338</f>
        <v>32430.7</v>
      </c>
      <c r="T338" s="339">
        <f>T341+T344+T346+T348+T350+T352+T354+T356+T358+T360+T362+T364+T366</f>
        <v>32106</v>
      </c>
      <c r="U338" s="339">
        <f t="shared" ref="U338:V338" si="145">U341+U344+U346+U348+U350+U352+U354+U356+U358+U360+U362+U364+U366</f>
        <v>259.39999999999998</v>
      </c>
      <c r="V338" s="339">
        <f t="shared" si="145"/>
        <v>65.3</v>
      </c>
      <c r="W338" s="340">
        <f t="shared" si="129"/>
        <v>4.8480484298073643</v>
      </c>
    </row>
    <row r="339" spans="1:23" s="252" customFormat="1" ht="69.75" customHeight="1" x14ac:dyDescent="0.25">
      <c r="A339" s="321"/>
      <c r="B339" s="189" t="s">
        <v>28</v>
      </c>
      <c r="C339" s="251"/>
      <c r="D339" s="190"/>
      <c r="E339" s="191"/>
      <c r="F339" s="191"/>
      <c r="G339" s="191"/>
      <c r="H339" s="191"/>
      <c r="I339" s="192"/>
      <c r="J339" s="238"/>
      <c r="K339" s="194"/>
      <c r="L339" s="194"/>
      <c r="M339" s="194"/>
      <c r="N339" s="238"/>
      <c r="O339" s="194"/>
      <c r="P339" s="194"/>
      <c r="Q339" s="194"/>
      <c r="R339" s="195"/>
      <c r="S339" s="238"/>
      <c r="T339" s="194"/>
      <c r="U339" s="196"/>
      <c r="V339" s="194"/>
      <c r="W339" s="195"/>
    </row>
    <row r="340" spans="1:23" s="83" customFormat="1" ht="32.25" customHeight="1" x14ac:dyDescent="0.25">
      <c r="A340" s="485"/>
      <c r="B340" s="464" t="s">
        <v>270</v>
      </c>
      <c r="C340" s="242"/>
      <c r="D340" s="19"/>
      <c r="E340" s="26"/>
      <c r="F340" s="26"/>
      <c r="G340" s="26"/>
      <c r="H340" s="26"/>
      <c r="I340" s="253"/>
      <c r="J340" s="30"/>
      <c r="K340" s="258"/>
      <c r="L340" s="258"/>
      <c r="M340" s="258"/>
      <c r="N340" s="30"/>
      <c r="O340" s="258"/>
      <c r="P340" s="258"/>
      <c r="Q340" s="258"/>
      <c r="R340" s="48"/>
      <c r="S340" s="30"/>
      <c r="T340" s="258"/>
      <c r="U340" s="259"/>
      <c r="V340" s="258"/>
      <c r="W340" s="48"/>
    </row>
    <row r="341" spans="1:23" s="83" customFormat="1" ht="52.5" customHeight="1" x14ac:dyDescent="0.25">
      <c r="A341" s="485">
        <v>167</v>
      </c>
      <c r="B341" s="159" t="s">
        <v>271</v>
      </c>
      <c r="C341" s="242"/>
      <c r="D341" s="19"/>
      <c r="E341" s="26"/>
      <c r="F341" s="26"/>
      <c r="G341" s="26"/>
      <c r="H341" s="26"/>
      <c r="I341" s="253"/>
      <c r="J341" s="30">
        <f>K341+L341+M341</f>
        <v>9090</v>
      </c>
      <c r="K341" s="258"/>
      <c r="L341" s="258">
        <v>9090</v>
      </c>
      <c r="M341" s="258"/>
      <c r="N341" s="30"/>
      <c r="O341" s="258"/>
      <c r="P341" s="258"/>
      <c r="Q341" s="258"/>
      <c r="R341" s="48"/>
      <c r="S341" s="30"/>
      <c r="T341" s="258"/>
      <c r="U341" s="259"/>
      <c r="V341" s="258"/>
      <c r="W341" s="48">
        <f t="shared" si="129"/>
        <v>0</v>
      </c>
    </row>
    <row r="342" spans="1:23" s="83" customFormat="1" ht="32.25" customHeight="1" x14ac:dyDescent="0.25">
      <c r="A342" s="485"/>
      <c r="B342" s="228" t="s">
        <v>179</v>
      </c>
      <c r="C342" s="242"/>
      <c r="D342" s="19"/>
      <c r="E342" s="26"/>
      <c r="F342" s="26"/>
      <c r="G342" s="26"/>
      <c r="H342" s="26"/>
      <c r="I342" s="253"/>
      <c r="J342" s="30">
        <f>K342+L342+M342</f>
        <v>9090</v>
      </c>
      <c r="K342" s="258"/>
      <c r="L342" s="258">
        <v>9090</v>
      </c>
      <c r="M342" s="258"/>
      <c r="N342" s="30"/>
      <c r="O342" s="258"/>
      <c r="P342" s="258"/>
      <c r="Q342" s="258"/>
      <c r="R342" s="48"/>
      <c r="S342" s="30"/>
      <c r="T342" s="258"/>
      <c r="U342" s="259"/>
      <c r="V342" s="258"/>
      <c r="W342" s="48">
        <f t="shared" si="129"/>
        <v>0</v>
      </c>
    </row>
    <row r="343" spans="1:23" ht="32.25" customHeight="1" x14ac:dyDescent="0.2">
      <c r="A343" s="501"/>
      <c r="B343" s="464" t="s">
        <v>272</v>
      </c>
      <c r="C343" s="41"/>
      <c r="D343" s="90"/>
      <c r="E343" s="84"/>
      <c r="F343" s="84"/>
      <c r="G343" s="84"/>
      <c r="H343" s="84"/>
      <c r="I343" s="98"/>
      <c r="J343" s="85"/>
      <c r="K343" s="97"/>
      <c r="L343" s="97"/>
      <c r="M343" s="97"/>
      <c r="N343" s="85"/>
      <c r="O343" s="97"/>
      <c r="P343" s="97"/>
      <c r="Q343" s="97"/>
      <c r="R343" s="86"/>
      <c r="S343" s="85"/>
      <c r="T343" s="97"/>
      <c r="U343" s="94"/>
      <c r="V343" s="97"/>
      <c r="W343" s="86"/>
    </row>
    <row r="344" spans="1:23" s="83" customFormat="1" ht="119.25" customHeight="1" x14ac:dyDescent="0.25">
      <c r="A344" s="485">
        <v>168</v>
      </c>
      <c r="B344" s="159" t="s">
        <v>273</v>
      </c>
      <c r="C344" s="242"/>
      <c r="D344" s="19"/>
      <c r="E344" s="26"/>
      <c r="F344" s="26"/>
      <c r="G344" s="26"/>
      <c r="H344" s="26"/>
      <c r="I344" s="253"/>
      <c r="J344" s="30">
        <f t="shared" ref="J344" si="146">K344+L344+M344</f>
        <v>15679.4</v>
      </c>
      <c r="K344" s="258"/>
      <c r="L344" s="254">
        <v>15679.4</v>
      </c>
      <c r="M344" s="258"/>
      <c r="N344" s="30"/>
      <c r="O344" s="258"/>
      <c r="P344" s="258"/>
      <c r="Q344" s="258"/>
      <c r="R344" s="48"/>
      <c r="S344" s="30"/>
      <c r="T344" s="258"/>
      <c r="U344" s="259"/>
      <c r="V344" s="258"/>
      <c r="W344" s="48">
        <f t="shared" si="129"/>
        <v>0</v>
      </c>
    </row>
    <row r="345" spans="1:23" s="83" customFormat="1" ht="21.75" customHeight="1" x14ac:dyDescent="0.25">
      <c r="A345" s="485"/>
      <c r="B345" s="470" t="s">
        <v>55</v>
      </c>
      <c r="C345" s="242"/>
      <c r="D345" s="19"/>
      <c r="E345" s="26"/>
      <c r="F345" s="26"/>
      <c r="G345" s="26"/>
      <c r="H345" s="26"/>
      <c r="I345" s="253"/>
      <c r="J345" s="30">
        <f t="shared" si="130"/>
        <v>0</v>
      </c>
      <c r="K345" s="258"/>
      <c r="L345" s="258"/>
      <c r="M345" s="258"/>
      <c r="N345" s="30">
        <f t="shared" si="132"/>
        <v>0</v>
      </c>
      <c r="O345" s="258"/>
      <c r="P345" s="258"/>
      <c r="Q345" s="258"/>
      <c r="R345" s="48"/>
      <c r="S345" s="30">
        <f t="shared" si="128"/>
        <v>0</v>
      </c>
      <c r="T345" s="254"/>
      <c r="U345" s="259"/>
      <c r="V345" s="254"/>
      <c r="W345" s="48"/>
    </row>
    <row r="346" spans="1:23" s="83" customFormat="1" ht="53.25" customHeight="1" x14ac:dyDescent="0.25">
      <c r="A346" s="485">
        <v>169</v>
      </c>
      <c r="B346" s="145" t="s">
        <v>153</v>
      </c>
      <c r="C346" s="242" t="s">
        <v>97</v>
      </c>
      <c r="D346" s="349" t="s">
        <v>159</v>
      </c>
      <c r="E346" s="38" t="s">
        <v>58</v>
      </c>
      <c r="F346" s="38" t="s">
        <v>68</v>
      </c>
      <c r="G346" s="38" t="s">
        <v>72</v>
      </c>
      <c r="H346" s="375">
        <v>58824.6</v>
      </c>
      <c r="I346" s="350" t="s">
        <v>160</v>
      </c>
      <c r="J346" s="21">
        <f t="shared" si="130"/>
        <v>20987.5</v>
      </c>
      <c r="K346" s="21">
        <v>20788</v>
      </c>
      <c r="L346" s="21">
        <v>199.5</v>
      </c>
      <c r="M346" s="21"/>
      <c r="N346" s="21">
        <f t="shared" si="132"/>
        <v>0</v>
      </c>
      <c r="O346" s="21">
        <v>0</v>
      </c>
      <c r="P346" s="21">
        <v>0</v>
      </c>
      <c r="Q346" s="21">
        <v>0</v>
      </c>
      <c r="R346" s="88">
        <f t="shared" si="127"/>
        <v>0</v>
      </c>
      <c r="S346" s="21">
        <f t="shared" si="128"/>
        <v>0</v>
      </c>
      <c r="T346" s="21"/>
      <c r="U346" s="21"/>
      <c r="V346" s="21"/>
      <c r="W346" s="48">
        <f t="shared" si="129"/>
        <v>0</v>
      </c>
    </row>
    <row r="347" spans="1:23" ht="29.25" customHeight="1" x14ac:dyDescent="0.2">
      <c r="A347" s="501"/>
      <c r="B347" s="464" t="s">
        <v>274</v>
      </c>
      <c r="C347" s="41"/>
      <c r="D347" s="92"/>
      <c r="E347" s="89"/>
      <c r="F347" s="89"/>
      <c r="G347" s="89"/>
      <c r="H347" s="95"/>
      <c r="I347" s="111"/>
      <c r="J347" s="99"/>
      <c r="K347" s="99"/>
      <c r="L347" s="99"/>
      <c r="M347" s="99"/>
      <c r="N347" s="99"/>
      <c r="O347" s="99"/>
      <c r="P347" s="99"/>
      <c r="Q347" s="99"/>
      <c r="R347" s="100"/>
      <c r="S347" s="99"/>
      <c r="T347" s="99"/>
      <c r="U347" s="99"/>
      <c r="V347" s="99"/>
      <c r="W347" s="86"/>
    </row>
    <row r="348" spans="1:23" s="83" customFormat="1" ht="60.75" customHeight="1" x14ac:dyDescent="0.25">
      <c r="A348" s="485">
        <v>170</v>
      </c>
      <c r="B348" s="166" t="s">
        <v>296</v>
      </c>
      <c r="C348" s="242"/>
      <c r="D348" s="349"/>
      <c r="E348" s="38"/>
      <c r="F348" s="38"/>
      <c r="G348" s="38"/>
      <c r="H348" s="375"/>
      <c r="I348" s="350"/>
      <c r="J348" s="21">
        <f t="shared" si="130"/>
        <v>35000</v>
      </c>
      <c r="K348" s="21"/>
      <c r="L348" s="21">
        <v>35000</v>
      </c>
      <c r="M348" s="21"/>
      <c r="N348" s="21"/>
      <c r="O348" s="21"/>
      <c r="P348" s="21"/>
      <c r="Q348" s="21"/>
      <c r="R348" s="88"/>
      <c r="S348" s="21"/>
      <c r="T348" s="21"/>
      <c r="U348" s="21"/>
      <c r="V348" s="21"/>
      <c r="W348" s="48">
        <f t="shared" si="129"/>
        <v>0</v>
      </c>
    </row>
    <row r="349" spans="1:23" ht="29.25" customHeight="1" x14ac:dyDescent="0.2">
      <c r="A349" s="501"/>
      <c r="B349" s="466" t="s">
        <v>179</v>
      </c>
      <c r="C349" s="41"/>
      <c r="D349" s="92"/>
      <c r="E349" s="89"/>
      <c r="F349" s="89"/>
      <c r="G349" s="89"/>
      <c r="H349" s="95"/>
      <c r="I349" s="111"/>
      <c r="J349" s="99">
        <f t="shared" si="130"/>
        <v>35000</v>
      </c>
      <c r="K349" s="99"/>
      <c r="L349" s="99">
        <v>35000</v>
      </c>
      <c r="M349" s="99"/>
      <c r="N349" s="99"/>
      <c r="O349" s="99"/>
      <c r="P349" s="99"/>
      <c r="Q349" s="99"/>
      <c r="R349" s="100"/>
      <c r="S349" s="99"/>
      <c r="T349" s="99"/>
      <c r="U349" s="99"/>
      <c r="V349" s="99"/>
      <c r="W349" s="86">
        <f t="shared" si="129"/>
        <v>0</v>
      </c>
    </row>
    <row r="350" spans="1:23" s="83" customFormat="1" ht="64.5" customHeight="1" x14ac:dyDescent="0.25">
      <c r="A350" s="485">
        <v>171</v>
      </c>
      <c r="B350" s="166" t="s">
        <v>275</v>
      </c>
      <c r="C350" s="242"/>
      <c r="D350" s="349"/>
      <c r="E350" s="38"/>
      <c r="F350" s="38"/>
      <c r="G350" s="38"/>
      <c r="H350" s="375"/>
      <c r="I350" s="350"/>
      <c r="J350" s="21">
        <f t="shared" si="130"/>
        <v>9673.7000000000007</v>
      </c>
      <c r="K350" s="21"/>
      <c r="L350" s="21">
        <v>9673.7000000000007</v>
      </c>
      <c r="M350" s="21"/>
      <c r="N350" s="21"/>
      <c r="O350" s="21"/>
      <c r="P350" s="21"/>
      <c r="Q350" s="21"/>
      <c r="R350" s="88"/>
      <c r="S350" s="21"/>
      <c r="T350" s="21"/>
      <c r="U350" s="21"/>
      <c r="V350" s="21"/>
      <c r="W350" s="48">
        <f t="shared" si="129"/>
        <v>0</v>
      </c>
    </row>
    <row r="351" spans="1:23" s="83" customFormat="1" ht="25.5" customHeight="1" x14ac:dyDescent="0.25">
      <c r="A351" s="485"/>
      <c r="B351" s="164" t="s">
        <v>276</v>
      </c>
      <c r="C351" s="242"/>
      <c r="D351" s="349"/>
      <c r="E351" s="38"/>
      <c r="F351" s="38"/>
      <c r="G351" s="38"/>
      <c r="H351" s="375"/>
      <c r="I351" s="350"/>
      <c r="J351" s="21"/>
      <c r="K351" s="21"/>
      <c r="L351" s="21"/>
      <c r="M351" s="21"/>
      <c r="N351" s="21"/>
      <c r="O351" s="21"/>
      <c r="P351" s="21"/>
      <c r="Q351" s="21"/>
      <c r="R351" s="88"/>
      <c r="S351" s="21"/>
      <c r="T351" s="21"/>
      <c r="U351" s="21"/>
      <c r="V351" s="21"/>
      <c r="W351" s="48"/>
    </row>
    <row r="352" spans="1:23" s="83" customFormat="1" ht="64.5" customHeight="1" x14ac:dyDescent="0.25">
      <c r="A352" s="485">
        <v>172</v>
      </c>
      <c r="B352" s="165" t="s">
        <v>277</v>
      </c>
      <c r="C352" s="242" t="s">
        <v>97</v>
      </c>
      <c r="D352" s="349"/>
      <c r="E352" s="38" t="s">
        <v>168</v>
      </c>
      <c r="F352" s="38" t="s">
        <v>527</v>
      </c>
      <c r="G352" s="38" t="s">
        <v>528</v>
      </c>
      <c r="H352" s="375">
        <v>70497.899999999994</v>
      </c>
      <c r="I352" s="350" t="s">
        <v>529</v>
      </c>
      <c r="J352" s="21">
        <v>32671.3</v>
      </c>
      <c r="K352" s="21">
        <v>32344.6</v>
      </c>
      <c r="L352" s="21">
        <v>261.39999999999998</v>
      </c>
      <c r="M352" s="21">
        <v>65.3</v>
      </c>
      <c r="N352" s="21">
        <f>O352+P352+Q352</f>
        <v>32671.3</v>
      </c>
      <c r="O352" s="21">
        <v>32344.6</v>
      </c>
      <c r="P352" s="21">
        <v>261.39999999999998</v>
      </c>
      <c r="Q352" s="21">
        <v>65.3</v>
      </c>
      <c r="R352" s="88">
        <f>N352/J352*100</f>
        <v>100</v>
      </c>
      <c r="S352" s="21">
        <f>T352+U352+V352</f>
        <v>32430.7</v>
      </c>
      <c r="T352" s="21">
        <v>32106</v>
      </c>
      <c r="U352" s="21">
        <v>259.39999999999998</v>
      </c>
      <c r="V352" s="21">
        <v>65.3</v>
      </c>
      <c r="W352" s="48">
        <f>S352/J352*100</f>
        <v>99.263573840036983</v>
      </c>
    </row>
    <row r="353" spans="1:23" s="252" customFormat="1" ht="32.25" customHeight="1" x14ac:dyDescent="0.25">
      <c r="A353" s="321"/>
      <c r="B353" s="199" t="s">
        <v>189</v>
      </c>
      <c r="C353" s="251">
        <v>7</v>
      </c>
      <c r="D353" s="389"/>
      <c r="E353" s="236"/>
      <c r="F353" s="236"/>
      <c r="G353" s="236"/>
      <c r="H353" s="413"/>
      <c r="I353" s="414"/>
      <c r="J353" s="238"/>
      <c r="K353" s="238"/>
      <c r="L353" s="238"/>
      <c r="M353" s="238"/>
      <c r="N353" s="238"/>
      <c r="O353" s="238"/>
      <c r="P353" s="238"/>
      <c r="Q353" s="238"/>
      <c r="R353" s="195"/>
      <c r="S353" s="238"/>
      <c r="T353" s="238"/>
      <c r="U353" s="238"/>
      <c r="V353" s="238"/>
      <c r="W353" s="195"/>
    </row>
    <row r="354" spans="1:23" s="83" customFormat="1" ht="72" customHeight="1" x14ac:dyDescent="0.25">
      <c r="A354" s="485">
        <v>173</v>
      </c>
      <c r="B354" s="142" t="s">
        <v>183</v>
      </c>
      <c r="C354" s="242" t="s">
        <v>97</v>
      </c>
      <c r="D354" s="19"/>
      <c r="E354" s="38"/>
      <c r="F354" s="38"/>
      <c r="G354" s="38"/>
      <c r="H354" s="19"/>
      <c r="I354" s="20"/>
      <c r="J354" s="21">
        <f t="shared" si="130"/>
        <v>324235.8</v>
      </c>
      <c r="K354" s="21">
        <v>300777</v>
      </c>
      <c r="L354" s="30">
        <v>23458.799999999999</v>
      </c>
      <c r="M354" s="21">
        <v>0</v>
      </c>
      <c r="N354" s="21"/>
      <c r="O354" s="21">
        <v>0</v>
      </c>
      <c r="P354" s="21">
        <v>0</v>
      </c>
      <c r="Q354" s="21">
        <v>0</v>
      </c>
      <c r="R354" s="88"/>
      <c r="S354" s="21"/>
      <c r="T354" s="21"/>
      <c r="U354" s="21"/>
      <c r="V354" s="21"/>
      <c r="W354" s="48">
        <f t="shared" si="129"/>
        <v>0</v>
      </c>
    </row>
    <row r="355" spans="1:23" s="83" customFormat="1" ht="39.75" customHeight="1" x14ac:dyDescent="0.25">
      <c r="A355" s="485"/>
      <c r="B355" s="229" t="s">
        <v>184</v>
      </c>
      <c r="C355" s="242"/>
      <c r="D355" s="19"/>
      <c r="E355" s="26"/>
      <c r="F355" s="26"/>
      <c r="G355" s="26"/>
      <c r="H355" s="415"/>
      <c r="I355" s="253"/>
      <c r="J355" s="21">
        <f t="shared" si="130"/>
        <v>20420.599999999999</v>
      </c>
      <c r="K355" s="254"/>
      <c r="L355" s="21">
        <v>20420.599999999999</v>
      </c>
      <c r="M355" s="254"/>
      <c r="N355" s="21">
        <f t="shared" si="132"/>
        <v>0</v>
      </c>
      <c r="O355" s="254"/>
      <c r="P355" s="254"/>
      <c r="Q355" s="254"/>
      <c r="R355" s="88"/>
      <c r="S355" s="21">
        <f t="shared" si="128"/>
        <v>0</v>
      </c>
      <c r="T355" s="254"/>
      <c r="U355" s="255"/>
      <c r="V355" s="254"/>
      <c r="W355" s="48">
        <f t="shared" si="129"/>
        <v>0</v>
      </c>
    </row>
    <row r="356" spans="1:23" s="83" customFormat="1" ht="75.75" customHeight="1" x14ac:dyDescent="0.25">
      <c r="A356" s="485">
        <v>174</v>
      </c>
      <c r="B356" s="142" t="s">
        <v>185</v>
      </c>
      <c r="C356" s="242" t="s">
        <v>97</v>
      </c>
      <c r="D356" s="19"/>
      <c r="E356" s="26"/>
      <c r="F356" s="26"/>
      <c r="G356" s="26"/>
      <c r="H356" s="415"/>
      <c r="I356" s="253"/>
      <c r="J356" s="21">
        <f t="shared" si="130"/>
        <v>8938.7999999999993</v>
      </c>
      <c r="K356" s="254"/>
      <c r="L356" s="254">
        <v>8938.7999999999993</v>
      </c>
      <c r="M356" s="254"/>
      <c r="N356" s="21"/>
      <c r="O356" s="254"/>
      <c r="P356" s="254"/>
      <c r="Q356" s="254"/>
      <c r="R356" s="88"/>
      <c r="S356" s="21"/>
      <c r="T356" s="254"/>
      <c r="U356" s="255"/>
      <c r="V356" s="254"/>
      <c r="W356" s="48">
        <f t="shared" si="129"/>
        <v>0</v>
      </c>
    </row>
    <row r="357" spans="1:23" s="83" customFormat="1" ht="32.25" customHeight="1" x14ac:dyDescent="0.25">
      <c r="A357" s="485"/>
      <c r="B357" s="229" t="s">
        <v>184</v>
      </c>
      <c r="C357" s="242"/>
      <c r="D357" s="19"/>
      <c r="E357" s="26"/>
      <c r="F357" s="26"/>
      <c r="G357" s="26"/>
      <c r="H357" s="415"/>
      <c r="I357" s="253"/>
      <c r="J357" s="21">
        <f t="shared" si="130"/>
        <v>8938.7999999999993</v>
      </c>
      <c r="K357" s="254"/>
      <c r="L357" s="254">
        <v>8938.7999999999993</v>
      </c>
      <c r="M357" s="254"/>
      <c r="N357" s="21"/>
      <c r="O357" s="254"/>
      <c r="P357" s="254"/>
      <c r="Q357" s="254"/>
      <c r="R357" s="88"/>
      <c r="S357" s="21"/>
      <c r="T357" s="254"/>
      <c r="U357" s="255"/>
      <c r="V357" s="254"/>
      <c r="W357" s="48">
        <f t="shared" si="129"/>
        <v>0</v>
      </c>
    </row>
    <row r="358" spans="1:23" s="83" customFormat="1" ht="67.5" customHeight="1" x14ac:dyDescent="0.25">
      <c r="A358" s="485">
        <v>175</v>
      </c>
      <c r="B358" s="142" t="s">
        <v>186</v>
      </c>
      <c r="C358" s="242" t="s">
        <v>97</v>
      </c>
      <c r="D358" s="19"/>
      <c r="E358" s="26"/>
      <c r="F358" s="26"/>
      <c r="G358" s="26"/>
      <c r="H358" s="415"/>
      <c r="I358" s="253"/>
      <c r="J358" s="21">
        <f t="shared" si="130"/>
        <v>120131.5</v>
      </c>
      <c r="K358" s="254">
        <v>105930</v>
      </c>
      <c r="L358" s="254">
        <v>14201.5</v>
      </c>
      <c r="M358" s="254"/>
      <c r="N358" s="21"/>
      <c r="O358" s="254"/>
      <c r="P358" s="254"/>
      <c r="Q358" s="254"/>
      <c r="R358" s="88"/>
      <c r="S358" s="21"/>
      <c r="T358" s="254"/>
      <c r="U358" s="255"/>
      <c r="V358" s="254"/>
      <c r="W358" s="48">
        <f t="shared" si="129"/>
        <v>0</v>
      </c>
    </row>
    <row r="359" spans="1:23" s="83" customFormat="1" ht="38.25" customHeight="1" x14ac:dyDescent="0.25">
      <c r="A359" s="485"/>
      <c r="B359" s="229" t="s">
        <v>184</v>
      </c>
      <c r="C359" s="242"/>
      <c r="D359" s="19"/>
      <c r="E359" s="26"/>
      <c r="F359" s="26"/>
      <c r="G359" s="26"/>
      <c r="H359" s="415"/>
      <c r="I359" s="253"/>
      <c r="J359" s="21">
        <f t="shared" si="130"/>
        <v>18333</v>
      </c>
      <c r="K359" s="254"/>
      <c r="L359" s="254">
        <v>18333</v>
      </c>
      <c r="M359" s="254"/>
      <c r="N359" s="21"/>
      <c r="O359" s="254"/>
      <c r="P359" s="254"/>
      <c r="Q359" s="254"/>
      <c r="R359" s="88"/>
      <c r="S359" s="21"/>
      <c r="T359" s="254"/>
      <c r="U359" s="255"/>
      <c r="V359" s="254"/>
      <c r="W359" s="48">
        <f t="shared" si="129"/>
        <v>0</v>
      </c>
    </row>
    <row r="360" spans="1:23" s="83" customFormat="1" ht="69.75" customHeight="1" x14ac:dyDescent="0.25">
      <c r="A360" s="485">
        <v>176</v>
      </c>
      <c r="B360" s="159" t="s">
        <v>308</v>
      </c>
      <c r="C360" s="242" t="s">
        <v>97</v>
      </c>
      <c r="D360" s="19"/>
      <c r="E360" s="26"/>
      <c r="F360" s="26"/>
      <c r="G360" s="26"/>
      <c r="H360" s="415"/>
      <c r="I360" s="253"/>
      <c r="J360" s="21">
        <f t="shared" si="130"/>
        <v>18884.8</v>
      </c>
      <c r="K360" s="254"/>
      <c r="L360" s="254">
        <v>18884.8</v>
      </c>
      <c r="M360" s="254"/>
      <c r="N360" s="21"/>
      <c r="O360" s="254"/>
      <c r="P360" s="254"/>
      <c r="Q360" s="254"/>
      <c r="R360" s="88"/>
      <c r="S360" s="21"/>
      <c r="T360" s="254"/>
      <c r="U360" s="255"/>
      <c r="V360" s="254"/>
      <c r="W360" s="48">
        <f t="shared" si="129"/>
        <v>0</v>
      </c>
    </row>
    <row r="361" spans="1:23" s="83" customFormat="1" ht="40.5" customHeight="1" x14ac:dyDescent="0.25">
      <c r="A361" s="485"/>
      <c r="B361" s="229" t="s">
        <v>184</v>
      </c>
      <c r="C361" s="242"/>
      <c r="D361" s="19"/>
      <c r="E361" s="26"/>
      <c r="F361" s="26"/>
      <c r="G361" s="26"/>
      <c r="H361" s="415"/>
      <c r="I361" s="253"/>
      <c r="J361" s="21">
        <f t="shared" si="130"/>
        <v>18884.8</v>
      </c>
      <c r="K361" s="254"/>
      <c r="L361" s="254">
        <v>18884.8</v>
      </c>
      <c r="M361" s="254"/>
      <c r="N361" s="21"/>
      <c r="O361" s="254"/>
      <c r="P361" s="254"/>
      <c r="Q361" s="254"/>
      <c r="R361" s="88"/>
      <c r="S361" s="21"/>
      <c r="T361" s="254"/>
      <c r="U361" s="255"/>
      <c r="V361" s="254"/>
      <c r="W361" s="48">
        <f t="shared" si="129"/>
        <v>0</v>
      </c>
    </row>
    <row r="362" spans="1:23" s="83" customFormat="1" ht="72" customHeight="1" x14ac:dyDescent="0.25">
      <c r="A362" s="485">
        <v>177</v>
      </c>
      <c r="B362" s="159" t="s">
        <v>297</v>
      </c>
      <c r="C362" s="242" t="s">
        <v>97</v>
      </c>
      <c r="D362" s="19"/>
      <c r="E362" s="26"/>
      <c r="F362" s="26"/>
      <c r="G362" s="26"/>
      <c r="H362" s="415"/>
      <c r="I362" s="253"/>
      <c r="J362" s="21">
        <f t="shared" si="130"/>
        <v>32986.699999999997</v>
      </c>
      <c r="K362" s="254"/>
      <c r="L362" s="254">
        <v>32986.699999999997</v>
      </c>
      <c r="M362" s="254"/>
      <c r="N362" s="21"/>
      <c r="O362" s="254"/>
      <c r="P362" s="254"/>
      <c r="Q362" s="254"/>
      <c r="R362" s="88"/>
      <c r="S362" s="21"/>
      <c r="T362" s="254"/>
      <c r="U362" s="255"/>
      <c r="V362" s="254"/>
      <c r="W362" s="48">
        <f t="shared" si="129"/>
        <v>0</v>
      </c>
    </row>
    <row r="363" spans="1:23" ht="38.25" customHeight="1" x14ac:dyDescent="0.2">
      <c r="A363" s="501"/>
      <c r="B363" s="229" t="s">
        <v>184</v>
      </c>
      <c r="C363" s="41"/>
      <c r="D363" s="90"/>
      <c r="E363" s="84"/>
      <c r="F363" s="84"/>
      <c r="G363" s="84"/>
      <c r="H363" s="109"/>
      <c r="I363" s="98"/>
      <c r="J363" s="99">
        <f t="shared" si="130"/>
        <v>32986.699999999997</v>
      </c>
      <c r="K363" s="91"/>
      <c r="L363" s="91">
        <v>32986.699999999997</v>
      </c>
      <c r="M363" s="91"/>
      <c r="N363" s="99"/>
      <c r="O363" s="91"/>
      <c r="P363" s="91"/>
      <c r="Q363" s="91"/>
      <c r="R363" s="100"/>
      <c r="S363" s="99"/>
      <c r="T363" s="91"/>
      <c r="U363" s="102"/>
      <c r="V363" s="91"/>
      <c r="W363" s="86">
        <f t="shared" si="129"/>
        <v>0</v>
      </c>
    </row>
    <row r="364" spans="1:23" s="83" customFormat="1" ht="71.25" customHeight="1" x14ac:dyDescent="0.25">
      <c r="A364" s="485">
        <v>178</v>
      </c>
      <c r="B364" s="159" t="s">
        <v>298</v>
      </c>
      <c r="C364" s="242" t="s">
        <v>97</v>
      </c>
      <c r="D364" s="19"/>
      <c r="E364" s="26"/>
      <c r="F364" s="26"/>
      <c r="G364" s="26"/>
      <c r="H364" s="415"/>
      <c r="I364" s="253"/>
      <c r="J364" s="21">
        <f t="shared" si="130"/>
        <v>26602.3</v>
      </c>
      <c r="K364" s="254"/>
      <c r="L364" s="254">
        <v>26602.3</v>
      </c>
      <c r="M364" s="254"/>
      <c r="N364" s="21"/>
      <c r="O364" s="254"/>
      <c r="P364" s="254"/>
      <c r="Q364" s="254"/>
      <c r="R364" s="88"/>
      <c r="S364" s="21"/>
      <c r="T364" s="254"/>
      <c r="U364" s="255"/>
      <c r="V364" s="254"/>
      <c r="W364" s="48">
        <f t="shared" si="129"/>
        <v>0</v>
      </c>
    </row>
    <row r="365" spans="1:23" ht="34.5" customHeight="1" x14ac:dyDescent="0.2">
      <c r="A365" s="501"/>
      <c r="B365" s="229" t="s">
        <v>184</v>
      </c>
      <c r="C365" s="41"/>
      <c r="D365" s="90"/>
      <c r="E365" s="84"/>
      <c r="F365" s="84"/>
      <c r="G365" s="84"/>
      <c r="H365" s="109"/>
      <c r="I365" s="98"/>
      <c r="J365" s="99">
        <f t="shared" si="130"/>
        <v>26602.3</v>
      </c>
      <c r="K365" s="91"/>
      <c r="L365" s="91">
        <v>26602.3</v>
      </c>
      <c r="M365" s="91"/>
      <c r="N365" s="99"/>
      <c r="O365" s="91"/>
      <c r="P365" s="91"/>
      <c r="Q365" s="91"/>
      <c r="R365" s="100"/>
      <c r="S365" s="99"/>
      <c r="T365" s="91"/>
      <c r="U365" s="102"/>
      <c r="V365" s="91"/>
      <c r="W365" s="86">
        <f t="shared" si="129"/>
        <v>0</v>
      </c>
    </row>
    <row r="366" spans="1:23" s="83" customFormat="1" ht="69.75" customHeight="1" x14ac:dyDescent="0.25">
      <c r="A366" s="485">
        <v>179</v>
      </c>
      <c r="B366" s="159" t="s">
        <v>309</v>
      </c>
      <c r="C366" s="242" t="s">
        <v>97</v>
      </c>
      <c r="D366" s="19"/>
      <c r="E366" s="26"/>
      <c r="F366" s="26"/>
      <c r="G366" s="26"/>
      <c r="H366" s="415"/>
      <c r="I366" s="253"/>
      <c r="J366" s="21">
        <f t="shared" si="130"/>
        <v>14061.6</v>
      </c>
      <c r="K366" s="254"/>
      <c r="L366" s="254">
        <v>14061.6</v>
      </c>
      <c r="M366" s="254"/>
      <c r="N366" s="21"/>
      <c r="O366" s="254"/>
      <c r="P366" s="254"/>
      <c r="Q366" s="254"/>
      <c r="R366" s="88"/>
      <c r="S366" s="21"/>
      <c r="T366" s="254"/>
      <c r="U366" s="255"/>
      <c r="V366" s="254"/>
      <c r="W366" s="48">
        <f t="shared" si="129"/>
        <v>0</v>
      </c>
    </row>
    <row r="367" spans="1:23" s="83" customFormat="1" ht="33.75" customHeight="1" x14ac:dyDescent="0.25">
      <c r="A367" s="485"/>
      <c r="B367" s="229" t="s">
        <v>184</v>
      </c>
      <c r="C367" s="242"/>
      <c r="D367" s="19"/>
      <c r="E367" s="26"/>
      <c r="F367" s="26"/>
      <c r="G367" s="26"/>
      <c r="H367" s="415"/>
      <c r="I367" s="253"/>
      <c r="J367" s="21">
        <f t="shared" si="130"/>
        <v>14061.6</v>
      </c>
      <c r="K367" s="254"/>
      <c r="L367" s="254">
        <v>14061.6</v>
      </c>
      <c r="M367" s="254"/>
      <c r="N367" s="21"/>
      <c r="O367" s="254"/>
      <c r="P367" s="254"/>
      <c r="Q367" s="254"/>
      <c r="R367" s="88"/>
      <c r="S367" s="21"/>
      <c r="T367" s="254"/>
      <c r="U367" s="255"/>
      <c r="V367" s="254"/>
      <c r="W367" s="48">
        <f t="shared" si="129"/>
        <v>0</v>
      </c>
    </row>
    <row r="368" spans="1:23" s="412" customFormat="1" ht="46.5" customHeight="1" x14ac:dyDescent="0.25">
      <c r="A368" s="500"/>
      <c r="B368" s="151" t="s">
        <v>93</v>
      </c>
      <c r="C368" s="410"/>
      <c r="D368" s="411"/>
      <c r="E368" s="336"/>
      <c r="F368" s="336"/>
      <c r="G368" s="336"/>
      <c r="H368" s="336"/>
      <c r="I368" s="337"/>
      <c r="J368" s="338">
        <f>K368+L368+M368</f>
        <v>133780.4</v>
      </c>
      <c r="K368" s="339">
        <f>K371+K373+K374+K375+K376+K377</f>
        <v>0</v>
      </c>
      <c r="L368" s="339">
        <f t="shared" ref="L368:M368" si="147">L371+L373+L374+L375+L376+L377</f>
        <v>133780.4</v>
      </c>
      <c r="M368" s="339">
        <f t="shared" si="147"/>
        <v>0</v>
      </c>
      <c r="N368" s="338">
        <f t="shared" ref="N368" si="148">N373+N375+N377</f>
        <v>0</v>
      </c>
      <c r="O368" s="339">
        <f>O371+O373+O374+O375+O376+O377</f>
        <v>0</v>
      </c>
      <c r="P368" s="339">
        <f t="shared" ref="P368:Q368" si="149">P371+P373+P374+P375+P376+P377</f>
        <v>0</v>
      </c>
      <c r="Q368" s="339">
        <f t="shared" si="149"/>
        <v>0</v>
      </c>
      <c r="R368" s="340">
        <f t="shared" si="127"/>
        <v>0</v>
      </c>
      <c r="S368" s="338">
        <f>T368+U368+V368</f>
        <v>0</v>
      </c>
      <c r="T368" s="339">
        <f>T371+T373+T374+T375+T376+T377</f>
        <v>0</v>
      </c>
      <c r="U368" s="339">
        <f t="shared" ref="U368:V368" si="150">U371+U373+U374+U375+U376+U377</f>
        <v>0</v>
      </c>
      <c r="V368" s="339">
        <f t="shared" si="150"/>
        <v>0</v>
      </c>
      <c r="W368" s="48">
        <f t="shared" si="129"/>
        <v>0</v>
      </c>
    </row>
    <row r="369" spans="1:23" s="252" customFormat="1" ht="67.5" customHeight="1" x14ac:dyDescent="0.25">
      <c r="A369" s="321"/>
      <c r="B369" s="199" t="s">
        <v>28</v>
      </c>
      <c r="C369" s="251"/>
      <c r="D369" s="190"/>
      <c r="E369" s="191"/>
      <c r="F369" s="191"/>
      <c r="G369" s="191"/>
      <c r="H369" s="191"/>
      <c r="I369" s="192"/>
      <c r="J369" s="238"/>
      <c r="K369" s="194"/>
      <c r="L369" s="194"/>
      <c r="M369" s="194"/>
      <c r="N369" s="238"/>
      <c r="O369" s="194"/>
      <c r="P369" s="194"/>
      <c r="Q369" s="194"/>
      <c r="R369" s="195"/>
      <c r="S369" s="238"/>
      <c r="T369" s="194"/>
      <c r="U369" s="194"/>
      <c r="V369" s="194"/>
      <c r="W369" s="195"/>
    </row>
    <row r="370" spans="1:23" s="50" customFormat="1" ht="28.5" customHeight="1" x14ac:dyDescent="0.2">
      <c r="A370" s="502"/>
      <c r="B370" s="462" t="s">
        <v>514</v>
      </c>
      <c r="C370" s="49"/>
      <c r="D370" s="61"/>
      <c r="E370" s="63"/>
      <c r="F370" s="63"/>
      <c r="G370" s="63"/>
      <c r="H370" s="63"/>
      <c r="I370" s="93"/>
      <c r="J370" s="85"/>
      <c r="K370" s="97"/>
      <c r="L370" s="97"/>
      <c r="M370" s="97"/>
      <c r="N370" s="85"/>
      <c r="O370" s="97"/>
      <c r="P370" s="97"/>
      <c r="Q370" s="97"/>
      <c r="R370" s="86"/>
      <c r="S370" s="85"/>
      <c r="T370" s="97"/>
      <c r="U370" s="97"/>
      <c r="V370" s="97"/>
      <c r="W370" s="86"/>
    </row>
    <row r="371" spans="1:23" s="244" customFormat="1" ht="67.5" customHeight="1" x14ac:dyDescent="0.25">
      <c r="A371" s="486">
        <v>180</v>
      </c>
      <c r="B371" s="119" t="s">
        <v>395</v>
      </c>
      <c r="C371" s="243"/>
      <c r="D371" s="47"/>
      <c r="E371" s="256"/>
      <c r="F371" s="256"/>
      <c r="G371" s="256"/>
      <c r="H371" s="256"/>
      <c r="I371" s="257"/>
      <c r="J371" s="30">
        <f>K371+L371+M371</f>
        <v>4068.3</v>
      </c>
      <c r="K371" s="258"/>
      <c r="L371" s="258">
        <v>4068.3</v>
      </c>
      <c r="M371" s="258"/>
      <c r="N371" s="30"/>
      <c r="O371" s="258"/>
      <c r="P371" s="258"/>
      <c r="Q371" s="258"/>
      <c r="R371" s="48"/>
      <c r="S371" s="30"/>
      <c r="T371" s="258"/>
      <c r="U371" s="258"/>
      <c r="V371" s="258"/>
      <c r="W371" s="48">
        <f t="shared" si="129"/>
        <v>0</v>
      </c>
    </row>
    <row r="372" spans="1:23" s="50" customFormat="1" ht="30.75" customHeight="1" x14ac:dyDescent="0.2">
      <c r="A372" s="502"/>
      <c r="B372" s="461" t="s">
        <v>515</v>
      </c>
      <c r="C372" s="49"/>
      <c r="D372" s="61"/>
      <c r="E372" s="63"/>
      <c r="F372" s="63"/>
      <c r="G372" s="63"/>
      <c r="H372" s="63"/>
      <c r="I372" s="93"/>
      <c r="J372" s="85"/>
      <c r="K372" s="97"/>
      <c r="L372" s="97"/>
      <c r="M372" s="97"/>
      <c r="N372" s="85"/>
      <c r="O372" s="97"/>
      <c r="P372" s="97"/>
      <c r="Q372" s="97"/>
      <c r="R372" s="86"/>
      <c r="S372" s="85"/>
      <c r="T372" s="97"/>
      <c r="U372" s="97"/>
      <c r="V372" s="97"/>
      <c r="W372" s="86"/>
    </row>
    <row r="373" spans="1:23" s="244" customFormat="1" ht="83.25" customHeight="1" x14ac:dyDescent="0.25">
      <c r="A373" s="486">
        <v>181</v>
      </c>
      <c r="B373" s="166" t="s">
        <v>278</v>
      </c>
      <c r="C373" s="243"/>
      <c r="D373" s="47"/>
      <c r="E373" s="256"/>
      <c r="F373" s="256" t="s">
        <v>161</v>
      </c>
      <c r="G373" s="256" t="s">
        <v>162</v>
      </c>
      <c r="H373" s="256">
        <v>3097.1</v>
      </c>
      <c r="I373" s="257"/>
      <c r="J373" s="30">
        <f t="shared" ref="J373:J379" si="151">K373+L373+M373</f>
        <v>801.4</v>
      </c>
      <c r="K373" s="258"/>
      <c r="L373" s="258">
        <v>801.4</v>
      </c>
      <c r="M373" s="258">
        <v>0</v>
      </c>
      <c r="N373" s="30">
        <f>SUM(O373:Q373)</f>
        <v>0</v>
      </c>
      <c r="O373" s="258"/>
      <c r="P373" s="258">
        <v>0</v>
      </c>
      <c r="Q373" s="258">
        <v>0</v>
      </c>
      <c r="R373" s="48">
        <f t="shared" si="127"/>
        <v>0</v>
      </c>
      <c r="S373" s="30">
        <f>SUM(T373:V373)</f>
        <v>0</v>
      </c>
      <c r="T373" s="254"/>
      <c r="U373" s="254">
        <v>0</v>
      </c>
      <c r="V373" s="254">
        <v>0</v>
      </c>
      <c r="W373" s="48">
        <f t="shared" si="129"/>
        <v>0</v>
      </c>
    </row>
    <row r="374" spans="1:23" s="83" customFormat="1" ht="52.5" customHeight="1" x14ac:dyDescent="0.25">
      <c r="A374" s="485">
        <v>182</v>
      </c>
      <c r="B374" s="166" t="s">
        <v>279</v>
      </c>
      <c r="C374" s="242"/>
      <c r="D374" s="19"/>
      <c r="E374" s="26"/>
      <c r="F374" s="26"/>
      <c r="G374" s="26"/>
      <c r="H374" s="26"/>
      <c r="I374" s="253"/>
      <c r="J374" s="30">
        <f t="shared" si="151"/>
        <v>6452.3</v>
      </c>
      <c r="K374" s="258"/>
      <c r="L374" s="258">
        <v>6452.3</v>
      </c>
      <c r="M374" s="258"/>
      <c r="N374" s="30"/>
      <c r="O374" s="258"/>
      <c r="P374" s="258">
        <v>0</v>
      </c>
      <c r="Q374" s="258"/>
      <c r="R374" s="48"/>
      <c r="S374" s="30"/>
      <c r="T374" s="254"/>
      <c r="U374" s="254"/>
      <c r="V374" s="254"/>
      <c r="W374" s="48">
        <f t="shared" si="129"/>
        <v>0</v>
      </c>
    </row>
    <row r="375" spans="1:23" s="244" customFormat="1" ht="88.5" customHeight="1" x14ac:dyDescent="0.25">
      <c r="A375" s="486">
        <v>183</v>
      </c>
      <c r="B375" s="166" t="s">
        <v>280</v>
      </c>
      <c r="C375" s="243"/>
      <c r="D375" s="47"/>
      <c r="E375" s="256"/>
      <c r="F375" s="256"/>
      <c r="G375" s="256"/>
      <c r="H375" s="256"/>
      <c r="I375" s="257"/>
      <c r="J375" s="30">
        <f t="shared" si="151"/>
        <v>2532.3000000000002</v>
      </c>
      <c r="K375" s="258"/>
      <c r="L375" s="258">
        <v>2532.3000000000002</v>
      </c>
      <c r="M375" s="258"/>
      <c r="N375" s="30"/>
      <c r="O375" s="258"/>
      <c r="P375" s="258"/>
      <c r="Q375" s="258"/>
      <c r="R375" s="48">
        <f t="shared" si="127"/>
        <v>0</v>
      </c>
      <c r="S375" s="30"/>
      <c r="T375" s="254"/>
      <c r="U375" s="254"/>
      <c r="V375" s="254"/>
      <c r="W375" s="48">
        <f t="shared" si="129"/>
        <v>0</v>
      </c>
    </row>
    <row r="376" spans="1:23" s="244" customFormat="1" ht="88.5" customHeight="1" x14ac:dyDescent="0.25">
      <c r="A376" s="486">
        <v>184</v>
      </c>
      <c r="B376" s="166" t="s">
        <v>281</v>
      </c>
      <c r="C376" s="243"/>
      <c r="D376" s="47"/>
      <c r="E376" s="256"/>
      <c r="F376" s="256"/>
      <c r="G376" s="256"/>
      <c r="H376" s="256"/>
      <c r="I376" s="257"/>
      <c r="J376" s="30">
        <f t="shared" si="151"/>
        <v>9056.1</v>
      </c>
      <c r="K376" s="258"/>
      <c r="L376" s="258">
        <v>9056.1</v>
      </c>
      <c r="M376" s="258"/>
      <c r="N376" s="30"/>
      <c r="O376" s="258"/>
      <c r="P376" s="258"/>
      <c r="Q376" s="258"/>
      <c r="R376" s="48"/>
      <c r="S376" s="30"/>
      <c r="T376" s="258"/>
      <c r="U376" s="258"/>
      <c r="V376" s="258"/>
      <c r="W376" s="48">
        <f t="shared" si="129"/>
        <v>0</v>
      </c>
    </row>
    <row r="377" spans="1:23" s="244" customFormat="1" ht="55.5" customHeight="1" x14ac:dyDescent="0.25">
      <c r="A377" s="486">
        <v>185</v>
      </c>
      <c r="B377" s="166" t="s">
        <v>282</v>
      </c>
      <c r="C377" s="243"/>
      <c r="D377" s="47"/>
      <c r="E377" s="256"/>
      <c r="F377" s="256"/>
      <c r="G377" s="256"/>
      <c r="H377" s="256"/>
      <c r="I377" s="257"/>
      <c r="J377" s="30">
        <f t="shared" si="151"/>
        <v>110870</v>
      </c>
      <c r="K377" s="258"/>
      <c r="L377" s="258">
        <v>110870</v>
      </c>
      <c r="M377" s="259"/>
      <c r="N377" s="21"/>
      <c r="O377" s="258"/>
      <c r="P377" s="258"/>
      <c r="Q377" s="258"/>
      <c r="R377" s="48">
        <f t="shared" si="127"/>
        <v>0</v>
      </c>
      <c r="S377" s="30"/>
      <c r="T377" s="258"/>
      <c r="U377" s="258"/>
      <c r="V377" s="258"/>
      <c r="W377" s="48">
        <f t="shared" si="129"/>
        <v>0</v>
      </c>
    </row>
    <row r="378" spans="1:23" s="387" customFormat="1" ht="81" customHeight="1" x14ac:dyDescent="0.25">
      <c r="A378" s="498"/>
      <c r="B378" s="158" t="s">
        <v>397</v>
      </c>
      <c r="C378" s="380"/>
      <c r="D378" s="381"/>
      <c r="E378" s="221"/>
      <c r="F378" s="221"/>
      <c r="G378" s="221"/>
      <c r="H378" s="382"/>
      <c r="I378" s="383"/>
      <c r="J378" s="384">
        <f t="shared" si="151"/>
        <v>14363.199999999999</v>
      </c>
      <c r="K378" s="385">
        <f>K379</f>
        <v>13708.4</v>
      </c>
      <c r="L378" s="385">
        <f>L379</f>
        <v>654.79999999999995</v>
      </c>
      <c r="M378" s="385">
        <f>M379</f>
        <v>0</v>
      </c>
      <c r="N378" s="384"/>
      <c r="O378" s="385">
        <f>O379</f>
        <v>0</v>
      </c>
      <c r="P378" s="385">
        <f>P379</f>
        <v>0</v>
      </c>
      <c r="Q378" s="385">
        <f>Q379</f>
        <v>0</v>
      </c>
      <c r="R378" s="386"/>
      <c r="S378" s="384"/>
      <c r="T378" s="385">
        <f>T379</f>
        <v>0</v>
      </c>
      <c r="U378" s="385">
        <f>U379</f>
        <v>0</v>
      </c>
      <c r="V378" s="385">
        <f>V379</f>
        <v>0</v>
      </c>
      <c r="W378" s="386">
        <f t="shared" ref="W378:W429" si="152">S378/J378*100</f>
        <v>0</v>
      </c>
    </row>
    <row r="379" spans="1:23" s="341" customFormat="1" ht="55.5" customHeight="1" x14ac:dyDescent="0.25">
      <c r="A379" s="493"/>
      <c r="B379" s="151" t="s">
        <v>398</v>
      </c>
      <c r="C379" s="334"/>
      <c r="D379" s="335"/>
      <c r="E379" s="222"/>
      <c r="F379" s="222"/>
      <c r="G379" s="222"/>
      <c r="H379" s="336"/>
      <c r="I379" s="337"/>
      <c r="J379" s="338">
        <f t="shared" si="151"/>
        <v>14363.199999999999</v>
      </c>
      <c r="K379" s="339">
        <f>K381</f>
        <v>13708.4</v>
      </c>
      <c r="L379" s="339">
        <f t="shared" ref="L379:M379" si="153">L381</f>
        <v>654.79999999999995</v>
      </c>
      <c r="M379" s="339">
        <f t="shared" si="153"/>
        <v>0</v>
      </c>
      <c r="N379" s="338"/>
      <c r="O379" s="339">
        <f>O381</f>
        <v>0</v>
      </c>
      <c r="P379" s="339">
        <f t="shared" ref="P379:Q379" si="154">P381</f>
        <v>0</v>
      </c>
      <c r="Q379" s="339">
        <f t="shared" si="154"/>
        <v>0</v>
      </c>
      <c r="R379" s="340"/>
      <c r="S379" s="338"/>
      <c r="T379" s="339"/>
      <c r="U379" s="339"/>
      <c r="V379" s="339"/>
      <c r="W379" s="340">
        <f t="shared" si="152"/>
        <v>0</v>
      </c>
    </row>
    <row r="380" spans="1:23" s="83" customFormat="1" ht="39" customHeight="1" x14ac:dyDescent="0.25">
      <c r="A380" s="485"/>
      <c r="B380" s="458" t="s">
        <v>513</v>
      </c>
      <c r="C380" s="267"/>
      <c r="D380" s="415"/>
      <c r="E380" s="26"/>
      <c r="F380" s="26"/>
      <c r="G380" s="26"/>
      <c r="H380" s="26"/>
      <c r="I380" s="253"/>
      <c r="J380" s="21">
        <f t="shared" si="130"/>
        <v>0</v>
      </c>
      <c r="K380" s="254"/>
      <c r="L380" s="254"/>
      <c r="M380" s="254"/>
      <c r="N380" s="21">
        <f t="shared" si="132"/>
        <v>0</v>
      </c>
      <c r="O380" s="254"/>
      <c r="P380" s="254"/>
      <c r="Q380" s="254"/>
      <c r="R380" s="88"/>
      <c r="S380" s="21">
        <f t="shared" ref="S380:S383" si="155">T380+U380+V380</f>
        <v>0</v>
      </c>
      <c r="T380" s="254"/>
      <c r="U380" s="255"/>
      <c r="V380" s="254"/>
      <c r="W380" s="48"/>
    </row>
    <row r="381" spans="1:23" s="83" customFormat="1" ht="76.5" customHeight="1" x14ac:dyDescent="0.25">
      <c r="A381" s="485">
        <v>186</v>
      </c>
      <c r="B381" s="119" t="s">
        <v>399</v>
      </c>
      <c r="C381" s="408" t="s">
        <v>408</v>
      </c>
      <c r="D381" s="415"/>
      <c r="E381" s="26" t="s">
        <v>510</v>
      </c>
      <c r="F381" s="26" t="s">
        <v>530</v>
      </c>
      <c r="G381" s="26" t="s">
        <v>531</v>
      </c>
      <c r="H381" s="26">
        <v>14374.5</v>
      </c>
      <c r="I381" s="253" t="s">
        <v>532</v>
      </c>
      <c r="J381" s="21">
        <f>K381+L381+M381</f>
        <v>14363.199999999999</v>
      </c>
      <c r="K381" s="254">
        <v>13708.4</v>
      </c>
      <c r="L381" s="254">
        <v>654.79999999999995</v>
      </c>
      <c r="M381" s="254"/>
      <c r="N381" s="21"/>
      <c r="O381" s="254"/>
      <c r="P381" s="254"/>
      <c r="Q381" s="254"/>
      <c r="R381" s="88"/>
      <c r="S381" s="21"/>
      <c r="T381" s="254"/>
      <c r="U381" s="255"/>
      <c r="V381" s="254"/>
      <c r="W381" s="48">
        <f t="shared" si="152"/>
        <v>0</v>
      </c>
    </row>
    <row r="382" spans="1:23" s="406" customFormat="1" ht="71.25" customHeight="1" x14ac:dyDescent="0.25">
      <c r="A382" s="499"/>
      <c r="B382" s="459" t="s">
        <v>283</v>
      </c>
      <c r="C382" s="416"/>
      <c r="D382" s="417"/>
      <c r="E382" s="382"/>
      <c r="F382" s="382"/>
      <c r="G382" s="382"/>
      <c r="H382" s="382"/>
      <c r="I382" s="383"/>
      <c r="J382" s="384">
        <f t="shared" si="130"/>
        <v>120000</v>
      </c>
      <c r="K382" s="385">
        <f>K383</f>
        <v>0</v>
      </c>
      <c r="L382" s="385">
        <f>L383</f>
        <v>120000</v>
      </c>
      <c r="M382" s="385">
        <f>M383</f>
        <v>0</v>
      </c>
      <c r="N382" s="384">
        <f t="shared" si="132"/>
        <v>0</v>
      </c>
      <c r="O382" s="385">
        <f>O383</f>
        <v>0</v>
      </c>
      <c r="P382" s="385">
        <f t="shared" ref="P382:Q382" si="156">P383</f>
        <v>0</v>
      </c>
      <c r="Q382" s="385">
        <f t="shared" si="156"/>
        <v>0</v>
      </c>
      <c r="R382" s="386"/>
      <c r="S382" s="384">
        <f t="shared" si="155"/>
        <v>0</v>
      </c>
      <c r="T382" s="385">
        <f>T383</f>
        <v>0</v>
      </c>
      <c r="U382" s="418">
        <f>U383</f>
        <v>0</v>
      </c>
      <c r="V382" s="385">
        <f>V383</f>
        <v>0</v>
      </c>
      <c r="W382" s="386">
        <f t="shared" si="152"/>
        <v>0</v>
      </c>
    </row>
    <row r="383" spans="1:23" s="412" customFormat="1" ht="37.5" customHeight="1" x14ac:dyDescent="0.25">
      <c r="A383" s="500"/>
      <c r="B383" s="460" t="s">
        <v>396</v>
      </c>
      <c r="C383" s="419"/>
      <c r="D383" s="420"/>
      <c r="E383" s="336"/>
      <c r="F383" s="336"/>
      <c r="G383" s="336"/>
      <c r="H383" s="336"/>
      <c r="I383" s="337"/>
      <c r="J383" s="338">
        <f t="shared" si="130"/>
        <v>120000</v>
      </c>
      <c r="K383" s="339">
        <f>K385</f>
        <v>0</v>
      </c>
      <c r="L383" s="339">
        <f>L385</f>
        <v>120000</v>
      </c>
      <c r="M383" s="339">
        <f>M385</f>
        <v>0</v>
      </c>
      <c r="N383" s="338">
        <f t="shared" si="132"/>
        <v>0</v>
      </c>
      <c r="O383" s="339">
        <f>O385</f>
        <v>0</v>
      </c>
      <c r="P383" s="339">
        <f t="shared" ref="P383:Q383" si="157">P385</f>
        <v>0</v>
      </c>
      <c r="Q383" s="339">
        <f t="shared" si="157"/>
        <v>0</v>
      </c>
      <c r="R383" s="340"/>
      <c r="S383" s="338">
        <f t="shared" si="155"/>
        <v>0</v>
      </c>
      <c r="T383" s="339">
        <f>T385</f>
        <v>0</v>
      </c>
      <c r="U383" s="421">
        <f>U385</f>
        <v>0</v>
      </c>
      <c r="V383" s="339">
        <f>V385</f>
        <v>0</v>
      </c>
      <c r="W383" s="340"/>
    </row>
    <row r="384" spans="1:23" s="83" customFormat="1" ht="27.75" customHeight="1" x14ac:dyDescent="0.25">
      <c r="A384" s="485"/>
      <c r="B384" s="164" t="s">
        <v>284</v>
      </c>
      <c r="C384" s="267"/>
      <c r="D384" s="415"/>
      <c r="E384" s="26"/>
      <c r="F384" s="26"/>
      <c r="G384" s="26"/>
      <c r="H384" s="26"/>
      <c r="I384" s="253"/>
      <c r="J384" s="30"/>
      <c r="K384" s="258"/>
      <c r="L384" s="258"/>
      <c r="M384" s="258"/>
      <c r="N384" s="30"/>
      <c r="O384" s="258"/>
      <c r="P384" s="258"/>
      <c r="Q384" s="258"/>
      <c r="R384" s="48"/>
      <c r="S384" s="30"/>
      <c r="T384" s="258"/>
      <c r="U384" s="259"/>
      <c r="V384" s="254"/>
      <c r="W384" s="48"/>
    </row>
    <row r="385" spans="1:23" s="244" customFormat="1" ht="69.75" customHeight="1" x14ac:dyDescent="0.25">
      <c r="A385" s="486">
        <v>187</v>
      </c>
      <c r="B385" s="159" t="s">
        <v>285</v>
      </c>
      <c r="C385" s="261"/>
      <c r="D385" s="343"/>
      <c r="E385" s="256"/>
      <c r="F385" s="256"/>
      <c r="G385" s="256"/>
      <c r="H385" s="343"/>
      <c r="I385" s="257"/>
      <c r="J385" s="30">
        <f>K385+L385+M385</f>
        <v>120000</v>
      </c>
      <c r="K385" s="258"/>
      <c r="L385" s="258">
        <v>120000</v>
      </c>
      <c r="M385" s="259"/>
      <c r="N385" s="30"/>
      <c r="O385" s="258"/>
      <c r="P385" s="258"/>
      <c r="Q385" s="258"/>
      <c r="R385" s="48"/>
      <c r="S385" s="30"/>
      <c r="T385" s="258"/>
      <c r="U385" s="259"/>
      <c r="V385" s="258"/>
      <c r="W385" s="48">
        <f t="shared" si="152"/>
        <v>0</v>
      </c>
    </row>
    <row r="386" spans="1:23" s="241" customFormat="1" ht="22.5" customHeight="1" x14ac:dyDescent="0.25">
      <c r="A386" s="490"/>
      <c r="B386" s="167" t="s">
        <v>39</v>
      </c>
      <c r="C386" s="422"/>
      <c r="D386" s="423"/>
      <c r="E386" s="302"/>
      <c r="F386" s="302"/>
      <c r="G386" s="302"/>
      <c r="H386" s="302"/>
      <c r="I386" s="303"/>
      <c r="J386" s="18">
        <f t="shared" si="130"/>
        <v>20722.599999999999</v>
      </c>
      <c r="K386" s="304">
        <f>K388</f>
        <v>13671.3</v>
      </c>
      <c r="L386" s="304">
        <f t="shared" ref="L386:M386" si="158">L388</f>
        <v>7051.3</v>
      </c>
      <c r="M386" s="304">
        <f t="shared" si="158"/>
        <v>0</v>
      </c>
      <c r="N386" s="18">
        <f t="shared" si="132"/>
        <v>0</v>
      </c>
      <c r="O386" s="304">
        <f t="shared" ref="O386:Q386" si="159">O388</f>
        <v>0</v>
      </c>
      <c r="P386" s="304">
        <f t="shared" si="159"/>
        <v>0</v>
      </c>
      <c r="Q386" s="304">
        <f t="shared" si="159"/>
        <v>0</v>
      </c>
      <c r="R386" s="18">
        <f t="shared" ref="R386:R396" si="160">N386/J386*100</f>
        <v>0</v>
      </c>
      <c r="S386" s="18">
        <f t="shared" ref="S386:S411" si="161">T386+U386+V386</f>
        <v>0</v>
      </c>
      <c r="T386" s="304">
        <f t="shared" ref="T386:V386" si="162">T388</f>
        <v>0</v>
      </c>
      <c r="U386" s="304">
        <f t="shared" si="162"/>
        <v>0</v>
      </c>
      <c r="V386" s="304">
        <f t="shared" si="162"/>
        <v>0</v>
      </c>
      <c r="W386" s="18">
        <f t="shared" si="152"/>
        <v>0</v>
      </c>
    </row>
    <row r="387" spans="1:23" s="429" customFormat="1" ht="16.5" x14ac:dyDescent="0.25">
      <c r="A387" s="503"/>
      <c r="B387" s="168" t="s">
        <v>20</v>
      </c>
      <c r="C387" s="424"/>
      <c r="D387" s="425"/>
      <c r="E387" s="426"/>
      <c r="F387" s="426"/>
      <c r="G387" s="426"/>
      <c r="H387" s="426"/>
      <c r="I387" s="427"/>
      <c r="J387" s="88"/>
      <c r="K387" s="428"/>
      <c r="L387" s="428"/>
      <c r="M387" s="428"/>
      <c r="N387" s="88"/>
      <c r="O387" s="428"/>
      <c r="P387" s="428"/>
      <c r="Q387" s="428"/>
      <c r="R387" s="88"/>
      <c r="S387" s="88"/>
      <c r="T387" s="428"/>
      <c r="U387" s="428"/>
      <c r="V387" s="428"/>
      <c r="W387" s="48"/>
    </row>
    <row r="388" spans="1:23" s="387" customFormat="1" ht="81.75" customHeight="1" x14ac:dyDescent="0.25">
      <c r="A388" s="498"/>
      <c r="B388" s="158" t="s">
        <v>94</v>
      </c>
      <c r="C388" s="380"/>
      <c r="D388" s="381"/>
      <c r="E388" s="221"/>
      <c r="F388" s="221"/>
      <c r="G388" s="221"/>
      <c r="H388" s="382"/>
      <c r="I388" s="383"/>
      <c r="J388" s="384">
        <f t="shared" si="130"/>
        <v>20722.599999999999</v>
      </c>
      <c r="K388" s="385">
        <f>K389</f>
        <v>13671.3</v>
      </c>
      <c r="L388" s="385">
        <f t="shared" ref="L388:M388" si="163">L389</f>
        <v>7051.3</v>
      </c>
      <c r="M388" s="385">
        <f t="shared" si="163"/>
        <v>0</v>
      </c>
      <c r="N388" s="384">
        <f t="shared" si="132"/>
        <v>0</v>
      </c>
      <c r="O388" s="385">
        <f t="shared" ref="O388:Q388" si="164">O389</f>
        <v>0</v>
      </c>
      <c r="P388" s="385">
        <f t="shared" si="164"/>
        <v>0</v>
      </c>
      <c r="Q388" s="385">
        <f t="shared" si="164"/>
        <v>0</v>
      </c>
      <c r="R388" s="386">
        <f t="shared" si="160"/>
        <v>0</v>
      </c>
      <c r="S388" s="384">
        <f t="shared" si="161"/>
        <v>0</v>
      </c>
      <c r="T388" s="385">
        <f t="shared" ref="T388:V388" si="165">T389</f>
        <v>0</v>
      </c>
      <c r="U388" s="385">
        <f t="shared" si="165"/>
        <v>0</v>
      </c>
      <c r="V388" s="385">
        <f t="shared" si="165"/>
        <v>0</v>
      </c>
      <c r="W388" s="386"/>
    </row>
    <row r="389" spans="1:23" s="341" customFormat="1" ht="61.5" customHeight="1" x14ac:dyDescent="0.25">
      <c r="A389" s="493"/>
      <c r="B389" s="151" t="s">
        <v>95</v>
      </c>
      <c r="C389" s="334"/>
      <c r="D389" s="335"/>
      <c r="E389" s="222"/>
      <c r="F389" s="222"/>
      <c r="G389" s="222"/>
      <c r="H389" s="336"/>
      <c r="I389" s="337"/>
      <c r="J389" s="338">
        <f t="shared" si="130"/>
        <v>20722.599999999999</v>
      </c>
      <c r="K389" s="339">
        <f>K391</f>
        <v>13671.3</v>
      </c>
      <c r="L389" s="339">
        <f t="shared" ref="L389:M389" si="166">L391</f>
        <v>7051.3</v>
      </c>
      <c r="M389" s="339">
        <f t="shared" si="166"/>
        <v>0</v>
      </c>
      <c r="N389" s="338">
        <f t="shared" si="132"/>
        <v>0</v>
      </c>
      <c r="O389" s="339">
        <f>O391</f>
        <v>0</v>
      </c>
      <c r="P389" s="339">
        <f t="shared" ref="P389:Q389" si="167">P391</f>
        <v>0</v>
      </c>
      <c r="Q389" s="339">
        <f t="shared" si="167"/>
        <v>0</v>
      </c>
      <c r="R389" s="340">
        <f t="shared" si="160"/>
        <v>0</v>
      </c>
      <c r="S389" s="338">
        <f t="shared" si="161"/>
        <v>0</v>
      </c>
      <c r="T389" s="339">
        <f>T394+T395+T396</f>
        <v>0</v>
      </c>
      <c r="U389" s="339">
        <f>U394+U395+U396</f>
        <v>0</v>
      </c>
      <c r="V389" s="339">
        <f>V394+V395+V396</f>
        <v>0</v>
      </c>
      <c r="W389" s="340"/>
    </row>
    <row r="390" spans="1:23" s="252" customFormat="1" ht="45" customHeight="1" x14ac:dyDescent="0.25">
      <c r="A390" s="321"/>
      <c r="B390" s="200" t="s">
        <v>53</v>
      </c>
      <c r="C390" s="274"/>
      <c r="D390" s="342"/>
      <c r="E390" s="191"/>
      <c r="F390" s="191"/>
      <c r="G390" s="191"/>
      <c r="H390" s="191"/>
      <c r="I390" s="192"/>
      <c r="J390" s="238">
        <f t="shared" ref="J390:J414" si="168">K390+L390+M390</f>
        <v>0</v>
      </c>
      <c r="K390" s="194"/>
      <c r="L390" s="194"/>
      <c r="M390" s="194"/>
      <c r="N390" s="238">
        <f t="shared" ref="N390:N409" si="169">O390+P390+Q390</f>
        <v>0</v>
      </c>
      <c r="O390" s="194"/>
      <c r="P390" s="194"/>
      <c r="Q390" s="194"/>
      <c r="R390" s="195"/>
      <c r="S390" s="238">
        <f t="shared" si="161"/>
        <v>0</v>
      </c>
      <c r="T390" s="194"/>
      <c r="U390" s="196"/>
      <c r="V390" s="194"/>
      <c r="W390" s="195"/>
    </row>
    <row r="391" spans="1:23" s="437" customFormat="1" ht="87" customHeight="1" x14ac:dyDescent="0.25">
      <c r="A391" s="504"/>
      <c r="B391" s="507" t="s">
        <v>319</v>
      </c>
      <c r="C391" s="430"/>
      <c r="D391" s="431"/>
      <c r="E391" s="432"/>
      <c r="F391" s="432"/>
      <c r="G391" s="432"/>
      <c r="H391" s="432"/>
      <c r="I391" s="433"/>
      <c r="J391" s="434">
        <f>K391+L391+M391</f>
        <v>20722.599999999999</v>
      </c>
      <c r="K391" s="435">
        <f>SUM(K394:K396)</f>
        <v>13671.3</v>
      </c>
      <c r="L391" s="435">
        <f>SUM(L394:L396)</f>
        <v>7051.3</v>
      </c>
      <c r="M391" s="435">
        <f>SUM(M394:M396)</f>
        <v>0</v>
      </c>
      <c r="N391" s="434"/>
      <c r="O391" s="435">
        <f>O394+O395+O396</f>
        <v>0</v>
      </c>
      <c r="P391" s="435">
        <f t="shared" ref="P391:Q391" si="170">P394+P395+P396</f>
        <v>0</v>
      </c>
      <c r="Q391" s="435">
        <f t="shared" si="170"/>
        <v>0</v>
      </c>
      <c r="R391" s="48">
        <f t="shared" si="160"/>
        <v>0</v>
      </c>
      <c r="S391" s="434"/>
      <c r="T391" s="435"/>
      <c r="U391" s="436"/>
      <c r="V391" s="435"/>
      <c r="W391" s="48">
        <f t="shared" si="152"/>
        <v>0</v>
      </c>
    </row>
    <row r="392" spans="1:23" s="437" customFormat="1" ht="17.25" customHeight="1" x14ac:dyDescent="0.25">
      <c r="A392" s="504"/>
      <c r="B392" s="168" t="s">
        <v>20</v>
      </c>
      <c r="C392" s="430"/>
      <c r="D392" s="431"/>
      <c r="E392" s="432"/>
      <c r="F392" s="432"/>
      <c r="G392" s="432"/>
      <c r="H392" s="432"/>
      <c r="I392" s="433"/>
      <c r="J392" s="434"/>
      <c r="K392" s="435"/>
      <c r="L392" s="435"/>
      <c r="M392" s="435"/>
      <c r="N392" s="434"/>
      <c r="O392" s="435"/>
      <c r="P392" s="435"/>
      <c r="Q392" s="435"/>
      <c r="R392" s="48"/>
      <c r="S392" s="434"/>
      <c r="T392" s="435"/>
      <c r="U392" s="436"/>
      <c r="V392" s="435"/>
      <c r="W392" s="48"/>
    </row>
    <row r="393" spans="1:23" s="10" customFormat="1" ht="30.75" customHeight="1" x14ac:dyDescent="0.2">
      <c r="A393" s="505"/>
      <c r="B393" s="458" t="s">
        <v>286</v>
      </c>
      <c r="C393" s="135"/>
      <c r="D393" s="136"/>
      <c r="E393" s="107"/>
      <c r="F393" s="107"/>
      <c r="G393" s="107"/>
      <c r="H393" s="84"/>
      <c r="I393" s="98"/>
      <c r="J393" s="99"/>
      <c r="K393" s="91"/>
      <c r="L393" s="91"/>
      <c r="M393" s="91"/>
      <c r="N393" s="99"/>
      <c r="O393" s="91"/>
      <c r="P393" s="91"/>
      <c r="Q393" s="91"/>
      <c r="R393" s="86"/>
      <c r="S393" s="99"/>
      <c r="T393" s="91"/>
      <c r="U393" s="91"/>
      <c r="V393" s="91"/>
      <c r="W393" s="86"/>
    </row>
    <row r="394" spans="1:23" s="83" customFormat="1" ht="36.75" customHeight="1" x14ac:dyDescent="0.25">
      <c r="A394" s="485">
        <v>188</v>
      </c>
      <c r="B394" s="159" t="s">
        <v>287</v>
      </c>
      <c r="C394" s="267"/>
      <c r="D394" s="415"/>
      <c r="E394" s="26"/>
      <c r="F394" s="26"/>
      <c r="G394" s="26"/>
      <c r="H394" s="26"/>
      <c r="I394" s="253"/>
      <c r="J394" s="30">
        <f>K394+L394+M394</f>
        <v>5260.5</v>
      </c>
      <c r="K394" s="258">
        <v>3470.5</v>
      </c>
      <c r="L394" s="258">
        <v>1790</v>
      </c>
      <c r="M394" s="258"/>
      <c r="N394" s="30"/>
      <c r="O394" s="258"/>
      <c r="P394" s="258"/>
      <c r="Q394" s="258"/>
      <c r="R394" s="48">
        <f t="shared" si="160"/>
        <v>0</v>
      </c>
      <c r="S394" s="30"/>
      <c r="T394" s="254"/>
      <c r="U394" s="259"/>
      <c r="V394" s="254"/>
      <c r="W394" s="48">
        <f t="shared" si="152"/>
        <v>0</v>
      </c>
    </row>
    <row r="395" spans="1:23" s="83" customFormat="1" ht="35.25" customHeight="1" x14ac:dyDescent="0.25">
      <c r="A395" s="485">
        <v>189</v>
      </c>
      <c r="B395" s="169" t="s">
        <v>288</v>
      </c>
      <c r="C395" s="267"/>
      <c r="D395" s="415"/>
      <c r="E395" s="26"/>
      <c r="F395" s="26"/>
      <c r="G395" s="26"/>
      <c r="H395" s="26"/>
      <c r="I395" s="253"/>
      <c r="J395" s="30">
        <f>K395+L395+M395</f>
        <v>5479.2000000000007</v>
      </c>
      <c r="K395" s="258">
        <v>3614.8</v>
      </c>
      <c r="L395" s="258">
        <v>1864.4</v>
      </c>
      <c r="M395" s="258"/>
      <c r="N395" s="30"/>
      <c r="O395" s="258"/>
      <c r="P395" s="258"/>
      <c r="Q395" s="258"/>
      <c r="R395" s="48">
        <f t="shared" si="160"/>
        <v>0</v>
      </c>
      <c r="S395" s="30"/>
      <c r="T395" s="254"/>
      <c r="U395" s="259"/>
      <c r="V395" s="254"/>
      <c r="W395" s="48">
        <f t="shared" si="152"/>
        <v>0</v>
      </c>
    </row>
    <row r="396" spans="1:23" s="244" customFormat="1" ht="34.5" customHeight="1" x14ac:dyDescent="0.25">
      <c r="A396" s="486">
        <v>190</v>
      </c>
      <c r="B396" s="170" t="s">
        <v>289</v>
      </c>
      <c r="C396" s="261"/>
      <c r="D396" s="343"/>
      <c r="E396" s="256"/>
      <c r="F396" s="256"/>
      <c r="G396" s="256"/>
      <c r="H396" s="326"/>
      <c r="I396" s="257"/>
      <c r="J396" s="30">
        <f>K396+L396+M396</f>
        <v>9982.9</v>
      </c>
      <c r="K396" s="258">
        <v>6586</v>
      </c>
      <c r="L396" s="258">
        <v>3396.9</v>
      </c>
      <c r="M396" s="258"/>
      <c r="N396" s="30"/>
      <c r="O396" s="258"/>
      <c r="P396" s="258"/>
      <c r="Q396" s="258"/>
      <c r="R396" s="48">
        <f t="shared" si="160"/>
        <v>0</v>
      </c>
      <c r="S396" s="30"/>
      <c r="T396" s="258"/>
      <c r="U396" s="258"/>
      <c r="V396" s="259"/>
      <c r="W396" s="48">
        <f t="shared" si="152"/>
        <v>0</v>
      </c>
    </row>
    <row r="397" spans="1:23" s="241" customFormat="1" ht="25.5" customHeight="1" x14ac:dyDescent="0.25">
      <c r="A397" s="490"/>
      <c r="B397" s="167" t="s">
        <v>85</v>
      </c>
      <c r="C397" s="422">
        <v>4</v>
      </c>
      <c r="D397" s="423"/>
      <c r="E397" s="302"/>
      <c r="F397" s="302"/>
      <c r="G397" s="302"/>
      <c r="H397" s="302"/>
      <c r="I397" s="303"/>
      <c r="J397" s="18">
        <f t="shared" si="168"/>
        <v>289786.7</v>
      </c>
      <c r="K397" s="304">
        <f>K399</f>
        <v>270683.90000000002</v>
      </c>
      <c r="L397" s="304">
        <f t="shared" ref="L397:M397" si="171">L399</f>
        <v>19102.8</v>
      </c>
      <c r="M397" s="304">
        <f t="shared" si="171"/>
        <v>0</v>
      </c>
      <c r="N397" s="18">
        <f t="shared" si="169"/>
        <v>0</v>
      </c>
      <c r="O397" s="304">
        <f t="shared" ref="O397:Q397" si="172">O399</f>
        <v>0</v>
      </c>
      <c r="P397" s="304">
        <f t="shared" si="172"/>
        <v>0</v>
      </c>
      <c r="Q397" s="304">
        <f t="shared" si="172"/>
        <v>0</v>
      </c>
      <c r="R397" s="304">
        <f t="shared" ref="R397" si="173">N397/J397*100</f>
        <v>0</v>
      </c>
      <c r="S397" s="18">
        <f t="shared" si="161"/>
        <v>0</v>
      </c>
      <c r="T397" s="304">
        <f t="shared" ref="T397:V397" si="174">T399</f>
        <v>0</v>
      </c>
      <c r="U397" s="304">
        <f t="shared" si="174"/>
        <v>0</v>
      </c>
      <c r="V397" s="304">
        <f t="shared" si="174"/>
        <v>0</v>
      </c>
      <c r="W397" s="18">
        <f t="shared" si="152"/>
        <v>0</v>
      </c>
    </row>
    <row r="398" spans="1:23" s="83" customFormat="1" ht="16.5" x14ac:dyDescent="0.25">
      <c r="A398" s="485"/>
      <c r="B398" s="171" t="s">
        <v>20</v>
      </c>
      <c r="C398" s="267"/>
      <c r="D398" s="415"/>
      <c r="E398" s="26"/>
      <c r="F398" s="26"/>
      <c r="G398" s="26"/>
      <c r="H398" s="26"/>
      <c r="I398" s="253"/>
      <c r="J398" s="30">
        <f t="shared" si="168"/>
        <v>0</v>
      </c>
      <c r="K398" s="258"/>
      <c r="L398" s="258"/>
      <c r="M398" s="258"/>
      <c r="N398" s="30">
        <f t="shared" si="169"/>
        <v>0</v>
      </c>
      <c r="O398" s="258"/>
      <c r="P398" s="258"/>
      <c r="Q398" s="258"/>
      <c r="R398" s="258"/>
      <c r="S398" s="30">
        <f t="shared" si="161"/>
        <v>0</v>
      </c>
      <c r="T398" s="254"/>
      <c r="U398" s="258"/>
      <c r="V398" s="254"/>
      <c r="W398" s="48"/>
    </row>
    <row r="399" spans="1:23" s="406" customFormat="1" ht="92.25" customHeight="1" x14ac:dyDescent="0.25">
      <c r="A399" s="499"/>
      <c r="B399" s="158" t="s">
        <v>56</v>
      </c>
      <c r="C399" s="416"/>
      <c r="D399" s="417"/>
      <c r="E399" s="382"/>
      <c r="F399" s="382"/>
      <c r="G399" s="382"/>
      <c r="H399" s="382"/>
      <c r="I399" s="383"/>
      <c r="J399" s="384">
        <f>J400</f>
        <v>269833.40000000002</v>
      </c>
      <c r="K399" s="385">
        <f>K400</f>
        <v>270683.90000000002</v>
      </c>
      <c r="L399" s="385">
        <f>L400</f>
        <v>19102.8</v>
      </c>
      <c r="M399" s="385">
        <f t="shared" ref="M399" si="175">M400</f>
        <v>0</v>
      </c>
      <c r="N399" s="384">
        <f>O399+P399+Q399</f>
        <v>0</v>
      </c>
      <c r="O399" s="385">
        <f t="shared" ref="O399:Q399" si="176">O400</f>
        <v>0</v>
      </c>
      <c r="P399" s="385">
        <f t="shared" si="176"/>
        <v>0</v>
      </c>
      <c r="Q399" s="385">
        <f t="shared" si="176"/>
        <v>0</v>
      </c>
      <c r="R399" s="385">
        <f>N399/J399*100</f>
        <v>0</v>
      </c>
      <c r="S399" s="384">
        <f>T399+U399+V399</f>
        <v>0</v>
      </c>
      <c r="T399" s="385">
        <f t="shared" ref="T399:V399" si="177">T400</f>
        <v>0</v>
      </c>
      <c r="U399" s="385">
        <f t="shared" si="177"/>
        <v>0</v>
      </c>
      <c r="V399" s="385">
        <f t="shared" si="177"/>
        <v>0</v>
      </c>
      <c r="W399" s="386">
        <f t="shared" si="152"/>
        <v>0</v>
      </c>
    </row>
    <row r="400" spans="1:23" s="412" customFormat="1" ht="81.75" customHeight="1" x14ac:dyDescent="0.25">
      <c r="A400" s="500"/>
      <c r="B400" s="151" t="s">
        <v>290</v>
      </c>
      <c r="C400" s="419"/>
      <c r="D400" s="420"/>
      <c r="E400" s="336"/>
      <c r="F400" s="336"/>
      <c r="G400" s="336"/>
      <c r="H400" s="336"/>
      <c r="I400" s="337"/>
      <c r="J400" s="338">
        <f>J403+J404+J410</f>
        <v>269833.40000000002</v>
      </c>
      <c r="K400" s="339">
        <f>K403+K404+K405+K406+K410</f>
        <v>270683.90000000002</v>
      </c>
      <c r="L400" s="339">
        <f t="shared" ref="L400:M400" si="178">L403+L404+L405+L406+L410</f>
        <v>19102.8</v>
      </c>
      <c r="M400" s="339">
        <f t="shared" si="178"/>
        <v>0</v>
      </c>
      <c r="N400" s="338">
        <f>O400+P400+Q400</f>
        <v>0</v>
      </c>
      <c r="O400" s="339">
        <f>O403+O404+O405+O406+O410</f>
        <v>0</v>
      </c>
      <c r="P400" s="339">
        <f t="shared" ref="P400:Q400" si="179">P403+P404+P405+P406+P410</f>
        <v>0</v>
      </c>
      <c r="Q400" s="339">
        <f t="shared" si="179"/>
        <v>0</v>
      </c>
      <c r="R400" s="339">
        <f>N400/J400*100</f>
        <v>0</v>
      </c>
      <c r="S400" s="338">
        <f>T400+U400+V400</f>
        <v>0</v>
      </c>
      <c r="T400" s="339">
        <f>T403+T404+T410</f>
        <v>0</v>
      </c>
      <c r="U400" s="339">
        <f>U403+U404+U410</f>
        <v>0</v>
      </c>
      <c r="V400" s="339">
        <f>V403+V404+V410</f>
        <v>0</v>
      </c>
      <c r="W400" s="340">
        <f t="shared" si="152"/>
        <v>0</v>
      </c>
    </row>
    <row r="401" spans="1:23" s="252" customFormat="1" ht="49.5" customHeight="1" x14ac:dyDescent="0.25">
      <c r="A401" s="321"/>
      <c r="B401" s="453" t="s">
        <v>57</v>
      </c>
      <c r="C401" s="274"/>
      <c r="D401" s="342"/>
      <c r="E401" s="191"/>
      <c r="F401" s="191"/>
      <c r="G401" s="191"/>
      <c r="H401" s="191"/>
      <c r="I401" s="192"/>
      <c r="J401" s="238"/>
      <c r="K401" s="194"/>
      <c r="L401" s="194"/>
      <c r="M401" s="194"/>
      <c r="N401" s="238"/>
      <c r="O401" s="194"/>
      <c r="P401" s="194"/>
      <c r="Q401" s="194"/>
      <c r="R401" s="194"/>
      <c r="S401" s="238"/>
      <c r="T401" s="194"/>
      <c r="U401" s="194"/>
      <c r="V401" s="194"/>
      <c r="W401" s="195"/>
    </row>
    <row r="402" spans="1:23" s="83" customFormat="1" ht="29.25" customHeight="1" x14ac:dyDescent="0.25">
      <c r="A402" s="485"/>
      <c r="B402" s="164" t="s">
        <v>19</v>
      </c>
      <c r="C402" s="267"/>
      <c r="D402" s="415"/>
      <c r="E402" s="26"/>
      <c r="F402" s="26"/>
      <c r="G402" s="26"/>
      <c r="H402" s="26"/>
      <c r="I402" s="253"/>
      <c r="J402" s="21"/>
      <c r="K402" s="254"/>
      <c r="L402" s="254"/>
      <c r="M402" s="254"/>
      <c r="N402" s="21"/>
      <c r="O402" s="254"/>
      <c r="P402" s="254"/>
      <c r="Q402" s="254"/>
      <c r="R402" s="258"/>
      <c r="S402" s="21"/>
      <c r="T402" s="254"/>
      <c r="U402" s="254"/>
      <c r="V402" s="254"/>
      <c r="W402" s="48"/>
    </row>
    <row r="403" spans="1:23" s="83" customFormat="1" ht="51" customHeight="1" x14ac:dyDescent="0.25">
      <c r="A403" s="485">
        <v>191</v>
      </c>
      <c r="B403" s="157" t="s">
        <v>291</v>
      </c>
      <c r="C403" s="267" t="s">
        <v>317</v>
      </c>
      <c r="D403" s="415"/>
      <c r="E403" s="26"/>
      <c r="F403" s="26"/>
      <c r="G403" s="26"/>
      <c r="H403" s="26"/>
      <c r="I403" s="253"/>
      <c r="J403" s="21">
        <f>K403+L403+M403</f>
        <v>16454.900000000001</v>
      </c>
      <c r="K403" s="254">
        <v>16323</v>
      </c>
      <c r="L403" s="254">
        <v>131.9</v>
      </c>
      <c r="M403" s="254"/>
      <c r="N403" s="21"/>
      <c r="O403" s="254"/>
      <c r="P403" s="254"/>
      <c r="Q403" s="254"/>
      <c r="R403" s="258">
        <f t="shared" ref="R403:R429" si="180">N403/J403*100</f>
        <v>0</v>
      </c>
      <c r="S403" s="21"/>
      <c r="T403" s="254"/>
      <c r="U403" s="254"/>
      <c r="V403" s="254"/>
      <c r="W403" s="48">
        <f t="shared" si="152"/>
        <v>0</v>
      </c>
    </row>
    <row r="404" spans="1:23" s="83" customFormat="1" ht="66.75" customHeight="1" x14ac:dyDescent="0.25">
      <c r="A404" s="485">
        <v>192</v>
      </c>
      <c r="B404" s="172" t="s">
        <v>292</v>
      </c>
      <c r="C404" s="267" t="s">
        <v>317</v>
      </c>
      <c r="D404" s="415"/>
      <c r="E404" s="26"/>
      <c r="F404" s="26"/>
      <c r="G404" s="26"/>
      <c r="H404" s="26"/>
      <c r="I404" s="253"/>
      <c r="J404" s="21">
        <f>K404+L404+M404</f>
        <v>242615</v>
      </c>
      <c r="K404" s="254">
        <v>240670.2</v>
      </c>
      <c r="L404" s="254">
        <v>1944.8</v>
      </c>
      <c r="M404" s="254"/>
      <c r="N404" s="21"/>
      <c r="O404" s="254"/>
      <c r="P404" s="254"/>
      <c r="Q404" s="254"/>
      <c r="R404" s="258">
        <f t="shared" si="180"/>
        <v>0</v>
      </c>
      <c r="S404" s="21"/>
      <c r="T404" s="254"/>
      <c r="U404" s="254"/>
      <c r="V404" s="254"/>
      <c r="W404" s="48">
        <f t="shared" si="152"/>
        <v>0</v>
      </c>
    </row>
    <row r="405" spans="1:23" s="83" customFormat="1" ht="51" customHeight="1" x14ac:dyDescent="0.25">
      <c r="A405" s="485">
        <v>193</v>
      </c>
      <c r="B405" s="211" t="s">
        <v>347</v>
      </c>
      <c r="C405" s="267" t="s">
        <v>317</v>
      </c>
      <c r="D405" s="415"/>
      <c r="E405" s="26"/>
      <c r="F405" s="26"/>
      <c r="G405" s="26"/>
      <c r="H405" s="26"/>
      <c r="I405" s="253"/>
      <c r="J405" s="21">
        <f>K405+L405+M405</f>
        <v>16753.3</v>
      </c>
      <c r="K405" s="254">
        <v>3034.8</v>
      </c>
      <c r="L405" s="254">
        <v>13718.5</v>
      </c>
      <c r="M405" s="254"/>
      <c r="N405" s="21"/>
      <c r="O405" s="254"/>
      <c r="P405" s="254"/>
      <c r="Q405" s="254"/>
      <c r="R405" s="258">
        <f t="shared" si="180"/>
        <v>0</v>
      </c>
      <c r="S405" s="21"/>
      <c r="T405" s="254"/>
      <c r="U405" s="254"/>
      <c r="V405" s="254"/>
      <c r="W405" s="48">
        <f t="shared" si="152"/>
        <v>0</v>
      </c>
    </row>
    <row r="406" spans="1:23" s="83" customFormat="1" ht="55.5" customHeight="1" x14ac:dyDescent="0.25">
      <c r="A406" s="485">
        <v>194</v>
      </c>
      <c r="B406" s="119" t="s">
        <v>400</v>
      </c>
      <c r="C406" s="267"/>
      <c r="D406" s="415"/>
      <c r="E406" s="26"/>
      <c r="F406" s="26"/>
      <c r="G406" s="26"/>
      <c r="H406" s="26"/>
      <c r="I406" s="253"/>
      <c r="J406" s="21">
        <f>K406+L406+M406</f>
        <v>3200</v>
      </c>
      <c r="K406" s="254"/>
      <c r="L406" s="254">
        <v>3200</v>
      </c>
      <c r="M406" s="254"/>
      <c r="N406" s="21"/>
      <c r="O406" s="254"/>
      <c r="P406" s="254"/>
      <c r="Q406" s="254"/>
      <c r="R406" s="258">
        <f t="shared" si="180"/>
        <v>0</v>
      </c>
      <c r="S406" s="21"/>
      <c r="T406" s="254"/>
      <c r="U406" s="254"/>
      <c r="V406" s="254"/>
      <c r="W406" s="48">
        <f t="shared" si="152"/>
        <v>0</v>
      </c>
    </row>
    <row r="407" spans="1:23" s="83" customFormat="1" ht="34.5" customHeight="1" x14ac:dyDescent="0.25">
      <c r="A407" s="485"/>
      <c r="B407" s="229" t="s">
        <v>184</v>
      </c>
      <c r="C407" s="267"/>
      <c r="D407" s="415"/>
      <c r="E407" s="26"/>
      <c r="F407" s="26"/>
      <c r="G407" s="26"/>
      <c r="H407" s="26"/>
      <c r="I407" s="253"/>
      <c r="J407" s="21">
        <f>K407+L407+M407</f>
        <v>3200</v>
      </c>
      <c r="K407" s="254"/>
      <c r="L407" s="254">
        <v>3200</v>
      </c>
      <c r="M407" s="254"/>
      <c r="N407" s="21"/>
      <c r="O407" s="254"/>
      <c r="P407" s="254"/>
      <c r="Q407" s="254"/>
      <c r="R407" s="258">
        <f t="shared" si="180"/>
        <v>0</v>
      </c>
      <c r="S407" s="21"/>
      <c r="T407" s="254"/>
      <c r="U407" s="254"/>
      <c r="V407" s="254"/>
      <c r="W407" s="48">
        <f t="shared" si="152"/>
        <v>0</v>
      </c>
    </row>
    <row r="408" spans="1:23" s="252" customFormat="1" ht="69" customHeight="1" x14ac:dyDescent="0.25">
      <c r="A408" s="321"/>
      <c r="B408" s="200" t="s">
        <v>28</v>
      </c>
      <c r="C408" s="274"/>
      <c r="D408" s="342"/>
      <c r="E408" s="191"/>
      <c r="F408" s="191"/>
      <c r="G408" s="191"/>
      <c r="H408" s="191"/>
      <c r="I408" s="192"/>
      <c r="J408" s="238"/>
      <c r="K408" s="194"/>
      <c r="L408" s="194"/>
      <c r="M408" s="194"/>
      <c r="N408" s="238">
        <f t="shared" si="169"/>
        <v>0</v>
      </c>
      <c r="O408" s="194"/>
      <c r="P408" s="194"/>
      <c r="Q408" s="194"/>
      <c r="R408" s="194"/>
      <c r="S408" s="238">
        <f t="shared" si="161"/>
        <v>0</v>
      </c>
      <c r="T408" s="194"/>
      <c r="U408" s="196"/>
      <c r="V408" s="194"/>
      <c r="W408" s="195"/>
    </row>
    <row r="409" spans="1:23" s="252" customFormat="1" ht="33" customHeight="1" x14ac:dyDescent="0.25">
      <c r="A409" s="321"/>
      <c r="B409" s="199" t="s">
        <v>189</v>
      </c>
      <c r="C409" s="274"/>
      <c r="D409" s="342"/>
      <c r="E409" s="191"/>
      <c r="F409" s="191"/>
      <c r="G409" s="191"/>
      <c r="H409" s="191"/>
      <c r="I409" s="192"/>
      <c r="J409" s="238"/>
      <c r="K409" s="194"/>
      <c r="L409" s="194"/>
      <c r="M409" s="194"/>
      <c r="N409" s="238">
        <f t="shared" si="169"/>
        <v>0</v>
      </c>
      <c r="O409" s="194"/>
      <c r="P409" s="194"/>
      <c r="Q409" s="194"/>
      <c r="R409" s="194"/>
      <c r="S409" s="238">
        <f t="shared" si="161"/>
        <v>0</v>
      </c>
      <c r="T409" s="194"/>
      <c r="U409" s="196"/>
      <c r="V409" s="194"/>
      <c r="W409" s="195"/>
    </row>
    <row r="410" spans="1:23" s="329" customFormat="1" ht="40.5" customHeight="1" x14ac:dyDescent="0.25">
      <c r="A410" s="486">
        <v>195</v>
      </c>
      <c r="B410" s="157" t="s">
        <v>293</v>
      </c>
      <c r="C410" s="267" t="s">
        <v>317</v>
      </c>
      <c r="D410" s="343"/>
      <c r="E410" s="256"/>
      <c r="F410" s="256"/>
      <c r="G410" s="256"/>
      <c r="H410" s="258"/>
      <c r="I410" s="257"/>
      <c r="J410" s="21">
        <f t="shared" ref="J410" si="181">K410+L410+M410</f>
        <v>10763.5</v>
      </c>
      <c r="K410" s="258">
        <v>10655.9</v>
      </c>
      <c r="L410" s="258">
        <v>107.6</v>
      </c>
      <c r="M410" s="258"/>
      <c r="N410" s="30"/>
      <c r="O410" s="258"/>
      <c r="P410" s="258"/>
      <c r="Q410" s="258"/>
      <c r="R410" s="258">
        <f t="shared" si="180"/>
        <v>0</v>
      </c>
      <c r="S410" s="30"/>
      <c r="T410" s="259"/>
      <c r="U410" s="259"/>
      <c r="V410" s="258"/>
      <c r="W410" s="48">
        <f t="shared" si="152"/>
        <v>0</v>
      </c>
    </row>
    <row r="411" spans="1:23" s="445" customFormat="1" ht="27.75" customHeight="1" x14ac:dyDescent="0.25">
      <c r="A411" s="506"/>
      <c r="B411" s="173" t="s">
        <v>294</v>
      </c>
      <c r="C411" s="438"/>
      <c r="D411" s="439"/>
      <c r="E411" s="440"/>
      <c r="F411" s="440"/>
      <c r="G411" s="440"/>
      <c r="H411" s="440"/>
      <c r="I411" s="441"/>
      <c r="J411" s="442">
        <f t="shared" si="168"/>
        <v>377787.6</v>
      </c>
      <c r="K411" s="443">
        <f>K413+K419+K424</f>
        <v>0</v>
      </c>
      <c r="L411" s="443">
        <f t="shared" ref="L411:M411" si="182">L413+L419+L424</f>
        <v>377787.6</v>
      </c>
      <c r="M411" s="443">
        <f t="shared" si="182"/>
        <v>0</v>
      </c>
      <c r="N411" s="442">
        <f>O411+P411+Q411</f>
        <v>0</v>
      </c>
      <c r="O411" s="443">
        <f>O413</f>
        <v>0</v>
      </c>
      <c r="P411" s="443">
        <f>P413</f>
        <v>0</v>
      </c>
      <c r="Q411" s="443">
        <f>Q413</f>
        <v>0</v>
      </c>
      <c r="R411" s="443">
        <f t="shared" si="180"/>
        <v>0</v>
      </c>
      <c r="S411" s="442">
        <f t="shared" si="161"/>
        <v>0</v>
      </c>
      <c r="T411" s="443">
        <f>T413</f>
        <v>0</v>
      </c>
      <c r="U411" s="444">
        <f>U413</f>
        <v>0</v>
      </c>
      <c r="V411" s="443">
        <f>V413</f>
        <v>0</v>
      </c>
      <c r="W411" s="18">
        <f t="shared" si="152"/>
        <v>0</v>
      </c>
    </row>
    <row r="412" spans="1:23" s="83" customFormat="1" ht="22.5" customHeight="1" x14ac:dyDescent="0.25">
      <c r="A412" s="485"/>
      <c r="B412" s="171" t="s">
        <v>20</v>
      </c>
      <c r="C412" s="267"/>
      <c r="D412" s="415"/>
      <c r="E412" s="26"/>
      <c r="F412" s="26"/>
      <c r="G412" s="26"/>
      <c r="H412" s="26"/>
      <c r="I412" s="253"/>
      <c r="J412" s="21"/>
      <c r="K412" s="254"/>
      <c r="L412" s="254"/>
      <c r="M412" s="254"/>
      <c r="N412" s="21"/>
      <c r="O412" s="254"/>
      <c r="P412" s="254"/>
      <c r="Q412" s="254"/>
      <c r="R412" s="258"/>
      <c r="S412" s="21"/>
      <c r="T412" s="254"/>
      <c r="U412" s="255"/>
      <c r="V412" s="254"/>
      <c r="W412" s="48"/>
    </row>
    <row r="413" spans="1:23" s="406" customFormat="1" ht="72.75" customHeight="1" x14ac:dyDescent="0.25">
      <c r="A413" s="499"/>
      <c r="B413" s="456" t="s">
        <v>51</v>
      </c>
      <c r="C413" s="416"/>
      <c r="D413" s="417"/>
      <c r="E413" s="382"/>
      <c r="F413" s="382"/>
      <c r="G413" s="382"/>
      <c r="H413" s="382"/>
      <c r="I413" s="383"/>
      <c r="J413" s="384">
        <f t="shared" si="168"/>
        <v>300000</v>
      </c>
      <c r="K413" s="385">
        <f>K414</f>
        <v>0</v>
      </c>
      <c r="L413" s="385">
        <f t="shared" ref="L413:M413" si="183">L414</f>
        <v>300000</v>
      </c>
      <c r="M413" s="385">
        <f t="shared" si="183"/>
        <v>0</v>
      </c>
      <c r="N413" s="384"/>
      <c r="O413" s="385">
        <f>O414</f>
        <v>0</v>
      </c>
      <c r="P413" s="385">
        <f>P414</f>
        <v>0</v>
      </c>
      <c r="Q413" s="385">
        <f>Q414</f>
        <v>0</v>
      </c>
      <c r="R413" s="385">
        <f t="shared" si="180"/>
        <v>0</v>
      </c>
      <c r="S413" s="384"/>
      <c r="T413" s="385">
        <f>T414</f>
        <v>0</v>
      </c>
      <c r="U413" s="418">
        <f>U414</f>
        <v>0</v>
      </c>
      <c r="V413" s="385">
        <f>V414</f>
        <v>0</v>
      </c>
      <c r="W413" s="386">
        <f t="shared" si="152"/>
        <v>0</v>
      </c>
    </row>
    <row r="414" spans="1:23" s="412" customFormat="1" ht="57" customHeight="1" x14ac:dyDescent="0.25">
      <c r="A414" s="500"/>
      <c r="B414" s="457" t="s">
        <v>401</v>
      </c>
      <c r="C414" s="419"/>
      <c r="D414" s="420"/>
      <c r="E414" s="336"/>
      <c r="F414" s="336"/>
      <c r="G414" s="336"/>
      <c r="H414" s="336"/>
      <c r="I414" s="337"/>
      <c r="J414" s="338">
        <f t="shared" si="168"/>
        <v>300000</v>
      </c>
      <c r="K414" s="339">
        <f>K417</f>
        <v>0</v>
      </c>
      <c r="L414" s="339">
        <f t="shared" ref="L414:M414" si="184">L417</f>
        <v>300000</v>
      </c>
      <c r="M414" s="339">
        <f t="shared" si="184"/>
        <v>0</v>
      </c>
      <c r="N414" s="338">
        <f>O414+P414+Q414</f>
        <v>0</v>
      </c>
      <c r="O414" s="339">
        <f>O417</f>
        <v>0</v>
      </c>
      <c r="P414" s="339">
        <f t="shared" ref="P414:Q414" si="185">P417</f>
        <v>0</v>
      </c>
      <c r="Q414" s="339">
        <f t="shared" si="185"/>
        <v>0</v>
      </c>
      <c r="R414" s="339">
        <f t="shared" si="180"/>
        <v>0</v>
      </c>
      <c r="S414" s="338">
        <f>T414+U414+V414</f>
        <v>0</v>
      </c>
      <c r="T414" s="339">
        <f>T417</f>
        <v>0</v>
      </c>
      <c r="U414" s="339">
        <f t="shared" ref="U414:V414" si="186">U417</f>
        <v>0</v>
      </c>
      <c r="V414" s="339">
        <f t="shared" si="186"/>
        <v>0</v>
      </c>
      <c r="W414" s="340">
        <f t="shared" si="152"/>
        <v>0</v>
      </c>
    </row>
    <row r="415" spans="1:23" s="252" customFormat="1" ht="57" customHeight="1" x14ac:dyDescent="0.25">
      <c r="A415" s="321"/>
      <c r="B415" s="453" t="s">
        <v>28</v>
      </c>
      <c r="C415" s="274"/>
      <c r="D415" s="342"/>
      <c r="E415" s="191"/>
      <c r="F415" s="191"/>
      <c r="G415" s="191"/>
      <c r="H415" s="191"/>
      <c r="I415" s="192"/>
      <c r="J415" s="238"/>
      <c r="K415" s="194"/>
      <c r="L415" s="194"/>
      <c r="M415" s="194"/>
      <c r="N415" s="238"/>
      <c r="O415" s="194"/>
      <c r="P415" s="194"/>
      <c r="Q415" s="194"/>
      <c r="R415" s="194"/>
      <c r="S415" s="238"/>
      <c r="T415" s="194"/>
      <c r="U415" s="196"/>
      <c r="V415" s="194"/>
      <c r="W415" s="195"/>
    </row>
    <row r="416" spans="1:23" s="252" customFormat="1" ht="27.75" customHeight="1" x14ac:dyDescent="0.25">
      <c r="A416" s="321"/>
      <c r="B416" s="453" t="s">
        <v>268</v>
      </c>
      <c r="C416" s="274"/>
      <c r="D416" s="342"/>
      <c r="E416" s="191"/>
      <c r="F416" s="191"/>
      <c r="G416" s="191"/>
      <c r="H416" s="191"/>
      <c r="I416" s="192"/>
      <c r="J416" s="238"/>
      <c r="K416" s="194"/>
      <c r="L416" s="194"/>
      <c r="M416" s="194"/>
      <c r="N416" s="238"/>
      <c r="O416" s="194"/>
      <c r="P416" s="194"/>
      <c r="Q416" s="194"/>
      <c r="R416" s="194"/>
      <c r="S416" s="238"/>
      <c r="T416" s="194"/>
      <c r="U416" s="196"/>
      <c r="V416" s="194"/>
      <c r="W416" s="195"/>
    </row>
    <row r="417" spans="1:38" s="83" customFormat="1" ht="42.75" customHeight="1" x14ac:dyDescent="0.25">
      <c r="A417" s="485">
        <v>196</v>
      </c>
      <c r="B417" s="212" t="s">
        <v>349</v>
      </c>
      <c r="C417" s="267"/>
      <c r="D417" s="415"/>
      <c r="E417" s="26"/>
      <c r="F417" s="26"/>
      <c r="G417" s="26"/>
      <c r="H417" s="26"/>
      <c r="I417" s="253"/>
      <c r="J417" s="21">
        <f>K417+L417+M417</f>
        <v>300000</v>
      </c>
      <c r="K417" s="254"/>
      <c r="L417" s="258">
        <v>300000</v>
      </c>
      <c r="M417" s="254"/>
      <c r="N417" s="21"/>
      <c r="O417" s="254"/>
      <c r="P417" s="254"/>
      <c r="Q417" s="254"/>
      <c r="R417" s="258">
        <f t="shared" si="180"/>
        <v>0</v>
      </c>
      <c r="S417" s="21"/>
      <c r="T417" s="254"/>
      <c r="U417" s="255"/>
      <c r="V417" s="254"/>
      <c r="W417" s="48">
        <f t="shared" si="152"/>
        <v>0</v>
      </c>
    </row>
    <row r="418" spans="1:38" ht="33" customHeight="1" x14ac:dyDescent="0.2">
      <c r="A418" s="501"/>
      <c r="B418" s="229" t="s">
        <v>184</v>
      </c>
      <c r="C418" s="44"/>
      <c r="D418" s="109"/>
      <c r="E418" s="84"/>
      <c r="F418" s="84"/>
      <c r="G418" s="84"/>
      <c r="H418" s="84"/>
      <c r="I418" s="98"/>
      <c r="J418" s="99">
        <f>K418+L418+M418</f>
        <v>300000</v>
      </c>
      <c r="K418" s="91"/>
      <c r="L418" s="97">
        <v>300000</v>
      </c>
      <c r="M418" s="91"/>
      <c r="N418" s="99"/>
      <c r="O418" s="91"/>
      <c r="P418" s="91"/>
      <c r="Q418" s="91"/>
      <c r="R418" s="97">
        <f t="shared" si="180"/>
        <v>0</v>
      </c>
      <c r="S418" s="99"/>
      <c r="T418" s="91"/>
      <c r="U418" s="102"/>
      <c r="V418" s="91"/>
      <c r="W418" s="86">
        <f t="shared" si="152"/>
        <v>0</v>
      </c>
    </row>
    <row r="419" spans="1:38" s="406" customFormat="1" ht="86.25" customHeight="1" x14ac:dyDescent="0.25">
      <c r="A419" s="499"/>
      <c r="B419" s="454" t="s">
        <v>403</v>
      </c>
      <c r="C419" s="416"/>
      <c r="D419" s="446"/>
      <c r="E419" s="382"/>
      <c r="F419" s="382"/>
      <c r="G419" s="382"/>
      <c r="H419" s="447"/>
      <c r="I419" s="383"/>
      <c r="J419" s="384"/>
      <c r="K419" s="385">
        <f>K420</f>
        <v>0</v>
      </c>
      <c r="L419" s="385">
        <f>L420</f>
        <v>27787.599999999999</v>
      </c>
      <c r="M419" s="385">
        <f>M420</f>
        <v>0</v>
      </c>
      <c r="N419" s="384"/>
      <c r="O419" s="385"/>
      <c r="P419" s="385"/>
      <c r="Q419" s="385"/>
      <c r="R419" s="385"/>
      <c r="S419" s="384"/>
      <c r="T419" s="385"/>
      <c r="U419" s="385"/>
      <c r="V419" s="385"/>
      <c r="W419" s="386"/>
    </row>
    <row r="420" spans="1:38" s="412" customFormat="1" ht="131.25" customHeight="1" x14ac:dyDescent="0.25">
      <c r="A420" s="500"/>
      <c r="B420" s="455" t="s">
        <v>404</v>
      </c>
      <c r="C420" s="419"/>
      <c r="D420" s="448"/>
      <c r="E420" s="336"/>
      <c r="F420" s="336"/>
      <c r="G420" s="336"/>
      <c r="H420" s="449"/>
      <c r="I420" s="337"/>
      <c r="J420" s="338">
        <f>K420+L420+M420</f>
        <v>27787.599999999999</v>
      </c>
      <c r="K420" s="339">
        <f>K423</f>
        <v>0</v>
      </c>
      <c r="L420" s="339">
        <f t="shared" ref="L420:M420" si="187">L423</f>
        <v>27787.599999999999</v>
      </c>
      <c r="M420" s="339">
        <f t="shared" si="187"/>
        <v>0</v>
      </c>
      <c r="N420" s="338"/>
      <c r="O420" s="339"/>
      <c r="P420" s="339"/>
      <c r="Q420" s="339"/>
      <c r="R420" s="339">
        <f t="shared" si="180"/>
        <v>0</v>
      </c>
      <c r="S420" s="338"/>
      <c r="T420" s="339"/>
      <c r="U420" s="339"/>
      <c r="V420" s="339"/>
      <c r="W420" s="340">
        <f t="shared" si="152"/>
        <v>0</v>
      </c>
    </row>
    <row r="421" spans="1:38" s="252" customFormat="1" ht="68.25" customHeight="1" x14ac:dyDescent="0.25">
      <c r="A421" s="321"/>
      <c r="B421" s="234" t="s">
        <v>348</v>
      </c>
      <c r="C421" s="274"/>
      <c r="D421" s="342"/>
      <c r="E421" s="191"/>
      <c r="F421" s="191"/>
      <c r="G421" s="191"/>
      <c r="H421" s="324"/>
      <c r="I421" s="192"/>
      <c r="J421" s="238"/>
      <c r="K421" s="194"/>
      <c r="L421" s="194"/>
      <c r="M421" s="194"/>
      <c r="N421" s="238"/>
      <c r="O421" s="194"/>
      <c r="P421" s="194"/>
      <c r="Q421" s="194"/>
      <c r="R421" s="194"/>
      <c r="S421" s="238"/>
      <c r="T421" s="194"/>
      <c r="U421" s="196"/>
      <c r="V421" s="194"/>
      <c r="W421" s="195"/>
    </row>
    <row r="422" spans="1:38" s="252" customFormat="1" ht="52.5" customHeight="1" x14ac:dyDescent="0.25">
      <c r="A422" s="321"/>
      <c r="B422" s="235" t="s">
        <v>402</v>
      </c>
      <c r="C422" s="274"/>
      <c r="D422" s="342"/>
      <c r="E422" s="191"/>
      <c r="F422" s="191"/>
      <c r="G422" s="191"/>
      <c r="H422" s="324"/>
      <c r="I422" s="192"/>
      <c r="J422" s="238"/>
      <c r="K422" s="194"/>
      <c r="L422" s="194"/>
      <c r="M422" s="194"/>
      <c r="N422" s="238"/>
      <c r="O422" s="194"/>
      <c r="P422" s="194"/>
      <c r="Q422" s="194"/>
      <c r="R422" s="194"/>
      <c r="S422" s="238"/>
      <c r="T422" s="194"/>
      <c r="U422" s="196"/>
      <c r="V422" s="194"/>
      <c r="W422" s="195"/>
    </row>
    <row r="423" spans="1:38" s="244" customFormat="1" ht="56.25" customHeight="1" x14ac:dyDescent="0.25">
      <c r="A423" s="486">
        <v>197</v>
      </c>
      <c r="B423" s="477" t="s">
        <v>405</v>
      </c>
      <c r="C423" s="261"/>
      <c r="D423" s="343"/>
      <c r="E423" s="256"/>
      <c r="F423" s="256"/>
      <c r="G423" s="256"/>
      <c r="H423" s="326"/>
      <c r="I423" s="257"/>
      <c r="J423" s="21">
        <f>K423+L423+M423</f>
        <v>27787.599999999999</v>
      </c>
      <c r="K423" s="258"/>
      <c r="L423" s="258">
        <v>27787.599999999999</v>
      </c>
      <c r="M423" s="258"/>
      <c r="N423" s="30"/>
      <c r="O423" s="258"/>
      <c r="P423" s="258"/>
      <c r="Q423" s="258"/>
      <c r="R423" s="258">
        <f t="shared" si="180"/>
        <v>0</v>
      </c>
      <c r="S423" s="30"/>
      <c r="T423" s="258"/>
      <c r="U423" s="259"/>
      <c r="V423" s="258"/>
      <c r="W423" s="48">
        <f t="shared" si="152"/>
        <v>0</v>
      </c>
    </row>
    <row r="424" spans="1:38" s="406" customFormat="1" ht="56.25" customHeight="1" x14ac:dyDescent="0.25">
      <c r="A424" s="499"/>
      <c r="B424" s="451" t="s">
        <v>283</v>
      </c>
      <c r="C424" s="416"/>
      <c r="D424" s="417"/>
      <c r="E424" s="382"/>
      <c r="F424" s="382"/>
      <c r="G424" s="382"/>
      <c r="H424" s="447"/>
      <c r="I424" s="383"/>
      <c r="J424" s="384">
        <f>SUM(K424:M424)</f>
        <v>50000</v>
      </c>
      <c r="K424" s="385">
        <f>K425</f>
        <v>0</v>
      </c>
      <c r="L424" s="385">
        <f t="shared" ref="L424:M424" si="188">L425</f>
        <v>50000</v>
      </c>
      <c r="M424" s="385">
        <f t="shared" si="188"/>
        <v>0</v>
      </c>
      <c r="N424" s="384"/>
      <c r="O424" s="385"/>
      <c r="P424" s="385"/>
      <c r="Q424" s="385"/>
      <c r="R424" s="385">
        <f t="shared" si="180"/>
        <v>0</v>
      </c>
      <c r="S424" s="384"/>
      <c r="T424" s="385"/>
      <c r="U424" s="418"/>
      <c r="V424" s="385"/>
      <c r="W424" s="386">
        <f t="shared" si="152"/>
        <v>0</v>
      </c>
    </row>
    <row r="425" spans="1:38" s="412" customFormat="1" ht="30.75" customHeight="1" x14ac:dyDescent="0.25">
      <c r="A425" s="500"/>
      <c r="B425" s="452" t="s">
        <v>396</v>
      </c>
      <c r="C425" s="419"/>
      <c r="D425" s="420"/>
      <c r="E425" s="336"/>
      <c r="F425" s="336"/>
      <c r="G425" s="336"/>
      <c r="H425" s="449"/>
      <c r="I425" s="337"/>
      <c r="J425" s="338">
        <f>SUM(K425:M425)</f>
        <v>50000</v>
      </c>
      <c r="K425" s="339">
        <f>K428</f>
        <v>0</v>
      </c>
      <c r="L425" s="339">
        <f t="shared" ref="L425:M425" si="189">L428</f>
        <v>50000</v>
      </c>
      <c r="M425" s="339">
        <f t="shared" si="189"/>
        <v>0</v>
      </c>
      <c r="N425" s="338"/>
      <c r="O425" s="339"/>
      <c r="P425" s="339"/>
      <c r="Q425" s="339"/>
      <c r="R425" s="339">
        <f t="shared" si="180"/>
        <v>0</v>
      </c>
      <c r="S425" s="338"/>
      <c r="T425" s="339"/>
      <c r="U425" s="421"/>
      <c r="V425" s="339"/>
      <c r="W425" s="340">
        <f t="shared" si="152"/>
        <v>0</v>
      </c>
    </row>
    <row r="426" spans="1:38" s="252" customFormat="1" ht="54.75" customHeight="1" x14ac:dyDescent="0.25">
      <c r="A426" s="321"/>
      <c r="B426" s="453" t="s">
        <v>28</v>
      </c>
      <c r="C426" s="274"/>
      <c r="D426" s="342"/>
      <c r="E426" s="191"/>
      <c r="F426" s="191"/>
      <c r="G426" s="191"/>
      <c r="H426" s="324"/>
      <c r="I426" s="192"/>
      <c r="J426" s="238"/>
      <c r="K426" s="194"/>
      <c r="L426" s="194"/>
      <c r="M426" s="194"/>
      <c r="N426" s="238"/>
      <c r="O426" s="194"/>
      <c r="P426" s="194"/>
      <c r="Q426" s="194"/>
      <c r="R426" s="194"/>
      <c r="S426" s="238"/>
      <c r="T426" s="194"/>
      <c r="U426" s="196"/>
      <c r="V426" s="194"/>
      <c r="W426" s="195"/>
    </row>
    <row r="427" spans="1:38" s="252" customFormat="1" ht="32.25" customHeight="1" x14ac:dyDescent="0.25">
      <c r="A427" s="321"/>
      <c r="B427" s="453" t="s">
        <v>268</v>
      </c>
      <c r="C427" s="274"/>
      <c r="D427" s="342"/>
      <c r="E427" s="191"/>
      <c r="F427" s="191"/>
      <c r="G427" s="191"/>
      <c r="H427" s="324"/>
      <c r="I427" s="192"/>
      <c r="J427" s="238"/>
      <c r="K427" s="194"/>
      <c r="L427" s="194"/>
      <c r="M427" s="194"/>
      <c r="N427" s="238"/>
      <c r="O427" s="194"/>
      <c r="P427" s="194"/>
      <c r="Q427" s="194"/>
      <c r="R427" s="194"/>
      <c r="S427" s="238"/>
      <c r="T427" s="194"/>
      <c r="U427" s="196"/>
      <c r="V427" s="194"/>
      <c r="W427" s="195"/>
      <c r="AL427" s="233"/>
    </row>
    <row r="428" spans="1:38" s="244" customFormat="1" ht="87" customHeight="1" x14ac:dyDescent="0.25">
      <c r="A428" s="486">
        <v>198</v>
      </c>
      <c r="B428" s="220" t="s">
        <v>295</v>
      </c>
      <c r="C428" s="261"/>
      <c r="D428" s="343"/>
      <c r="E428" s="256"/>
      <c r="F428" s="256"/>
      <c r="G428" s="256"/>
      <c r="H428" s="326"/>
      <c r="I428" s="257"/>
      <c r="J428" s="21">
        <f>K428+L428+M428</f>
        <v>50000</v>
      </c>
      <c r="K428" s="258"/>
      <c r="L428" s="254">
        <v>50000</v>
      </c>
      <c r="M428" s="258"/>
      <c r="N428" s="30"/>
      <c r="O428" s="258"/>
      <c r="P428" s="258"/>
      <c r="Q428" s="258"/>
      <c r="R428" s="258">
        <f t="shared" si="180"/>
        <v>0</v>
      </c>
      <c r="S428" s="30"/>
      <c r="T428" s="258"/>
      <c r="U428" s="259"/>
      <c r="V428" s="258"/>
      <c r="W428" s="48">
        <f t="shared" si="152"/>
        <v>0</v>
      </c>
      <c r="AL428" s="219"/>
    </row>
    <row r="429" spans="1:38" s="50" customFormat="1" ht="34.5" customHeight="1" x14ac:dyDescent="0.2">
      <c r="A429" s="502"/>
      <c r="B429" s="230" t="s">
        <v>184</v>
      </c>
      <c r="C429" s="52"/>
      <c r="D429" s="108"/>
      <c r="E429" s="63"/>
      <c r="F429" s="63"/>
      <c r="G429" s="63"/>
      <c r="H429" s="103"/>
      <c r="I429" s="93"/>
      <c r="J429" s="99">
        <f>K429+L429+M429</f>
        <v>50000</v>
      </c>
      <c r="K429" s="97"/>
      <c r="L429" s="91">
        <v>50000</v>
      </c>
      <c r="M429" s="97"/>
      <c r="N429" s="85"/>
      <c r="O429" s="97"/>
      <c r="P429" s="97"/>
      <c r="Q429" s="97"/>
      <c r="R429" s="97">
        <f t="shared" si="180"/>
        <v>0</v>
      </c>
      <c r="S429" s="85"/>
      <c r="T429" s="97"/>
      <c r="U429" s="94"/>
      <c r="V429" s="97"/>
      <c r="W429" s="86">
        <f t="shared" si="152"/>
        <v>0</v>
      </c>
      <c r="AL429" s="450"/>
    </row>
    <row r="430" spans="1:38" s="83" customFormat="1" ht="24" customHeight="1" x14ac:dyDescent="0.3">
      <c r="A430" s="485"/>
      <c r="B430" s="519">
        <v>51</v>
      </c>
      <c r="C430" s="520"/>
      <c r="D430" s="520"/>
      <c r="E430" s="217"/>
      <c r="F430" s="217"/>
      <c r="G430" s="217"/>
      <c r="H430" s="217"/>
      <c r="I430" s="218"/>
      <c r="J430" s="65"/>
      <c r="K430" s="56"/>
      <c r="L430" s="56"/>
      <c r="M430" s="56"/>
      <c r="N430" s="65"/>
      <c r="O430" s="56"/>
      <c r="P430" s="56"/>
      <c r="Q430" s="56"/>
      <c r="R430" s="56"/>
      <c r="S430" s="65"/>
      <c r="T430" s="232"/>
      <c r="U430" s="57"/>
      <c r="V430" s="232"/>
      <c r="W430" s="67"/>
    </row>
    <row r="431" spans="1:38" s="83" customFormat="1" ht="24" customHeight="1" x14ac:dyDescent="0.3">
      <c r="A431" s="480"/>
      <c r="B431" s="516"/>
      <c r="C431" s="517"/>
      <c r="D431" s="517"/>
      <c r="E431" s="54"/>
      <c r="F431" s="54"/>
      <c r="G431" s="54"/>
      <c r="H431" s="54"/>
      <c r="I431" s="64"/>
      <c r="J431" s="65"/>
      <c r="K431" s="56"/>
      <c r="L431" s="56"/>
      <c r="M431" s="56"/>
      <c r="N431" s="65"/>
      <c r="O431" s="56"/>
      <c r="P431" s="56"/>
      <c r="Q431" s="56"/>
      <c r="R431" s="56"/>
      <c r="S431" s="65"/>
      <c r="T431" s="232"/>
      <c r="U431" s="57"/>
      <c r="V431" s="232"/>
      <c r="W431" s="67"/>
    </row>
    <row r="432" spans="1:38" s="83" customFormat="1" ht="24" customHeight="1" x14ac:dyDescent="0.3">
      <c r="A432" s="480"/>
      <c r="B432" s="518"/>
      <c r="C432" s="517"/>
      <c r="D432" s="517"/>
      <c r="E432" s="54"/>
      <c r="F432" s="54"/>
      <c r="G432" s="54"/>
      <c r="H432" s="54"/>
      <c r="I432" s="64"/>
      <c r="J432" s="65"/>
      <c r="K432" s="56"/>
      <c r="L432" s="56"/>
      <c r="M432" s="56"/>
      <c r="N432" s="65"/>
      <c r="O432" s="56"/>
      <c r="P432" s="56"/>
      <c r="Q432" s="56"/>
      <c r="R432" s="56"/>
      <c r="S432" s="65"/>
      <c r="T432" s="232"/>
      <c r="U432" s="57"/>
      <c r="V432" s="232"/>
      <c r="W432" s="67"/>
    </row>
  </sheetData>
  <mergeCells count="38">
    <mergeCell ref="B1:W1"/>
    <mergeCell ref="T2:W2"/>
    <mergeCell ref="B3:B4"/>
    <mergeCell ref="C3:C4"/>
    <mergeCell ref="D3:D4"/>
    <mergeCell ref="E3:E4"/>
    <mergeCell ref="F3:F4"/>
    <mergeCell ref="G3:G4"/>
    <mergeCell ref="H3:H4"/>
    <mergeCell ref="I3:I4"/>
    <mergeCell ref="J3:M3"/>
    <mergeCell ref="N3:R3"/>
    <mergeCell ref="S3:V3"/>
    <mergeCell ref="W3:W4"/>
    <mergeCell ref="W101:W102"/>
    <mergeCell ref="A280:A281"/>
    <mergeCell ref="S101:S102"/>
    <mergeCell ref="T101:T102"/>
    <mergeCell ref="O101:O102"/>
    <mergeCell ref="P101:P102"/>
    <mergeCell ref="Q101:Q102"/>
    <mergeCell ref="R101:R102"/>
    <mergeCell ref="I101:I102"/>
    <mergeCell ref="J101:J102"/>
    <mergeCell ref="K101:K102"/>
    <mergeCell ref="L101:L102"/>
    <mergeCell ref="M101:M102"/>
    <mergeCell ref="N101:N102"/>
    <mergeCell ref="B101:B102"/>
    <mergeCell ref="C101:C102"/>
    <mergeCell ref="B431:D431"/>
    <mergeCell ref="B432:D432"/>
    <mergeCell ref="B430:D430"/>
    <mergeCell ref="U101:U102"/>
    <mergeCell ref="V101:V102"/>
    <mergeCell ref="D101:D102"/>
    <mergeCell ref="E101:E102"/>
    <mergeCell ref="F101:F102"/>
  </mergeCells>
  <pageMargins left="0.23622047244094491" right="0.23622047244094491" top="0.35433070866141736" bottom="0.35433070866141736" header="0.11811023622047245" footer="0.11811023622047245"/>
  <pageSetup paperSize="9" scale="33" fitToHeight="0" orientation="landscape" r:id="rId1"/>
  <headerFooter differentFirst="1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Zeros="0" view="pageBreakPreview" zoomScale="52" zoomScaleNormal="70" zoomScaleSheetLayoutView="52" workbookViewId="0">
      <pane ySplit="5" topLeftCell="A6" activePane="bottomLeft" state="frozen"/>
      <selection pane="bottomLeft" activeCell="V12" sqref="V12"/>
    </sheetView>
  </sheetViews>
  <sheetFormatPr defaultColWidth="9.140625" defaultRowHeight="15" x14ac:dyDescent="0.2"/>
  <cols>
    <col min="1" max="1" width="5.85546875" style="4" customWidth="1"/>
    <col min="2" max="2" width="51.5703125" style="5" customWidth="1"/>
    <col min="3" max="3" width="24.5703125" style="46" customWidth="1"/>
    <col min="4" max="4" width="19.5703125" style="12" hidden="1" customWidth="1"/>
    <col min="5" max="5" width="17.85546875" style="5" hidden="1" customWidth="1"/>
    <col min="6" max="6" width="16.7109375" style="5" hidden="1" customWidth="1"/>
    <col min="7" max="7" width="16.28515625" style="5" hidden="1" customWidth="1"/>
    <col min="8" max="8" width="17.42578125" style="5" hidden="1" customWidth="1"/>
    <col min="9" max="9" width="13.7109375" style="14" customWidth="1"/>
    <col min="10" max="11" width="18.42578125" style="6" customWidth="1"/>
    <col min="12" max="12" width="18.42578125" style="35" customWidth="1"/>
    <col min="13" max="13" width="17.140625" style="6" customWidth="1"/>
    <col min="14" max="15" width="19.140625" style="7" customWidth="1"/>
    <col min="16" max="16" width="19.7109375" style="7" customWidth="1"/>
    <col min="17" max="17" width="17.28515625" style="7" customWidth="1"/>
    <col min="18" max="18" width="15.85546875" style="6" customWidth="1"/>
    <col min="19" max="19" width="18.7109375" style="6" customWidth="1"/>
    <col min="20" max="20" width="20" style="6" customWidth="1"/>
    <col min="21" max="21" width="17.5703125" style="37" customWidth="1"/>
    <col min="22" max="22" width="16.140625" style="6" customWidth="1"/>
    <col min="23" max="23" width="10.28515625" style="6" customWidth="1"/>
    <col min="24" max="24" width="99.28515625" style="8" customWidth="1"/>
    <col min="25" max="25" width="9.140625" style="4" customWidth="1"/>
    <col min="26" max="16384" width="9.140625" style="4"/>
  </cols>
  <sheetData>
    <row r="1" spans="1:24" ht="69.75" customHeight="1" x14ac:dyDescent="0.2">
      <c r="B1" s="533" t="s">
        <v>409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3"/>
    </row>
    <row r="2" spans="1:24" ht="69.75" customHeight="1" x14ac:dyDescent="0.2">
      <c r="B2" s="1"/>
      <c r="C2" s="42"/>
      <c r="D2" s="11"/>
      <c r="E2" s="1"/>
      <c r="F2" s="1"/>
      <c r="G2" s="1"/>
      <c r="H2" s="1"/>
      <c r="I2" s="13"/>
      <c r="J2" s="2"/>
      <c r="K2" s="2"/>
      <c r="L2" s="32"/>
      <c r="M2" s="2"/>
      <c r="N2" s="2"/>
      <c r="O2" s="2"/>
      <c r="P2" s="2"/>
      <c r="Q2" s="2"/>
      <c r="R2" s="2"/>
      <c r="S2" s="2"/>
      <c r="T2" s="534"/>
      <c r="U2" s="534"/>
      <c r="V2" s="534"/>
      <c r="W2" s="534"/>
      <c r="X2" s="542"/>
    </row>
    <row r="3" spans="1:24" ht="69.75" customHeight="1" x14ac:dyDescent="0.2">
      <c r="B3" s="535" t="s">
        <v>0</v>
      </c>
      <c r="C3" s="535" t="s">
        <v>96</v>
      </c>
      <c r="D3" s="538" t="s">
        <v>59</v>
      </c>
      <c r="E3" s="538" t="s">
        <v>60</v>
      </c>
      <c r="F3" s="538" t="s">
        <v>61</v>
      </c>
      <c r="G3" s="538" t="s">
        <v>75</v>
      </c>
      <c r="H3" s="538" t="s">
        <v>62</v>
      </c>
      <c r="I3" s="538" t="s">
        <v>63</v>
      </c>
      <c r="J3" s="539" t="s">
        <v>1</v>
      </c>
      <c r="K3" s="539"/>
      <c r="L3" s="539"/>
      <c r="M3" s="539"/>
      <c r="N3" s="539" t="s">
        <v>64</v>
      </c>
      <c r="O3" s="539"/>
      <c r="P3" s="539"/>
      <c r="Q3" s="539"/>
      <c r="R3" s="539"/>
      <c r="S3" s="539" t="s">
        <v>116</v>
      </c>
      <c r="T3" s="539"/>
      <c r="U3" s="539"/>
      <c r="V3" s="539"/>
      <c r="W3" s="540" t="s">
        <v>3</v>
      </c>
      <c r="X3" s="543" t="s">
        <v>107</v>
      </c>
    </row>
    <row r="4" spans="1:24" ht="69.75" customHeight="1" x14ac:dyDescent="0.2">
      <c r="B4" s="536"/>
      <c r="C4" s="537"/>
      <c r="D4" s="538"/>
      <c r="E4" s="538"/>
      <c r="F4" s="538"/>
      <c r="G4" s="538"/>
      <c r="H4" s="538"/>
      <c r="I4" s="538"/>
      <c r="J4" s="39" t="s">
        <v>4</v>
      </c>
      <c r="K4" s="39" t="s">
        <v>5</v>
      </c>
      <c r="L4" s="33" t="s">
        <v>6</v>
      </c>
      <c r="M4" s="39" t="s">
        <v>7</v>
      </c>
      <c r="N4" s="29" t="s">
        <v>65</v>
      </c>
      <c r="O4" s="39" t="s">
        <v>5</v>
      </c>
      <c r="P4" s="39" t="s">
        <v>6</v>
      </c>
      <c r="Q4" s="39" t="s">
        <v>7</v>
      </c>
      <c r="R4" s="29" t="s">
        <v>2</v>
      </c>
      <c r="S4" s="39" t="s">
        <v>4</v>
      </c>
      <c r="T4" s="39" t="s">
        <v>8</v>
      </c>
      <c r="U4" s="33" t="s">
        <v>9</v>
      </c>
      <c r="V4" s="39" t="s">
        <v>7</v>
      </c>
      <c r="W4" s="541"/>
      <c r="X4" s="543"/>
    </row>
    <row r="5" spans="1:24" s="9" customFormat="1" ht="36" customHeight="1" x14ac:dyDescent="0.25">
      <c r="B5" s="15" t="s">
        <v>10</v>
      </c>
      <c r="C5" s="43"/>
      <c r="D5" s="16"/>
      <c r="E5" s="15"/>
      <c r="F5" s="15"/>
      <c r="G5" s="15"/>
      <c r="H5" s="15"/>
      <c r="I5" s="17"/>
      <c r="J5" s="18" t="e">
        <f>K5+L5+M5</f>
        <v>#REF!</v>
      </c>
      <c r="K5" s="18" t="e">
        <f>#REF!+#REF!+#REF!+#REF!+#REF!+#REF!+#REF!+#REF!+#REF!+#REF!</f>
        <v>#REF!</v>
      </c>
      <c r="L5" s="18" t="e">
        <f>#REF!+#REF!+#REF!+#REF!+#REF!+#REF!+#REF!+#REF!+#REF!+#REF!</f>
        <v>#REF!</v>
      </c>
      <c r="M5" s="18" t="e">
        <f>#REF!+#REF!+#REF!+#REF!+#REF!+#REF!+#REF!+#REF!+#REF!+#REF!</f>
        <v>#REF!</v>
      </c>
      <c r="N5" s="18" t="e">
        <f>O5+P5+Q5</f>
        <v>#REF!</v>
      </c>
      <c r="O5" s="18" t="e">
        <f>#REF!+#REF!+#REF!+#REF!+#REF!+#REF!+#REF!+#REF!+#REF!+#REF!</f>
        <v>#REF!</v>
      </c>
      <c r="P5" s="18" t="e">
        <f>#REF!+#REF!+#REF!+#REF!+#REF!+#REF!+#REF!+#REF!+#REF!+#REF!</f>
        <v>#REF!</v>
      </c>
      <c r="Q5" s="18" t="e">
        <f>#REF!+#REF!+#REF!+#REF!+#REF!+#REF!+#REF!+#REF!+#REF!+#REF!</f>
        <v>#REF!</v>
      </c>
      <c r="R5" s="18" t="e">
        <f>N5/J5*100</f>
        <v>#REF!</v>
      </c>
      <c r="S5" s="18" t="e">
        <f>T5+U5+V5</f>
        <v>#REF!</v>
      </c>
      <c r="T5" s="18" t="e">
        <f>#REF!+#REF!+#REF!+#REF!+#REF!+#REF!+#REF!+#REF!+#REF!+#REF!</f>
        <v>#REF!</v>
      </c>
      <c r="U5" s="18" t="e">
        <f>#REF!+#REF!+#REF!+#REF!+#REF!+#REF!+#REF!+#REF!+#REF!+#REF!</f>
        <v>#REF!</v>
      </c>
      <c r="V5" s="18" t="e">
        <f>#REF!+#REF!+#REF!+#REF!+#REF!+#REF!+#REF!+#REF!+#REF!+#REF!</f>
        <v>#REF!</v>
      </c>
      <c r="W5" s="18" t="e">
        <f>S5/J5*100</f>
        <v>#REF!</v>
      </c>
      <c r="X5" s="80"/>
    </row>
    <row r="6" spans="1:24" s="9" customFormat="1" ht="25.5" customHeight="1" x14ac:dyDescent="0.25">
      <c r="A6" s="175"/>
      <c r="B6" s="167" t="s">
        <v>85</v>
      </c>
      <c r="C6" s="45">
        <v>4</v>
      </c>
      <c r="D6" s="110"/>
      <c r="E6" s="104"/>
      <c r="F6" s="104"/>
      <c r="G6" s="104"/>
      <c r="H6" s="104"/>
      <c r="I6" s="105"/>
      <c r="J6" s="101" t="e">
        <f t="shared" ref="J6:J7" si="0">K6+L6+M6</f>
        <v>#REF!</v>
      </c>
      <c r="K6" s="106" t="e">
        <f>K8</f>
        <v>#REF!</v>
      </c>
      <c r="L6" s="106" t="e">
        <f t="shared" ref="L6:M6" si="1">L8</f>
        <v>#REF!</v>
      </c>
      <c r="M6" s="106" t="e">
        <f t="shared" si="1"/>
        <v>#REF!</v>
      </c>
      <c r="N6" s="101" t="e">
        <f t="shared" ref="N6:N7" si="2">O6+P6+Q6</f>
        <v>#REF!</v>
      </c>
      <c r="O6" s="106" t="e">
        <f t="shared" ref="O6:Q6" si="3">O8</f>
        <v>#REF!</v>
      </c>
      <c r="P6" s="106" t="e">
        <f t="shared" si="3"/>
        <v>#REF!</v>
      </c>
      <c r="Q6" s="106" t="e">
        <f t="shared" si="3"/>
        <v>#REF!</v>
      </c>
      <c r="R6" s="106" t="e">
        <f t="shared" ref="R6" si="4">N6/J6*100</f>
        <v>#REF!</v>
      </c>
      <c r="S6" s="101" t="e">
        <f t="shared" ref="S6:S7" si="5">T6+U6+V6</f>
        <v>#REF!</v>
      </c>
      <c r="T6" s="106" t="e">
        <f t="shared" ref="T6:V6" si="6">T8</f>
        <v>#REF!</v>
      </c>
      <c r="U6" s="106" t="e">
        <f t="shared" si="6"/>
        <v>#REF!</v>
      </c>
      <c r="V6" s="106" t="e">
        <f t="shared" si="6"/>
        <v>#REF!</v>
      </c>
      <c r="W6" s="106" t="e">
        <f>S6/J6*100</f>
        <v>#REF!</v>
      </c>
      <c r="X6" s="117"/>
    </row>
    <row r="7" spans="1:24" ht="16.5" x14ac:dyDescent="0.2">
      <c r="A7" s="174"/>
      <c r="B7" s="171" t="s">
        <v>20</v>
      </c>
      <c r="C7" s="44"/>
      <c r="D7" s="109"/>
      <c r="E7" s="84"/>
      <c r="F7" s="84"/>
      <c r="G7" s="84"/>
      <c r="H7" s="84"/>
      <c r="I7" s="98"/>
      <c r="J7" s="85">
        <f t="shared" si="0"/>
        <v>0</v>
      </c>
      <c r="K7" s="97"/>
      <c r="L7" s="97"/>
      <c r="M7" s="97"/>
      <c r="N7" s="85">
        <f t="shared" si="2"/>
        <v>0</v>
      </c>
      <c r="O7" s="97"/>
      <c r="P7" s="97"/>
      <c r="Q7" s="97"/>
      <c r="R7" s="97"/>
      <c r="S7" s="85">
        <f t="shared" si="5"/>
        <v>0</v>
      </c>
      <c r="T7" s="91"/>
      <c r="U7" s="97"/>
      <c r="V7" s="91"/>
      <c r="W7" s="112"/>
      <c r="X7" s="81"/>
    </row>
    <row r="8" spans="1:24" s="134" customFormat="1" ht="92.25" customHeight="1" x14ac:dyDescent="0.2">
      <c r="A8" s="176"/>
      <c r="B8" s="158" t="s">
        <v>56</v>
      </c>
      <c r="C8" s="137"/>
      <c r="D8" s="129"/>
      <c r="E8" s="128"/>
      <c r="F8" s="128"/>
      <c r="G8" s="128"/>
      <c r="H8" s="128"/>
      <c r="I8" s="130"/>
      <c r="J8" s="131" t="e">
        <f>J9</f>
        <v>#REF!</v>
      </c>
      <c r="K8" s="132" t="e">
        <f>K9</f>
        <v>#REF!</v>
      </c>
      <c r="L8" s="132" t="e">
        <f>L9</f>
        <v>#REF!</v>
      </c>
      <c r="M8" s="132" t="e">
        <f>M9</f>
        <v>#REF!</v>
      </c>
      <c r="N8" s="131" t="e">
        <f>O8+P8+Q8</f>
        <v>#REF!</v>
      </c>
      <c r="O8" s="132" t="e">
        <f t="shared" ref="O8:Q8" si="7">O9</f>
        <v>#REF!</v>
      </c>
      <c r="P8" s="132" t="e">
        <f t="shared" si="7"/>
        <v>#REF!</v>
      </c>
      <c r="Q8" s="132" t="e">
        <f t="shared" si="7"/>
        <v>#REF!</v>
      </c>
      <c r="R8" s="132" t="e">
        <f>N8/J8*100</f>
        <v>#REF!</v>
      </c>
      <c r="S8" s="131" t="e">
        <f>T8+U8+V8</f>
        <v>#REF!</v>
      </c>
      <c r="T8" s="132" t="e">
        <f t="shared" ref="T8:V8" si="8">T9</f>
        <v>#REF!</v>
      </c>
      <c r="U8" s="132" t="e">
        <f t="shared" si="8"/>
        <v>#REF!</v>
      </c>
      <c r="V8" s="132" t="e">
        <f t="shared" si="8"/>
        <v>#REF!</v>
      </c>
      <c r="W8" s="138" t="e">
        <f>S8/J8*100</f>
        <v>#REF!</v>
      </c>
      <c r="X8" s="133"/>
    </row>
    <row r="9" spans="1:24" s="126" customFormat="1" ht="81.75" customHeight="1" x14ac:dyDescent="0.2">
      <c r="A9" s="177"/>
      <c r="B9" s="151" t="s">
        <v>290</v>
      </c>
      <c r="C9" s="139"/>
      <c r="D9" s="140"/>
      <c r="E9" s="121"/>
      <c r="F9" s="121"/>
      <c r="G9" s="121"/>
      <c r="H9" s="121"/>
      <c r="I9" s="122"/>
      <c r="J9" s="123" t="e">
        <f>#REF!+J12+#REF!</f>
        <v>#REF!</v>
      </c>
      <c r="K9" s="124" t="e">
        <f>#REF!+K12+#REF!+#REF!+#REF!</f>
        <v>#REF!</v>
      </c>
      <c r="L9" s="124" t="e">
        <f>#REF!+L12+#REF!+#REF!+#REF!</f>
        <v>#REF!</v>
      </c>
      <c r="M9" s="124" t="e">
        <f>#REF!+M12+#REF!+#REF!+#REF!</f>
        <v>#REF!</v>
      </c>
      <c r="N9" s="123" t="e">
        <f>O9+P9+Q9</f>
        <v>#REF!</v>
      </c>
      <c r="O9" s="124" t="e">
        <f>#REF!+O12+#REF!+#REF!+#REF!</f>
        <v>#REF!</v>
      </c>
      <c r="P9" s="124" t="e">
        <f>#REF!+P12+#REF!+#REF!+#REF!</f>
        <v>#REF!</v>
      </c>
      <c r="Q9" s="124" t="e">
        <f>#REF!+Q12+#REF!+#REF!+#REF!</f>
        <v>#REF!</v>
      </c>
      <c r="R9" s="124" t="e">
        <f>N9/J9*100</f>
        <v>#REF!</v>
      </c>
      <c r="S9" s="123" t="e">
        <f>T9+U9+V9</f>
        <v>#REF!</v>
      </c>
      <c r="T9" s="124" t="e">
        <f>#REF!+T12+#REF!</f>
        <v>#REF!</v>
      </c>
      <c r="U9" s="124" t="e">
        <f>#REF!+U12+#REF!</f>
        <v>#REF!</v>
      </c>
      <c r="V9" s="124" t="e">
        <f>#REF!+V12+#REF!</f>
        <v>#REF!</v>
      </c>
      <c r="W9" s="141" t="e">
        <f>S9/J9*100</f>
        <v>#REF!</v>
      </c>
      <c r="X9" s="125"/>
    </row>
    <row r="10" spans="1:24" s="182" customFormat="1" ht="49.5" customHeight="1" x14ac:dyDescent="0.2">
      <c r="A10" s="178"/>
      <c r="B10" s="199" t="s">
        <v>57</v>
      </c>
      <c r="C10" s="179"/>
      <c r="D10" s="198"/>
      <c r="E10" s="187"/>
      <c r="F10" s="187"/>
      <c r="G10" s="187"/>
      <c r="H10" s="187"/>
      <c r="I10" s="188"/>
      <c r="J10" s="180"/>
      <c r="K10" s="181"/>
      <c r="L10" s="181"/>
      <c r="M10" s="181"/>
      <c r="N10" s="180"/>
      <c r="O10" s="181"/>
      <c r="P10" s="181"/>
      <c r="Q10" s="181"/>
      <c r="R10" s="181"/>
      <c r="S10" s="180"/>
      <c r="T10" s="181"/>
      <c r="U10" s="181"/>
      <c r="V10" s="181"/>
      <c r="W10" s="201"/>
      <c r="X10" s="197"/>
    </row>
    <row r="11" spans="1:24" ht="29.25" customHeight="1" x14ac:dyDescent="0.2">
      <c r="A11" s="174"/>
      <c r="B11" s="164" t="s">
        <v>19</v>
      </c>
      <c r="C11" s="44"/>
      <c r="D11" s="109"/>
      <c r="E11" s="84"/>
      <c r="F11" s="84"/>
      <c r="G11" s="84"/>
      <c r="H11" s="84"/>
      <c r="I11" s="98"/>
      <c r="J11" s="99"/>
      <c r="K11" s="91"/>
      <c r="L11" s="91"/>
      <c r="M11" s="91"/>
      <c r="N11" s="99"/>
      <c r="O11" s="91"/>
      <c r="P11" s="91"/>
      <c r="Q11" s="91"/>
      <c r="R11" s="91"/>
      <c r="S11" s="99"/>
      <c r="T11" s="91"/>
      <c r="U11" s="91"/>
      <c r="V11" s="91"/>
      <c r="W11" s="112"/>
      <c r="X11" s="81"/>
    </row>
    <row r="12" spans="1:24" ht="66.75" customHeight="1" x14ac:dyDescent="0.2">
      <c r="A12" s="174">
        <v>192</v>
      </c>
      <c r="B12" s="172" t="s">
        <v>292</v>
      </c>
      <c r="C12" s="44" t="s">
        <v>317</v>
      </c>
      <c r="D12" s="109"/>
      <c r="E12" s="84"/>
      <c r="F12" s="84"/>
      <c r="G12" s="84"/>
      <c r="H12" s="84"/>
      <c r="I12" s="98"/>
      <c r="J12" s="99">
        <f>K12+L12+M12</f>
        <v>242615</v>
      </c>
      <c r="K12" s="91">
        <v>240670.2</v>
      </c>
      <c r="L12" s="91">
        <v>1944.8</v>
      </c>
      <c r="M12" s="91"/>
      <c r="N12" s="99"/>
      <c r="O12" s="91"/>
      <c r="P12" s="91"/>
      <c r="Q12" s="91"/>
      <c r="R12" s="91"/>
      <c r="S12" s="99"/>
      <c r="T12" s="91"/>
      <c r="U12" s="91"/>
      <c r="V12" s="91"/>
      <c r="W12" s="112"/>
      <c r="X12" s="81"/>
    </row>
    <row r="13" spans="1:24" ht="24" customHeight="1" x14ac:dyDescent="0.25">
      <c r="B13" s="516"/>
      <c r="C13" s="545"/>
      <c r="D13" s="545"/>
      <c r="E13" s="54"/>
      <c r="F13" s="54"/>
      <c r="G13" s="54"/>
      <c r="H13" s="54"/>
      <c r="I13" s="64"/>
      <c r="J13" s="65"/>
      <c r="K13" s="56"/>
      <c r="L13" s="56"/>
      <c r="M13" s="56"/>
      <c r="N13" s="65"/>
      <c r="O13" s="56"/>
      <c r="P13" s="56"/>
      <c r="Q13" s="56"/>
      <c r="R13" s="56"/>
      <c r="S13" s="65"/>
      <c r="T13" s="55"/>
      <c r="U13" s="57"/>
      <c r="V13" s="55"/>
      <c r="W13" s="67"/>
      <c r="X13" s="68"/>
    </row>
    <row r="14" spans="1:24" ht="24" customHeight="1" x14ac:dyDescent="0.25">
      <c r="B14" s="518" t="e">
        <f>#REF!+#REF!+J12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4" s="545"/>
      <c r="D14" s="545"/>
      <c r="E14" s="54"/>
      <c r="F14" s="54"/>
      <c r="G14" s="54"/>
      <c r="H14" s="54"/>
      <c r="I14" s="64"/>
      <c r="J14" s="65"/>
      <c r="K14" s="56"/>
      <c r="L14" s="56"/>
      <c r="M14" s="56"/>
      <c r="N14" s="65"/>
      <c r="O14" s="56"/>
      <c r="P14" s="56"/>
      <c r="Q14" s="56"/>
      <c r="R14" s="56"/>
      <c r="S14" s="65"/>
      <c r="T14" s="55"/>
      <c r="U14" s="57"/>
      <c r="V14" s="55"/>
      <c r="W14" s="67"/>
      <c r="X14" s="68"/>
    </row>
    <row r="15" spans="1:24" ht="24" customHeight="1" x14ac:dyDescent="0.25">
      <c r="B15" s="516"/>
      <c r="C15" s="545"/>
      <c r="D15" s="545"/>
      <c r="E15" s="54"/>
      <c r="F15" s="54"/>
      <c r="G15" s="54"/>
      <c r="H15" s="54"/>
      <c r="I15" s="64"/>
      <c r="J15" s="65"/>
      <c r="K15" s="56"/>
      <c r="L15" s="56"/>
      <c r="M15" s="56"/>
      <c r="N15" s="65"/>
      <c r="O15" s="56"/>
      <c r="P15" s="56"/>
      <c r="Q15" s="56"/>
      <c r="R15" s="56"/>
      <c r="S15" s="65"/>
      <c r="T15" s="55"/>
      <c r="U15" s="57"/>
      <c r="V15" s="55"/>
      <c r="W15" s="67"/>
      <c r="X15" s="68"/>
    </row>
    <row r="16" spans="1:24" ht="24" customHeight="1" x14ac:dyDescent="0.25">
      <c r="B16" s="516"/>
      <c r="C16" s="545"/>
      <c r="D16" s="545"/>
      <c r="E16" s="54"/>
      <c r="F16" s="54"/>
      <c r="G16" s="54"/>
      <c r="H16" s="54"/>
      <c r="I16" s="64"/>
      <c r="J16" s="65"/>
      <c r="K16" s="56"/>
      <c r="L16" s="56"/>
      <c r="M16" s="56"/>
      <c r="N16" s="65"/>
      <c r="O16" s="56"/>
      <c r="P16" s="56"/>
      <c r="Q16" s="56"/>
      <c r="R16" s="56"/>
      <c r="S16" s="65"/>
      <c r="T16" s="55"/>
      <c r="U16" s="57"/>
      <c r="V16" s="55"/>
      <c r="W16" s="67"/>
      <c r="X16" s="68"/>
    </row>
    <row r="17" spans="2:24" ht="24" customHeight="1" x14ac:dyDescent="0.25">
      <c r="B17" s="516"/>
      <c r="C17" s="545"/>
      <c r="D17" s="545"/>
      <c r="E17" s="54"/>
      <c r="F17" s="54"/>
      <c r="G17" s="54"/>
      <c r="H17" s="54"/>
      <c r="I17" s="64"/>
      <c r="J17" s="65"/>
      <c r="K17" s="56"/>
      <c r="L17" s="56"/>
      <c r="M17" s="56"/>
      <c r="N17" s="65"/>
      <c r="O17" s="56"/>
      <c r="P17" s="56"/>
      <c r="Q17" s="56"/>
      <c r="R17" s="56"/>
      <c r="S17" s="65"/>
      <c r="T17" s="55"/>
      <c r="U17" s="57"/>
      <c r="V17" s="55"/>
      <c r="W17" s="67"/>
      <c r="X17" s="68"/>
    </row>
    <row r="18" spans="2:24" ht="27" customHeight="1" x14ac:dyDescent="0.25">
      <c r="B18" s="546"/>
      <c r="C18" s="545"/>
      <c r="D18" s="545"/>
      <c r="E18" s="27"/>
      <c r="F18" s="27"/>
      <c r="G18" s="27"/>
      <c r="H18" s="27"/>
      <c r="I18" s="66"/>
      <c r="J18" s="34"/>
      <c r="K18" s="34"/>
      <c r="L18" s="34"/>
      <c r="M18" s="34"/>
      <c r="N18" s="36"/>
      <c r="O18" s="36"/>
      <c r="P18" s="36"/>
      <c r="Q18" s="36"/>
      <c r="R18" s="34"/>
      <c r="S18" s="34"/>
      <c r="T18" s="28"/>
      <c r="U18" s="36"/>
      <c r="V18" s="547"/>
      <c r="W18" s="548"/>
      <c r="X18" s="548"/>
    </row>
    <row r="19" spans="2:24" ht="39" customHeight="1" x14ac:dyDescent="0.25">
      <c r="B19" s="546"/>
      <c r="C19" s="545"/>
      <c r="D19" s="545"/>
      <c r="E19" s="54"/>
      <c r="F19" s="54"/>
      <c r="G19" s="54"/>
      <c r="H19" s="54"/>
      <c r="I19" s="70"/>
      <c r="J19" s="55"/>
      <c r="K19" s="55"/>
      <c r="L19" s="56"/>
      <c r="M19" s="55"/>
      <c r="N19" s="71"/>
      <c r="O19" s="71"/>
      <c r="P19" s="71"/>
      <c r="Q19" s="71"/>
      <c r="R19" s="55"/>
      <c r="S19" s="55"/>
      <c r="T19" s="55"/>
      <c r="U19" s="57"/>
      <c r="V19" s="55"/>
      <c r="W19" s="69"/>
      <c r="X19" s="69"/>
    </row>
    <row r="20" spans="2:24" s="79" customFormat="1" ht="25.5" x14ac:dyDescent="0.25">
      <c r="B20" s="544"/>
      <c r="C20" s="545"/>
      <c r="D20" s="545"/>
      <c r="E20" s="72"/>
      <c r="F20" s="72"/>
      <c r="G20" s="72"/>
      <c r="H20" s="72"/>
      <c r="I20" s="73"/>
      <c r="J20" s="74"/>
      <c r="K20" s="74"/>
      <c r="L20" s="75"/>
      <c r="M20" s="74"/>
      <c r="N20" s="76"/>
      <c r="O20" s="76"/>
      <c r="P20" s="76"/>
      <c r="Q20" s="76"/>
      <c r="R20" s="74"/>
      <c r="S20" s="74"/>
      <c r="T20" s="74"/>
      <c r="U20" s="77"/>
      <c r="V20" s="74"/>
      <c r="W20" s="74"/>
      <c r="X20" s="78"/>
    </row>
  </sheetData>
  <mergeCells count="24">
    <mergeCell ref="V18:X18"/>
    <mergeCell ref="F3:F4"/>
    <mergeCell ref="C3:C4"/>
    <mergeCell ref="B18:D18"/>
    <mergeCell ref="B13:D13"/>
    <mergeCell ref="B14:D14"/>
    <mergeCell ref="B20:D20"/>
    <mergeCell ref="B15:D15"/>
    <mergeCell ref="B16:D16"/>
    <mergeCell ref="B17:D17"/>
    <mergeCell ref="B19:D19"/>
    <mergeCell ref="B1:W1"/>
    <mergeCell ref="I3:I4"/>
    <mergeCell ref="J3:M3"/>
    <mergeCell ref="B3:B4"/>
    <mergeCell ref="G3:G4"/>
    <mergeCell ref="T2:X2"/>
    <mergeCell ref="W3:W4"/>
    <mergeCell ref="S3:V3"/>
    <mergeCell ref="X3:X4"/>
    <mergeCell ref="D3:D4"/>
    <mergeCell ref="H3:H4"/>
    <mergeCell ref="N3:R3"/>
    <mergeCell ref="E3:E4"/>
  </mergeCells>
  <pageMargins left="0.23622047244094491" right="0.23622047244094491" top="0.35433070866141736" bottom="0.35433070866141736" header="0.11811023622047245" footer="0.11811023622047245"/>
  <pageSetup paperSize="9" scale="32" fitToHeight="0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 (2)</vt:lpstr>
      <vt:lpstr>Лист1</vt:lpstr>
      <vt:lpstr>Лист1!Заголовки_для_печати</vt:lpstr>
      <vt:lpstr>'Лист1 (2)'!Заголовки_для_печати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Надежда Тарасова</cp:lastModifiedBy>
  <cp:lastPrinted>2021-01-21T13:44:35Z</cp:lastPrinted>
  <dcterms:created xsi:type="dcterms:W3CDTF">2016-11-16T06:29:02Z</dcterms:created>
  <dcterms:modified xsi:type="dcterms:W3CDTF">2021-05-17T06:14:12Z</dcterms:modified>
</cp:coreProperties>
</file>