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<sst xmlns="http://schemas.openxmlformats.org/spreadsheetml/2006/main" count="78" uniqueCount="51">
  <si>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</si>
  <si>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</si>
  <si>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</si>
  <si>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</si>
  <si>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</si>
  <si>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</si>
  <si>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</si>
  <si>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</si>
  <si>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</si>
  <si>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</si>
  <si>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</si>
  <si>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</si>
  <si>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</si>
  <si>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</si>
  <si>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</si>
  <si>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</si>
  <si>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</si>
  <si>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</si>
  <si>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</si>
  <si>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</si>
  <si>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</si>
  <si>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</si>
  <si>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</si>
  <si>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</si>
  <si>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</si>
  <si>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</si>
  <si>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</si>
  <si>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</si>
  <si>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</si>
  <si>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</si>
  <si>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</si>
  <si>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</si>
  <si>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</si>
  <si>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</si>
  <si>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</si>
  <si>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</si>
  <si>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</si>
  <si>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</si>
  <si>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</si>
  <si>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</si>
  <si>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</si>
  <si>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</si>
  <si>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</si>
  <si>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</si>
  <si>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</si>
  <si>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</si>
  <si>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</si>
  <si>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</si>
  <si>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</si>
  <si>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</si>
  <si>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декабрь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</si>
</sst>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F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905189515.78</v>
      </c>
      <c r="D7" s="28">
        <f>D25+D26+D29+D27+D28</f>
        <v>866070835.62</v>
      </c>
      <c r="E7" s="39">
        <f aca="true" t="shared" si="0" ref="E7:E22">(D7/C7)*100</f>
        <v>95.67839889017147</v>
      </c>
      <c r="F7" s="28">
        <f>F25+F26+F27+F28+F29</f>
        <v>879253168.7</v>
      </c>
      <c r="G7" s="28">
        <f>G25+G26+G27+G28+G29</f>
        <v>835617499.81</v>
      </c>
      <c r="H7" s="39">
        <f>(G7/F7)*100</f>
        <v>95.03718946449557</v>
      </c>
      <c r="I7" s="28">
        <f>I25+I26+I29+I27</f>
        <v>150881766.5</v>
      </c>
      <c r="J7" s="28">
        <f>J25+J26+J29+J27</f>
        <v>149229234.2</v>
      </c>
      <c r="K7" s="39">
        <f aca="true" t="shared" si="1" ref="K7:K14">(J7/I7)*100</f>
        <v>98.9047501640962</v>
      </c>
      <c r="L7" s="28">
        <f>L25+L26+L29+L27</f>
        <v>91155345.38</v>
      </c>
      <c r="M7" s="28">
        <f>M25+M26+M29+M27</f>
        <v>93446724.67000002</v>
      </c>
      <c r="N7" s="39">
        <f aca="true" t="shared" si="2" ref="N7:N14">(M7/L7)*100</f>
        <v>102.51370808859089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135276520.12</v>
      </c>
      <c r="D8" s="28">
        <f aca="true" t="shared" si="3" ref="C8:D10">G8+J8+M8</f>
        <v>143801533.76999998</v>
      </c>
      <c r="E8" s="39">
        <f t="shared" si="0"/>
        <v>106.30191672763144</v>
      </c>
      <c r="F8" s="28">
        <f>F9+F11+F12+F14+F15+F16+F17+F10+F13</f>
        <v>102271330</v>
      </c>
      <c r="G8" s="28">
        <f>G9+G11+G12+G14+G15+G16+G17+G10+G13</f>
        <v>109174881.63999999</v>
      </c>
      <c r="H8" s="39">
        <f>(G8/F8)*100</f>
        <v>106.75023160449754</v>
      </c>
      <c r="I8" s="28">
        <f>I9+I10+I11+I12+I14+I16+I17</f>
        <v>17858267.78</v>
      </c>
      <c r="J8" s="28">
        <f>J9+J10+J11+J12+J14+J15+J16+J17</f>
        <v>18835217.52</v>
      </c>
      <c r="K8" s="39">
        <f t="shared" si="1"/>
        <v>105.4705739214758</v>
      </c>
      <c r="L8" s="28">
        <f>L9+L10+L11+L12+L14+L16+L17</f>
        <v>15146922.34</v>
      </c>
      <c r="M8" s="28">
        <f>M9+M10+M11+M12+M14+M15+M16+M17</f>
        <v>15791434.61</v>
      </c>
      <c r="N8" s="39">
        <f t="shared" si="2"/>
        <v>104.25507080271991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93325449.24</v>
      </c>
      <c r="D9" s="30">
        <f t="shared" si="3"/>
        <v>100421359.01</v>
      </c>
      <c r="E9" s="40">
        <f t="shared" si="0"/>
        <v>107.60340274575249</v>
      </c>
      <c r="F9" s="30">
        <v>80177800</v>
      </c>
      <c r="G9" s="30">
        <v>86447425.95</v>
      </c>
      <c r="H9" s="40">
        <f>(G9/F9)*100</f>
        <v>107.81965325813381</v>
      </c>
      <c r="I9" s="30">
        <v>12190967.82</v>
      </c>
      <c r="J9" s="30">
        <v>12862274.11</v>
      </c>
      <c r="K9" s="40">
        <f t="shared" si="1"/>
        <v>105.50658733508165</v>
      </c>
      <c r="L9" s="30">
        <v>956681.42</v>
      </c>
      <c r="M9" s="30">
        <v>1111658.95</v>
      </c>
      <c r="N9" s="40">
        <f t="shared" si="2"/>
        <v>116.19949198971587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11047600</v>
      </c>
      <c r="D10" s="30">
        <f t="shared" si="3"/>
        <v>10491018.989999998</v>
      </c>
      <c r="E10" s="40">
        <f t="shared" si="0"/>
        <v>94.96197355081645</v>
      </c>
      <c r="F10" s="30">
        <v>5532700</v>
      </c>
      <c r="G10" s="30">
        <v>5253956.47</v>
      </c>
      <c r="H10" s="40">
        <f>G10/F10*100</f>
        <v>94.96188967411932</v>
      </c>
      <c r="I10" s="30">
        <v>892000</v>
      </c>
      <c r="J10" s="30">
        <v>847100.92</v>
      </c>
      <c r="K10" s="40">
        <f t="shared" si="1"/>
        <v>94.96647085201793</v>
      </c>
      <c r="L10" s="30">
        <v>4622900</v>
      </c>
      <c r="M10" s="30">
        <v>4389961.6</v>
      </c>
      <c r="N10" s="40">
        <f t="shared" si="2"/>
        <v>94.96120616928766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11808465.05</v>
      </c>
      <c r="D11" s="30">
        <f aca="true" t="shared" si="5" ref="D11:D17">G11+J11+M11</f>
        <v>12059380.63</v>
      </c>
      <c r="E11" s="40">
        <f t="shared" si="0"/>
        <v>102.12487888084998</v>
      </c>
      <c r="F11" s="30">
        <v>11260830</v>
      </c>
      <c r="G11" s="30">
        <v>11503509.8</v>
      </c>
      <c r="H11" s="40">
        <f>(G11/F11)*100</f>
        <v>102.15507915491133</v>
      </c>
      <c r="I11" s="30">
        <v>500</v>
      </c>
      <c r="J11" s="30">
        <v>522.9</v>
      </c>
      <c r="K11" s="40">
        <f t="shared" si="1"/>
        <v>104.58000000000001</v>
      </c>
      <c r="L11" s="30">
        <v>547135.05</v>
      </c>
      <c r="M11" s="30">
        <v>555347.93</v>
      </c>
      <c r="N11" s="40">
        <f t="shared" si="2"/>
        <v>101.50106998263043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3999447.06</v>
      </c>
      <c r="D12" s="30">
        <f t="shared" si="5"/>
        <v>4477143.39</v>
      </c>
      <c r="E12" s="40">
        <f t="shared" si="0"/>
        <v>111.94405933704246</v>
      </c>
      <c r="F12" s="30"/>
      <c r="G12" s="30"/>
      <c r="H12" s="40" t="s">
        <v>0</v>
      </c>
      <c r="I12" s="30">
        <v>1902986.96</v>
      </c>
      <c r="J12" s="30">
        <v>2147053.11</v>
      </c>
      <c r="K12" s="40">
        <f t="shared" si="1"/>
        <v>112.82542419523463</v>
      </c>
      <c r="L12" s="30">
        <v>2096460.1</v>
      </c>
      <c r="M12" s="30">
        <v>2330090.28</v>
      </c>
      <c r="N12" s="40">
        <f t="shared" si="2"/>
        <v>111.14403178958663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1800000</v>
      </c>
      <c r="D13" s="30">
        <f>G13</f>
        <v>2276637.16</v>
      </c>
      <c r="E13" s="40">
        <f t="shared" si="0"/>
        <v>126.47984222222223</v>
      </c>
      <c r="F13" s="30">
        <v>1800000</v>
      </c>
      <c r="G13" s="30">
        <v>2276637.16</v>
      </c>
      <c r="H13" s="40">
        <f>G13/F13*100</f>
        <v>126.47984222222223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9738008.77</v>
      </c>
      <c r="D14" s="30">
        <f t="shared" si="5"/>
        <v>10313772.33</v>
      </c>
      <c r="E14" s="40">
        <f t="shared" si="0"/>
        <v>105.912538934795</v>
      </c>
      <c r="F14" s="30"/>
      <c r="G14" s="30"/>
      <c r="H14" s="40" t="s">
        <v>0</v>
      </c>
      <c r="I14" s="30">
        <v>2871813</v>
      </c>
      <c r="J14" s="30">
        <v>2978266.48</v>
      </c>
      <c r="K14" s="40">
        <f t="shared" si="1"/>
        <v>103.70683885057976</v>
      </c>
      <c r="L14" s="30">
        <v>6866195.77</v>
      </c>
      <c r="M14" s="30">
        <v>7335505.85</v>
      </c>
      <c r="N14" s="40">
        <f t="shared" si="2"/>
        <v>106.83508154618202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419862.77</v>
      </c>
      <c r="E15" s="40">
        <f t="shared" si="0"/>
        <v>104.9656925</v>
      </c>
      <c r="F15" s="30">
        <v>400000</v>
      </c>
      <c r="G15" s="30">
        <v>419862.77</v>
      </c>
      <c r="H15" s="40">
        <f>(G15/F15)*100</f>
        <v>104.9656925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3157550</v>
      </c>
      <c r="D16" s="30">
        <f t="shared" si="5"/>
        <v>3342359.49</v>
      </c>
      <c r="E16" s="40">
        <f t="shared" si="0"/>
        <v>105.852939462558</v>
      </c>
      <c r="F16" s="30">
        <v>3100000</v>
      </c>
      <c r="G16" s="30">
        <v>3273489.49</v>
      </c>
      <c r="H16" s="40">
        <f>(G16/F16)*100</f>
        <v>105.59643516129033</v>
      </c>
      <c r="I16" s="30"/>
      <c r="J16" s="30"/>
      <c r="K16" s="40" t="s">
        <v>0</v>
      </c>
      <c r="L16" s="30">
        <v>57550</v>
      </c>
      <c r="M16" s="30">
        <v>68870</v>
      </c>
      <c r="N16" s="40">
        <f>(M16/L16)*100</f>
        <v>119.66985230234579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14061234.24</v>
      </c>
      <c r="D18" s="28">
        <f t="shared" si="6"/>
        <v>15096745.7</v>
      </c>
      <c r="E18" s="39">
        <f>(D18/C18)*100</f>
        <v>107.36429990657774</v>
      </c>
      <c r="F18" s="28">
        <f>F19+F20+F21+F22+F23+F24</f>
        <v>6115500</v>
      </c>
      <c r="G18" s="28">
        <f>G19+G20+G21+G22+G23+G24</f>
        <v>6422760.02</v>
      </c>
      <c r="H18" s="39">
        <f aca="true" t="shared" si="7" ref="H18:H27">(G18/F18)*100</f>
        <v>105.02428288774426</v>
      </c>
      <c r="I18" s="28">
        <f>I19+I22+I21+I24+I23</f>
        <v>2983897.07</v>
      </c>
      <c r="J18" s="28">
        <f>J19+J22+J23+J24+J21</f>
        <v>3087809.34</v>
      </c>
      <c r="K18" s="39">
        <f>(J18/I18)*100</f>
        <v>103.48243480127819</v>
      </c>
      <c r="L18" s="28">
        <f>L19+L20+L21+L22+L23+L24</f>
        <v>4961837.17</v>
      </c>
      <c r="M18" s="28">
        <f>M19+M20+M21+M22+M23+M24</f>
        <v>5586176.340000001</v>
      </c>
      <c r="N18" s="39">
        <f>(M18/L18)*100</f>
        <v>112.5828226241451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9371532.99</v>
      </c>
      <c r="D19" s="30">
        <f t="shared" si="6"/>
        <v>10348769.94</v>
      </c>
      <c r="E19" s="40">
        <f>(D19/C19)*100</f>
        <v>110.42771711995007</v>
      </c>
      <c r="F19" s="30">
        <v>2760500</v>
      </c>
      <c r="G19" s="30">
        <v>3088649.67</v>
      </c>
      <c r="H19" s="40">
        <f t="shared" si="7"/>
        <v>111.88732729577976</v>
      </c>
      <c r="I19" s="30">
        <v>2609500</v>
      </c>
      <c r="J19" s="30">
        <v>2712277.11</v>
      </c>
      <c r="K19" s="40">
        <f>(J19/I19)*100</f>
        <v>103.93857482276299</v>
      </c>
      <c r="L19" s="30">
        <v>4001532.99</v>
      </c>
      <c r="M19" s="30">
        <v>4547843.16</v>
      </c>
      <c r="N19" s="40">
        <f>(M19/L19)*100</f>
        <v>113.65252195509201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64986.67</v>
      </c>
      <c r="E20" s="40">
        <f>(D20/C20)*100</f>
        <v>108.31111666666666</v>
      </c>
      <c r="F20" s="30">
        <v>60000</v>
      </c>
      <c r="G20" s="30">
        <v>64986.67</v>
      </c>
      <c r="H20" s="40">
        <f t="shared" si="7"/>
        <v>108.31111666666666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747252.18</v>
      </c>
      <c r="D21" s="30">
        <f t="shared" si="6"/>
        <v>773640.8400000001</v>
      </c>
      <c r="E21" s="40">
        <f>(D21/C21)*100</f>
        <v>103.53142629841507</v>
      </c>
      <c r="F21" s="30">
        <v>155000</v>
      </c>
      <c r="G21" s="30">
        <v>175405.8</v>
      </c>
      <c r="H21" s="40">
        <f t="shared" si="7"/>
        <v>113.16503225806451</v>
      </c>
      <c r="I21" s="30"/>
      <c r="J21" s="30"/>
      <c r="K21" s="41" t="s">
        <v>0</v>
      </c>
      <c r="L21" s="30">
        <v>592252.18</v>
      </c>
      <c r="M21" s="30">
        <v>598235.04</v>
      </c>
      <c r="N21" s="40">
        <f>M21/L21*100</f>
        <v>101.01018792366455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1734963.07</v>
      </c>
      <c r="D22" s="30">
        <f t="shared" si="6"/>
        <v>1845569.63</v>
      </c>
      <c r="E22" s="40">
        <f t="shared" si="0"/>
        <v>106.37515356450784</v>
      </c>
      <c r="F22" s="30">
        <v>1030000</v>
      </c>
      <c r="G22" s="30">
        <v>1140606.17</v>
      </c>
      <c r="H22" s="40">
        <f t="shared" si="7"/>
        <v>110.73846310679612</v>
      </c>
      <c r="I22" s="30">
        <v>374397.07</v>
      </c>
      <c r="J22" s="30">
        <v>374397.06</v>
      </c>
      <c r="K22" s="40">
        <f>(J22/I22)*100</f>
        <v>99.99999732903892</v>
      </c>
      <c r="L22" s="30">
        <v>330566</v>
      </c>
      <c r="M22" s="30">
        <v>330566.4</v>
      </c>
      <c r="N22" s="40">
        <f>M22/L22*100</f>
        <v>100.00012100458002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1966333</v>
      </c>
      <c r="D23" s="30">
        <f t="shared" si="6"/>
        <v>1812003.91</v>
      </c>
      <c r="E23" s="40">
        <f>(D23/C23)*100</f>
        <v>92.15142653863816</v>
      </c>
      <c r="F23" s="30">
        <v>1930000</v>
      </c>
      <c r="G23" s="30">
        <v>1771115.21</v>
      </c>
      <c r="H23" s="40">
        <f t="shared" si="7"/>
        <v>91.7676274611399</v>
      </c>
      <c r="I23" s="30"/>
      <c r="J23" s="30"/>
      <c r="K23" s="40" t="e">
        <f>(J23/I23)*100</f>
        <v>#DIV/0!</v>
      </c>
      <c r="L23" s="30">
        <v>36333</v>
      </c>
      <c r="M23" s="30">
        <v>40888.7</v>
      </c>
      <c r="N23" s="40">
        <f>M23/L23*100</f>
        <v>112.53873888751271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181153</v>
      </c>
      <c r="D24" s="30">
        <f t="shared" si="6"/>
        <v>251774.71000000002</v>
      </c>
      <c r="E24" s="40">
        <f>(D24/C24)*100</f>
        <v>138.9845655330025</v>
      </c>
      <c r="F24" s="30">
        <v>180000</v>
      </c>
      <c r="G24" s="30">
        <v>181996.5</v>
      </c>
      <c r="H24" s="40">
        <f t="shared" si="7"/>
        <v>101.10916666666667</v>
      </c>
      <c r="I24" s="30"/>
      <c r="J24" s="30">
        <v>1135.17</v>
      </c>
      <c r="K24" s="41" t="s">
        <v>0</v>
      </c>
      <c r="L24" s="30">
        <v>1153</v>
      </c>
      <c r="M24" s="30">
        <v>68643.04</v>
      </c>
      <c r="N24" s="40">
        <f>M24/L24*100</f>
        <v>5953.429314830875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149337754.36</v>
      </c>
      <c r="D25" s="28">
        <f>D8+D18</f>
        <v>158898279.46999997</v>
      </c>
      <c r="E25" s="42">
        <f>(D25/C25)*100</f>
        <v>106.40194782020957</v>
      </c>
      <c r="F25" s="28">
        <f>F8+F18</f>
        <v>108386830</v>
      </c>
      <c r="G25" s="28">
        <f>G8+G18</f>
        <v>115597641.65999998</v>
      </c>
      <c r="H25" s="39">
        <f t="shared" si="7"/>
        <v>106.65284856102903</v>
      </c>
      <c r="I25" s="28">
        <f>I8+I18</f>
        <v>20842164.85</v>
      </c>
      <c r="J25" s="28">
        <f>J8+J18</f>
        <v>21923026.86</v>
      </c>
      <c r="K25" s="39">
        <f>(J25/I25)*100</f>
        <v>105.18593926196682</v>
      </c>
      <c r="L25" s="28">
        <f>L8+L18</f>
        <v>20108759.509999998</v>
      </c>
      <c r="M25" s="28">
        <f>M8+M18</f>
        <v>21377610.95</v>
      </c>
      <c r="N25" s="39">
        <f>(M25/L25)*100</f>
        <v>106.30994387977542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803351993.47</v>
      </c>
      <c r="D26" s="48">
        <v>753150715.28</v>
      </c>
      <c r="E26" s="39">
        <f>(D26/C26)*100</f>
        <v>93.75102338725014</v>
      </c>
      <c r="F26" s="28">
        <v>820395871.34</v>
      </c>
      <c r="G26" s="28">
        <v>769549390.79</v>
      </c>
      <c r="H26" s="39">
        <f t="shared" si="7"/>
        <v>93.80220179960808</v>
      </c>
      <c r="I26" s="28">
        <v>129609220.84</v>
      </c>
      <c r="J26" s="28">
        <v>126863790.66</v>
      </c>
      <c r="K26" s="39">
        <f>(J26/I26)*100</f>
        <v>97.88176322470977</v>
      </c>
      <c r="L26" s="28">
        <v>69447666.09</v>
      </c>
      <c r="M26" s="28">
        <v>68960156.89</v>
      </c>
      <c r="N26" s="43">
        <f>(M26/L26)*100</f>
        <v>99.2980193180744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2594311.8</v>
      </c>
      <c r="D27" s="28">
        <f>G27+J27+M27</f>
        <v>4116384.7199999997</v>
      </c>
      <c r="E27" s="39"/>
      <c r="F27" s="28">
        <v>114570</v>
      </c>
      <c r="G27" s="28">
        <v>114570</v>
      </c>
      <c r="H27" s="39">
        <f t="shared" si="7"/>
        <v>100</v>
      </c>
      <c r="I27" s="28">
        <v>430380.81</v>
      </c>
      <c r="J27" s="28">
        <v>442416.68</v>
      </c>
      <c r="K27" s="39"/>
      <c r="L27" s="28">
        <v>2049360.99</v>
      </c>
      <c r="M27" s="28">
        <v>3559398.04</v>
      </c>
      <c r="N27" s="43">
        <f>(M27/L27)*100</f>
        <v>173.6833118893319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450441.21</v>
      </c>
      <c r="G28" s="28">
        <v>450441.21</v>
      </c>
      <c r="H28" s="39"/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-50094543.85</v>
      </c>
      <c r="D29" s="28">
        <f>G29</f>
        <v>-50094543.85</v>
      </c>
      <c r="E29" s="39"/>
      <c r="F29" s="28">
        <v>-50094543.85</v>
      </c>
      <c r="G29" s="28">
        <v>-50094543.85</v>
      </c>
      <c r="H29" s="39"/>
      <c r="I29" s="28"/>
      <c r="J29" s="28"/>
      <c r="K29" s="39"/>
      <c r="L29" s="28">
        <v>-450441.21</v>
      </c>
      <c r="M29" s="28">
        <v>-450441.21</v>
      </c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-74382178.42000008</v>
      </c>
      <c r="D30" s="28">
        <f>D7-D31</f>
        <v>61424640.890000105</v>
      </c>
      <c r="E30" s="39" t="s">
        <v>0</v>
      </c>
      <c r="F30" s="28">
        <f>F7-F31</f>
        <v>-66301630.50999975</v>
      </c>
      <c r="G30" s="28">
        <f>G7-G31</f>
        <v>36389540.68000007</v>
      </c>
      <c r="H30" s="39" t="s">
        <v>0</v>
      </c>
      <c r="I30" s="28">
        <f>I7-I31</f>
        <v>-1866074.5400000215</v>
      </c>
      <c r="J30" s="28">
        <f>J7-J31</f>
        <v>25413330.069999978</v>
      </c>
      <c r="K30" s="38" t="s">
        <v>0</v>
      </c>
      <c r="L30" s="28">
        <f>L7-L31</f>
        <v>-6214473.370000005</v>
      </c>
      <c r="M30" s="28">
        <f>M7-M31</f>
        <v>-378229.8599999845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979571694.2</v>
      </c>
      <c r="D31" s="28">
        <f>SUM(D32:D44)</f>
        <v>804646194.7299999</v>
      </c>
      <c r="E31" s="39">
        <f aca="true" t="shared" si="8" ref="E31:E42">(D31/C31)*100</f>
        <v>82.14265474332035</v>
      </c>
      <c r="F31" s="28">
        <f>F32+F33+F34+F35+F36+F38+F39+F40+F41+F42+F43+F44+F37</f>
        <v>945554799.2099998</v>
      </c>
      <c r="G31" s="28">
        <f>G32+G33+G34+G35+G36+G38+G39+G40+G41+G42+G43+G44+G37</f>
        <v>799227959.1299999</v>
      </c>
      <c r="H31" s="39">
        <f aca="true" t="shared" si="9" ref="H31:H44">(G31/F31)*100</f>
        <v>84.52476364117084</v>
      </c>
      <c r="I31" s="28">
        <f>I32+I33+I34+I35+I36+I38+I39+I40+I41+I42+I43+I44</f>
        <v>152747841.04000002</v>
      </c>
      <c r="J31" s="28">
        <f>J32+J34+J35+J36+J37+J38+J39+J40+J41</f>
        <v>123815904.13000001</v>
      </c>
      <c r="K31" s="39">
        <f>(J31/I31)*100</f>
        <v>81.05902072787816</v>
      </c>
      <c r="L31" s="28">
        <f>L32+L33+L34+L35+L36+L37+L39+L40+L41</f>
        <v>97369818.75</v>
      </c>
      <c r="M31" s="28">
        <f>M32+M33+M34+M35+M36+M37+M39+M40+M41</f>
        <v>93824954.53</v>
      </c>
      <c r="N31" s="39">
        <f>(M31/L31)*100</f>
        <v>96.35938089902216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69246596.55</v>
      </c>
      <c r="D32" s="28">
        <f>G32+J32+M32</f>
        <v>68237494.12</v>
      </c>
      <c r="E32" s="39">
        <f t="shared" si="8"/>
        <v>98.54274075510504</v>
      </c>
      <c r="F32" s="44">
        <v>43450310</v>
      </c>
      <c r="G32" s="44">
        <v>42914699.1</v>
      </c>
      <c r="H32" s="40">
        <f t="shared" si="9"/>
        <v>98.76730246573615</v>
      </c>
      <c r="I32" s="44">
        <v>4579901</v>
      </c>
      <c r="J32" s="44">
        <v>4492376.99</v>
      </c>
      <c r="K32" s="30">
        <f>(J32/I32)*100</f>
        <v>98.08895410621322</v>
      </c>
      <c r="L32" s="44">
        <v>21216385.55</v>
      </c>
      <c r="M32" s="44">
        <v>20830418.03</v>
      </c>
      <c r="N32" s="30">
        <f aca="true" t="shared" si="10" ref="N32:N41">(M32/L32)*100</f>
        <v>98.18080455273402</v>
      </c>
      <c r="O32" s="16"/>
      <c r="P32" s="16"/>
    </row>
    <row r="33" spans="2:16" s="5" customFormat="1" ht="34.5" customHeight="1">
      <c r="B33" s="34" t="s">
        <v>28</v>
      </c>
      <c r="C33" s="28">
        <f>L33</f>
        <v>1686200</v>
      </c>
      <c r="D33" s="28">
        <f>M33</f>
        <v>1686200</v>
      </c>
      <c r="E33" s="39">
        <f t="shared" si="8"/>
        <v>100</v>
      </c>
      <c r="F33" s="44">
        <v>1686200</v>
      </c>
      <c r="G33" s="44">
        <v>1686200</v>
      </c>
      <c r="H33" s="40">
        <f>(G33/F33)*100</f>
        <v>100</v>
      </c>
      <c r="I33" s="44"/>
      <c r="J33" s="44"/>
      <c r="K33" s="38" t="s">
        <v>0</v>
      </c>
      <c r="L33" s="44">
        <v>1686200</v>
      </c>
      <c r="M33" s="44">
        <v>1686200</v>
      </c>
      <c r="N33" s="30">
        <f t="shared" si="10"/>
        <v>100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5612553</v>
      </c>
      <c r="D34" s="28">
        <f>G34+J34+M34</f>
        <v>5563207.92</v>
      </c>
      <c r="E34" s="39">
        <f t="shared" si="8"/>
        <v>99.12080865873337</v>
      </c>
      <c r="F34" s="44">
        <v>4861950</v>
      </c>
      <c r="G34" s="44">
        <v>4837630.36</v>
      </c>
      <c r="H34" s="40">
        <f>(G34/F34)*100</f>
        <v>99.49979658367528</v>
      </c>
      <c r="I34" s="44">
        <v>710591</v>
      </c>
      <c r="J34" s="44">
        <v>695177.56</v>
      </c>
      <c r="K34" s="30">
        <f>(J34/I34)*100</f>
        <v>97.83089850561014</v>
      </c>
      <c r="L34" s="44">
        <v>40012</v>
      </c>
      <c r="M34" s="44">
        <v>30400</v>
      </c>
      <c r="N34" s="30">
        <f t="shared" si="10"/>
        <v>75.97720683794861</v>
      </c>
      <c r="O34" s="16"/>
      <c r="P34" s="16"/>
    </row>
    <row r="35" spans="2:16" s="5" customFormat="1" ht="21" customHeight="1">
      <c r="B35" s="36" t="s">
        <v>19</v>
      </c>
      <c r="C35" s="28">
        <v>96206487.06</v>
      </c>
      <c r="D35" s="28">
        <v>94928223.02</v>
      </c>
      <c r="E35" s="39">
        <f t="shared" si="8"/>
        <v>98.67133279775324</v>
      </c>
      <c r="F35" s="44">
        <v>87093041.58</v>
      </c>
      <c r="G35" s="44">
        <v>86992512</v>
      </c>
      <c r="H35" s="40">
        <f>(G35/F35)*100</f>
        <v>99.88457220212288</v>
      </c>
      <c r="I35" s="44">
        <v>5077171.36</v>
      </c>
      <c r="J35" s="44">
        <v>5031254.73</v>
      </c>
      <c r="K35" s="30">
        <f>(J35/I35)*100</f>
        <v>99.0956257580402</v>
      </c>
      <c r="L35" s="44">
        <v>19268600.12</v>
      </c>
      <c r="M35" s="44">
        <v>18136782.29</v>
      </c>
      <c r="N35" s="30">
        <f t="shared" si="10"/>
        <v>94.12610245190972</v>
      </c>
      <c r="O35" s="16"/>
      <c r="P35" s="16"/>
    </row>
    <row r="36" spans="2:16" s="5" customFormat="1" ht="21" customHeight="1">
      <c r="B36" s="36" t="s">
        <v>20</v>
      </c>
      <c r="C36" s="28">
        <v>166686246.82</v>
      </c>
      <c r="D36" s="28">
        <v>137082104.51</v>
      </c>
      <c r="E36" s="39">
        <f t="shared" si="8"/>
        <v>82.23960112199975</v>
      </c>
      <c r="F36" s="44">
        <v>147836472.9</v>
      </c>
      <c r="G36" s="44">
        <v>144679221.07</v>
      </c>
      <c r="H36" s="40">
        <f t="shared" si="9"/>
        <v>97.86436204269047</v>
      </c>
      <c r="I36" s="44">
        <v>134396386.68</v>
      </c>
      <c r="J36" s="44">
        <v>105720938.11</v>
      </c>
      <c r="K36" s="30">
        <f>(J36/I36)*100</f>
        <v>78.66352713910626</v>
      </c>
      <c r="L36" s="44">
        <v>30399746.48</v>
      </c>
      <c r="M36" s="44">
        <v>29478500.62</v>
      </c>
      <c r="N36" s="30">
        <f t="shared" si="10"/>
        <v>96.96956071457343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893000</v>
      </c>
      <c r="D37" s="28">
        <f aca="true" t="shared" si="11" ref="D37:D43">G37+J37+M37</f>
        <v>887872.95</v>
      </c>
      <c r="E37" s="39">
        <f t="shared" si="8"/>
        <v>99.42586226203807</v>
      </c>
      <c r="F37" s="44">
        <v>893000</v>
      </c>
      <c r="G37" s="44">
        <v>887872.95</v>
      </c>
      <c r="H37" s="40">
        <f t="shared" si="9"/>
        <v>99.42586226203807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452071412.8</v>
      </c>
      <c r="D38" s="28">
        <f t="shared" si="11"/>
        <v>352429989.65</v>
      </c>
      <c r="E38" s="39">
        <f t="shared" si="8"/>
        <v>77.95891969084049</v>
      </c>
      <c r="F38" s="44">
        <v>452071412.8</v>
      </c>
      <c r="G38" s="44">
        <v>352429989.65</v>
      </c>
      <c r="H38" s="40">
        <f t="shared" si="9"/>
        <v>77.95891969084049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73762047.6</v>
      </c>
      <c r="D39" s="28">
        <v>68425449.5</v>
      </c>
      <c r="E39" s="39">
        <f t="shared" si="8"/>
        <v>92.76511665058497</v>
      </c>
      <c r="F39" s="44">
        <v>67816671.56</v>
      </c>
      <c r="G39" s="44">
        <v>62946370.94</v>
      </c>
      <c r="H39" s="40">
        <f t="shared" si="9"/>
        <v>92.81843165114486</v>
      </c>
      <c r="I39" s="44">
        <v>7498643.49</v>
      </c>
      <c r="J39" s="44">
        <v>7391009.23</v>
      </c>
      <c r="K39" s="30">
        <f>(J39/I39)*100</f>
        <v>98.56461691846614</v>
      </c>
      <c r="L39" s="44">
        <v>24731254.6</v>
      </c>
      <c r="M39" s="44">
        <v>23644253.59</v>
      </c>
      <c r="N39" s="30">
        <f t="shared" si="10"/>
        <v>95.60474780765873</v>
      </c>
      <c r="O39" s="24"/>
      <c r="P39" s="16"/>
    </row>
    <row r="40" spans="1:16" ht="21" customHeight="1">
      <c r="A40" s="5"/>
      <c r="B40" s="36" t="s">
        <v>23</v>
      </c>
      <c r="C40" s="28">
        <f>F40</f>
        <v>25885408.3</v>
      </c>
      <c r="D40" s="28">
        <f>G40</f>
        <v>24765440.42</v>
      </c>
      <c r="E40" s="39">
        <f t="shared" si="8"/>
        <v>95.67336212347865</v>
      </c>
      <c r="F40" s="44">
        <v>25885408.3</v>
      </c>
      <c r="G40" s="44">
        <v>24765440.42</v>
      </c>
      <c r="H40" s="40">
        <f t="shared" si="9"/>
        <v>95.67336212347865</v>
      </c>
      <c r="I40" s="44">
        <v>482157.51</v>
      </c>
      <c r="J40" s="44">
        <v>482157.51</v>
      </c>
      <c r="K40" s="30">
        <f>(J40/I40)*100</f>
        <v>100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87508652.07</v>
      </c>
      <c r="D41" s="28">
        <f t="shared" si="11"/>
        <v>50627122.64</v>
      </c>
      <c r="E41" s="39">
        <f t="shared" si="8"/>
        <v>57.8538480966457</v>
      </c>
      <c r="F41" s="44">
        <v>87478042.07</v>
      </c>
      <c r="G41" s="44">
        <v>50605732.64</v>
      </c>
      <c r="H41" s="40">
        <f t="shared" si="9"/>
        <v>57.849640255442914</v>
      </c>
      <c r="I41" s="44">
        <v>2990</v>
      </c>
      <c r="J41" s="44">
        <v>2990</v>
      </c>
      <c r="K41" s="30"/>
      <c r="L41" s="44">
        <v>27620</v>
      </c>
      <c r="M41" s="44">
        <v>18400</v>
      </c>
      <c r="N41" s="30">
        <f t="shared" si="10"/>
        <v>66.6183924692252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13090</v>
      </c>
      <c r="D42" s="28">
        <f t="shared" si="11"/>
        <v>13090</v>
      </c>
      <c r="E42" s="39">
        <f t="shared" si="8"/>
        <v>100</v>
      </c>
      <c r="F42" s="44">
        <v>13090</v>
      </c>
      <c r="G42" s="44">
        <v>13090</v>
      </c>
      <c r="H42" s="40">
        <f t="shared" si="9"/>
        <v>100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26469200</v>
      </c>
      <c r="G44" s="44">
        <v>26469200</v>
      </c>
      <c r="H44" s="40">
        <f t="shared" si="9"/>
        <v>100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2021-01-20T08:09:42Z</cp:lastPrinted>
  <dcterms:created xsi:type="dcterms:W3CDTF">2008-01-31T10:30:40Z</dcterms:created>
  <dcterms:modified xsi:type="dcterms:W3CDTF">2021-01-20T08:09:45Z</dcterms:modified>
  <cp:category/>
  <cp:version/>
  <cp:contentType/>
  <cp:contentStatus/>
</cp:coreProperties>
</file>