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<sst xmlns="http://schemas.openxmlformats.org/spreadsheetml/2006/main" count="78" uniqueCount="51">
  <si>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</si>
  <si>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</si>
  <si>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</si>
  <si>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</si>
  <si>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</si>
  <si>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</si>
  <si>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</si>
  <si>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</si>
  <si>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</si>
  <si>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</si>
  <si>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</si>
  <si>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</si>
  <si>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</si>
  <si>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</si>
  <si>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</si>
  <si>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</si>
  <si>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</si>
  <si>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</si>
  <si>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</si>
  <si>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</si>
  <si>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</si>
  <si>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</si>
  <si>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</si>
  <si>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</si>
  <si>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</si>
  <si>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</si>
  <si>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</si>
  <si>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</si>
  <si>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</si>
  <si>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</si>
  <si>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</si>
  <si>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</si>
  <si>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</si>
  <si>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</si>
  <si>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</si>
  <si>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</si>
  <si>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</si>
  <si>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</si>
  <si>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</si>
  <si>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</si>
  <si>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</si>
  <si>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</si>
  <si>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</si>
  <si>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</si>
  <si>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</si>
  <si>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</si>
  <si>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</si>
  <si>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</si>
  <si>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</si>
  <si>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</si>
  <si>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Справка по исполнению доходов и расходов бюджета Ядринского района Чувашской Республики за январь 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</si>
</sst>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1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50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566292460.02</v>
      </c>
      <c r="D7" s="28">
        <f>D25+D26+D29+D27+D28</f>
        <v>-92734831.39</v>
      </c>
      <c r="E7" s="39">
        <f aca="true" t="shared" si="0" ref="E7:E22">(D7/C7)*100</f>
        <v>-16.37578423465586</v>
      </c>
      <c r="F7" s="28">
        <f>F25+F26+F27+F28+F29</f>
        <v>542614310.31</v>
      </c>
      <c r="G7" s="28">
        <f>G25+G26+G27+G28+G29</f>
        <v>-67865314.94</v>
      </c>
      <c r="H7" s="39">
        <f>(G7/F7)*100</f>
        <v>-12.507100098636911</v>
      </c>
      <c r="I7" s="28">
        <f>I25+I26+I29+I27</f>
        <v>58105767.53</v>
      </c>
      <c r="J7" s="28">
        <f>J25+J26+J29+J28+J27</f>
        <v>-24230497.23</v>
      </c>
      <c r="K7" s="39">
        <f aca="true" t="shared" si="1" ref="K7:K14">(J7/I7)*100</f>
        <v>-41.70067492437786</v>
      </c>
      <c r="L7" s="28">
        <f>L25+L26+L29+L27</f>
        <v>64073014.99</v>
      </c>
      <c r="M7" s="28">
        <f>M25+M26+M29+M27</f>
        <v>3846526.78</v>
      </c>
      <c r="N7" s="39">
        <f aca="true" t="shared" si="2" ref="N7:N14">(M7/L7)*100</f>
        <v>6.0033491175658495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137838330</v>
      </c>
      <c r="D8" s="28">
        <f aca="true" t="shared" si="3" ref="C8:D10">G8+J8+M8</f>
        <v>8103525.7</v>
      </c>
      <c r="E8" s="39">
        <f t="shared" si="0"/>
        <v>5.879007457504745</v>
      </c>
      <c r="F8" s="28">
        <f>F9+F11+F12+F14+F15+F16+F17+F10+F13</f>
        <v>103179580</v>
      </c>
      <c r="G8" s="28">
        <f>G9+G11+G12+G14+G15+G16+G17+G10+G13</f>
        <v>6523230.43</v>
      </c>
      <c r="H8" s="39">
        <f>(G8/F8)*100</f>
        <v>6.322210683548043</v>
      </c>
      <c r="I8" s="28">
        <f>I9+I10+I11+I12+I14+I16+I17</f>
        <v>19281750</v>
      </c>
      <c r="J8" s="28">
        <f>J9+J10+J11+J12+J14+J15+J16+J17</f>
        <v>987809.0700000001</v>
      </c>
      <c r="K8" s="39">
        <f t="shared" si="1"/>
        <v>5.123026022015638</v>
      </c>
      <c r="L8" s="28">
        <f>L9+L10+L11+L12+L14+L16+L17</f>
        <v>15377000</v>
      </c>
      <c r="M8" s="28">
        <f>M9+M10+M11+M12+M14+M15+M16+M17</f>
        <v>592486.2</v>
      </c>
      <c r="N8" s="39">
        <f t="shared" si="2"/>
        <v>3.8530675684463804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>F9+I9+L9</f>
        <v>97672730</v>
      </c>
      <c r="D9" s="30">
        <f t="shared" si="3"/>
        <v>5096549.2700000005</v>
      </c>
      <c r="E9" s="40">
        <f t="shared" si="0"/>
        <v>5.217985890227498</v>
      </c>
      <c r="F9" s="30">
        <v>84047830</v>
      </c>
      <c r="G9" s="30">
        <v>4391666.4</v>
      </c>
      <c r="H9" s="40">
        <f>(G9/F9)*100</f>
        <v>5.225199032503278</v>
      </c>
      <c r="I9" s="30">
        <v>12599950</v>
      </c>
      <c r="J9" s="30">
        <v>649127.67</v>
      </c>
      <c r="K9" s="40">
        <f t="shared" si="1"/>
        <v>5.151827348521225</v>
      </c>
      <c r="L9" s="30">
        <v>1024950</v>
      </c>
      <c r="M9" s="30">
        <v>55755.2</v>
      </c>
      <c r="N9" s="40">
        <f t="shared" si="2"/>
        <v>5.439797063271379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10495300</v>
      </c>
      <c r="D10" s="30">
        <f t="shared" si="3"/>
        <v>920321.6399999999</v>
      </c>
      <c r="E10" s="40">
        <f t="shared" si="0"/>
        <v>8.768893123588652</v>
      </c>
      <c r="F10" s="30">
        <v>5256100</v>
      </c>
      <c r="G10" s="30">
        <v>455985.17</v>
      </c>
      <c r="H10" s="40">
        <f>G10/F10*100</f>
        <v>8.675351876866879</v>
      </c>
      <c r="I10" s="30">
        <v>847400</v>
      </c>
      <c r="J10" s="30">
        <v>83096.18</v>
      </c>
      <c r="K10" s="40">
        <f t="shared" si="1"/>
        <v>9.806016049091337</v>
      </c>
      <c r="L10" s="30">
        <v>4391800</v>
      </c>
      <c r="M10" s="30">
        <v>381240.29</v>
      </c>
      <c r="N10" s="40">
        <f t="shared" si="2"/>
        <v>8.680729769115167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9380300</v>
      </c>
      <c r="D11" s="30">
        <f aca="true" t="shared" si="5" ref="D11:D17">G11+J11+M11</f>
        <v>1496080.45</v>
      </c>
      <c r="E11" s="40">
        <f t="shared" si="0"/>
        <v>15.949174866475484</v>
      </c>
      <c r="F11" s="30">
        <v>8875650</v>
      </c>
      <c r="G11" s="30">
        <v>1495880.05</v>
      </c>
      <c r="H11" s="40">
        <f>(G11/F11)*100</f>
        <v>16.853752119563076</v>
      </c>
      <c r="I11" s="30">
        <v>1400</v>
      </c>
      <c r="J11" s="30"/>
      <c r="K11" s="40">
        <f t="shared" si="1"/>
        <v>0</v>
      </c>
      <c r="L11" s="30">
        <v>503250</v>
      </c>
      <c r="M11" s="30">
        <v>200.4</v>
      </c>
      <c r="N11" s="40">
        <f t="shared" si="2"/>
        <v>0.03982116244411326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4759000</v>
      </c>
      <c r="D12" s="30">
        <f t="shared" si="5"/>
        <v>83689.82</v>
      </c>
      <c r="E12" s="40">
        <f t="shared" si="0"/>
        <v>1.7585589409539821</v>
      </c>
      <c r="F12" s="30"/>
      <c r="G12" s="30"/>
      <c r="H12" s="40" t="s">
        <v>0</v>
      </c>
      <c r="I12" s="30">
        <v>2600000</v>
      </c>
      <c r="J12" s="30">
        <v>66505.72</v>
      </c>
      <c r="K12" s="40">
        <f t="shared" si="1"/>
        <v>2.5579123076923076</v>
      </c>
      <c r="L12" s="30">
        <v>2159000</v>
      </c>
      <c r="M12" s="30">
        <v>17184.1</v>
      </c>
      <c r="N12" s="40">
        <f t="shared" si="2"/>
        <v>0.7959286706808707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2000000</v>
      </c>
      <c r="D13" s="30">
        <f>G13</f>
        <v>61658.74</v>
      </c>
      <c r="E13" s="40">
        <f t="shared" si="0"/>
        <v>3.082937</v>
      </c>
      <c r="F13" s="30">
        <v>2000000</v>
      </c>
      <c r="G13" s="30">
        <v>61658.74</v>
      </c>
      <c r="H13" s="40">
        <f>G13/F13*100</f>
        <v>3.082937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10465700</v>
      </c>
      <c r="D14" s="30">
        <f t="shared" si="5"/>
        <v>322285.70999999996</v>
      </c>
      <c r="E14" s="40">
        <f t="shared" si="0"/>
        <v>3.079447241942727</v>
      </c>
      <c r="F14" s="30"/>
      <c r="G14" s="30"/>
      <c r="H14" s="40" t="s">
        <v>0</v>
      </c>
      <c r="I14" s="30">
        <v>3233000</v>
      </c>
      <c r="J14" s="30">
        <v>189079.5</v>
      </c>
      <c r="K14" s="40">
        <f t="shared" si="1"/>
        <v>5.848422517785338</v>
      </c>
      <c r="L14" s="30">
        <v>7232700</v>
      </c>
      <c r="M14" s="30">
        <v>133206.21</v>
      </c>
      <c r="N14" s="40">
        <f t="shared" si="2"/>
        <v>1.8417217636567256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400000</v>
      </c>
      <c r="D15" s="30">
        <f t="shared" si="5"/>
        <v>18409.1</v>
      </c>
      <c r="E15" s="40">
        <f t="shared" si="0"/>
        <v>4.602275</v>
      </c>
      <c r="F15" s="30">
        <v>400000</v>
      </c>
      <c r="G15" s="30">
        <v>18409.1</v>
      </c>
      <c r="H15" s="40">
        <f>(G15/F15)*100</f>
        <v>4.602275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2665300</v>
      </c>
      <c r="D16" s="30">
        <f t="shared" si="5"/>
        <v>104530.97</v>
      </c>
      <c r="E16" s="40">
        <f t="shared" si="0"/>
        <v>3.921921359696845</v>
      </c>
      <c r="F16" s="30">
        <v>2600000</v>
      </c>
      <c r="G16" s="30">
        <v>99630.97</v>
      </c>
      <c r="H16" s="40">
        <f>(G16/F16)*100</f>
        <v>3.831960384615385</v>
      </c>
      <c r="I16" s="30"/>
      <c r="J16" s="30"/>
      <c r="K16" s="40" t="s">
        <v>0</v>
      </c>
      <c r="L16" s="30">
        <v>65300</v>
      </c>
      <c r="M16" s="30">
        <v>4900</v>
      </c>
      <c r="N16" s="40">
        <f>(M16/L16)*100</f>
        <v>7.503828483920367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14125315</v>
      </c>
      <c r="D18" s="28">
        <f t="shared" si="6"/>
        <v>558778.3099999999</v>
      </c>
      <c r="E18" s="39">
        <f>(D18/C18)*100</f>
        <v>3.955864417890857</v>
      </c>
      <c r="F18" s="28">
        <f>F19+F20+F21+F22+F23+F24</f>
        <v>6054676</v>
      </c>
      <c r="G18" s="28">
        <f>G19+G20+G21+G22+G23+G24</f>
        <v>177444.03</v>
      </c>
      <c r="H18" s="39">
        <f aca="true" t="shared" si="7" ref="H18:H27">(G18/F18)*100</f>
        <v>2.9306940619118182</v>
      </c>
      <c r="I18" s="28">
        <f>I19+I22+I21+I24+I23</f>
        <v>3659030</v>
      </c>
      <c r="J18" s="28">
        <f>J19+J22+J23+J24+J21</f>
        <v>223093.7</v>
      </c>
      <c r="K18" s="39">
        <f>(J18/I18)*100</f>
        <v>6.097072174866017</v>
      </c>
      <c r="L18" s="28">
        <f>L19+L20+L21+L22+L23+L24</f>
        <v>4411609</v>
      </c>
      <c r="M18" s="28">
        <f>M19+M20+M21+M22+M23+M24</f>
        <v>158240.57999999996</v>
      </c>
      <c r="N18" s="39">
        <f>(M18/L18)*100</f>
        <v>3.586913074118762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9987315</v>
      </c>
      <c r="D19" s="30">
        <f t="shared" si="6"/>
        <v>463035.83</v>
      </c>
      <c r="E19" s="40">
        <f>(D19/C19)*100</f>
        <v>4.636239369640389</v>
      </c>
      <c r="F19" s="30">
        <v>2434676</v>
      </c>
      <c r="G19" s="30">
        <v>90719.7</v>
      </c>
      <c r="H19" s="40">
        <f t="shared" si="7"/>
        <v>3.726150830747089</v>
      </c>
      <c r="I19" s="30">
        <v>3659030</v>
      </c>
      <c r="J19" s="30">
        <v>223971.7</v>
      </c>
      <c r="K19" s="40">
        <f>(J19/I19)*100</f>
        <v>6.1210676053489586</v>
      </c>
      <c r="L19" s="30">
        <v>3893609</v>
      </c>
      <c r="M19" s="30">
        <v>148344.43</v>
      </c>
      <c r="N19" s="40">
        <f>(M19/L19)*100</f>
        <v>3.809946761475022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5013.79</v>
      </c>
      <c r="E20" s="40">
        <f>(D20/C20)*100</f>
        <v>8.356316666666666</v>
      </c>
      <c r="F20" s="30">
        <v>60000</v>
      </c>
      <c r="G20" s="30">
        <v>5013.79</v>
      </c>
      <c r="H20" s="40">
        <f t="shared" si="7"/>
        <v>8.356316666666666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568000</v>
      </c>
      <c r="D21" s="30">
        <f t="shared" si="6"/>
        <v>11889.58</v>
      </c>
      <c r="E21" s="40">
        <f>(D21/C21)*100</f>
        <v>2.093235915492958</v>
      </c>
      <c r="F21" s="30">
        <v>50000</v>
      </c>
      <c r="G21" s="30"/>
      <c r="H21" s="40">
        <f t="shared" si="7"/>
        <v>0</v>
      </c>
      <c r="I21" s="30"/>
      <c r="J21" s="30"/>
      <c r="K21" s="41" t="s">
        <v>0</v>
      </c>
      <c r="L21" s="30">
        <v>518000</v>
      </c>
      <c r="M21" s="30">
        <v>11889.58</v>
      </c>
      <c r="N21" s="40">
        <f>M21/L21*100</f>
        <v>2.2952857142857144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2500000</v>
      </c>
      <c r="D22" s="30">
        <f t="shared" si="6"/>
        <v>31647.3</v>
      </c>
      <c r="E22" s="40">
        <f t="shared" si="0"/>
        <v>1.2658919999999998</v>
      </c>
      <c r="F22" s="30">
        <v>2500000</v>
      </c>
      <c r="G22" s="30">
        <v>31647.3</v>
      </c>
      <c r="H22" s="40">
        <f t="shared" si="7"/>
        <v>1.2658919999999998</v>
      </c>
      <c r="I22" s="30"/>
      <c r="J22" s="30"/>
      <c r="K22" s="40" t="e">
        <f>(J22/I22)*100</f>
        <v>#DIV/0!</v>
      </c>
      <c r="L22" s="30"/>
      <c r="M22" s="30"/>
      <c r="N22" s="40" t="e">
        <f>M22/L22*100</f>
        <v>#DIV/0!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1010000</v>
      </c>
      <c r="D23" s="30">
        <f t="shared" si="6"/>
        <v>40611.38</v>
      </c>
      <c r="E23" s="40">
        <f>(D23/C23)*100</f>
        <v>4.020928712871287</v>
      </c>
      <c r="F23" s="30">
        <v>1010000</v>
      </c>
      <c r="G23" s="30">
        <v>50063.24</v>
      </c>
      <c r="H23" s="40">
        <f t="shared" si="7"/>
        <v>4.956756435643564</v>
      </c>
      <c r="I23" s="30"/>
      <c r="J23" s="30"/>
      <c r="K23" s="40" t="e">
        <f>(J23/I23)*100</f>
        <v>#DIV/0!</v>
      </c>
      <c r="L23" s="30"/>
      <c r="M23" s="30">
        <v>-9451.86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6580.43</v>
      </c>
      <c r="E24" s="40" t="e">
        <f>(D24/C24)*100</f>
        <v>#DIV/0!</v>
      </c>
      <c r="F24" s="30"/>
      <c r="G24" s="30"/>
      <c r="H24" s="40" t="e">
        <f t="shared" si="7"/>
        <v>#DIV/0!</v>
      </c>
      <c r="I24" s="30"/>
      <c r="J24" s="30">
        <v>-878</v>
      </c>
      <c r="K24" s="41" t="s">
        <v>0</v>
      </c>
      <c r="L24" s="30"/>
      <c r="M24" s="30">
        <v>7458.43</v>
      </c>
      <c r="N24" s="40" t="e">
        <f>M24/L24*100</f>
        <v>#DIV/0!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151963645</v>
      </c>
      <c r="D25" s="28">
        <f>D8+D18</f>
        <v>8662304.01</v>
      </c>
      <c r="E25" s="42">
        <f>(D25/C25)*100</f>
        <v>5.700247588822972</v>
      </c>
      <c r="F25" s="28">
        <f>F8+F18</f>
        <v>109234256</v>
      </c>
      <c r="G25" s="28">
        <f>G8+G18</f>
        <v>6700674.46</v>
      </c>
      <c r="H25" s="39">
        <f t="shared" si="7"/>
        <v>6.13422446892484</v>
      </c>
      <c r="I25" s="28">
        <f>I8+I18</f>
        <v>22940780</v>
      </c>
      <c r="J25" s="28">
        <f>J8+J18</f>
        <v>1210902.77</v>
      </c>
      <c r="K25" s="39">
        <f>(J25/I25)*100</f>
        <v>5.278385346967278</v>
      </c>
      <c r="L25" s="28">
        <f>L8+L18</f>
        <v>19788609</v>
      </c>
      <c r="M25" s="28">
        <f>M8+M18</f>
        <v>750726.7799999999</v>
      </c>
      <c r="N25" s="39">
        <f>(M25/L25)*100</f>
        <v>3.7937319394202995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414328815.02</v>
      </c>
      <c r="D26" s="48">
        <v>14476664.6</v>
      </c>
      <c r="E26" s="39">
        <f>(D26/C26)*100</f>
        <v>3.494003814168995</v>
      </c>
      <c r="F26" s="28">
        <v>433380054.31</v>
      </c>
      <c r="G26" s="28">
        <v>15435810.6</v>
      </c>
      <c r="H26" s="39">
        <f t="shared" si="7"/>
        <v>3.561726121562265</v>
      </c>
      <c r="I26" s="28">
        <v>35164987.53</v>
      </c>
      <c r="J26" s="28">
        <v>440600</v>
      </c>
      <c r="K26" s="39">
        <f>(J26/I26)*100</f>
        <v>1.2529508211089646</v>
      </c>
      <c r="L26" s="28">
        <v>44284405.99</v>
      </c>
      <c r="M26" s="28">
        <v>3085800</v>
      </c>
      <c r="N26" s="43">
        <f>(M26/L26)*100</f>
        <v>6.968141337826263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0</v>
      </c>
      <c r="D27" s="28">
        <f>G27+J27+M27</f>
        <v>10000</v>
      </c>
      <c r="E27" s="39"/>
      <c r="F27" s="28"/>
      <c r="G27" s="28"/>
      <c r="H27" s="39" t="e">
        <f t="shared" si="7"/>
        <v>#DIV/0!</v>
      </c>
      <c r="I27" s="28"/>
      <c r="J27" s="28"/>
      <c r="K27" s="39"/>
      <c r="L27" s="28"/>
      <c r="M27" s="28">
        <v>10000</v>
      </c>
      <c r="N27" s="43" t="e">
        <f>(M27/L27)*100</f>
        <v>#DIV/0!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/>
      <c r="G28" s="28">
        <v>25882000</v>
      </c>
      <c r="H28" s="39"/>
      <c r="I28" s="28"/>
      <c r="J28" s="28">
        <v>-25882000</v>
      </c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0</v>
      </c>
      <c r="D29" s="28">
        <f>G29</f>
        <v>-115883800</v>
      </c>
      <c r="E29" s="39"/>
      <c r="F29" s="28"/>
      <c r="G29" s="28">
        <v>-115883800</v>
      </c>
      <c r="H29" s="39"/>
      <c r="I29" s="28"/>
      <c r="J29" s="28"/>
      <c r="K29" s="39"/>
      <c r="L29" s="28"/>
      <c r="M29" s="28"/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-15212372.370000005</v>
      </c>
      <c r="D30" s="28">
        <f>D7-D31</f>
        <v>-113179177.31</v>
      </c>
      <c r="E30" s="39" t="s">
        <v>0</v>
      </c>
      <c r="F30" s="28">
        <f>F7-F31</f>
        <v>-15212372.370000005</v>
      </c>
      <c r="G30" s="28">
        <f>G7-G31</f>
        <v>-88982605.72</v>
      </c>
      <c r="H30" s="39" t="s">
        <v>0</v>
      </c>
      <c r="I30" s="28">
        <f>I7-I31</f>
        <v>0</v>
      </c>
      <c r="J30" s="28">
        <f>J7-J31</f>
        <v>-26276881.48</v>
      </c>
      <c r="K30" s="38" t="s">
        <v>0</v>
      </c>
      <c r="L30" s="28">
        <f>L7-L31</f>
        <v>0</v>
      </c>
      <c r="M30" s="28">
        <f>M7-M31</f>
        <v>2080309.89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581504832.39</v>
      </c>
      <c r="D31" s="28">
        <f>SUM(D32:D44)</f>
        <v>20444345.92</v>
      </c>
      <c r="E31" s="39">
        <f aca="true" t="shared" si="8" ref="E31:E42">(D31/C31)*100</f>
        <v>3.515765438435517</v>
      </c>
      <c r="F31" s="28">
        <f>F32+F33+F34+F35+F36+F38+F39+F40+F41+F42+F43+F44+F37</f>
        <v>557826682.68</v>
      </c>
      <c r="G31" s="28">
        <f>G32+G33+G34+G35+G36+G38+G39+G40+G41+G42+G43+G44+G37</f>
        <v>21117290.78</v>
      </c>
      <c r="H31" s="39">
        <f aca="true" t="shared" si="9" ref="H31:H44">(G31/F31)*100</f>
        <v>3.7856365490702135</v>
      </c>
      <c r="I31" s="28">
        <f>I32+I33+I34+I35+I36+I38+I39+I40+I41+I42+I43+I44</f>
        <v>58105767.53</v>
      </c>
      <c r="J31" s="28">
        <f>J32+J34+J35+J36+J37+J38+J39+J40+J41</f>
        <v>2046384.25</v>
      </c>
      <c r="K31" s="39">
        <f>(J31/I31)*100</f>
        <v>3.521826381423242</v>
      </c>
      <c r="L31" s="28">
        <f>L32+L33+L34+L35+L36+L37+L39+L40+L41</f>
        <v>64073014.99</v>
      </c>
      <c r="M31" s="28">
        <f>M32+M33+M34+M35+M36+M37+M39+M40+M41</f>
        <v>1766216.89</v>
      </c>
      <c r="N31" s="39">
        <f>(M31/L31)*100</f>
        <v>2.7565690334310893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66685356</v>
      </c>
      <c r="D32" s="28">
        <f>G32+J32+M32</f>
        <v>3026303.73</v>
      </c>
      <c r="E32" s="39">
        <f t="shared" si="8"/>
        <v>4.538183360676668</v>
      </c>
      <c r="F32" s="44">
        <v>40846113</v>
      </c>
      <c r="G32" s="44">
        <v>2290201.89</v>
      </c>
      <c r="H32" s="40">
        <f t="shared" si="9"/>
        <v>5.606902889388765</v>
      </c>
      <c r="I32" s="44">
        <v>4157960</v>
      </c>
      <c r="J32" s="44">
        <v>124670.76</v>
      </c>
      <c r="K32" s="30">
        <f>(J32/I32)*100</f>
        <v>2.998363620621651</v>
      </c>
      <c r="L32" s="44">
        <v>21681283</v>
      </c>
      <c r="M32" s="44">
        <v>611431.08</v>
      </c>
      <c r="N32" s="30">
        <f aca="true" t="shared" si="10" ref="N32:N41">(M32/L32)*100</f>
        <v>2.8200871691956606</v>
      </c>
      <c r="O32" s="16"/>
      <c r="P32" s="16"/>
    </row>
    <row r="33" spans="2:16" s="5" customFormat="1" ht="34.5" customHeight="1">
      <c r="B33" s="34" t="s">
        <v>28</v>
      </c>
      <c r="C33" s="28">
        <f>L33</f>
        <v>1757500</v>
      </c>
      <c r="D33" s="28">
        <f>M33</f>
        <v>14000</v>
      </c>
      <c r="E33" s="39">
        <f t="shared" si="8"/>
        <v>0.7965860597439544</v>
      </c>
      <c r="F33" s="44">
        <v>1757500</v>
      </c>
      <c r="G33" s="44">
        <v>146400</v>
      </c>
      <c r="H33" s="40">
        <f>(G33/F33)*100</f>
        <v>8.330014224751068</v>
      </c>
      <c r="I33" s="44"/>
      <c r="J33" s="44"/>
      <c r="K33" s="38" t="s">
        <v>0</v>
      </c>
      <c r="L33" s="44">
        <v>1757500</v>
      </c>
      <c r="M33" s="44">
        <v>14000</v>
      </c>
      <c r="N33" s="30">
        <f t="shared" si="10"/>
        <v>0.7965860597439544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5502200</v>
      </c>
      <c r="D34" s="28">
        <f>G34+J34+M34</f>
        <v>46223.369999999995</v>
      </c>
      <c r="E34" s="39">
        <f t="shared" si="8"/>
        <v>0.8400888735414924</v>
      </c>
      <c r="F34" s="44">
        <v>3370200</v>
      </c>
      <c r="G34" s="44">
        <v>23827.77</v>
      </c>
      <c r="H34" s="40">
        <f>(G34/F34)*100</f>
        <v>0.7070135303542817</v>
      </c>
      <c r="I34" s="44">
        <v>1242000</v>
      </c>
      <c r="J34" s="44">
        <v>22395.6</v>
      </c>
      <c r="K34" s="30">
        <f>(J34/I34)*100</f>
        <v>1.8031884057971015</v>
      </c>
      <c r="L34" s="44">
        <v>890000</v>
      </c>
      <c r="M34" s="44"/>
      <c r="N34" s="30">
        <f t="shared" si="10"/>
        <v>0</v>
      </c>
      <c r="O34" s="16"/>
      <c r="P34" s="16"/>
    </row>
    <row r="35" spans="2:16" s="5" customFormat="1" ht="21" customHeight="1">
      <c r="B35" s="36" t="s">
        <v>19</v>
      </c>
      <c r="C35" s="28">
        <v>56728803</v>
      </c>
      <c r="D35" s="28">
        <v>437350.91</v>
      </c>
      <c r="E35" s="39">
        <f t="shared" si="8"/>
        <v>0.7709503583215037</v>
      </c>
      <c r="F35" s="44">
        <v>48761503</v>
      </c>
      <c r="G35" s="44">
        <v>131717</v>
      </c>
      <c r="H35" s="40">
        <f>(G35/F35)*100</f>
        <v>0.270124979535598</v>
      </c>
      <c r="I35" s="44">
        <v>3809900</v>
      </c>
      <c r="J35" s="44">
        <v>217307.31</v>
      </c>
      <c r="K35" s="30">
        <f>(J35/I35)*100</f>
        <v>5.70375364182787</v>
      </c>
      <c r="L35" s="44">
        <v>13770400</v>
      </c>
      <c r="M35" s="44">
        <v>88326.6</v>
      </c>
      <c r="N35" s="30">
        <f t="shared" si="10"/>
        <v>0.6414236333004125</v>
      </c>
      <c r="O35" s="16"/>
      <c r="P35" s="16"/>
    </row>
    <row r="36" spans="2:16" s="5" customFormat="1" ht="21" customHeight="1">
      <c r="B36" s="36" t="s">
        <v>20</v>
      </c>
      <c r="C36" s="28">
        <v>51687100.23</v>
      </c>
      <c r="D36" s="28">
        <v>1443695.53</v>
      </c>
      <c r="E36" s="39">
        <f t="shared" si="8"/>
        <v>2.7931447567686467</v>
      </c>
      <c r="F36" s="44">
        <v>28038593.52</v>
      </c>
      <c r="G36" s="44"/>
      <c r="H36" s="40">
        <f t="shared" si="9"/>
        <v>0</v>
      </c>
      <c r="I36" s="44">
        <v>40404618.24</v>
      </c>
      <c r="J36" s="44">
        <v>1344484.58</v>
      </c>
      <c r="K36" s="30">
        <f>(J36/I36)*100</f>
        <v>3.3275517467183477</v>
      </c>
      <c r="L36" s="44">
        <v>10763181.99</v>
      </c>
      <c r="M36" s="44">
        <v>99210.95</v>
      </c>
      <c r="N36" s="30">
        <f t="shared" si="10"/>
        <v>0.9217622640978869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0</v>
      </c>
      <c r="D37" s="28">
        <f aca="true" t="shared" si="11" ref="D37:D43">G37+J37+M37</f>
        <v>0</v>
      </c>
      <c r="E37" s="39" t="e">
        <f t="shared" si="8"/>
        <v>#DIV/0!</v>
      </c>
      <c r="F37" s="44"/>
      <c r="G37" s="44"/>
      <c r="H37" s="40" t="e">
        <f t="shared" si="9"/>
        <v>#DIV/0!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306437311.76</v>
      </c>
      <c r="D38" s="28">
        <f t="shared" si="11"/>
        <v>13245113.07</v>
      </c>
      <c r="E38" s="39">
        <f t="shared" si="8"/>
        <v>4.3222912359880965</v>
      </c>
      <c r="F38" s="44">
        <v>306437311.76</v>
      </c>
      <c r="G38" s="44">
        <v>13245113.07</v>
      </c>
      <c r="H38" s="40">
        <f t="shared" si="9"/>
        <v>4.3222912359880965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54955092</v>
      </c>
      <c r="D39" s="28">
        <v>1945146.17</v>
      </c>
      <c r="E39" s="39">
        <f t="shared" si="8"/>
        <v>3.5395194498082176</v>
      </c>
      <c r="F39" s="44">
        <v>50419392</v>
      </c>
      <c r="G39" s="44">
        <v>1613517.91</v>
      </c>
      <c r="H39" s="40">
        <f t="shared" si="9"/>
        <v>3.200193112205716</v>
      </c>
      <c r="I39" s="44">
        <v>8019600</v>
      </c>
      <c r="J39" s="44">
        <v>337526</v>
      </c>
      <c r="K39" s="30">
        <f>(J39/I39)*100</f>
        <v>4.208763529353085</v>
      </c>
      <c r="L39" s="44">
        <v>15120650</v>
      </c>
      <c r="M39" s="44">
        <v>953248.26</v>
      </c>
      <c r="N39" s="30">
        <f t="shared" si="10"/>
        <v>6.304280966757382</v>
      </c>
      <c r="O39" s="24"/>
      <c r="P39" s="16"/>
    </row>
    <row r="40" spans="1:16" ht="21" customHeight="1">
      <c r="A40" s="5"/>
      <c r="B40" s="36" t="s">
        <v>23</v>
      </c>
      <c r="C40" s="28">
        <f>F40</f>
        <v>26212972.4</v>
      </c>
      <c r="D40" s="28">
        <f>G40</f>
        <v>9917.59</v>
      </c>
      <c r="E40" s="39">
        <f t="shared" si="8"/>
        <v>0.03783466387810335</v>
      </c>
      <c r="F40" s="44">
        <v>26212972.4</v>
      </c>
      <c r="G40" s="44">
        <v>9917.59</v>
      </c>
      <c r="H40" s="40">
        <f t="shared" si="9"/>
        <v>0.03783466387810335</v>
      </c>
      <c r="I40" s="44">
        <v>446689.29</v>
      </c>
      <c r="J40" s="44"/>
      <c r="K40" s="30">
        <f>(J40/I40)*100</f>
        <v>0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11438497</v>
      </c>
      <c r="D41" s="28">
        <f t="shared" si="11"/>
        <v>276595.55</v>
      </c>
      <c r="E41" s="39">
        <f t="shared" si="8"/>
        <v>2.4181109633547133</v>
      </c>
      <c r="F41" s="44">
        <v>11323497</v>
      </c>
      <c r="G41" s="44">
        <v>276595.55</v>
      </c>
      <c r="H41" s="40">
        <f t="shared" si="9"/>
        <v>2.4426689917434516</v>
      </c>
      <c r="I41" s="44">
        <v>25000</v>
      </c>
      <c r="J41" s="44"/>
      <c r="K41" s="30"/>
      <c r="L41" s="44">
        <v>90000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100000</v>
      </c>
      <c r="D42" s="28">
        <f t="shared" si="11"/>
        <v>0</v>
      </c>
      <c r="E42" s="39">
        <f t="shared" si="8"/>
        <v>0</v>
      </c>
      <c r="F42" s="44">
        <v>100000</v>
      </c>
      <c r="G42" s="44"/>
      <c r="H42" s="40">
        <f t="shared" si="9"/>
        <v>0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40559600</v>
      </c>
      <c r="G44" s="44">
        <v>3380000</v>
      </c>
      <c r="H44" s="40">
        <f t="shared" si="9"/>
        <v>8.333415516918313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48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49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2021-02-04T13:49:33Z</cp:lastPrinted>
  <dcterms:created xsi:type="dcterms:W3CDTF">2008-01-31T10:30:40Z</dcterms:created>
  <dcterms:modified xsi:type="dcterms:W3CDTF">2021-02-04T13:50:01Z</dcterms:modified>
  <cp:category/>
  <cp:version/>
  <cp:contentType/>
  <cp:contentStatus/>
</cp:coreProperties>
</file>