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<sst xmlns="http://schemas.openxmlformats.org/spreadsheetml/2006/main" count="78" uniqueCount="51">
  <si>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</si>
  <si>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</si>
  <si>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</si>
  <si>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</si>
  <si>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</si>
  <si>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</si>
  <si>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</si>
  <si>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</si>
  <si>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</si>
  <si>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</si>
  <si>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</si>
  <si>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</si>
  <si>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</si>
  <si>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</si>
  <si>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</si>
  <si>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</si>
  <si>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</si>
  <si>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</si>
  <si>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</si>
  <si>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</si>
  <si>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</si>
  <si>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</si>
  <si>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</si>
  <si>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</si>
  <si>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</si>
  <si>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</si>
  <si>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</si>
  <si>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</si>
  <si>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</si>
  <si>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</si>
  <si>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</si>
  <si>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</si>
  <si>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</si>
  <si>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</si>
  <si>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</si>
  <si>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</si>
  <si>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</si>
  <si>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</si>
  <si>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</si>
  <si>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</si>
  <si>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</si>
  <si>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</si>
  <si>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</si>
  <si>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</si>
  <si>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</si>
  <si>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</si>
  <si>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</si>
  <si>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</si>
  <si>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</si>
  <si>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</si>
  <si>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- февраль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</si>
</sst>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578394280.02</v>
      </c>
      <c r="D7" s="28">
        <f>D25+D26+D29+D27+D28</f>
        <v>-34815064.95</v>
      </c>
      <c r="E7" s="39">
        <f aca="true" t="shared" si="0" ref="E7:E22">(D7/C7)*100</f>
        <v>-6.019261626998827</v>
      </c>
      <c r="F7" s="28">
        <f>F25+F26+F27+F28+F29</f>
        <v>554716130.31</v>
      </c>
      <c r="G7" s="28">
        <f>G25+G26+G27+G28+G29</f>
        <v>-10768520.909999996</v>
      </c>
      <c r="H7" s="39">
        <f>(G7/F7)*100</f>
        <v>-1.9412669510767735</v>
      </c>
      <c r="I7" s="28">
        <f>I25+I26+I29+I27</f>
        <v>58105767.53</v>
      </c>
      <c r="J7" s="28">
        <f>J25+J26+J29+J28+J27</f>
        <v>-21778562.95</v>
      </c>
      <c r="K7" s="39">
        <f aca="true" t="shared" si="1" ref="K7:K14">(J7/I7)*100</f>
        <v>-37.480897122227546</v>
      </c>
      <c r="L7" s="28">
        <f>L25+L26+L29+L27</f>
        <v>76055014.99000001</v>
      </c>
      <c r="M7" s="28">
        <f>M25+M26+M29+M27</f>
        <v>8041147.91</v>
      </c>
      <c r="N7" s="39">
        <f aca="true" t="shared" si="2" ref="N7:N14">(M7/L7)*100</f>
        <v>10.572804319422302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137838330</v>
      </c>
      <c r="D8" s="28">
        <f aca="true" t="shared" si="3" ref="C8:D10">G8+J8+M8</f>
        <v>18853156.47</v>
      </c>
      <c r="E8" s="39">
        <f t="shared" si="0"/>
        <v>13.677731346571015</v>
      </c>
      <c r="F8" s="28">
        <f>F9+F11+F12+F14+F15+F16+F17+F10+F13</f>
        <v>103179580</v>
      </c>
      <c r="G8" s="28">
        <f>G9+G11+G12+G14+G15+G16+G17+G10+G13</f>
        <v>15342517.69</v>
      </c>
      <c r="H8" s="39">
        <f>(G8/F8)*100</f>
        <v>14.86972295293313</v>
      </c>
      <c r="I8" s="28">
        <f>I9+I10+I11+I12+I14+I16+I17</f>
        <v>19281750</v>
      </c>
      <c r="J8" s="28">
        <f>J9+J10+J11+J12+J14+J15+J16+J17</f>
        <v>2624115.89</v>
      </c>
      <c r="K8" s="39">
        <f t="shared" si="1"/>
        <v>13.609324309256163</v>
      </c>
      <c r="L8" s="28">
        <f>L9+L10+L11+L12+L14+L16+L17</f>
        <v>15377000</v>
      </c>
      <c r="M8" s="28">
        <f>M9+M10+M11+M12+M14+M15+M16+M17</f>
        <v>886522.8899999999</v>
      </c>
      <c r="N8" s="39">
        <f t="shared" si="2"/>
        <v>5.7652525850295895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97672730</v>
      </c>
      <c r="D9" s="30">
        <f t="shared" si="3"/>
        <v>14139571.559999999</v>
      </c>
      <c r="E9" s="40">
        <f t="shared" si="0"/>
        <v>14.476478296449786</v>
      </c>
      <c r="F9" s="30">
        <v>84047830</v>
      </c>
      <c r="G9" s="30">
        <v>12202186.83</v>
      </c>
      <c r="H9" s="40">
        <f>(G9/F9)*100</f>
        <v>14.518146191281797</v>
      </c>
      <c r="I9" s="30">
        <v>12599950</v>
      </c>
      <c r="J9" s="30">
        <v>1775875.12</v>
      </c>
      <c r="K9" s="40">
        <f t="shared" si="1"/>
        <v>14.094302913900453</v>
      </c>
      <c r="L9" s="30">
        <v>1024950</v>
      </c>
      <c r="M9" s="30">
        <v>161509.61</v>
      </c>
      <c r="N9" s="40">
        <f t="shared" si="2"/>
        <v>15.757803795307087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10495300</v>
      </c>
      <c r="D10" s="30">
        <f t="shared" si="3"/>
        <v>926929.21</v>
      </c>
      <c r="E10" s="40">
        <f t="shared" si="0"/>
        <v>8.83185054262384</v>
      </c>
      <c r="F10" s="30">
        <v>5256100</v>
      </c>
      <c r="G10" s="30">
        <v>459258.98</v>
      </c>
      <c r="H10" s="40">
        <f>G10/F10*100</f>
        <v>8.737637792279445</v>
      </c>
      <c r="I10" s="30">
        <v>847400</v>
      </c>
      <c r="J10" s="30">
        <v>83692.76</v>
      </c>
      <c r="K10" s="40">
        <f t="shared" si="1"/>
        <v>9.876417276374791</v>
      </c>
      <c r="L10" s="30">
        <v>4391800</v>
      </c>
      <c r="M10" s="30">
        <v>383977.47</v>
      </c>
      <c r="N10" s="40">
        <f t="shared" si="2"/>
        <v>8.743054556218405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9380300</v>
      </c>
      <c r="D11" s="30">
        <f aca="true" t="shared" si="5" ref="D11:D17">G11+J11+M11</f>
        <v>2254662.68</v>
      </c>
      <c r="E11" s="40">
        <f t="shared" si="0"/>
        <v>24.03614681833204</v>
      </c>
      <c r="F11" s="30">
        <v>8875650</v>
      </c>
      <c r="G11" s="30">
        <v>2251844.19</v>
      </c>
      <c r="H11" s="40">
        <f>(G11/F11)*100</f>
        <v>25.371034121444623</v>
      </c>
      <c r="I11" s="30">
        <v>1400</v>
      </c>
      <c r="J11" s="30"/>
      <c r="K11" s="40">
        <f t="shared" si="1"/>
        <v>0</v>
      </c>
      <c r="L11" s="30">
        <v>503250</v>
      </c>
      <c r="M11" s="30">
        <v>2818.49</v>
      </c>
      <c r="N11" s="40">
        <f t="shared" si="2"/>
        <v>0.5600576254346745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4759000</v>
      </c>
      <c r="D12" s="30">
        <f t="shared" si="5"/>
        <v>160633.46000000002</v>
      </c>
      <c r="E12" s="40">
        <f t="shared" si="0"/>
        <v>3.375361630594663</v>
      </c>
      <c r="F12" s="30"/>
      <c r="G12" s="30"/>
      <c r="H12" s="40" t="s">
        <v>0</v>
      </c>
      <c r="I12" s="30">
        <v>2600000</v>
      </c>
      <c r="J12" s="30">
        <v>122064.1</v>
      </c>
      <c r="K12" s="40">
        <f t="shared" si="1"/>
        <v>4.694773076923077</v>
      </c>
      <c r="L12" s="30">
        <v>2159000</v>
      </c>
      <c r="M12" s="30">
        <v>38569.36</v>
      </c>
      <c r="N12" s="40">
        <f t="shared" si="2"/>
        <v>1.7864455766558591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2000000</v>
      </c>
      <c r="D13" s="30">
        <f>G13</f>
        <v>120130.15</v>
      </c>
      <c r="E13" s="40">
        <f t="shared" si="0"/>
        <v>6.0065075</v>
      </c>
      <c r="F13" s="30">
        <v>2000000</v>
      </c>
      <c r="G13" s="30">
        <v>120130.15</v>
      </c>
      <c r="H13" s="40">
        <f>G13/F13*100</f>
        <v>6.0065075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10465700</v>
      </c>
      <c r="D14" s="30">
        <f t="shared" si="5"/>
        <v>928581.8700000001</v>
      </c>
      <c r="E14" s="40">
        <f t="shared" si="0"/>
        <v>8.87262075159808</v>
      </c>
      <c r="F14" s="30"/>
      <c r="G14" s="30"/>
      <c r="H14" s="40" t="s">
        <v>0</v>
      </c>
      <c r="I14" s="30">
        <v>3233000</v>
      </c>
      <c r="J14" s="30">
        <v>642483.91</v>
      </c>
      <c r="K14" s="40">
        <f t="shared" si="1"/>
        <v>19.872685122177543</v>
      </c>
      <c r="L14" s="30">
        <v>7232700</v>
      </c>
      <c r="M14" s="30">
        <v>286097.96</v>
      </c>
      <c r="N14" s="40">
        <f t="shared" si="2"/>
        <v>3.9556176808107626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400000</v>
      </c>
      <c r="D15" s="30">
        <f t="shared" si="5"/>
        <v>18634.1</v>
      </c>
      <c r="E15" s="40">
        <f t="shared" si="0"/>
        <v>4.658524999999999</v>
      </c>
      <c r="F15" s="30">
        <v>400000</v>
      </c>
      <c r="G15" s="30">
        <v>18634.1</v>
      </c>
      <c r="H15" s="40">
        <f>(G15/F15)*100</f>
        <v>4.658524999999999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2665300</v>
      </c>
      <c r="D16" s="30">
        <f t="shared" si="5"/>
        <v>304013.44</v>
      </c>
      <c r="E16" s="40">
        <f t="shared" si="0"/>
        <v>11.406349754249053</v>
      </c>
      <c r="F16" s="30">
        <v>2600000</v>
      </c>
      <c r="G16" s="30">
        <v>290463.44</v>
      </c>
      <c r="H16" s="40">
        <f>(G16/F16)*100</f>
        <v>11.17167076923077</v>
      </c>
      <c r="I16" s="30"/>
      <c r="J16" s="30"/>
      <c r="K16" s="40" t="s">
        <v>0</v>
      </c>
      <c r="L16" s="30">
        <v>65300</v>
      </c>
      <c r="M16" s="30">
        <v>13550</v>
      </c>
      <c r="N16" s="40">
        <f>(M16/L16)*100</f>
        <v>20.75038284839204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/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14125315</v>
      </c>
      <c r="D18" s="28">
        <f t="shared" si="6"/>
        <v>1310502.12</v>
      </c>
      <c r="E18" s="39">
        <f>(D18/C18)*100</f>
        <v>9.277684214475926</v>
      </c>
      <c r="F18" s="28">
        <f>F19+F20+F21+F22+F23+F24</f>
        <v>6054676</v>
      </c>
      <c r="G18" s="28">
        <f>G19+G20+G21+G22+G23+G24</f>
        <v>387590.94</v>
      </c>
      <c r="H18" s="39">
        <f aca="true" t="shared" si="7" ref="H18:H27">(G18/F18)*100</f>
        <v>6.401514135521041</v>
      </c>
      <c r="I18" s="28">
        <f>I19+I22+I21+I24+I23</f>
        <v>3659030</v>
      </c>
      <c r="J18" s="28">
        <f>J19+J22+J23+J24+J21</f>
        <v>397353.16</v>
      </c>
      <c r="K18" s="39">
        <f>(J18/I18)*100</f>
        <v>10.859521785828484</v>
      </c>
      <c r="L18" s="28">
        <f>L19+L20+L21+L22+L23+L24</f>
        <v>4411609</v>
      </c>
      <c r="M18" s="28">
        <f>M19+M20+M21+M22+M23+M24</f>
        <v>525558.02</v>
      </c>
      <c r="N18" s="39">
        <f>(M18/L18)*100</f>
        <v>11.913068905245229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9987315</v>
      </c>
      <c r="D19" s="30">
        <f t="shared" si="6"/>
        <v>1037333.3800000001</v>
      </c>
      <c r="E19" s="40">
        <f>(D19/C19)*100</f>
        <v>10.386509086776577</v>
      </c>
      <c r="F19" s="30">
        <v>2434676</v>
      </c>
      <c r="G19" s="30">
        <v>202620.39</v>
      </c>
      <c r="H19" s="40">
        <f t="shared" si="7"/>
        <v>8.322273271679682</v>
      </c>
      <c r="I19" s="30">
        <v>3659030</v>
      </c>
      <c r="J19" s="30">
        <v>394353.16</v>
      </c>
      <c r="K19" s="40">
        <f>(J19/I19)*100</f>
        <v>10.777532843403852</v>
      </c>
      <c r="L19" s="30">
        <v>3893609</v>
      </c>
      <c r="M19" s="30">
        <v>440359.83</v>
      </c>
      <c r="N19" s="40">
        <f>(M19/L19)*100</f>
        <v>11.309811283053845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14239.29</v>
      </c>
      <c r="E20" s="40">
        <f>(D20/C20)*100</f>
        <v>23.73215</v>
      </c>
      <c r="F20" s="30">
        <v>60000</v>
      </c>
      <c r="G20" s="30">
        <v>14239.29</v>
      </c>
      <c r="H20" s="40">
        <f t="shared" si="7"/>
        <v>23.73215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568000</v>
      </c>
      <c r="D21" s="30">
        <f t="shared" si="6"/>
        <v>94650.05</v>
      </c>
      <c r="E21" s="40">
        <f>(D21/C21)*100</f>
        <v>16.6637411971831</v>
      </c>
      <c r="F21" s="30">
        <v>50000</v>
      </c>
      <c r="G21" s="30"/>
      <c r="H21" s="40">
        <f t="shared" si="7"/>
        <v>0</v>
      </c>
      <c r="I21" s="30"/>
      <c r="J21" s="30"/>
      <c r="K21" s="41" t="s">
        <v>0</v>
      </c>
      <c r="L21" s="30">
        <v>518000</v>
      </c>
      <c r="M21" s="30">
        <v>94650.05</v>
      </c>
      <c r="N21" s="40">
        <f>M21/L21*100</f>
        <v>18.272210424710426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2500000</v>
      </c>
      <c r="D22" s="30">
        <f t="shared" si="6"/>
        <v>48734.58</v>
      </c>
      <c r="E22" s="40">
        <f t="shared" si="0"/>
        <v>1.9493832</v>
      </c>
      <c r="F22" s="30">
        <v>2500000</v>
      </c>
      <c r="G22" s="30">
        <v>44348.58</v>
      </c>
      <c r="H22" s="40">
        <f t="shared" si="7"/>
        <v>1.7739432</v>
      </c>
      <c r="I22" s="30"/>
      <c r="J22" s="30">
        <v>4386</v>
      </c>
      <c r="K22" s="40" t="e">
        <f>(J22/I22)*100</f>
        <v>#DIV/0!</v>
      </c>
      <c r="L22" s="30"/>
      <c r="M22" s="30"/>
      <c r="N22" s="40" t="e">
        <f>M22/L22*100</f>
        <v>#DIV/0!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1010000</v>
      </c>
      <c r="D23" s="30">
        <f t="shared" si="6"/>
        <v>70102.83</v>
      </c>
      <c r="E23" s="40">
        <f>(D23/C23)*100</f>
        <v>6.940874257425743</v>
      </c>
      <c r="F23" s="30">
        <v>1010000</v>
      </c>
      <c r="G23" s="30">
        <v>79554.69</v>
      </c>
      <c r="H23" s="40">
        <f t="shared" si="7"/>
        <v>7.876701980198019</v>
      </c>
      <c r="I23" s="30"/>
      <c r="J23" s="30"/>
      <c r="K23" s="40" t="e">
        <f>(J23/I23)*100</f>
        <v>#DIV/0!</v>
      </c>
      <c r="L23" s="30"/>
      <c r="M23" s="30">
        <v>-9451.86</v>
      </c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0</v>
      </c>
      <c r="D24" s="30">
        <f t="shared" si="6"/>
        <v>45441.99</v>
      </c>
      <c r="E24" s="40" t="e">
        <f>(D24/C24)*100</f>
        <v>#DIV/0!</v>
      </c>
      <c r="F24" s="30"/>
      <c r="G24" s="30">
        <v>46827.99</v>
      </c>
      <c r="H24" s="40" t="e">
        <f t="shared" si="7"/>
        <v>#DIV/0!</v>
      </c>
      <c r="I24" s="30"/>
      <c r="J24" s="30">
        <v>-1386</v>
      </c>
      <c r="K24" s="41" t="s">
        <v>0</v>
      </c>
      <c r="L24" s="30"/>
      <c r="M24" s="30"/>
      <c r="N24" s="40" t="e">
        <f>M24/L24*100</f>
        <v>#DIV/0!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151963645</v>
      </c>
      <c r="D25" s="28">
        <f>D8+D18</f>
        <v>20163658.59</v>
      </c>
      <c r="E25" s="42">
        <f>(D25/C25)*100</f>
        <v>13.268738447277967</v>
      </c>
      <c r="F25" s="28">
        <f>F8+F18</f>
        <v>109234256</v>
      </c>
      <c r="G25" s="28">
        <f>G8+G18</f>
        <v>15730108.629999999</v>
      </c>
      <c r="H25" s="39">
        <f t="shared" si="7"/>
        <v>14.400344000145887</v>
      </c>
      <c r="I25" s="28">
        <f>I8+I18</f>
        <v>22940780</v>
      </c>
      <c r="J25" s="28">
        <f>J8+J18</f>
        <v>3021469.0500000003</v>
      </c>
      <c r="K25" s="39">
        <f>(J25/I25)*100</f>
        <v>13.170733732680407</v>
      </c>
      <c r="L25" s="28">
        <f>L8+L18</f>
        <v>19788609</v>
      </c>
      <c r="M25" s="28">
        <f>M8+M18</f>
        <v>1412080.91</v>
      </c>
      <c r="N25" s="39">
        <f>(M25/L25)*100</f>
        <v>7.1358270305911855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426430635.02</v>
      </c>
      <c r="D26" s="48">
        <v>60892076.46</v>
      </c>
      <c r="E26" s="39">
        <f>(D26/C26)*100</f>
        <v>14.279479816721919</v>
      </c>
      <c r="F26" s="28">
        <v>445481874.31</v>
      </c>
      <c r="G26" s="28">
        <v>63500170.46</v>
      </c>
      <c r="H26" s="39">
        <f t="shared" si="7"/>
        <v>14.254265801129268</v>
      </c>
      <c r="I26" s="28">
        <v>35164987.53</v>
      </c>
      <c r="J26" s="28">
        <v>1081968</v>
      </c>
      <c r="K26" s="39">
        <f>(J26/I26)*100</f>
        <v>3.07683316843764</v>
      </c>
      <c r="L26" s="28">
        <v>56266405.99</v>
      </c>
      <c r="M26" s="28">
        <v>6619067</v>
      </c>
      <c r="N26" s="43">
        <f>(M26/L26)*100</f>
        <v>11.763799168506301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0</v>
      </c>
      <c r="D27" s="28">
        <f>G27+J27+M27</f>
        <v>13000</v>
      </c>
      <c r="E27" s="39"/>
      <c r="F27" s="28"/>
      <c r="G27" s="28">
        <v>3000</v>
      </c>
      <c r="H27" s="39" t="e">
        <f t="shared" si="7"/>
        <v>#DIV/0!</v>
      </c>
      <c r="I27" s="28"/>
      <c r="J27" s="28"/>
      <c r="K27" s="39"/>
      <c r="L27" s="28"/>
      <c r="M27" s="28">
        <v>10000</v>
      </c>
      <c r="N27" s="43" t="e">
        <f>(M27/L27)*100</f>
        <v>#DIV/0!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/>
      <c r="G28" s="28">
        <v>25882000</v>
      </c>
      <c r="H28" s="39"/>
      <c r="I28" s="28"/>
      <c r="J28" s="28">
        <v>-25882000</v>
      </c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0</v>
      </c>
      <c r="D29" s="28">
        <f>G29</f>
        <v>-115883800</v>
      </c>
      <c r="E29" s="39"/>
      <c r="F29" s="28"/>
      <c r="G29" s="28">
        <v>-115883800</v>
      </c>
      <c r="H29" s="39"/>
      <c r="I29" s="28"/>
      <c r="J29" s="28"/>
      <c r="K29" s="39"/>
      <c r="L29" s="28"/>
      <c r="M29" s="28"/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-15682896.370000005</v>
      </c>
      <c r="D30" s="28">
        <f>D7-D31</f>
        <v>-105124435.6</v>
      </c>
      <c r="E30" s="39" t="s">
        <v>0</v>
      </c>
      <c r="F30" s="28">
        <f>F7-F31</f>
        <v>-15682896.370000005</v>
      </c>
      <c r="G30" s="28">
        <f>G7-G31</f>
        <v>-80225274.07</v>
      </c>
      <c r="H30" s="39" t="s">
        <v>0</v>
      </c>
      <c r="I30" s="28">
        <f>I7-I31</f>
        <v>0</v>
      </c>
      <c r="J30" s="28">
        <f>J7-J31</f>
        <v>-26565785.91</v>
      </c>
      <c r="K30" s="38" t="s">
        <v>0</v>
      </c>
      <c r="L30" s="28">
        <f>L7-L31</f>
        <v>0</v>
      </c>
      <c r="M30" s="28">
        <f>M7-M31</f>
        <v>1666624.38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594077176.39</v>
      </c>
      <c r="D31" s="28">
        <f>SUM(D32:D44)</f>
        <v>70309370.64999999</v>
      </c>
      <c r="E31" s="39">
        <f aca="true" t="shared" si="8" ref="E31:E42">(D31/C31)*100</f>
        <v>11.835056697051643</v>
      </c>
      <c r="F31" s="28">
        <f>F32+F33+F34+F35+F36+F38+F39+F40+F41+F42+F43+F44+F37</f>
        <v>570399026.68</v>
      </c>
      <c r="G31" s="28">
        <f>G32+G33+G34+G35+G36+G38+G39+G40+G41+G42+G43+G44+G37</f>
        <v>69456753.16</v>
      </c>
      <c r="H31" s="39">
        <f aca="true" t="shared" si="9" ref="H31:H44">(G31/F31)*100</f>
        <v>12.176870911626922</v>
      </c>
      <c r="I31" s="28">
        <f>I32+I33+I34+I35+I36+I38+I39+I40+I41+I42+I43+I44</f>
        <v>58105767.53</v>
      </c>
      <c r="J31" s="28">
        <f>J32+J34+J35+J36+J37+J38+J39+J40+J41</f>
        <v>4787222.96</v>
      </c>
      <c r="K31" s="39">
        <f>(J31/I31)*100</f>
        <v>8.238808578732494</v>
      </c>
      <c r="L31" s="28">
        <f>L32+L33+L34+L35+L36+L37+L39+L40+L41</f>
        <v>76055014.99</v>
      </c>
      <c r="M31" s="28">
        <f>M32+M33+M34+M35+M36+M37+M39+M40+M41</f>
        <v>6374523.53</v>
      </c>
      <c r="N31" s="39">
        <f>(M31/L31)*100</f>
        <v>8.381463774398238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66685356</v>
      </c>
      <c r="D32" s="28">
        <f>G32+J32+M32</f>
        <v>6881172.22</v>
      </c>
      <c r="E32" s="39">
        <f t="shared" si="8"/>
        <v>10.31886553923473</v>
      </c>
      <c r="F32" s="44">
        <v>40846113</v>
      </c>
      <c r="G32" s="44">
        <v>4480371.21</v>
      </c>
      <c r="H32" s="40">
        <f t="shared" si="9"/>
        <v>10.968904703367981</v>
      </c>
      <c r="I32" s="44">
        <v>4157960</v>
      </c>
      <c r="J32" s="44">
        <v>329460.71</v>
      </c>
      <c r="K32" s="30">
        <f>(J32/I32)*100</f>
        <v>7.923614224283063</v>
      </c>
      <c r="L32" s="44">
        <v>21681283</v>
      </c>
      <c r="M32" s="44">
        <v>2071340.3</v>
      </c>
      <c r="N32" s="30">
        <f aca="true" t="shared" si="10" ref="N32:N41">(M32/L32)*100</f>
        <v>9.553587303850977</v>
      </c>
      <c r="O32" s="16"/>
      <c r="P32" s="16"/>
    </row>
    <row r="33" spans="2:16" s="5" customFormat="1" ht="34.5" customHeight="1">
      <c r="B33" s="34" t="s">
        <v>28</v>
      </c>
      <c r="C33" s="28">
        <f>L33</f>
        <v>1757500</v>
      </c>
      <c r="D33" s="28">
        <f>M33</f>
        <v>156644.8</v>
      </c>
      <c r="E33" s="39">
        <f t="shared" si="8"/>
        <v>8.912933143669985</v>
      </c>
      <c r="F33" s="44">
        <v>1757500</v>
      </c>
      <c r="G33" s="44">
        <v>292800</v>
      </c>
      <c r="H33" s="40">
        <f>(G33/F33)*100</f>
        <v>16.660028449502136</v>
      </c>
      <c r="I33" s="44"/>
      <c r="J33" s="44"/>
      <c r="K33" s="38" t="s">
        <v>0</v>
      </c>
      <c r="L33" s="44">
        <v>1757500</v>
      </c>
      <c r="M33" s="44">
        <v>156644.8</v>
      </c>
      <c r="N33" s="30">
        <f t="shared" si="10"/>
        <v>8.912933143669985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5502200</v>
      </c>
      <c r="D34" s="28">
        <f>G34+J34+M34</f>
        <v>263437.93</v>
      </c>
      <c r="E34" s="39">
        <f t="shared" si="8"/>
        <v>4.7878653992948275</v>
      </c>
      <c r="F34" s="44">
        <v>3370200</v>
      </c>
      <c r="G34" s="44">
        <v>201405.61</v>
      </c>
      <c r="H34" s="40">
        <f>(G34/F34)*100</f>
        <v>5.97607293335707</v>
      </c>
      <c r="I34" s="44">
        <v>1242000</v>
      </c>
      <c r="J34" s="44">
        <v>58402.32</v>
      </c>
      <c r="K34" s="30">
        <f>(J34/I34)*100</f>
        <v>4.7022801932367155</v>
      </c>
      <c r="L34" s="44">
        <v>890000</v>
      </c>
      <c r="M34" s="44">
        <v>3630</v>
      </c>
      <c r="N34" s="30">
        <f t="shared" si="10"/>
        <v>0.40786516853932586</v>
      </c>
      <c r="O34" s="16"/>
      <c r="P34" s="16"/>
    </row>
    <row r="35" spans="2:16" s="5" customFormat="1" ht="21" customHeight="1">
      <c r="B35" s="36" t="s">
        <v>19</v>
      </c>
      <c r="C35" s="28">
        <v>58695247</v>
      </c>
      <c r="D35" s="28">
        <v>3367687.46</v>
      </c>
      <c r="E35" s="39">
        <f t="shared" si="8"/>
        <v>5.737581204829072</v>
      </c>
      <c r="F35" s="44">
        <v>50727947</v>
      </c>
      <c r="G35" s="44">
        <v>2574401.04</v>
      </c>
      <c r="H35" s="40">
        <f>(G35/F35)*100</f>
        <v>5.074916672657777</v>
      </c>
      <c r="I35" s="44">
        <v>3809900</v>
      </c>
      <c r="J35" s="44">
        <v>448271.55</v>
      </c>
      <c r="K35" s="30">
        <f>(J35/I35)*100</f>
        <v>11.76596629832804</v>
      </c>
      <c r="L35" s="44">
        <v>15316500</v>
      </c>
      <c r="M35" s="44">
        <v>993249.87</v>
      </c>
      <c r="N35" s="30">
        <f t="shared" si="10"/>
        <v>6.484835765351092</v>
      </c>
      <c r="O35" s="16"/>
      <c r="P35" s="16"/>
    </row>
    <row r="36" spans="2:16" s="5" customFormat="1" ht="21" customHeight="1">
      <c r="B36" s="36" t="s">
        <v>20</v>
      </c>
      <c r="C36" s="28">
        <v>60793490.23</v>
      </c>
      <c r="D36" s="28">
        <v>3671388.32</v>
      </c>
      <c r="E36" s="39">
        <f t="shared" si="8"/>
        <v>6.039114230997492</v>
      </c>
      <c r="F36" s="44">
        <v>28038593.52</v>
      </c>
      <c r="G36" s="44">
        <v>4740.78</v>
      </c>
      <c r="H36" s="40">
        <f t="shared" si="9"/>
        <v>0.016908052098327932</v>
      </c>
      <c r="I36" s="44">
        <v>40404618.24</v>
      </c>
      <c r="J36" s="44">
        <v>3004852.38</v>
      </c>
      <c r="K36" s="30">
        <f>(J36/I36)*100</f>
        <v>7.436903282073926</v>
      </c>
      <c r="L36" s="44">
        <v>19869571.99</v>
      </c>
      <c r="M36" s="44">
        <v>661795.16</v>
      </c>
      <c r="N36" s="30">
        <f t="shared" si="10"/>
        <v>3.330696606515076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0</v>
      </c>
      <c r="D37" s="28">
        <f aca="true" t="shared" si="11" ref="D37:D43">G37+J37+M37</f>
        <v>0</v>
      </c>
      <c r="E37" s="39" t="e">
        <f t="shared" si="8"/>
        <v>#DIV/0!</v>
      </c>
      <c r="F37" s="44"/>
      <c r="G37" s="44"/>
      <c r="H37" s="40" t="e">
        <f t="shared" si="9"/>
        <v>#DIV/0!</v>
      </c>
      <c r="I37" s="44"/>
      <c r="J37" s="44"/>
      <c r="K37" s="30"/>
      <c r="L37" s="44"/>
      <c r="M37" s="44"/>
      <c r="N37" s="30" t="e">
        <f t="shared" si="10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306437311.76</v>
      </c>
      <c r="D38" s="28">
        <f t="shared" si="11"/>
        <v>49386085.52</v>
      </c>
      <c r="E38" s="39">
        <f t="shared" si="8"/>
        <v>16.11621157892121</v>
      </c>
      <c r="F38" s="44">
        <v>306437311.76</v>
      </c>
      <c r="G38" s="44">
        <v>49386085.52</v>
      </c>
      <c r="H38" s="40">
        <f t="shared" si="9"/>
        <v>16.11621157892121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56454602</v>
      </c>
      <c r="D39" s="28">
        <v>4994381.32</v>
      </c>
      <c r="E39" s="39">
        <f t="shared" si="8"/>
        <v>8.846721335490065</v>
      </c>
      <c r="F39" s="44">
        <v>51798392</v>
      </c>
      <c r="G39" s="44">
        <v>4168375.92</v>
      </c>
      <c r="H39" s="40">
        <f t="shared" si="9"/>
        <v>8.047307568929938</v>
      </c>
      <c r="I39" s="44">
        <v>8019600</v>
      </c>
      <c r="J39" s="44">
        <v>946236</v>
      </c>
      <c r="K39" s="30">
        <f>(J39/I39)*100</f>
        <v>11.799042346251683</v>
      </c>
      <c r="L39" s="44">
        <v>16450160</v>
      </c>
      <c r="M39" s="44">
        <v>2487863.4</v>
      </c>
      <c r="N39" s="30">
        <f t="shared" si="10"/>
        <v>15.12364256639449</v>
      </c>
      <c r="O39" s="24"/>
      <c r="P39" s="16"/>
    </row>
    <row r="40" spans="1:16" ht="21" customHeight="1">
      <c r="A40" s="5"/>
      <c r="B40" s="36" t="s">
        <v>23</v>
      </c>
      <c r="C40" s="28">
        <f>F40</f>
        <v>26212972.4</v>
      </c>
      <c r="D40" s="28">
        <f>G40</f>
        <v>252199.19</v>
      </c>
      <c r="E40" s="39">
        <f t="shared" si="8"/>
        <v>0.9621159559913168</v>
      </c>
      <c r="F40" s="44">
        <v>26212972.4</v>
      </c>
      <c r="G40" s="44">
        <v>252199.19</v>
      </c>
      <c r="H40" s="40">
        <f t="shared" si="9"/>
        <v>0.9621159559913168</v>
      </c>
      <c r="I40" s="44">
        <v>446689.29</v>
      </c>
      <c r="J40" s="44"/>
      <c r="K40" s="30">
        <f>(J40/I40)*100</f>
        <v>0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11438497</v>
      </c>
      <c r="D41" s="28">
        <f t="shared" si="11"/>
        <v>1336373.89</v>
      </c>
      <c r="E41" s="39">
        <f t="shared" si="8"/>
        <v>11.683124889572467</v>
      </c>
      <c r="F41" s="44">
        <v>11323497</v>
      </c>
      <c r="G41" s="44">
        <v>1336373.89</v>
      </c>
      <c r="H41" s="40">
        <f t="shared" si="9"/>
        <v>11.801777224827276</v>
      </c>
      <c r="I41" s="44">
        <v>25000</v>
      </c>
      <c r="J41" s="44"/>
      <c r="K41" s="30"/>
      <c r="L41" s="44">
        <v>90000</v>
      </c>
      <c r="M41" s="44"/>
      <c r="N41" s="30">
        <f t="shared" si="10"/>
        <v>0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100000</v>
      </c>
      <c r="D42" s="28">
        <f t="shared" si="11"/>
        <v>0</v>
      </c>
      <c r="E42" s="39">
        <f t="shared" si="8"/>
        <v>0</v>
      </c>
      <c r="F42" s="44">
        <v>100000</v>
      </c>
      <c r="G42" s="44"/>
      <c r="H42" s="40">
        <f t="shared" si="9"/>
        <v>0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49786500</v>
      </c>
      <c r="G44" s="44">
        <v>6760000</v>
      </c>
      <c r="H44" s="40">
        <f t="shared" si="9"/>
        <v>13.577977965914453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49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2021-03-09T10:54:32Z</cp:lastPrinted>
  <dcterms:created xsi:type="dcterms:W3CDTF">2008-01-31T10:30:40Z</dcterms:created>
  <dcterms:modified xsi:type="dcterms:W3CDTF">2021-03-09T10:55:02Z</dcterms:modified>
  <cp:category/>
  <cp:version/>
  <cp:contentType/>
  <cp:contentStatus/>
</cp:coreProperties>
</file>