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<sst xmlns="http://schemas.openxmlformats.org/spreadsheetml/2006/main" count="78" uniqueCount="51">
  <si>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</si>
  <si>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</si>
  <si>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</si>
  <si>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</si>
  <si>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</si>
  <si>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</si>
  <si>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</si>
  <si>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</si>
  <si>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</si>
  <si>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</si>
  <si>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</si>
  <si>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</si>
  <si>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</si>
  <si>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</si>
  <si>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</si>
  <si>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</si>
  <si>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</si>
  <si>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</si>
  <si>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</si>
  <si>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</si>
  <si>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</si>
  <si>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</si>
  <si>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</si>
  <si>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</si>
  <si>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</si>
  <si>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</si>
  <si>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</si>
  <si>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</si>
  <si>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</si>
  <si>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</si>
  <si>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</si>
  <si>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</si>
  <si>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</si>
  <si>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</si>
  <si>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</si>
  <si>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</si>
  <si>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</si>
  <si>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</si>
  <si>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</si>
  <si>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</si>
  <si>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</si>
  <si>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</si>
  <si>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</si>
  <si>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</si>
  <si>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</si>
  <si>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</si>
  <si>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</si>
  <si>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</si>
  <si>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</si>
  <si>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</si>
  <si>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 - март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</si>
</sst>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O16384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597648041.06</v>
      </c>
      <c r="D7" s="28">
        <f>D25+D26+D29+D27+D28</f>
        <v>26146900.96000001</v>
      </c>
      <c r="E7" s="39">
        <f aca="true" t="shared" si="0" ref="E7:E22">(D7/C7)*100</f>
        <v>4.374966395543666</v>
      </c>
      <c r="F7" s="28">
        <f>F25+F26+F27+F28+F29</f>
        <v>597092308.68</v>
      </c>
      <c r="G7" s="28">
        <f>G25+G26+G27+G28+G29</f>
        <v>48065366.69</v>
      </c>
      <c r="H7" s="39">
        <f>(G7/F7)*100</f>
        <v>8.04990551565783</v>
      </c>
      <c r="I7" s="28">
        <f>I25+I26+I29+I27+I28</f>
        <v>59428666.629999995</v>
      </c>
      <c r="J7" s="28">
        <f>J25+J26+J29+J27+J28</f>
        <v>-18875947.509999998</v>
      </c>
      <c r="K7" s="39">
        <f aca="true" t="shared" si="1" ref="K7:K14">(J7/I7)*100</f>
        <v>-31.76236079385852</v>
      </c>
      <c r="L7" s="28">
        <f>L25+L26+L29+L27</f>
        <v>80545966.05999999</v>
      </c>
      <c r="M7" s="28">
        <f>M25+M26+M29+M27</f>
        <v>13264275.78</v>
      </c>
      <c r="N7" s="39">
        <f aca="true" t="shared" si="2" ref="N7:N14">(M7/L7)*100</f>
        <v>16.467957898871344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137838330</v>
      </c>
      <c r="D8" s="28">
        <f aca="true" t="shared" si="3" ref="C8:D10">G8+J8+M8</f>
        <v>31951130.090000004</v>
      </c>
      <c r="E8" s="39">
        <f t="shared" si="0"/>
        <v>23.180148867154735</v>
      </c>
      <c r="F8" s="28">
        <f>F9+F11+F12+F14+F15+F16+F17+F10+F13</f>
        <v>103179580</v>
      </c>
      <c r="G8" s="28">
        <f>G9+G11+G12+G14+G15+G16+G17+G10+G13</f>
        <v>25885248.96</v>
      </c>
      <c r="H8" s="39">
        <f>(G8/F8)*100</f>
        <v>25.08756961406511</v>
      </c>
      <c r="I8" s="28">
        <f>I9+I10+I11+I12+I14+I16+I17</f>
        <v>19281750</v>
      </c>
      <c r="J8" s="28">
        <f>J9+J10+J11+J12+J14+J15+J16+J17</f>
        <v>4022782.6900000004</v>
      </c>
      <c r="K8" s="39">
        <f t="shared" si="1"/>
        <v>20.8631617462108</v>
      </c>
      <c r="L8" s="28">
        <f>L9+L10+L11+L12+L14+L16+L17</f>
        <v>15377000</v>
      </c>
      <c r="M8" s="28">
        <f>M9+M10+M11+M12+M14+M15+M16+M17</f>
        <v>2043098.44</v>
      </c>
      <c r="N8" s="39">
        <f t="shared" si="2"/>
        <v>13.28671678480848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>F9+I9+L9</f>
        <v>97672730</v>
      </c>
      <c r="D9" s="30">
        <f t="shared" si="3"/>
        <v>22476949.9</v>
      </c>
      <c r="E9" s="40">
        <f t="shared" si="0"/>
        <v>23.012513216329676</v>
      </c>
      <c r="F9" s="30">
        <v>84047830</v>
      </c>
      <c r="G9" s="30">
        <v>19501411.81</v>
      </c>
      <c r="H9" s="40">
        <f>(G9/F9)*100</f>
        <v>23.20275468147125</v>
      </c>
      <c r="I9" s="30">
        <v>12599950</v>
      </c>
      <c r="J9" s="30">
        <v>2679711.02</v>
      </c>
      <c r="K9" s="40">
        <f t="shared" si="1"/>
        <v>21.267632173143543</v>
      </c>
      <c r="L9" s="30">
        <v>1024950</v>
      </c>
      <c r="M9" s="30">
        <v>295827.07</v>
      </c>
      <c r="N9" s="40">
        <f t="shared" si="2"/>
        <v>28.862585491975217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10495300</v>
      </c>
      <c r="D10" s="30">
        <f t="shared" si="3"/>
        <v>2693759.45</v>
      </c>
      <c r="E10" s="40">
        <f t="shared" si="0"/>
        <v>25.666340647718506</v>
      </c>
      <c r="F10" s="30">
        <v>5256100</v>
      </c>
      <c r="G10" s="30">
        <v>1334657.64</v>
      </c>
      <c r="H10" s="40">
        <f>G10/F10*100</f>
        <v>25.392546564943586</v>
      </c>
      <c r="I10" s="30">
        <v>847400</v>
      </c>
      <c r="J10" s="30">
        <v>243220.58</v>
      </c>
      <c r="K10" s="40">
        <f t="shared" si="1"/>
        <v>28.701980174651876</v>
      </c>
      <c r="L10" s="30">
        <v>4391800</v>
      </c>
      <c r="M10" s="30">
        <v>1115881.23</v>
      </c>
      <c r="N10" s="40">
        <f t="shared" si="2"/>
        <v>25.408288856505308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9380300</v>
      </c>
      <c r="D11" s="30">
        <f aca="true" t="shared" si="5" ref="D11:D17">G11+J11+M11</f>
        <v>4339710.39</v>
      </c>
      <c r="E11" s="40">
        <f t="shared" si="0"/>
        <v>46.26408952805347</v>
      </c>
      <c r="F11" s="30">
        <v>8875650</v>
      </c>
      <c r="G11" s="30">
        <v>4303201.64</v>
      </c>
      <c r="H11" s="40">
        <f>(G11/F11)*100</f>
        <v>48.483228157937724</v>
      </c>
      <c r="I11" s="30">
        <v>1400</v>
      </c>
      <c r="J11" s="30"/>
      <c r="K11" s="40">
        <f t="shared" si="1"/>
        <v>0</v>
      </c>
      <c r="L11" s="30">
        <v>503250</v>
      </c>
      <c r="M11" s="30">
        <v>36508.75</v>
      </c>
      <c r="N11" s="40">
        <f t="shared" si="2"/>
        <v>7.254595131644312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4759000</v>
      </c>
      <c r="D12" s="30">
        <f t="shared" si="5"/>
        <v>276965</v>
      </c>
      <c r="E12" s="40">
        <f t="shared" si="0"/>
        <v>5.819815087203193</v>
      </c>
      <c r="F12" s="30"/>
      <c r="G12" s="30"/>
      <c r="H12" s="40" t="s">
        <v>0</v>
      </c>
      <c r="I12" s="30">
        <v>2600000</v>
      </c>
      <c r="J12" s="30">
        <v>146809.58</v>
      </c>
      <c r="K12" s="40">
        <f t="shared" si="1"/>
        <v>5.646522307692307</v>
      </c>
      <c r="L12" s="30">
        <v>2159000</v>
      </c>
      <c r="M12" s="30">
        <v>130155.42</v>
      </c>
      <c r="N12" s="40">
        <f t="shared" si="2"/>
        <v>6.028504863362668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2000000</v>
      </c>
      <c r="D13" s="30">
        <f>G13</f>
        <v>189310.65</v>
      </c>
      <c r="E13" s="40">
        <f t="shared" si="0"/>
        <v>9.4655325</v>
      </c>
      <c r="F13" s="30">
        <v>2000000</v>
      </c>
      <c r="G13" s="30">
        <v>189310.65</v>
      </c>
      <c r="H13" s="40">
        <f>G13/F13*100</f>
        <v>9.4655325</v>
      </c>
      <c r="I13" s="30"/>
      <c r="J13" s="30"/>
      <c r="K13" s="40"/>
      <c r="L13" s="30"/>
      <c r="M13" s="30"/>
      <c r="N13" s="40" t="e">
        <f t="shared" si="2"/>
        <v>#DIV/0!</v>
      </c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10465700</v>
      </c>
      <c r="D14" s="30">
        <f t="shared" si="5"/>
        <v>1397667.48</v>
      </c>
      <c r="E14" s="40">
        <f t="shared" si="0"/>
        <v>13.354744355370402</v>
      </c>
      <c r="F14" s="30"/>
      <c r="G14" s="30"/>
      <c r="H14" s="40" t="s">
        <v>0</v>
      </c>
      <c r="I14" s="30">
        <v>3233000</v>
      </c>
      <c r="J14" s="30">
        <v>953041.51</v>
      </c>
      <c r="K14" s="40">
        <f t="shared" si="1"/>
        <v>29.478549644293228</v>
      </c>
      <c r="L14" s="30">
        <v>7232700</v>
      </c>
      <c r="M14" s="30">
        <v>444625.97</v>
      </c>
      <c r="N14" s="40">
        <f t="shared" si="2"/>
        <v>6.147441066268475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400000</v>
      </c>
      <c r="D15" s="30">
        <f t="shared" si="5"/>
        <v>36954.12</v>
      </c>
      <c r="E15" s="40">
        <f t="shared" si="0"/>
        <v>9.23853</v>
      </c>
      <c r="F15" s="30">
        <v>400000</v>
      </c>
      <c r="G15" s="30">
        <v>36954.12</v>
      </c>
      <c r="H15" s="40">
        <f>(G15/F15)*100</f>
        <v>9.23853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2665300</v>
      </c>
      <c r="D16" s="30">
        <f t="shared" si="5"/>
        <v>539813.1</v>
      </c>
      <c r="E16" s="40">
        <f t="shared" si="0"/>
        <v>20.253371102690128</v>
      </c>
      <c r="F16" s="30">
        <v>2600000</v>
      </c>
      <c r="G16" s="30">
        <v>519713.1</v>
      </c>
      <c r="H16" s="40">
        <f>(G16/F16)*100</f>
        <v>19.988965384615383</v>
      </c>
      <c r="I16" s="30"/>
      <c r="J16" s="30"/>
      <c r="K16" s="40" t="s">
        <v>0</v>
      </c>
      <c r="L16" s="30">
        <v>65300</v>
      </c>
      <c r="M16" s="30">
        <v>20100</v>
      </c>
      <c r="N16" s="40">
        <f>(M16/L16)*100</f>
        <v>30.781010719754974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0</v>
      </c>
      <c r="E17" s="40" t="e">
        <f t="shared" si="0"/>
        <v>#DIV/0!</v>
      </c>
      <c r="F17" s="38"/>
      <c r="G17" s="38"/>
      <c r="H17" s="40" t="s">
        <v>0</v>
      </c>
      <c r="I17" s="30"/>
      <c r="J17" s="30"/>
      <c r="K17" s="41" t="s">
        <v>0</v>
      </c>
      <c r="L17" s="30"/>
      <c r="M17" s="30"/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15070559.620000001</v>
      </c>
      <c r="D18" s="28">
        <f t="shared" si="6"/>
        <v>3085603.27</v>
      </c>
      <c r="E18" s="39">
        <f>(D18/C18)*100</f>
        <v>20.474377513527266</v>
      </c>
      <c r="F18" s="28">
        <f>F19+F20+F21+F22+F23+F24</f>
        <v>6054676</v>
      </c>
      <c r="G18" s="28">
        <f>G19+G20+G21+G22+G23+G24</f>
        <v>945002.13</v>
      </c>
      <c r="H18" s="39">
        <f aca="true" t="shared" si="7" ref="H18:H29">(G18/F18)*100</f>
        <v>15.607806759602</v>
      </c>
      <c r="I18" s="28">
        <f>I19+I22+I21+I24+I23</f>
        <v>4524274.62</v>
      </c>
      <c r="J18" s="28">
        <f>J19+J22+J23+J24+J21</f>
        <v>1299631.8</v>
      </c>
      <c r="K18" s="39">
        <f>(J18/I18)*100</f>
        <v>28.725749631882426</v>
      </c>
      <c r="L18" s="28">
        <f>L19+L20+L21+L22+L23+L24</f>
        <v>4491609</v>
      </c>
      <c r="M18" s="28">
        <f>M19+M20+M21+M22+M23+M24</f>
        <v>840969.34</v>
      </c>
      <c r="N18" s="39">
        <f>(M18/L18)*100</f>
        <v>18.72311993319098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9987315</v>
      </c>
      <c r="D19" s="30">
        <f t="shared" si="6"/>
        <v>2256183.2199999997</v>
      </c>
      <c r="E19" s="40">
        <f>(D19/C19)*100</f>
        <v>22.59048823432524</v>
      </c>
      <c r="F19" s="30">
        <v>2434676</v>
      </c>
      <c r="G19" s="30">
        <v>549494.01</v>
      </c>
      <c r="H19" s="40">
        <f t="shared" si="7"/>
        <v>22.569492203480053</v>
      </c>
      <c r="I19" s="30">
        <v>3659030</v>
      </c>
      <c r="J19" s="30">
        <v>1004522.76</v>
      </c>
      <c r="K19" s="40">
        <f>(J19/I19)*100</f>
        <v>27.453252911290697</v>
      </c>
      <c r="L19" s="30">
        <v>3893609</v>
      </c>
      <c r="M19" s="30">
        <v>702166.45</v>
      </c>
      <c r="N19" s="40">
        <f>(M19/L19)*100</f>
        <v>18.033820293717216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60000</v>
      </c>
      <c r="D20" s="30">
        <f t="shared" si="6"/>
        <v>25632.42</v>
      </c>
      <c r="E20" s="40">
        <f>(D20/C20)*100</f>
        <v>42.720699999999994</v>
      </c>
      <c r="F20" s="30">
        <v>60000</v>
      </c>
      <c r="G20" s="30">
        <v>25632.42</v>
      </c>
      <c r="H20" s="40">
        <f t="shared" si="7"/>
        <v>42.720699999999994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568000</v>
      </c>
      <c r="D21" s="30">
        <f t="shared" si="6"/>
        <v>134723.75</v>
      </c>
      <c r="E21" s="40">
        <f>(D21/C21)*100</f>
        <v>23.718970070422536</v>
      </c>
      <c r="F21" s="30">
        <v>50000</v>
      </c>
      <c r="G21" s="30">
        <v>6469</v>
      </c>
      <c r="H21" s="40">
        <f t="shared" si="7"/>
        <v>12.937999999999999</v>
      </c>
      <c r="I21" s="30"/>
      <c r="J21" s="30"/>
      <c r="K21" s="41" t="s">
        <v>0</v>
      </c>
      <c r="L21" s="30">
        <v>518000</v>
      </c>
      <c r="M21" s="30">
        <v>128254.75</v>
      </c>
      <c r="N21" s="40">
        <f>M21/L21*100</f>
        <v>24.759604247104246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3138000</v>
      </c>
      <c r="D22" s="30">
        <f t="shared" si="6"/>
        <v>483833.36</v>
      </c>
      <c r="E22" s="40">
        <f t="shared" si="0"/>
        <v>15.418526449968132</v>
      </c>
      <c r="F22" s="30">
        <v>2500000</v>
      </c>
      <c r="G22" s="30">
        <v>187338.32</v>
      </c>
      <c r="H22" s="40">
        <f t="shared" si="7"/>
        <v>7.4935328000000005</v>
      </c>
      <c r="I22" s="30">
        <v>638000</v>
      </c>
      <c r="J22" s="30">
        <v>296495.04</v>
      </c>
      <c r="K22" s="40">
        <f>(J22/I22)*100</f>
        <v>46.47257680250783</v>
      </c>
      <c r="L22" s="30"/>
      <c r="M22" s="30"/>
      <c r="N22" s="40" t="e">
        <f>M22/L22*100</f>
        <v>#DIV/0!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1010000</v>
      </c>
      <c r="D23" s="30">
        <f t="shared" si="6"/>
        <v>186616.52000000002</v>
      </c>
      <c r="E23" s="40">
        <f>(D23/C23)*100</f>
        <v>18.47688316831683</v>
      </c>
      <c r="F23" s="30">
        <v>1010000</v>
      </c>
      <c r="G23" s="30">
        <v>176068.38</v>
      </c>
      <c r="H23" s="40">
        <f t="shared" si="7"/>
        <v>17.432512871287127</v>
      </c>
      <c r="I23" s="30"/>
      <c r="J23" s="30"/>
      <c r="K23" s="40" t="e">
        <f>(J23/I23)*100</f>
        <v>#DIV/0!</v>
      </c>
      <c r="L23" s="30"/>
      <c r="M23" s="30">
        <v>10548.14</v>
      </c>
      <c r="N23" s="40" t="e">
        <f>M23/L23*100</f>
        <v>#DIV/0!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307244.62</v>
      </c>
      <c r="D24" s="30">
        <f t="shared" si="6"/>
        <v>-1386</v>
      </c>
      <c r="E24" s="40">
        <f>(D24/C24)*100</f>
        <v>-0.45110635297698626</v>
      </c>
      <c r="F24" s="30"/>
      <c r="G24" s="30"/>
      <c r="H24" s="40" t="e">
        <f t="shared" si="7"/>
        <v>#DIV/0!</v>
      </c>
      <c r="I24" s="30">
        <v>227244.62</v>
      </c>
      <c r="J24" s="30">
        <v>-1386</v>
      </c>
      <c r="K24" s="41" t="s">
        <v>0</v>
      </c>
      <c r="L24" s="30">
        <v>80000</v>
      </c>
      <c r="M24" s="30"/>
      <c r="N24" s="40">
        <f>M24/L24*100</f>
        <v>0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152908889.62</v>
      </c>
      <c r="D25" s="28">
        <f>D8+D18</f>
        <v>35036733.36000001</v>
      </c>
      <c r="E25" s="42">
        <f>(D25/C25)*100</f>
        <v>22.913470529457896</v>
      </c>
      <c r="F25" s="28">
        <f>F8+F18</f>
        <v>109234256</v>
      </c>
      <c r="G25" s="28">
        <f>G8+G18</f>
        <v>26830251.09</v>
      </c>
      <c r="H25" s="39">
        <f t="shared" si="7"/>
        <v>24.56212187685885</v>
      </c>
      <c r="I25" s="28">
        <f>I8+I18</f>
        <v>23806024.62</v>
      </c>
      <c r="J25" s="28">
        <f>J8+J18</f>
        <v>5322414.49</v>
      </c>
      <c r="K25" s="39">
        <f>(J25/I25)*100</f>
        <v>22.357426638669082</v>
      </c>
      <c r="L25" s="28">
        <f>L8+L18</f>
        <v>19868609</v>
      </c>
      <c r="M25" s="28">
        <f>M8+M18</f>
        <v>2884067.78</v>
      </c>
      <c r="N25" s="39">
        <f>(M25/L25)*100</f>
        <v>14.515700520353485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558320468.67</v>
      </c>
      <c r="D26" s="48">
        <v>106136355.6</v>
      </c>
      <c r="E26" s="39">
        <f>(D26/C26)*100</f>
        <v>19.0099345368498</v>
      </c>
      <c r="F26" s="28">
        <v>577482852.68</v>
      </c>
      <c r="G26" s="28">
        <v>110803915.6</v>
      </c>
      <c r="H26" s="39">
        <f t="shared" si="7"/>
        <v>19.187394930564228</v>
      </c>
      <c r="I26" s="28">
        <v>61504642.01</v>
      </c>
      <c r="J26" s="28">
        <v>1683638</v>
      </c>
      <c r="K26" s="39">
        <f>(J26/I26)*100</f>
        <v>2.7374161445021636</v>
      </c>
      <c r="L26" s="28">
        <v>58751874.29</v>
      </c>
      <c r="M26" s="28">
        <v>9955596</v>
      </c>
      <c r="N26" s="43">
        <f>(M26/L26)*100</f>
        <v>16.945154721122684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2302482.77</v>
      </c>
      <c r="D27" s="28">
        <f>G27+J27+M27</f>
        <v>857612</v>
      </c>
      <c r="E27" s="39"/>
      <c r="F27" s="28">
        <v>377000</v>
      </c>
      <c r="G27" s="28">
        <v>433000</v>
      </c>
      <c r="H27" s="39">
        <f t="shared" si="7"/>
        <v>114.85411140583554</v>
      </c>
      <c r="I27" s="28"/>
      <c r="J27" s="28"/>
      <c r="K27" s="39"/>
      <c r="L27" s="28">
        <v>1925482.77</v>
      </c>
      <c r="M27" s="28">
        <v>424612</v>
      </c>
      <c r="N27" s="43">
        <f>(M27/L27)*100</f>
        <v>22.052235762151223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0</v>
      </c>
      <c r="E28" s="39"/>
      <c r="F28" s="28">
        <v>25882000</v>
      </c>
      <c r="G28" s="28">
        <v>25882000</v>
      </c>
      <c r="H28" s="39">
        <f t="shared" si="7"/>
        <v>100</v>
      </c>
      <c r="I28" s="28">
        <v>-25882000</v>
      </c>
      <c r="J28" s="28">
        <v>-25882000</v>
      </c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-115883800</v>
      </c>
      <c r="D29" s="28">
        <f>G29</f>
        <v>-115883800</v>
      </c>
      <c r="E29" s="39"/>
      <c r="F29" s="28">
        <v>-115883800</v>
      </c>
      <c r="G29" s="28">
        <v>-115883800</v>
      </c>
      <c r="H29" s="39">
        <f t="shared" si="7"/>
        <v>100</v>
      </c>
      <c r="I29" s="28"/>
      <c r="J29" s="28"/>
      <c r="K29" s="39"/>
      <c r="L29" s="28"/>
      <c r="M29" s="28"/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f>C7-C31</f>
        <v>-149919478.11000013</v>
      </c>
      <c r="D30" s="28">
        <f>D7-D31</f>
        <v>-116012759.28</v>
      </c>
      <c r="E30" s="39" t="s">
        <v>0</v>
      </c>
      <c r="F30" s="28">
        <f>F7-F31</f>
        <v>-119714840.1500001</v>
      </c>
      <c r="G30" s="28">
        <f>G7-G31</f>
        <v>-92729851.28</v>
      </c>
      <c r="H30" s="39" t="s">
        <v>0</v>
      </c>
      <c r="I30" s="28">
        <f>I7-I31</f>
        <v>-27287680.900000006</v>
      </c>
      <c r="J30" s="28">
        <f>J7-J31</f>
        <v>-25996714.709999997</v>
      </c>
      <c r="K30" s="38" t="s">
        <v>0</v>
      </c>
      <c r="L30" s="28">
        <f>L7-L31</f>
        <v>-2916957.0600000173</v>
      </c>
      <c r="M30" s="28">
        <f>M7-M31</f>
        <v>2713806.709999999</v>
      </c>
      <c r="N30" s="38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747567519.1700001</v>
      </c>
      <c r="D31" s="28">
        <f>SUM(D32:D44)</f>
        <v>142159660.24</v>
      </c>
      <c r="E31" s="39">
        <f aca="true" t="shared" si="8" ref="E31:E42">(D31/C31)*100</f>
        <v>19.016297069438657</v>
      </c>
      <c r="F31" s="28">
        <f>F32+F33+F34+F35+F36+F38+F39+F40+F41+F42+F43+F44+F37</f>
        <v>716807148.83</v>
      </c>
      <c r="G31" s="28">
        <f>G32+G33+G34+G35+G36+G38+G39+G40+G41+G42+G43+G44+G37</f>
        <v>140795217.97</v>
      </c>
      <c r="H31" s="39">
        <f aca="true" t="shared" si="9" ref="H31:H44">(G31/F31)*100</f>
        <v>19.641994112337095</v>
      </c>
      <c r="I31" s="28">
        <f>I32+I33+I34+I35+I36+I38+I39+I40+I41+I42+I43+I44</f>
        <v>86716347.53</v>
      </c>
      <c r="J31" s="28">
        <f>J32+J34+J35+J36+J37+J38+J39+J40+J41</f>
        <v>7120767.2</v>
      </c>
      <c r="K31" s="39">
        <f>(J31/I31)*100</f>
        <v>8.211562643983052</v>
      </c>
      <c r="L31" s="28">
        <f>L32+L33+L34+L35+L36+L37+L39+L40+L41</f>
        <v>83462923.12</v>
      </c>
      <c r="M31" s="28">
        <f>M32+M33+M34+M35+M36+M37+M39+M40+M41</f>
        <v>10550469.07</v>
      </c>
      <c r="N31" s="39">
        <f>(M31/L31)*100</f>
        <v>12.640905297350912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67060638.24</v>
      </c>
      <c r="D32" s="28">
        <f>G32+J32+M32</f>
        <v>12126309.540000001</v>
      </c>
      <c r="E32" s="39">
        <f t="shared" si="8"/>
        <v>18.082603831776474</v>
      </c>
      <c r="F32" s="44">
        <v>40933673.24</v>
      </c>
      <c r="G32" s="44">
        <v>8102488.95</v>
      </c>
      <c r="H32" s="40">
        <f t="shared" si="9"/>
        <v>19.794189743231556</v>
      </c>
      <c r="I32" s="44">
        <v>4187960</v>
      </c>
      <c r="J32" s="44">
        <v>554524.03</v>
      </c>
      <c r="K32" s="30">
        <f>(J32/I32)*100</f>
        <v>13.240910371636788</v>
      </c>
      <c r="L32" s="44">
        <v>21939005</v>
      </c>
      <c r="M32" s="44">
        <v>3469296.56</v>
      </c>
      <c r="N32" s="30">
        <f aca="true" t="shared" si="10" ref="N32:N41">(M32/L32)*100</f>
        <v>15.813372393141803</v>
      </c>
      <c r="O32" s="16"/>
      <c r="P32" s="16"/>
    </row>
    <row r="33" spans="2:16" s="5" customFormat="1" ht="34.5" customHeight="1">
      <c r="B33" s="34" t="s">
        <v>28</v>
      </c>
      <c r="C33" s="28">
        <f>L33</f>
        <v>1762500</v>
      </c>
      <c r="D33" s="28">
        <f>M33</f>
        <v>303923.22</v>
      </c>
      <c r="E33" s="39">
        <f t="shared" si="8"/>
        <v>17.24387063829787</v>
      </c>
      <c r="F33" s="44">
        <v>1762500</v>
      </c>
      <c r="G33" s="44">
        <v>439200</v>
      </c>
      <c r="H33" s="40">
        <f>(G33/F33)*100</f>
        <v>24.919148936170213</v>
      </c>
      <c r="I33" s="44"/>
      <c r="J33" s="44"/>
      <c r="K33" s="38" t="s">
        <v>0</v>
      </c>
      <c r="L33" s="44">
        <v>1762500</v>
      </c>
      <c r="M33" s="44">
        <v>303923.22</v>
      </c>
      <c r="N33" s="30">
        <f t="shared" si="10"/>
        <v>17.24387063829787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5502200</v>
      </c>
      <c r="D34" s="28">
        <f>G34+J34+M34</f>
        <v>673463</v>
      </c>
      <c r="E34" s="39">
        <f t="shared" si="8"/>
        <v>12.239885863836284</v>
      </c>
      <c r="F34" s="44">
        <v>3370200</v>
      </c>
      <c r="G34" s="44">
        <v>581027.56</v>
      </c>
      <c r="H34" s="40">
        <f>(G34/F34)*100</f>
        <v>17.24015073289419</v>
      </c>
      <c r="I34" s="44">
        <v>1242000</v>
      </c>
      <c r="J34" s="44">
        <v>88805.44</v>
      </c>
      <c r="K34" s="30">
        <f>(J34/I34)*100</f>
        <v>7.150196457326892</v>
      </c>
      <c r="L34" s="44">
        <v>890000</v>
      </c>
      <c r="M34" s="44">
        <v>3630</v>
      </c>
      <c r="N34" s="30">
        <f t="shared" si="10"/>
        <v>0.40786516853932586</v>
      </c>
      <c r="O34" s="16"/>
      <c r="P34" s="16"/>
    </row>
    <row r="35" spans="2:16" s="5" customFormat="1" ht="21" customHeight="1">
      <c r="B35" s="36" t="s">
        <v>19</v>
      </c>
      <c r="C35" s="28">
        <v>62145241.5</v>
      </c>
      <c r="D35" s="28">
        <v>10862918.05</v>
      </c>
      <c r="E35" s="39">
        <f t="shared" si="8"/>
        <v>17.479887096423948</v>
      </c>
      <c r="F35" s="44">
        <v>53884283.9</v>
      </c>
      <c r="G35" s="44">
        <v>9721357.39</v>
      </c>
      <c r="H35" s="40">
        <f>(G35/F35)*100</f>
        <v>18.041173949794295</v>
      </c>
      <c r="I35" s="44">
        <v>3898563.6</v>
      </c>
      <c r="J35" s="44">
        <v>632238.34</v>
      </c>
      <c r="K35" s="30">
        <f>(J35/I35)*100</f>
        <v>16.21721241125834</v>
      </c>
      <c r="L35" s="44">
        <v>18089537.9</v>
      </c>
      <c r="M35" s="44">
        <v>1569256.32</v>
      </c>
      <c r="N35" s="30">
        <f t="shared" si="10"/>
        <v>8.674938678229035</v>
      </c>
      <c r="O35" s="16"/>
      <c r="P35" s="16"/>
    </row>
    <row r="36" spans="2:16" s="5" customFormat="1" ht="21" customHeight="1">
      <c r="B36" s="36" t="s">
        <v>20</v>
      </c>
      <c r="C36" s="28">
        <v>93476407.14</v>
      </c>
      <c r="D36" s="28">
        <v>5035723.67</v>
      </c>
      <c r="E36" s="39">
        <f t="shared" si="8"/>
        <v>5.3871600589633015</v>
      </c>
      <c r="F36" s="44">
        <v>54536440.4</v>
      </c>
      <c r="G36" s="44">
        <v>15948.07</v>
      </c>
      <c r="H36" s="40">
        <f t="shared" si="9"/>
        <v>0.029242961005573807</v>
      </c>
      <c r="I36" s="44">
        <v>68785389.92</v>
      </c>
      <c r="J36" s="44">
        <v>3797063.39</v>
      </c>
      <c r="K36" s="30">
        <f>(J36/I36)*100</f>
        <v>5.520159723476349</v>
      </c>
      <c r="L36" s="44">
        <v>23925949.22</v>
      </c>
      <c r="M36" s="44">
        <v>1222712.21</v>
      </c>
      <c r="N36" s="30">
        <f t="shared" si="10"/>
        <v>5.110402094216265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220000</v>
      </c>
      <c r="D37" s="28">
        <f aca="true" t="shared" si="11" ref="D37:D43">G37+J37+M37</f>
        <v>0</v>
      </c>
      <c r="E37" s="39">
        <f t="shared" si="8"/>
        <v>0</v>
      </c>
      <c r="F37" s="44">
        <v>220000</v>
      </c>
      <c r="G37" s="44"/>
      <c r="H37" s="40">
        <f t="shared" si="9"/>
        <v>0</v>
      </c>
      <c r="I37" s="44"/>
      <c r="J37" s="44"/>
      <c r="K37" s="30"/>
      <c r="L37" s="44"/>
      <c r="M37" s="44"/>
      <c r="N37" s="30" t="e">
        <f t="shared" si="10"/>
        <v>#DIV/0!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392331125.23</v>
      </c>
      <c r="D38" s="28">
        <f t="shared" si="11"/>
        <v>91041888.42</v>
      </c>
      <c r="E38" s="39">
        <f t="shared" si="8"/>
        <v>23.20536979232215</v>
      </c>
      <c r="F38" s="44">
        <v>392331125.23</v>
      </c>
      <c r="G38" s="44">
        <v>91041888.42</v>
      </c>
      <c r="H38" s="40">
        <f t="shared" si="9"/>
        <v>23.20536979232215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57173574.33</v>
      </c>
      <c r="D39" s="28">
        <v>9721115.82</v>
      </c>
      <c r="E39" s="39">
        <f t="shared" si="8"/>
        <v>17.002812809796914</v>
      </c>
      <c r="F39" s="44">
        <v>52197823.33</v>
      </c>
      <c r="G39" s="44">
        <v>8358889.06</v>
      </c>
      <c r="H39" s="40">
        <f t="shared" si="9"/>
        <v>16.013865189654066</v>
      </c>
      <c r="I39" s="44">
        <v>8019600</v>
      </c>
      <c r="J39" s="44">
        <v>2048136</v>
      </c>
      <c r="K39" s="30">
        <f>(J39/I39)*100</f>
        <v>25.539129133622623</v>
      </c>
      <c r="L39" s="44">
        <v>16769701</v>
      </c>
      <c r="M39" s="44">
        <v>3981650.76</v>
      </c>
      <c r="N39" s="30">
        <f t="shared" si="10"/>
        <v>23.743123148110985</v>
      </c>
      <c r="O39" s="24"/>
      <c r="P39" s="16"/>
    </row>
    <row r="40" spans="1:16" ht="21" customHeight="1">
      <c r="A40" s="5"/>
      <c r="B40" s="36" t="s">
        <v>23</v>
      </c>
      <c r="C40" s="28">
        <f>F40</f>
        <v>26493000.78</v>
      </c>
      <c r="D40" s="28">
        <f>G40</f>
        <v>10009027.8</v>
      </c>
      <c r="E40" s="39">
        <f t="shared" si="8"/>
        <v>37.779894709231954</v>
      </c>
      <c r="F40" s="44">
        <v>26493000.78</v>
      </c>
      <c r="G40" s="44">
        <v>10009027.8</v>
      </c>
      <c r="H40" s="40">
        <f t="shared" si="9"/>
        <v>37.779894709231954</v>
      </c>
      <c r="I40" s="44">
        <v>557834.01</v>
      </c>
      <c r="J40" s="44"/>
      <c r="K40" s="30">
        <f>(J40/I40)*100</f>
        <v>0</v>
      </c>
      <c r="L40" s="44"/>
      <c r="M40" s="44"/>
      <c r="N40" s="30"/>
      <c r="O40" s="24"/>
      <c r="P40" s="16"/>
    </row>
    <row r="41" spans="1:16" ht="21" customHeight="1">
      <c r="A41" s="5"/>
      <c r="B41" s="36" t="s">
        <v>30</v>
      </c>
      <c r="C41" s="28">
        <f>F41+I41+L41</f>
        <v>41302831.95</v>
      </c>
      <c r="D41" s="28">
        <f t="shared" si="11"/>
        <v>2385290.72</v>
      </c>
      <c r="E41" s="39">
        <f t="shared" si="8"/>
        <v>5.77512632278475</v>
      </c>
      <c r="F41" s="44">
        <v>41191601.95</v>
      </c>
      <c r="G41" s="44">
        <v>2385290.72</v>
      </c>
      <c r="H41" s="40">
        <f t="shared" si="9"/>
        <v>5.790720940873726</v>
      </c>
      <c r="I41" s="44">
        <v>25000</v>
      </c>
      <c r="J41" s="44"/>
      <c r="K41" s="30"/>
      <c r="L41" s="44">
        <v>86230</v>
      </c>
      <c r="M41" s="44"/>
      <c r="N41" s="30">
        <f t="shared" si="10"/>
        <v>0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100000</v>
      </c>
      <c r="D42" s="28">
        <f t="shared" si="11"/>
        <v>0</v>
      </c>
      <c r="E42" s="39">
        <f t="shared" si="8"/>
        <v>0</v>
      </c>
      <c r="F42" s="44">
        <v>100000</v>
      </c>
      <c r="G42" s="44"/>
      <c r="H42" s="40">
        <f t="shared" si="9"/>
        <v>0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49786500</v>
      </c>
      <c r="G44" s="44">
        <v>10140100</v>
      </c>
      <c r="H44" s="40">
        <f t="shared" si="9"/>
        <v>20.3671678065339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48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49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2021-04-06T06:43:13Z</cp:lastPrinted>
  <dcterms:created xsi:type="dcterms:W3CDTF">2008-01-31T10:30:40Z</dcterms:created>
  <dcterms:modified xsi:type="dcterms:W3CDTF">2021-04-06T06:43:49Z</dcterms:modified>
  <cp:category/>
  <cp:version/>
  <cp:contentType/>
  <cp:contentStatus/>
</cp:coreProperties>
</file>