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60" windowWidth="17520" windowHeight="9045" tabRatio="597" firstSheet="4" activeTab="4"/>
  </bookViews>
  <sheets>
    <sheet name="2020-2022 (2)" sheetId="3" r:id="rId1"/>
    <sheet name="на 01.02.2022" sheetId="7" r:id="rId2"/>
    <sheet name="на 01.03.2022" sheetId="8" r:id="rId3"/>
    <sheet name="на 01.04.2022" sheetId="9" r:id="rId4"/>
    <sheet name="на 01.10.2022 (2)" sheetId="18" r:id="rId5"/>
  </sheets>
  <definedNames>
    <definedName name="_xlnm._FilterDatabase" localSheetId="0" hidden="1">'2020-2022 (2)'!$C$1:$C$286</definedName>
    <definedName name="_xlnm._FilterDatabase" localSheetId="2" hidden="1">'на 01.03.2022'!$C$1:$C$297</definedName>
    <definedName name="_xlnm._FilterDatabase" localSheetId="3" hidden="1">'на 01.04.2022'!$C$1:$C$360</definedName>
    <definedName name="_xlnm._FilterDatabase" localSheetId="4" hidden="1">'на 01.10.2022 (2)'!$D$1:$D$386</definedName>
    <definedName name="_xlnm.Print_Titles" localSheetId="1">'на 01.02.2022'!$5:$7</definedName>
    <definedName name="_xlnm.Print_Titles" localSheetId="2">'на 01.03.2022'!$5:$7</definedName>
    <definedName name="_xlnm.Print_Titles" localSheetId="3">'на 01.04.2022'!$5:$7</definedName>
    <definedName name="_xlnm.Print_Titles" localSheetId="4">'на 01.10.2022 (2)'!$5:$7</definedName>
    <definedName name="_xlnm.Print_Area" localSheetId="0">'2020-2022 (2)'!$A$1:$E$281</definedName>
    <definedName name="_xlnm.Print_Area" localSheetId="1">'на 01.02.2022'!$A$1:$G$301</definedName>
    <definedName name="_xlnm.Print_Area" localSheetId="2">'на 01.03.2022'!$A$1:$G$301</definedName>
    <definedName name="_xlnm.Print_Area" localSheetId="3">'на 01.04.2022'!$A$1:$G$364</definedName>
    <definedName name="_xlnm.Print_Area" localSheetId="4">'на 01.10.2022 (2)'!$A$1:$G$390</definedName>
  </definedNames>
  <calcPr calcId="145621"/>
</workbook>
</file>

<file path=xl/calcChain.xml><?xml version="1.0" encoding="utf-8"?>
<calcChain xmlns="http://schemas.openxmlformats.org/spreadsheetml/2006/main">
  <c r="D378" i="18" l="1"/>
  <c r="C378" i="18"/>
  <c r="E39" i="18"/>
  <c r="D39" i="18"/>
  <c r="C39" i="18"/>
  <c r="E381" i="18"/>
  <c r="D381" i="18"/>
  <c r="C381" i="18"/>
  <c r="E47" i="18"/>
  <c r="D47" i="18"/>
  <c r="C47" i="18"/>
  <c r="F50" i="18"/>
  <c r="D319" i="18"/>
  <c r="F377" i="18" l="1"/>
  <c r="E375" i="18"/>
  <c r="D375" i="18"/>
  <c r="C375" i="18"/>
  <c r="F374" i="18"/>
  <c r="E372" i="18"/>
  <c r="D372" i="18"/>
  <c r="C372" i="18"/>
  <c r="F372" i="18" s="1"/>
  <c r="F371" i="18"/>
  <c r="E368" i="18"/>
  <c r="E367" i="18" s="1"/>
  <c r="D368" i="18"/>
  <c r="C368" i="18"/>
  <c r="E364" i="18"/>
  <c r="D364" i="18"/>
  <c r="C364" i="18"/>
  <c r="F362" i="18"/>
  <c r="E360" i="18"/>
  <c r="D360" i="18"/>
  <c r="C360" i="18"/>
  <c r="F359" i="18"/>
  <c r="E356" i="18"/>
  <c r="D356" i="18"/>
  <c r="C356" i="18"/>
  <c r="F355" i="18"/>
  <c r="E352" i="18"/>
  <c r="F352" i="18" s="1"/>
  <c r="D352" i="18"/>
  <c r="C352" i="18"/>
  <c r="F351" i="18"/>
  <c r="E348" i="18"/>
  <c r="D348" i="18"/>
  <c r="C348" i="18"/>
  <c r="F347" i="18"/>
  <c r="F346" i="18"/>
  <c r="E344" i="18"/>
  <c r="D344" i="18"/>
  <c r="C344" i="18"/>
  <c r="C319" i="18" s="1"/>
  <c r="F343" i="18"/>
  <c r="E340" i="18"/>
  <c r="D340" i="18"/>
  <c r="C340" i="18"/>
  <c r="F339" i="18"/>
  <c r="E336" i="18"/>
  <c r="D336" i="18"/>
  <c r="C336" i="18"/>
  <c r="F335" i="18"/>
  <c r="E332" i="18"/>
  <c r="D332" i="18"/>
  <c r="C332" i="18"/>
  <c r="F331" i="18"/>
  <c r="E328" i="18"/>
  <c r="D328" i="18"/>
  <c r="C328" i="18"/>
  <c r="C327" i="18"/>
  <c r="F327" i="18" s="1"/>
  <c r="F326" i="18"/>
  <c r="C326" i="18"/>
  <c r="E324" i="18"/>
  <c r="E319" i="18" s="1"/>
  <c r="E378" i="18" s="1"/>
  <c r="D324" i="18"/>
  <c r="F323" i="18"/>
  <c r="E320" i="18"/>
  <c r="F320" i="18" s="1"/>
  <c r="D320" i="18"/>
  <c r="C320" i="18"/>
  <c r="F318" i="18"/>
  <c r="E316" i="18"/>
  <c r="F316" i="18" s="1"/>
  <c r="D316" i="18"/>
  <c r="C316" i="18"/>
  <c r="F315" i="18"/>
  <c r="E313" i="18"/>
  <c r="D313" i="18"/>
  <c r="C313" i="18"/>
  <c r="F312" i="18"/>
  <c r="E309" i="18"/>
  <c r="F309" i="18" s="1"/>
  <c r="D309" i="18"/>
  <c r="C309" i="18"/>
  <c r="F308" i="18"/>
  <c r="E306" i="18"/>
  <c r="D306" i="18"/>
  <c r="C306" i="18"/>
  <c r="F305" i="18"/>
  <c r="E302" i="18"/>
  <c r="F302" i="18" s="1"/>
  <c r="D302" i="18"/>
  <c r="C302" i="18"/>
  <c r="F301" i="18"/>
  <c r="E298" i="18"/>
  <c r="F298" i="18" s="1"/>
  <c r="D298" i="18"/>
  <c r="C298" i="18"/>
  <c r="F296" i="18"/>
  <c r="E294" i="18"/>
  <c r="D294" i="18"/>
  <c r="C294" i="18"/>
  <c r="F293" i="18"/>
  <c r="E290" i="18"/>
  <c r="D290" i="18"/>
  <c r="C290" i="18"/>
  <c r="F288" i="18"/>
  <c r="E286" i="18"/>
  <c r="D286" i="18"/>
  <c r="C286" i="18"/>
  <c r="F285" i="18"/>
  <c r="E283" i="18"/>
  <c r="D283" i="18"/>
  <c r="C283" i="18"/>
  <c r="F282" i="18"/>
  <c r="E279" i="18"/>
  <c r="D279" i="18"/>
  <c r="C279" i="18"/>
  <c r="F279" i="18" s="1"/>
  <c r="C278" i="18"/>
  <c r="F278" i="18" s="1"/>
  <c r="F277" i="18"/>
  <c r="E275" i="18"/>
  <c r="D275" i="18"/>
  <c r="C275" i="18"/>
  <c r="F274" i="18"/>
  <c r="C274" i="18"/>
  <c r="C271" i="18" s="1"/>
  <c r="F273" i="18"/>
  <c r="E271" i="18"/>
  <c r="D271" i="18"/>
  <c r="F270" i="18"/>
  <c r="F269" i="18"/>
  <c r="E267" i="18"/>
  <c r="D267" i="18"/>
  <c r="C267" i="18"/>
  <c r="F266" i="18"/>
  <c r="E263" i="18"/>
  <c r="D263" i="18"/>
  <c r="C263" i="18"/>
  <c r="F262" i="18"/>
  <c r="E259" i="18"/>
  <c r="D259" i="18"/>
  <c r="C259" i="18"/>
  <c r="F258" i="18"/>
  <c r="E255" i="18"/>
  <c r="D255" i="18"/>
  <c r="C255" i="18"/>
  <c r="F254" i="18"/>
  <c r="F253" i="18"/>
  <c r="E251" i="18"/>
  <c r="D251" i="18"/>
  <c r="C251" i="18"/>
  <c r="F250" i="18"/>
  <c r="F249" i="18"/>
  <c r="F248" i="18"/>
  <c r="E246" i="18"/>
  <c r="D246" i="18"/>
  <c r="C246" i="18"/>
  <c r="F245" i="18"/>
  <c r="F244" i="18"/>
  <c r="E242" i="18"/>
  <c r="D242" i="18"/>
  <c r="C242" i="18"/>
  <c r="F241" i="18"/>
  <c r="C241" i="18"/>
  <c r="E238" i="18"/>
  <c r="D238" i="18"/>
  <c r="C238" i="18"/>
  <c r="C237" i="18"/>
  <c r="E234" i="18"/>
  <c r="D234" i="18"/>
  <c r="F233" i="18"/>
  <c r="E230" i="18"/>
  <c r="D230" i="18"/>
  <c r="C230" i="18"/>
  <c r="F229" i="18"/>
  <c r="F228" i="18"/>
  <c r="E226" i="18"/>
  <c r="F226" i="18" s="1"/>
  <c r="D226" i="18"/>
  <c r="C226" i="18"/>
  <c r="F225" i="18"/>
  <c r="E222" i="18"/>
  <c r="D222" i="18"/>
  <c r="C222" i="18"/>
  <c r="F220" i="18"/>
  <c r="E218" i="18"/>
  <c r="D218" i="18"/>
  <c r="C218" i="18"/>
  <c r="F217" i="18"/>
  <c r="F216" i="18"/>
  <c r="E214" i="18"/>
  <c r="D214" i="18"/>
  <c r="C214" i="18"/>
  <c r="F213" i="18"/>
  <c r="E210" i="18"/>
  <c r="F210" i="18" s="1"/>
  <c r="D210" i="18"/>
  <c r="C210" i="18"/>
  <c r="F209" i="18"/>
  <c r="E206" i="18"/>
  <c r="D206" i="18"/>
  <c r="C206" i="18"/>
  <c r="F205" i="18"/>
  <c r="E202" i="18"/>
  <c r="D202" i="18"/>
  <c r="C202" i="18"/>
  <c r="F200" i="18"/>
  <c r="E197" i="18"/>
  <c r="D197" i="18"/>
  <c r="C197" i="18"/>
  <c r="F196" i="18"/>
  <c r="F195" i="18"/>
  <c r="E193" i="18"/>
  <c r="D193" i="18"/>
  <c r="C193" i="18"/>
  <c r="C192" i="18" s="1"/>
  <c r="F191" i="18"/>
  <c r="E189" i="18"/>
  <c r="D189" i="18"/>
  <c r="C189" i="18"/>
  <c r="F188" i="18"/>
  <c r="E186" i="18"/>
  <c r="D186" i="18"/>
  <c r="C186" i="18"/>
  <c r="F185" i="18"/>
  <c r="E182" i="18"/>
  <c r="D182" i="18"/>
  <c r="C182" i="18"/>
  <c r="F181" i="18"/>
  <c r="E179" i="18"/>
  <c r="D179" i="18"/>
  <c r="C179" i="18"/>
  <c r="F178" i="18"/>
  <c r="E175" i="18"/>
  <c r="D175" i="18"/>
  <c r="C175" i="18"/>
  <c r="F174" i="18"/>
  <c r="F173" i="18"/>
  <c r="E171" i="18"/>
  <c r="D171" i="18"/>
  <c r="C171" i="18"/>
  <c r="F171" i="18" s="1"/>
  <c r="F170" i="18"/>
  <c r="E167" i="18"/>
  <c r="D167" i="18"/>
  <c r="C167" i="18"/>
  <c r="F166" i="18"/>
  <c r="E163" i="18"/>
  <c r="F163" i="18" s="1"/>
  <c r="D163" i="18"/>
  <c r="C163" i="18"/>
  <c r="F162" i="18"/>
  <c r="F159" i="18"/>
  <c r="E159" i="18"/>
  <c r="D159" i="18"/>
  <c r="C159" i="18"/>
  <c r="F158" i="18"/>
  <c r="F157" i="18"/>
  <c r="E155" i="18"/>
  <c r="D155" i="18"/>
  <c r="C155" i="18"/>
  <c r="F154" i="18"/>
  <c r="E151" i="18"/>
  <c r="F151" i="18" s="1"/>
  <c r="D151" i="18"/>
  <c r="C151" i="18"/>
  <c r="F150" i="18"/>
  <c r="F149" i="18"/>
  <c r="E147" i="18"/>
  <c r="D147" i="18"/>
  <c r="C147" i="18"/>
  <c r="F147" i="18" s="1"/>
  <c r="F146" i="18"/>
  <c r="F145" i="18"/>
  <c r="E143" i="18"/>
  <c r="D143" i="18"/>
  <c r="C143" i="18"/>
  <c r="F142" i="18"/>
  <c r="F141" i="18"/>
  <c r="E139" i="18"/>
  <c r="D139" i="18"/>
  <c r="C139" i="18"/>
  <c r="F139" i="18" s="1"/>
  <c r="E137" i="18"/>
  <c r="D137" i="18"/>
  <c r="C137" i="18"/>
  <c r="E136" i="18"/>
  <c r="D136" i="18"/>
  <c r="D134" i="18" s="1"/>
  <c r="C136" i="18"/>
  <c r="C134" i="18" s="1"/>
  <c r="E130" i="18"/>
  <c r="D130" i="18"/>
  <c r="C130" i="18"/>
  <c r="F128" i="18"/>
  <c r="E126" i="18"/>
  <c r="D126" i="18"/>
  <c r="C126" i="18"/>
  <c r="F125" i="18"/>
  <c r="E122" i="18"/>
  <c r="D122" i="18"/>
  <c r="C122" i="18"/>
  <c r="F121" i="18"/>
  <c r="E118" i="18"/>
  <c r="D118" i="18"/>
  <c r="C118" i="18"/>
  <c r="F118" i="18" s="1"/>
  <c r="F117" i="18"/>
  <c r="E114" i="18"/>
  <c r="D114" i="18"/>
  <c r="C114" i="18"/>
  <c r="F113" i="18"/>
  <c r="E110" i="18"/>
  <c r="D110" i="18"/>
  <c r="C110" i="18"/>
  <c r="F109" i="18"/>
  <c r="F108" i="18"/>
  <c r="E106" i="18"/>
  <c r="D106" i="18"/>
  <c r="C106" i="18"/>
  <c r="F105" i="18"/>
  <c r="F104" i="18"/>
  <c r="E102" i="18"/>
  <c r="F102" i="18" s="1"/>
  <c r="D102" i="18"/>
  <c r="C102" i="18"/>
  <c r="F101" i="18"/>
  <c r="F100" i="18"/>
  <c r="E98" i="18"/>
  <c r="D98" i="18"/>
  <c r="C98" i="18"/>
  <c r="F97" i="18"/>
  <c r="F96" i="18"/>
  <c r="E94" i="18"/>
  <c r="D94" i="18"/>
  <c r="C94" i="18"/>
  <c r="E92" i="18"/>
  <c r="D92" i="18"/>
  <c r="C92" i="18"/>
  <c r="E91" i="18"/>
  <c r="D91" i="18"/>
  <c r="C91" i="18"/>
  <c r="F88" i="18"/>
  <c r="F87" i="18"/>
  <c r="E85" i="18"/>
  <c r="D85" i="18"/>
  <c r="C85" i="18"/>
  <c r="F84" i="18"/>
  <c r="F79" i="18" s="1"/>
  <c r="F83" i="18"/>
  <c r="F81" i="18"/>
  <c r="E81" i="18"/>
  <c r="D81" i="18"/>
  <c r="C81" i="18"/>
  <c r="E79" i="18"/>
  <c r="D79" i="18"/>
  <c r="C79" i="18"/>
  <c r="E78" i="18"/>
  <c r="D78" i="18"/>
  <c r="C78" i="18"/>
  <c r="D76" i="18"/>
  <c r="F75" i="18"/>
  <c r="E73" i="18"/>
  <c r="D73" i="18"/>
  <c r="C73" i="18"/>
  <c r="F72" i="18"/>
  <c r="E70" i="18"/>
  <c r="D70" i="18"/>
  <c r="C70" i="18"/>
  <c r="F69" i="18"/>
  <c r="E67" i="18"/>
  <c r="D67" i="18"/>
  <c r="C67" i="18"/>
  <c r="E65" i="18"/>
  <c r="E63" i="18" s="1"/>
  <c r="D65" i="18"/>
  <c r="C65" i="18"/>
  <c r="C63" i="18" s="1"/>
  <c r="D63" i="18"/>
  <c r="F62" i="18"/>
  <c r="E60" i="18"/>
  <c r="D60" i="18"/>
  <c r="C60" i="18"/>
  <c r="F55" i="18"/>
  <c r="E52" i="18"/>
  <c r="D52" i="18"/>
  <c r="C52" i="18"/>
  <c r="F46" i="18"/>
  <c r="E44" i="18"/>
  <c r="D44" i="18"/>
  <c r="C44" i="18"/>
  <c r="F42" i="18"/>
  <c r="E40" i="18"/>
  <c r="D40" i="18"/>
  <c r="C40" i="18"/>
  <c r="F38" i="18"/>
  <c r="E36" i="18"/>
  <c r="D36" i="18"/>
  <c r="C36" i="18"/>
  <c r="F35" i="18"/>
  <c r="E33" i="18"/>
  <c r="D33" i="18"/>
  <c r="C33" i="18"/>
  <c r="C32" i="18"/>
  <c r="C31" i="18"/>
  <c r="F31" i="18" s="1"/>
  <c r="E29" i="18"/>
  <c r="D29" i="18"/>
  <c r="F27" i="18"/>
  <c r="E25" i="18"/>
  <c r="D25" i="18"/>
  <c r="C25" i="18"/>
  <c r="C24" i="18"/>
  <c r="F24" i="18" s="1"/>
  <c r="F23" i="18"/>
  <c r="E21" i="18"/>
  <c r="D21" i="18"/>
  <c r="C21" i="18"/>
  <c r="F20" i="18"/>
  <c r="E17" i="18"/>
  <c r="D17" i="18"/>
  <c r="C17" i="18"/>
  <c r="F16" i="18"/>
  <c r="E13" i="18"/>
  <c r="D13" i="18"/>
  <c r="C13" i="18"/>
  <c r="F12" i="18"/>
  <c r="E9" i="18"/>
  <c r="D9" i="18"/>
  <c r="C9" i="18"/>
  <c r="C29" i="18" l="1"/>
  <c r="C76" i="18"/>
  <c r="D201" i="18"/>
  <c r="C324" i="18"/>
  <c r="F29" i="18"/>
  <c r="F60" i="18"/>
  <c r="F242" i="18"/>
  <c r="F25" i="18"/>
  <c r="F44" i="18"/>
  <c r="F52" i="18"/>
  <c r="F286" i="18"/>
  <c r="F290" i="18"/>
  <c r="F17" i="18"/>
  <c r="F33" i="18"/>
  <c r="F106" i="18"/>
  <c r="C129" i="18"/>
  <c r="F202" i="18"/>
  <c r="F271" i="18"/>
  <c r="F283" i="18"/>
  <c r="F294" i="18"/>
  <c r="F328" i="18"/>
  <c r="C367" i="18"/>
  <c r="F9" i="18"/>
  <c r="F21" i="18"/>
  <c r="F40" i="18"/>
  <c r="F73" i="18"/>
  <c r="C58" i="18"/>
  <c r="C56" i="18" s="1"/>
  <c r="F114" i="18"/>
  <c r="F122" i="18"/>
  <c r="E134" i="18"/>
  <c r="F182" i="18"/>
  <c r="F189" i="18"/>
  <c r="F193" i="18"/>
  <c r="F214" i="18"/>
  <c r="F246" i="18"/>
  <c r="F263" i="18"/>
  <c r="F332" i="18"/>
  <c r="E58" i="18"/>
  <c r="F67" i="18"/>
  <c r="F78" i="18"/>
  <c r="F92" i="18"/>
  <c r="F98" i="18"/>
  <c r="F136" i="18"/>
  <c r="F143" i="18"/>
  <c r="F155" i="18"/>
  <c r="F167" i="18"/>
  <c r="F175" i="18"/>
  <c r="F197" i="18"/>
  <c r="F230" i="18"/>
  <c r="F238" i="18"/>
  <c r="F251" i="18"/>
  <c r="F306" i="18"/>
  <c r="F336" i="18"/>
  <c r="F344" i="18"/>
  <c r="F65" i="18"/>
  <c r="F85" i="18"/>
  <c r="F94" i="18"/>
  <c r="F110" i="18"/>
  <c r="D129" i="18"/>
  <c r="F222" i="18"/>
  <c r="E289" i="18"/>
  <c r="F360" i="18"/>
  <c r="F319" i="18"/>
  <c r="C8" i="18"/>
  <c r="D58" i="18"/>
  <c r="F70" i="18"/>
  <c r="F126" i="18"/>
  <c r="E129" i="18"/>
  <c r="F129" i="18" s="1"/>
  <c r="F179" i="18"/>
  <c r="F186" i="18"/>
  <c r="F259" i="18"/>
  <c r="F267" i="18"/>
  <c r="F275" i="18"/>
  <c r="F313" i="18"/>
  <c r="F324" i="18"/>
  <c r="F340" i="18"/>
  <c r="F348" i="18"/>
  <c r="F356" i="18"/>
  <c r="F368" i="18"/>
  <c r="F367" i="18" s="1"/>
  <c r="F375" i="18"/>
  <c r="F206" i="18"/>
  <c r="F255" i="18"/>
  <c r="F218" i="18"/>
  <c r="E201" i="18"/>
  <c r="E192" i="18"/>
  <c r="F192" i="18" s="1"/>
  <c r="D380" i="18"/>
  <c r="E8" i="18"/>
  <c r="F36" i="18"/>
  <c r="F134" i="18"/>
  <c r="F39" i="18"/>
  <c r="E76" i="18"/>
  <c r="F76" i="18" s="1"/>
  <c r="E380" i="18"/>
  <c r="C89" i="18"/>
  <c r="F137" i="18"/>
  <c r="D192" i="18"/>
  <c r="E56" i="18"/>
  <c r="F63" i="18"/>
  <c r="E89" i="18"/>
  <c r="F91" i="18"/>
  <c r="D8" i="18"/>
  <c r="C289" i="18"/>
  <c r="D367" i="18"/>
  <c r="F8" i="18"/>
  <c r="F13" i="18"/>
  <c r="C380" i="18"/>
  <c r="D89" i="18"/>
  <c r="F237" i="18"/>
  <c r="C234" i="18"/>
  <c r="F234" i="18" s="1"/>
  <c r="D289" i="18"/>
  <c r="C51" i="18" l="1"/>
  <c r="F381" i="18"/>
  <c r="F58" i="18"/>
  <c r="F89" i="18"/>
  <c r="D51" i="18"/>
  <c r="F289" i="18"/>
  <c r="D56" i="18"/>
  <c r="C201" i="18"/>
  <c r="F201" i="18" s="1"/>
  <c r="F380" i="18"/>
  <c r="F56" i="18"/>
  <c r="E51" i="18"/>
  <c r="F51" i="18" l="1"/>
  <c r="F378" i="18" l="1"/>
  <c r="D352" i="9" l="1"/>
  <c r="E352" i="9"/>
  <c r="D294" i="9"/>
  <c r="E294" i="9"/>
  <c r="D277" i="9"/>
  <c r="E277" i="9"/>
  <c r="D257" i="9"/>
  <c r="E257" i="9"/>
  <c r="D261" i="9"/>
  <c r="E261" i="9"/>
  <c r="D124" i="9"/>
  <c r="E124" i="9"/>
  <c r="D41" i="9"/>
  <c r="E41" i="9"/>
  <c r="D8" i="9"/>
  <c r="E8" i="9"/>
  <c r="D170" i="9"/>
  <c r="F284" i="9"/>
  <c r="C355" i="9" l="1"/>
  <c r="C354" i="9"/>
  <c r="C277" i="9"/>
  <c r="D290" i="9"/>
  <c r="E290" i="9"/>
  <c r="F290" i="9" s="1"/>
  <c r="C290" i="9"/>
  <c r="F293" i="9"/>
  <c r="F289" i="9"/>
  <c r="D286" i="9"/>
  <c r="E286" i="9"/>
  <c r="F286" i="9" s="1"/>
  <c r="C286" i="9"/>
  <c r="D273" i="9"/>
  <c r="E273" i="9"/>
  <c r="C273" i="9"/>
  <c r="D269" i="9"/>
  <c r="E269" i="9"/>
  <c r="D265" i="9"/>
  <c r="E265" i="9"/>
  <c r="F265" i="9" s="1"/>
  <c r="C269" i="9"/>
  <c r="C268" i="9"/>
  <c r="C265" i="9" s="1"/>
  <c r="F276" i="9"/>
  <c r="F272" i="9"/>
  <c r="F271" i="9"/>
  <c r="F267" i="9"/>
  <c r="F264" i="9"/>
  <c r="F263" i="9"/>
  <c r="F261" i="9"/>
  <c r="C261" i="9"/>
  <c r="F260" i="9"/>
  <c r="D195" i="9"/>
  <c r="E195" i="9"/>
  <c r="C257" i="9"/>
  <c r="F256" i="9"/>
  <c r="D253" i="9"/>
  <c r="E253" i="9"/>
  <c r="C253" i="9"/>
  <c r="F252" i="9"/>
  <c r="D249" i="9"/>
  <c r="E249" i="9"/>
  <c r="C249" i="9"/>
  <c r="F194" i="9"/>
  <c r="D191" i="9"/>
  <c r="E191" i="9"/>
  <c r="C191" i="9"/>
  <c r="F185" i="9"/>
  <c r="D182" i="9"/>
  <c r="E182" i="9"/>
  <c r="C182" i="9"/>
  <c r="F181" i="9"/>
  <c r="F180" i="9"/>
  <c r="D178" i="9"/>
  <c r="E178" i="9"/>
  <c r="C178" i="9"/>
  <c r="F177" i="9"/>
  <c r="D174" i="9"/>
  <c r="E174" i="9"/>
  <c r="C174" i="9"/>
  <c r="F173" i="9"/>
  <c r="E170" i="9"/>
  <c r="C170" i="9"/>
  <c r="C90" i="9"/>
  <c r="C89" i="9"/>
  <c r="C92" i="9"/>
  <c r="C24" i="9"/>
  <c r="F35" i="9"/>
  <c r="D33" i="9"/>
  <c r="E33" i="9"/>
  <c r="C33" i="9"/>
  <c r="F268" i="9" l="1"/>
  <c r="F269" i="9"/>
  <c r="F273" i="9"/>
  <c r="F253" i="9"/>
  <c r="F249" i="9"/>
  <c r="F257" i="9"/>
  <c r="F191" i="9"/>
  <c r="F178" i="9"/>
  <c r="F182" i="9"/>
  <c r="F170" i="9"/>
  <c r="F174" i="9"/>
  <c r="F33" i="9"/>
  <c r="F351" i="9" l="1"/>
  <c r="E348" i="9"/>
  <c r="F348" i="9" s="1"/>
  <c r="D348" i="9"/>
  <c r="C348" i="9"/>
  <c r="E344" i="9"/>
  <c r="D344" i="9"/>
  <c r="C344" i="9"/>
  <c r="C343" i="9" s="1"/>
  <c r="F341" i="9"/>
  <c r="E339" i="9"/>
  <c r="D339" i="9"/>
  <c r="C339" i="9"/>
  <c r="F338" i="9"/>
  <c r="E335" i="9"/>
  <c r="D335" i="9"/>
  <c r="C335" i="9"/>
  <c r="F334" i="9"/>
  <c r="E331" i="9"/>
  <c r="D331" i="9"/>
  <c r="C331" i="9"/>
  <c r="F330" i="9"/>
  <c r="E327" i="9"/>
  <c r="D327" i="9"/>
  <c r="C327" i="9"/>
  <c r="F326" i="9"/>
  <c r="E323" i="9"/>
  <c r="D323" i="9"/>
  <c r="C323" i="9"/>
  <c r="F322" i="9"/>
  <c r="E319" i="9"/>
  <c r="D319" i="9"/>
  <c r="C319" i="9"/>
  <c r="E315" i="9"/>
  <c r="D315" i="9"/>
  <c r="C315" i="9"/>
  <c r="F314" i="9"/>
  <c r="E311" i="9"/>
  <c r="D311" i="9"/>
  <c r="C311" i="9"/>
  <c r="F310" i="9"/>
  <c r="E307" i="9"/>
  <c r="D307" i="9"/>
  <c r="C307" i="9"/>
  <c r="F306" i="9"/>
  <c r="E303" i="9"/>
  <c r="D303" i="9"/>
  <c r="C303" i="9"/>
  <c r="F302" i="9"/>
  <c r="F301" i="9"/>
  <c r="E299" i="9"/>
  <c r="D299" i="9"/>
  <c r="C299" i="9"/>
  <c r="F298" i="9"/>
  <c r="E295" i="9"/>
  <c r="D295" i="9"/>
  <c r="C295" i="9"/>
  <c r="E282" i="9"/>
  <c r="D282" i="9"/>
  <c r="C282" i="9"/>
  <c r="F281" i="9"/>
  <c r="E278" i="9"/>
  <c r="D278" i="9"/>
  <c r="C278" i="9"/>
  <c r="F248" i="9"/>
  <c r="F247" i="9"/>
  <c r="E245" i="9"/>
  <c r="D245" i="9"/>
  <c r="C245" i="9"/>
  <c r="F244" i="9"/>
  <c r="F243" i="9"/>
  <c r="F242" i="9"/>
  <c r="E240" i="9"/>
  <c r="D240" i="9"/>
  <c r="C240" i="9"/>
  <c r="F239" i="9"/>
  <c r="E236" i="9"/>
  <c r="D236" i="9"/>
  <c r="C236" i="9"/>
  <c r="F235" i="9"/>
  <c r="E232" i="9"/>
  <c r="D232" i="9"/>
  <c r="C232" i="9"/>
  <c r="F231" i="9"/>
  <c r="E228" i="9"/>
  <c r="D228" i="9"/>
  <c r="C228" i="9"/>
  <c r="F227" i="9"/>
  <c r="E224" i="9"/>
  <c r="D224" i="9"/>
  <c r="C224" i="9"/>
  <c r="F223" i="9"/>
  <c r="F222" i="9"/>
  <c r="E220" i="9"/>
  <c r="D220" i="9"/>
  <c r="C220" i="9"/>
  <c r="F219" i="9"/>
  <c r="E216" i="9"/>
  <c r="D216" i="9"/>
  <c r="C216" i="9"/>
  <c r="F214" i="9"/>
  <c r="E212" i="9"/>
  <c r="D212" i="9"/>
  <c r="C212" i="9"/>
  <c r="F211" i="9"/>
  <c r="F210" i="9"/>
  <c r="E208" i="9"/>
  <c r="D208" i="9"/>
  <c r="C208" i="9"/>
  <c r="F207" i="9"/>
  <c r="E204" i="9"/>
  <c r="D204" i="9"/>
  <c r="C204" i="9"/>
  <c r="F203" i="9"/>
  <c r="E200" i="9"/>
  <c r="D200" i="9"/>
  <c r="C200" i="9"/>
  <c r="F199" i="9"/>
  <c r="E196" i="9"/>
  <c r="D196" i="9"/>
  <c r="C196" i="9"/>
  <c r="F190" i="9"/>
  <c r="F189" i="9"/>
  <c r="E187" i="9"/>
  <c r="E186" i="9" s="1"/>
  <c r="D187" i="9"/>
  <c r="D186" i="9" s="1"/>
  <c r="C187" i="9"/>
  <c r="C186" i="9" s="1"/>
  <c r="F169" i="9"/>
  <c r="E166" i="9"/>
  <c r="D166" i="9"/>
  <c r="C166" i="9"/>
  <c r="F165" i="9"/>
  <c r="F164" i="9"/>
  <c r="E162" i="9"/>
  <c r="D162" i="9"/>
  <c r="C162" i="9"/>
  <c r="F161" i="9"/>
  <c r="E158" i="9"/>
  <c r="D158" i="9"/>
  <c r="C158" i="9"/>
  <c r="E154" i="9"/>
  <c r="D154" i="9"/>
  <c r="C154" i="9"/>
  <c r="E150" i="9"/>
  <c r="D150" i="9"/>
  <c r="C150" i="9"/>
  <c r="F149" i="9"/>
  <c r="E146" i="9"/>
  <c r="D146" i="9"/>
  <c r="C146" i="9"/>
  <c r="F145" i="9"/>
  <c r="E142" i="9"/>
  <c r="D142" i="9"/>
  <c r="C142" i="9"/>
  <c r="E138" i="9"/>
  <c r="D138" i="9"/>
  <c r="C138" i="9"/>
  <c r="F137" i="9"/>
  <c r="E134" i="9"/>
  <c r="D134" i="9"/>
  <c r="C134" i="9"/>
  <c r="E132" i="9"/>
  <c r="D132" i="9"/>
  <c r="C132" i="9"/>
  <c r="E131" i="9"/>
  <c r="D131" i="9"/>
  <c r="C131" i="9"/>
  <c r="F128" i="9"/>
  <c r="E125" i="9"/>
  <c r="D125" i="9"/>
  <c r="C125" i="9"/>
  <c r="F123" i="9"/>
  <c r="E120" i="9"/>
  <c r="D120" i="9"/>
  <c r="C120" i="9"/>
  <c r="F119" i="9"/>
  <c r="E116" i="9"/>
  <c r="D116" i="9"/>
  <c r="C116" i="9"/>
  <c r="F115" i="9"/>
  <c r="E112" i="9"/>
  <c r="D112" i="9"/>
  <c r="C112" i="9"/>
  <c r="E108" i="9"/>
  <c r="D108" i="9"/>
  <c r="C108" i="9"/>
  <c r="F107" i="9"/>
  <c r="F106" i="9"/>
  <c r="E104" i="9"/>
  <c r="D104" i="9"/>
  <c r="C104" i="9"/>
  <c r="F103" i="9"/>
  <c r="F102" i="9"/>
  <c r="E100" i="9"/>
  <c r="D100" i="9"/>
  <c r="C100" i="9"/>
  <c r="F99" i="9"/>
  <c r="F98" i="9"/>
  <c r="E96" i="9"/>
  <c r="D96" i="9"/>
  <c r="C96" i="9"/>
  <c r="E90" i="9"/>
  <c r="F90" i="9" s="1"/>
  <c r="D90" i="9"/>
  <c r="E89" i="9"/>
  <c r="D89" i="9"/>
  <c r="C87" i="9"/>
  <c r="E83" i="9"/>
  <c r="D83" i="9"/>
  <c r="C83" i="9"/>
  <c r="E79" i="9"/>
  <c r="D79" i="9"/>
  <c r="C79" i="9"/>
  <c r="F78" i="9"/>
  <c r="F77" i="9"/>
  <c r="E75" i="9"/>
  <c r="D75" i="9"/>
  <c r="C75" i="9"/>
  <c r="F74" i="9"/>
  <c r="F73" i="9"/>
  <c r="E71" i="9"/>
  <c r="D71" i="9"/>
  <c r="C71" i="9"/>
  <c r="E69" i="9"/>
  <c r="E355" i="9" s="1"/>
  <c r="D69" i="9"/>
  <c r="D355" i="9" s="1"/>
  <c r="C69" i="9"/>
  <c r="E68" i="9"/>
  <c r="E354" i="9" s="1"/>
  <c r="D68" i="9"/>
  <c r="D354" i="9" s="1"/>
  <c r="C68" i="9"/>
  <c r="F65" i="9"/>
  <c r="E63" i="9"/>
  <c r="D63" i="9"/>
  <c r="C63" i="9"/>
  <c r="F62" i="9"/>
  <c r="E60" i="9"/>
  <c r="D60" i="9"/>
  <c r="C60" i="9"/>
  <c r="F59" i="9"/>
  <c r="E57" i="9"/>
  <c r="D57" i="9"/>
  <c r="C57" i="9"/>
  <c r="E55" i="9"/>
  <c r="D55" i="9"/>
  <c r="D48" i="9" s="1"/>
  <c r="D46" i="9" s="1"/>
  <c r="C55" i="9"/>
  <c r="C53" i="9" s="1"/>
  <c r="F52" i="9"/>
  <c r="E50" i="9"/>
  <c r="D50" i="9"/>
  <c r="C50" i="9"/>
  <c r="F45" i="9"/>
  <c r="E42" i="9"/>
  <c r="D42" i="9"/>
  <c r="C42" i="9"/>
  <c r="F39" i="9"/>
  <c r="E37" i="9"/>
  <c r="D37" i="9"/>
  <c r="D36" i="9" s="1"/>
  <c r="C37" i="9"/>
  <c r="C36" i="9" s="1"/>
  <c r="F31" i="9"/>
  <c r="E29" i="9"/>
  <c r="D29" i="9"/>
  <c r="C29" i="9"/>
  <c r="F27" i="9"/>
  <c r="E25" i="9"/>
  <c r="D25" i="9"/>
  <c r="C25" i="9"/>
  <c r="F24" i="9"/>
  <c r="F23" i="9"/>
  <c r="E21" i="9"/>
  <c r="D21" i="9"/>
  <c r="C21" i="9"/>
  <c r="F20" i="9"/>
  <c r="E17" i="9"/>
  <c r="D17" i="9"/>
  <c r="C17" i="9"/>
  <c r="F16" i="9"/>
  <c r="E13" i="9"/>
  <c r="D13" i="9"/>
  <c r="C13" i="9"/>
  <c r="F12" i="9"/>
  <c r="E9" i="9"/>
  <c r="D9" i="9"/>
  <c r="C9" i="9"/>
  <c r="C195" i="9" l="1"/>
  <c r="F17" i="9"/>
  <c r="F120" i="9"/>
  <c r="F212" i="9"/>
  <c r="F216" i="9"/>
  <c r="F220" i="9"/>
  <c r="F282" i="9"/>
  <c r="F37" i="9"/>
  <c r="F42" i="9"/>
  <c r="F166" i="9"/>
  <c r="F224" i="9"/>
  <c r="D53" i="9"/>
  <c r="F71" i="9"/>
  <c r="F100" i="9"/>
  <c r="F112" i="9"/>
  <c r="F319" i="9"/>
  <c r="F323" i="9"/>
  <c r="F327" i="9"/>
  <c r="F331" i="9"/>
  <c r="F196" i="9"/>
  <c r="F245" i="9"/>
  <c r="F200" i="9"/>
  <c r="F9" i="9"/>
  <c r="F29" i="9"/>
  <c r="C48" i="9"/>
  <c r="C46" i="9" s="1"/>
  <c r="F57" i="9"/>
  <c r="F63" i="9"/>
  <c r="F208" i="9"/>
  <c r="F307" i="9"/>
  <c r="E343" i="9"/>
  <c r="F343" i="9" s="1"/>
  <c r="F25" i="9"/>
  <c r="F60" i="9"/>
  <c r="F55" i="9"/>
  <c r="F96" i="9"/>
  <c r="F146" i="9"/>
  <c r="F162" i="9"/>
  <c r="F228" i="9"/>
  <c r="F232" i="9"/>
  <c r="F236" i="9"/>
  <c r="F240" i="9"/>
  <c r="F295" i="9"/>
  <c r="F299" i="9"/>
  <c r="F339" i="9"/>
  <c r="F186" i="9"/>
  <c r="E48" i="9"/>
  <c r="E46" i="9" s="1"/>
  <c r="C8" i="9"/>
  <c r="F68" i="9"/>
  <c r="F104" i="9"/>
  <c r="F134" i="9"/>
  <c r="F142" i="9"/>
  <c r="F195" i="9"/>
  <c r="F303" i="9"/>
  <c r="F335" i="9"/>
  <c r="E53" i="9"/>
  <c r="F53" i="9" s="1"/>
  <c r="F277" i="9"/>
  <c r="F13" i="9"/>
  <c r="C66" i="9"/>
  <c r="F116" i="9"/>
  <c r="F187" i="9"/>
  <c r="F278" i="9"/>
  <c r="C294" i="9"/>
  <c r="F311" i="9"/>
  <c r="D343" i="9"/>
  <c r="E87" i="9"/>
  <c r="F87" i="9" s="1"/>
  <c r="D129" i="9"/>
  <c r="E66" i="9"/>
  <c r="F66" i="9" s="1"/>
  <c r="F158" i="9"/>
  <c r="D66" i="9"/>
  <c r="D87" i="9"/>
  <c r="C129" i="9"/>
  <c r="C124" i="9" s="1"/>
  <c r="F132" i="9"/>
  <c r="F125" i="9"/>
  <c r="F69" i="9"/>
  <c r="F75" i="9"/>
  <c r="F50" i="9"/>
  <c r="F21" i="9"/>
  <c r="E36" i="9"/>
  <c r="F36" i="9" s="1"/>
  <c r="F89" i="9"/>
  <c r="F204" i="9"/>
  <c r="E129" i="9"/>
  <c r="C292" i="8"/>
  <c r="C291" i="8"/>
  <c r="C205" i="8"/>
  <c r="C201" i="8"/>
  <c r="D291" i="8"/>
  <c r="C189" i="8"/>
  <c r="C185" i="8"/>
  <c r="C181" i="8"/>
  <c r="E13" i="8"/>
  <c r="D13" i="8"/>
  <c r="D17" i="8"/>
  <c r="E181" i="8"/>
  <c r="D181" i="8"/>
  <c r="E248" i="8"/>
  <c r="D248" i="8"/>
  <c r="D244" i="8"/>
  <c r="F46" i="9" l="1"/>
  <c r="C41" i="9"/>
  <c r="C352" i="9" s="1"/>
  <c r="F355" i="9"/>
  <c r="F48" i="9"/>
  <c r="F294" i="9"/>
  <c r="F354" i="9"/>
  <c r="F124" i="9"/>
  <c r="F129" i="9"/>
  <c r="F8" i="9"/>
  <c r="E291" i="8"/>
  <c r="F288" i="8"/>
  <c r="F285" i="8"/>
  <c r="E285" i="8"/>
  <c r="D285" i="8"/>
  <c r="C285" i="8"/>
  <c r="C280" i="8" s="1"/>
  <c r="E281" i="8"/>
  <c r="D281" i="8"/>
  <c r="C281" i="8"/>
  <c r="E280" i="8"/>
  <c r="D280" i="8"/>
  <c r="F278" i="8"/>
  <c r="F276" i="8"/>
  <c r="E276" i="8"/>
  <c r="D276" i="8"/>
  <c r="C276" i="8"/>
  <c r="F275" i="8"/>
  <c r="E272" i="8"/>
  <c r="D272" i="8"/>
  <c r="C272" i="8"/>
  <c r="F272" i="8" s="1"/>
  <c r="F271" i="8"/>
  <c r="E268" i="8"/>
  <c r="F268" i="8" s="1"/>
  <c r="D268" i="8"/>
  <c r="C268" i="8"/>
  <c r="F267" i="8"/>
  <c r="E264" i="8"/>
  <c r="F264" i="8" s="1"/>
  <c r="D264" i="8"/>
  <c r="C264" i="8"/>
  <c r="F263" i="8"/>
  <c r="F260" i="8"/>
  <c r="E260" i="8"/>
  <c r="D260" i="8"/>
  <c r="C260" i="8"/>
  <c r="F259" i="8"/>
  <c r="E256" i="8"/>
  <c r="D256" i="8"/>
  <c r="C256" i="8"/>
  <c r="F254" i="8"/>
  <c r="E252" i="8"/>
  <c r="F252" i="8" s="1"/>
  <c r="D252" i="8"/>
  <c r="C252" i="8"/>
  <c r="F251" i="8"/>
  <c r="F248" i="8"/>
  <c r="C248" i="8"/>
  <c r="F247" i="8"/>
  <c r="F244" i="8"/>
  <c r="E244" i="8"/>
  <c r="C244" i="8"/>
  <c r="F243" i="8"/>
  <c r="E240" i="8"/>
  <c r="D240" i="8"/>
  <c r="C240" i="8"/>
  <c r="F239" i="8"/>
  <c r="F238" i="8"/>
  <c r="E236" i="8"/>
  <c r="D236" i="8"/>
  <c r="C236" i="8"/>
  <c r="F235" i="8"/>
  <c r="E232" i="8"/>
  <c r="F232" i="8" s="1"/>
  <c r="D232" i="8"/>
  <c r="C232" i="8"/>
  <c r="F227" i="8"/>
  <c r="E227" i="8"/>
  <c r="D227" i="8"/>
  <c r="C227" i="8"/>
  <c r="F226" i="8"/>
  <c r="E223" i="8"/>
  <c r="F223" i="8" s="1"/>
  <c r="D223" i="8"/>
  <c r="C223" i="8"/>
  <c r="C222" i="8" s="1"/>
  <c r="E222" i="8"/>
  <c r="D222" i="8"/>
  <c r="F221" i="8"/>
  <c r="F220" i="8"/>
  <c r="E218" i="8"/>
  <c r="F218" i="8" s="1"/>
  <c r="D218" i="8"/>
  <c r="C218" i="8"/>
  <c r="F217" i="8"/>
  <c r="F216" i="8"/>
  <c r="F215" i="8"/>
  <c r="E213" i="8"/>
  <c r="F213" i="8" s="1"/>
  <c r="D213" i="8"/>
  <c r="C213" i="8"/>
  <c r="F212" i="8"/>
  <c r="E209" i="8"/>
  <c r="D209" i="8"/>
  <c r="C209" i="8"/>
  <c r="F208" i="8"/>
  <c r="F205" i="8"/>
  <c r="E205" i="8"/>
  <c r="D205" i="8"/>
  <c r="F204" i="8"/>
  <c r="E201" i="8"/>
  <c r="D201" i="8"/>
  <c r="F201" i="8"/>
  <c r="F200" i="8"/>
  <c r="E197" i="8"/>
  <c r="F197" i="8" s="1"/>
  <c r="D197" i="8"/>
  <c r="C197" i="8"/>
  <c r="F196" i="8"/>
  <c r="F195" i="8"/>
  <c r="F193" i="8"/>
  <c r="E193" i="8"/>
  <c r="D193" i="8"/>
  <c r="C193" i="8"/>
  <c r="F192" i="8"/>
  <c r="E189" i="8"/>
  <c r="D189" i="8"/>
  <c r="F187" i="8"/>
  <c r="E185" i="8"/>
  <c r="F185" i="8" s="1"/>
  <c r="D185" i="8"/>
  <c r="F184" i="8"/>
  <c r="F183" i="8"/>
  <c r="F181" i="8"/>
  <c r="F180" i="8"/>
  <c r="E177" i="8"/>
  <c r="D177" i="8"/>
  <c r="C177" i="8"/>
  <c r="F176" i="8"/>
  <c r="E173" i="8"/>
  <c r="F173" i="8" s="1"/>
  <c r="D173" i="8"/>
  <c r="C173" i="8"/>
  <c r="F172" i="8"/>
  <c r="E169" i="8"/>
  <c r="F169" i="8" s="1"/>
  <c r="D169" i="8"/>
  <c r="C169" i="8"/>
  <c r="F167" i="8"/>
  <c r="F166" i="8"/>
  <c r="E164" i="8"/>
  <c r="D164" i="8"/>
  <c r="C164" i="8"/>
  <c r="C163" i="8" s="1"/>
  <c r="E163" i="8"/>
  <c r="D163" i="8"/>
  <c r="F162" i="8"/>
  <c r="E159" i="8"/>
  <c r="F159" i="8" s="1"/>
  <c r="D159" i="8"/>
  <c r="C159" i="8"/>
  <c r="F158" i="8"/>
  <c r="F157" i="8"/>
  <c r="F155" i="8"/>
  <c r="E155" i="8"/>
  <c r="D155" i="8"/>
  <c r="C155" i="8"/>
  <c r="F154" i="8"/>
  <c r="E151" i="8"/>
  <c r="D151" i="8"/>
  <c r="C151" i="8"/>
  <c r="F151" i="8" s="1"/>
  <c r="E147" i="8"/>
  <c r="D147" i="8"/>
  <c r="C147" i="8"/>
  <c r="E143" i="8"/>
  <c r="D143" i="8"/>
  <c r="C143" i="8"/>
  <c r="F142" i="8"/>
  <c r="E139" i="8"/>
  <c r="D139" i="8"/>
  <c r="C139" i="8"/>
  <c r="F139" i="8" s="1"/>
  <c r="F138" i="8"/>
  <c r="E135" i="8"/>
  <c r="D135" i="8"/>
  <c r="C135" i="8"/>
  <c r="F135" i="8" s="1"/>
  <c r="F134" i="8"/>
  <c r="E131" i="8"/>
  <c r="F131" i="8" s="1"/>
  <c r="D131" i="8"/>
  <c r="C131" i="8"/>
  <c r="F130" i="8"/>
  <c r="E127" i="8"/>
  <c r="D127" i="8"/>
  <c r="C127" i="8"/>
  <c r="E125" i="8"/>
  <c r="E292" i="8" s="1"/>
  <c r="D125" i="8"/>
  <c r="C125" i="8"/>
  <c r="E124" i="8"/>
  <c r="E122" i="8" s="1"/>
  <c r="D124" i="8"/>
  <c r="D122" i="8" s="1"/>
  <c r="C124" i="8"/>
  <c r="F121" i="8"/>
  <c r="E118" i="8"/>
  <c r="E117" i="8" s="1"/>
  <c r="D118" i="8"/>
  <c r="C118" i="8"/>
  <c r="F116" i="8"/>
  <c r="E113" i="8"/>
  <c r="F113" i="8" s="1"/>
  <c r="D113" i="8"/>
  <c r="C113" i="8"/>
  <c r="F112" i="8"/>
  <c r="E109" i="8"/>
  <c r="D109" i="8"/>
  <c r="C109" i="8"/>
  <c r="F109" i="8" s="1"/>
  <c r="F108" i="8"/>
  <c r="E105" i="8"/>
  <c r="F105" i="8" s="1"/>
  <c r="D105" i="8"/>
  <c r="C105" i="8"/>
  <c r="F104" i="8"/>
  <c r="E101" i="8"/>
  <c r="F101" i="8" s="1"/>
  <c r="D101" i="8"/>
  <c r="C101" i="8"/>
  <c r="F100" i="8"/>
  <c r="F99" i="8"/>
  <c r="E97" i="8"/>
  <c r="D97" i="8"/>
  <c r="C97" i="8"/>
  <c r="F97" i="8" s="1"/>
  <c r="F96" i="8"/>
  <c r="F95" i="8"/>
  <c r="E93" i="8"/>
  <c r="F93" i="8" s="1"/>
  <c r="D93" i="8"/>
  <c r="C93" i="8"/>
  <c r="F92" i="8"/>
  <c r="F91" i="8"/>
  <c r="E89" i="8"/>
  <c r="D89" i="8"/>
  <c r="C89" i="8"/>
  <c r="F89" i="8" s="1"/>
  <c r="E87" i="8"/>
  <c r="D87" i="8"/>
  <c r="C87" i="8"/>
  <c r="F87" i="8" s="1"/>
  <c r="E86" i="8"/>
  <c r="D86" i="8"/>
  <c r="C86" i="8"/>
  <c r="F86" i="8" s="1"/>
  <c r="E84" i="8"/>
  <c r="F83" i="8"/>
  <c r="E80" i="8"/>
  <c r="D80" i="8"/>
  <c r="C80" i="8"/>
  <c r="F79" i="8"/>
  <c r="E76" i="8"/>
  <c r="D76" i="8"/>
  <c r="C76" i="8"/>
  <c r="F76" i="8" s="1"/>
  <c r="F75" i="8"/>
  <c r="F74" i="8"/>
  <c r="E72" i="8"/>
  <c r="D72" i="8"/>
  <c r="C72" i="8"/>
  <c r="F71" i="8"/>
  <c r="F70" i="8"/>
  <c r="E68" i="8"/>
  <c r="D68" i="8"/>
  <c r="C68" i="8"/>
  <c r="F68" i="8" s="1"/>
  <c r="E66" i="8"/>
  <c r="D66" i="8"/>
  <c r="D292" i="8" s="1"/>
  <c r="C66" i="8"/>
  <c r="F66" i="8" s="1"/>
  <c r="E65" i="8"/>
  <c r="D65" i="8"/>
  <c r="D63" i="8" s="1"/>
  <c r="C65" i="8"/>
  <c r="F65" i="8" s="1"/>
  <c r="E63" i="8"/>
  <c r="F62" i="8"/>
  <c r="E60" i="8"/>
  <c r="F60" i="8" s="1"/>
  <c r="D60" i="8"/>
  <c r="C60" i="8"/>
  <c r="F59" i="8"/>
  <c r="E57" i="8"/>
  <c r="F57" i="8" s="1"/>
  <c r="D57" i="8"/>
  <c r="C57" i="8"/>
  <c r="F56" i="8"/>
  <c r="F54" i="8"/>
  <c r="E54" i="8"/>
  <c r="D54" i="8"/>
  <c r="C54" i="8"/>
  <c r="F52" i="8"/>
  <c r="E52" i="8"/>
  <c r="D52" i="8"/>
  <c r="C52" i="8"/>
  <c r="C50" i="8" s="1"/>
  <c r="F50" i="8" s="1"/>
  <c r="E50" i="8"/>
  <c r="D50" i="8"/>
  <c r="F49" i="8"/>
  <c r="E47" i="8"/>
  <c r="D47" i="8"/>
  <c r="C47" i="8"/>
  <c r="F47" i="8" s="1"/>
  <c r="E45" i="8"/>
  <c r="D45" i="8"/>
  <c r="D43" i="8" s="1"/>
  <c r="C45" i="8"/>
  <c r="F45" i="8" s="1"/>
  <c r="E43" i="8"/>
  <c r="C43" i="8"/>
  <c r="F43" i="8" s="1"/>
  <c r="F42" i="8"/>
  <c r="E39" i="8"/>
  <c r="F39" i="8" s="1"/>
  <c r="D39" i="8"/>
  <c r="C39" i="8"/>
  <c r="F36" i="8"/>
  <c r="E34" i="8"/>
  <c r="F34" i="8" s="1"/>
  <c r="D34" i="8"/>
  <c r="C34" i="8"/>
  <c r="D33" i="8"/>
  <c r="C33" i="8"/>
  <c r="F31" i="8"/>
  <c r="F29" i="8"/>
  <c r="E29" i="8"/>
  <c r="D29" i="8"/>
  <c r="C29" i="8"/>
  <c r="F27" i="8"/>
  <c r="E25" i="8"/>
  <c r="D25" i="8"/>
  <c r="C25" i="8"/>
  <c r="F25" i="8" s="1"/>
  <c r="F24" i="8"/>
  <c r="F23" i="8"/>
  <c r="E21" i="8"/>
  <c r="F21" i="8" s="1"/>
  <c r="D21" i="8"/>
  <c r="C21" i="8"/>
  <c r="F20" i="8"/>
  <c r="F17" i="8"/>
  <c r="E17" i="8"/>
  <c r="C17" i="8"/>
  <c r="F16" i="8"/>
  <c r="C13" i="8"/>
  <c r="F13" i="8" s="1"/>
  <c r="F12" i="8"/>
  <c r="E9" i="8"/>
  <c r="F9" i="8" s="1"/>
  <c r="D9" i="8"/>
  <c r="C9" i="8"/>
  <c r="D8" i="8"/>
  <c r="F41" i="9" l="1"/>
  <c r="F352" i="9"/>
  <c r="F256" i="8"/>
  <c r="F240" i="8"/>
  <c r="E231" i="8"/>
  <c r="D231" i="8"/>
  <c r="F189" i="8"/>
  <c r="F209" i="8"/>
  <c r="F177" i="8"/>
  <c r="E168" i="8"/>
  <c r="D168" i="8"/>
  <c r="F164" i="8"/>
  <c r="F163" i="8"/>
  <c r="C122" i="8"/>
  <c r="C117" i="8" s="1"/>
  <c r="F117" i="8" s="1"/>
  <c r="F122" i="8"/>
  <c r="F127" i="8"/>
  <c r="D117" i="8"/>
  <c r="E38" i="8"/>
  <c r="C63" i="8"/>
  <c r="F63" i="8" s="1"/>
  <c r="F80" i="8"/>
  <c r="F72" i="8"/>
  <c r="F280" i="8"/>
  <c r="F222" i="8"/>
  <c r="E33" i="8"/>
  <c r="F33" i="8" s="1"/>
  <c r="C84" i="8"/>
  <c r="F84" i="8" s="1"/>
  <c r="E8" i="8"/>
  <c r="D84" i="8"/>
  <c r="D38" i="8" s="1"/>
  <c r="F118" i="8"/>
  <c r="F125" i="8"/>
  <c r="C231" i="8"/>
  <c r="F236" i="8"/>
  <c r="C168" i="8"/>
  <c r="F291" i="8"/>
  <c r="F292" i="8"/>
  <c r="C8" i="8"/>
  <c r="C38" i="8"/>
  <c r="F38" i="8" s="1"/>
  <c r="F231" i="8" l="1"/>
  <c r="F168" i="8"/>
  <c r="D289" i="8"/>
  <c r="E289" i="8"/>
  <c r="F8" i="8"/>
  <c r="C289" i="8"/>
  <c r="F289" i="8" l="1"/>
  <c r="C292" i="7"/>
  <c r="C291" i="7"/>
  <c r="D292" i="7"/>
  <c r="E292" i="7"/>
  <c r="D291" i="7"/>
  <c r="E291" i="7"/>
  <c r="D280" i="7"/>
  <c r="E280" i="7"/>
  <c r="F278" i="7"/>
  <c r="E276" i="7"/>
  <c r="D276" i="7"/>
  <c r="C276" i="7"/>
  <c r="F263" i="7"/>
  <c r="E260" i="7"/>
  <c r="F260" i="7" s="1"/>
  <c r="D260" i="7"/>
  <c r="C260" i="7"/>
  <c r="C213" i="7"/>
  <c r="D213" i="7"/>
  <c r="E213" i="7"/>
  <c r="F215" i="7"/>
  <c r="F216" i="7"/>
  <c r="F217" i="7"/>
  <c r="C218" i="7"/>
  <c r="D218" i="7"/>
  <c r="E218" i="7"/>
  <c r="F220" i="7"/>
  <c r="F221" i="7"/>
  <c r="D125" i="7"/>
  <c r="E125" i="7"/>
  <c r="D124" i="7"/>
  <c r="E124" i="7"/>
  <c r="C125" i="7"/>
  <c r="C124" i="7"/>
  <c r="E147" i="7"/>
  <c r="D147" i="7"/>
  <c r="C147" i="7"/>
  <c r="C86" i="7"/>
  <c r="F104" i="7"/>
  <c r="E101" i="7"/>
  <c r="D101" i="7"/>
  <c r="C101" i="7"/>
  <c r="F100" i="7"/>
  <c r="F99" i="7"/>
  <c r="E97" i="7"/>
  <c r="D97" i="7"/>
  <c r="C97" i="7"/>
  <c r="F96" i="7"/>
  <c r="F95" i="7"/>
  <c r="E93" i="7"/>
  <c r="D93" i="7"/>
  <c r="C93" i="7"/>
  <c r="F92" i="7"/>
  <c r="F91" i="7"/>
  <c r="E89" i="7"/>
  <c r="D89" i="7"/>
  <c r="C89" i="7"/>
  <c r="E87" i="7"/>
  <c r="D87" i="7"/>
  <c r="C87" i="7"/>
  <c r="E86" i="7"/>
  <c r="D86" i="7"/>
  <c r="D66" i="7"/>
  <c r="E66" i="7"/>
  <c r="C66" i="7"/>
  <c r="D65" i="7"/>
  <c r="E65" i="7"/>
  <c r="C65" i="7"/>
  <c r="F83" i="7"/>
  <c r="F82" i="7"/>
  <c r="E80" i="7"/>
  <c r="D80" i="7"/>
  <c r="C80" i="7"/>
  <c r="D52" i="7"/>
  <c r="D50" i="7" s="1"/>
  <c r="E52" i="7"/>
  <c r="E50" i="7" s="1"/>
  <c r="C52" i="7"/>
  <c r="C50" i="7" s="1"/>
  <c r="C60" i="7"/>
  <c r="C57" i="7"/>
  <c r="F62" i="7"/>
  <c r="E60" i="7"/>
  <c r="D60" i="7"/>
  <c r="F59" i="7"/>
  <c r="E57" i="7"/>
  <c r="D57" i="7"/>
  <c r="D47" i="7"/>
  <c r="E47" i="7"/>
  <c r="C47" i="7"/>
  <c r="D54" i="7"/>
  <c r="E54" i="7"/>
  <c r="C54" i="7"/>
  <c r="F276" i="7" l="1"/>
  <c r="F218" i="7"/>
  <c r="F213" i="7"/>
  <c r="D63" i="7"/>
  <c r="F93" i="7"/>
  <c r="F60" i="7"/>
  <c r="C63" i="7"/>
  <c r="E63" i="7"/>
  <c r="F66" i="7"/>
  <c r="F65" i="7"/>
  <c r="F57" i="7"/>
  <c r="F89" i="7"/>
  <c r="F87" i="7"/>
  <c r="F97" i="7"/>
  <c r="F86" i="7"/>
  <c r="F101" i="7"/>
  <c r="F80" i="7"/>
  <c r="F63" i="7" l="1"/>
  <c r="F23" i="7" l="1"/>
  <c r="D21" i="7"/>
  <c r="E21" i="7"/>
  <c r="C21" i="7"/>
  <c r="F288" i="7" l="1"/>
  <c r="E285" i="7"/>
  <c r="D285" i="7"/>
  <c r="C285" i="7"/>
  <c r="C280" i="7" s="1"/>
  <c r="E281" i="7"/>
  <c r="D281" i="7"/>
  <c r="C281" i="7"/>
  <c r="F275" i="7"/>
  <c r="E272" i="7"/>
  <c r="F272" i="7" s="1"/>
  <c r="D272" i="7"/>
  <c r="C272" i="7"/>
  <c r="F271" i="7"/>
  <c r="E268" i="7"/>
  <c r="F268" i="7" s="1"/>
  <c r="D268" i="7"/>
  <c r="C268" i="7"/>
  <c r="F267" i="7"/>
  <c r="E264" i="7"/>
  <c r="D264" i="7"/>
  <c r="C264" i="7"/>
  <c r="F259" i="7"/>
  <c r="E256" i="7"/>
  <c r="D256" i="7"/>
  <c r="C256" i="7"/>
  <c r="F254" i="7"/>
  <c r="E252" i="7"/>
  <c r="D252" i="7"/>
  <c r="C252" i="7"/>
  <c r="F251" i="7"/>
  <c r="E248" i="7"/>
  <c r="D248" i="7"/>
  <c r="C248" i="7"/>
  <c r="F247" i="7"/>
  <c r="E244" i="7"/>
  <c r="D244" i="7"/>
  <c r="C244" i="7"/>
  <c r="F243" i="7"/>
  <c r="E240" i="7"/>
  <c r="D240" i="7"/>
  <c r="C240" i="7"/>
  <c r="F239" i="7"/>
  <c r="F238" i="7"/>
  <c r="E236" i="7"/>
  <c r="D236" i="7"/>
  <c r="C236" i="7"/>
  <c r="F235" i="7"/>
  <c r="E232" i="7"/>
  <c r="E231" i="7" s="1"/>
  <c r="E289" i="7" s="1"/>
  <c r="D232" i="7"/>
  <c r="C232" i="7"/>
  <c r="E227" i="7"/>
  <c r="D227" i="7"/>
  <c r="C227" i="7"/>
  <c r="F226" i="7"/>
  <c r="E223" i="7"/>
  <c r="E222" i="7" s="1"/>
  <c r="D223" i="7"/>
  <c r="D222" i="7" s="1"/>
  <c r="C223" i="7"/>
  <c r="C222" i="7" s="1"/>
  <c r="F212" i="7"/>
  <c r="E209" i="7"/>
  <c r="D209" i="7"/>
  <c r="C209" i="7"/>
  <c r="F208" i="7"/>
  <c r="E205" i="7"/>
  <c r="D205" i="7"/>
  <c r="C205" i="7"/>
  <c r="F204" i="7"/>
  <c r="E201" i="7"/>
  <c r="D201" i="7"/>
  <c r="C201" i="7"/>
  <c r="F200" i="7"/>
  <c r="E197" i="7"/>
  <c r="D197" i="7"/>
  <c r="C197" i="7"/>
  <c r="F196" i="7"/>
  <c r="F195" i="7"/>
  <c r="E193" i="7"/>
  <c r="D193" i="7"/>
  <c r="C193" i="7"/>
  <c r="F192" i="7"/>
  <c r="E189" i="7"/>
  <c r="D189" i="7"/>
  <c r="C189" i="7"/>
  <c r="F187" i="7"/>
  <c r="E185" i="7"/>
  <c r="D185" i="7"/>
  <c r="C185" i="7"/>
  <c r="F184" i="7"/>
  <c r="F183" i="7"/>
  <c r="E181" i="7"/>
  <c r="D181" i="7"/>
  <c r="C181" i="7"/>
  <c r="F180" i="7"/>
  <c r="E177" i="7"/>
  <c r="D177" i="7"/>
  <c r="C177" i="7"/>
  <c r="F176" i="7"/>
  <c r="E173" i="7"/>
  <c r="D173" i="7"/>
  <c r="C173" i="7"/>
  <c r="F172" i="7"/>
  <c r="E169" i="7"/>
  <c r="D169" i="7"/>
  <c r="D168" i="7" s="1"/>
  <c r="C169" i="7"/>
  <c r="F167" i="7"/>
  <c r="F166" i="7"/>
  <c r="E164" i="7"/>
  <c r="E163" i="7" s="1"/>
  <c r="D164" i="7"/>
  <c r="D163" i="7" s="1"/>
  <c r="C164" i="7"/>
  <c r="C163" i="7" s="1"/>
  <c r="F162" i="7"/>
  <c r="E159" i="7"/>
  <c r="D159" i="7"/>
  <c r="C159" i="7"/>
  <c r="F158" i="7"/>
  <c r="F157" i="7"/>
  <c r="E155" i="7"/>
  <c r="D155" i="7"/>
  <c r="C155" i="7"/>
  <c r="F154" i="7"/>
  <c r="E151" i="7"/>
  <c r="D151" i="7"/>
  <c r="C151" i="7"/>
  <c r="E143" i="7"/>
  <c r="D143" i="7"/>
  <c r="C143" i="7"/>
  <c r="F142" i="7"/>
  <c r="E139" i="7"/>
  <c r="D139" i="7"/>
  <c r="C139" i="7"/>
  <c r="F138" i="7"/>
  <c r="E135" i="7"/>
  <c r="D135" i="7"/>
  <c r="C135" i="7"/>
  <c r="F134" i="7"/>
  <c r="E131" i="7"/>
  <c r="D131" i="7"/>
  <c r="C131" i="7"/>
  <c r="F130" i="7"/>
  <c r="E127" i="7"/>
  <c r="D127" i="7"/>
  <c r="C127" i="7"/>
  <c r="F121" i="7"/>
  <c r="E118" i="7"/>
  <c r="D118" i="7"/>
  <c r="C118" i="7"/>
  <c r="F116" i="7"/>
  <c r="E113" i="7"/>
  <c r="D113" i="7"/>
  <c r="C113" i="7"/>
  <c r="F112" i="7"/>
  <c r="E109" i="7"/>
  <c r="D109" i="7"/>
  <c r="C109" i="7"/>
  <c r="F108" i="7"/>
  <c r="E105" i="7"/>
  <c r="D105" i="7"/>
  <c r="C105" i="7"/>
  <c r="E84" i="7"/>
  <c r="D84" i="7"/>
  <c r="C84" i="7"/>
  <c r="F79" i="7"/>
  <c r="F78" i="7"/>
  <c r="E76" i="7"/>
  <c r="D76" i="7"/>
  <c r="C76" i="7"/>
  <c r="F75" i="7"/>
  <c r="F74" i="7"/>
  <c r="E72" i="7"/>
  <c r="D72" i="7"/>
  <c r="C72" i="7"/>
  <c r="F71" i="7"/>
  <c r="F70" i="7"/>
  <c r="E68" i="7"/>
  <c r="D68" i="7"/>
  <c r="C68" i="7"/>
  <c r="F56" i="7"/>
  <c r="F54" i="7"/>
  <c r="D45" i="7"/>
  <c r="F49" i="7"/>
  <c r="F42" i="7"/>
  <c r="E39" i="7"/>
  <c r="D39" i="7"/>
  <c r="C39" i="7"/>
  <c r="F36" i="7"/>
  <c r="E34" i="7"/>
  <c r="D34" i="7"/>
  <c r="D33" i="7" s="1"/>
  <c r="C34" i="7"/>
  <c r="C33" i="7" s="1"/>
  <c r="F31" i="7"/>
  <c r="E29" i="7"/>
  <c r="D29" i="7"/>
  <c r="C29" i="7"/>
  <c r="F27" i="7"/>
  <c r="E25" i="7"/>
  <c r="D25" i="7"/>
  <c r="C25" i="7"/>
  <c r="F24" i="7"/>
  <c r="F20" i="7"/>
  <c r="E17" i="7"/>
  <c r="D17" i="7"/>
  <c r="C17" i="7"/>
  <c r="F16" i="7"/>
  <c r="E13" i="7"/>
  <c r="D13" i="7"/>
  <c r="C13" i="7"/>
  <c r="F12" i="7"/>
  <c r="E9" i="7"/>
  <c r="D9" i="7"/>
  <c r="C9" i="7"/>
  <c r="C231" i="7" l="1"/>
  <c r="C289" i="7" s="1"/>
  <c r="D231" i="7"/>
  <c r="D289" i="7" s="1"/>
  <c r="C168" i="7"/>
  <c r="E168" i="7"/>
  <c r="F185" i="7"/>
  <c r="F189" i="7"/>
  <c r="F151" i="7"/>
  <c r="F139" i="7"/>
  <c r="C122" i="7"/>
  <c r="C117" i="7" s="1"/>
  <c r="D122" i="7"/>
  <c r="D117" i="7" s="1"/>
  <c r="F68" i="7"/>
  <c r="F105" i="7"/>
  <c r="F84" i="7"/>
  <c r="D43" i="7"/>
  <c r="D38" i="7" s="1"/>
  <c r="E8" i="7"/>
  <c r="C8" i="7"/>
  <c r="F34" i="7"/>
  <c r="E33" i="7"/>
  <c r="F33" i="7" s="1"/>
  <c r="D8" i="7"/>
  <c r="F159" i="7"/>
  <c r="F29" i="7"/>
  <c r="F181" i="7"/>
  <c r="F197" i="7"/>
  <c r="F25" i="7"/>
  <c r="F232" i="7"/>
  <c r="F236" i="7"/>
  <c r="F9" i="7"/>
  <c r="F13" i="7"/>
  <c r="F17" i="7"/>
  <c r="F127" i="7"/>
  <c r="F135" i="7"/>
  <c r="F201" i="7"/>
  <c r="F205" i="7"/>
  <c r="F209" i="7"/>
  <c r="F248" i="7"/>
  <c r="F285" i="7"/>
  <c r="F264" i="7"/>
  <c r="F256" i="7"/>
  <c r="F252" i="7"/>
  <c r="F244" i="7"/>
  <c r="F240" i="7"/>
  <c r="F227" i="7"/>
  <c r="F223" i="7"/>
  <c r="F193" i="7"/>
  <c r="F177" i="7"/>
  <c r="F173" i="7"/>
  <c r="F169" i="7"/>
  <c r="F164" i="7"/>
  <c r="F155" i="7"/>
  <c r="F131" i="7"/>
  <c r="F125" i="7"/>
  <c r="F113" i="7"/>
  <c r="F109" i="7"/>
  <c r="F76" i="7"/>
  <c r="F72" i="7"/>
  <c r="F47" i="7"/>
  <c r="F52" i="7"/>
  <c r="E45" i="7"/>
  <c r="E43" i="7" s="1"/>
  <c r="E38" i="7" s="1"/>
  <c r="C45" i="7"/>
  <c r="F21" i="7"/>
  <c r="F118" i="7"/>
  <c r="E122" i="7"/>
  <c r="E117" i="7" s="1"/>
  <c r="F39" i="7"/>
  <c r="F122" i="7" l="1"/>
  <c r="C43" i="7"/>
  <c r="F280" i="7"/>
  <c r="F222" i="7"/>
  <c r="F163" i="7"/>
  <c r="F231" i="7"/>
  <c r="F117" i="7"/>
  <c r="F45" i="7"/>
  <c r="F8" i="7"/>
  <c r="F168" i="7"/>
  <c r="F291" i="7"/>
  <c r="F50" i="7"/>
  <c r="C38" i="7" l="1"/>
  <c r="F292" i="7"/>
  <c r="F43" i="7"/>
  <c r="F38" i="7" l="1"/>
  <c r="F289" i="7"/>
  <c r="E274" i="3" l="1"/>
  <c r="D274" i="3"/>
  <c r="D272" i="3" s="1"/>
  <c r="D271" i="3" s="1"/>
  <c r="C274" i="3"/>
  <c r="C272" i="3" s="1"/>
  <c r="C271" i="3" s="1"/>
  <c r="E272" i="3"/>
  <c r="E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E68" i="3"/>
  <c r="E59" i="3" s="1"/>
  <c r="D68" i="3"/>
  <c r="C68" i="3"/>
  <c r="E62" i="3"/>
  <c r="D62" i="3"/>
  <c r="C62" i="3"/>
  <c r="D60" i="3"/>
  <c r="D281" i="3" s="1"/>
  <c r="D59" i="3"/>
  <c r="D280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C6" i="3" l="1"/>
  <c r="D6" i="3"/>
  <c r="E6" i="3"/>
  <c r="C233" i="3"/>
  <c r="C144" i="3"/>
  <c r="D233" i="3"/>
  <c r="D66" i="3"/>
  <c r="C119" i="3"/>
  <c r="D144" i="3"/>
  <c r="E144" i="3"/>
  <c r="E119" i="3"/>
  <c r="D216" i="3"/>
  <c r="E216" i="3"/>
  <c r="D57" i="3"/>
  <c r="D44" i="3" s="1"/>
  <c r="C66" i="3"/>
  <c r="C153" i="3"/>
  <c r="C186" i="3"/>
  <c r="E233" i="3"/>
  <c r="D119" i="3"/>
  <c r="D186" i="3"/>
  <c r="D153" i="3" s="1"/>
  <c r="E186" i="3"/>
  <c r="E153" i="3" s="1"/>
  <c r="C216" i="3"/>
  <c r="E57" i="3"/>
  <c r="E44" i="3" s="1"/>
  <c r="E278" i="3" s="1"/>
  <c r="E280" i="3"/>
  <c r="C60" i="3"/>
  <c r="E66" i="3"/>
  <c r="D278" i="3" l="1"/>
  <c r="C57" i="3"/>
  <c r="C44" i="3" s="1"/>
  <c r="C278" i="3" s="1"/>
  <c r="C281" i="3"/>
</calcChain>
</file>

<file path=xl/sharedStrings.xml><?xml version="1.0" encoding="utf-8"?>
<sst xmlns="http://schemas.openxmlformats.org/spreadsheetml/2006/main" count="1925" uniqueCount="230">
  <si>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</si>
  <si>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</si>
  <si>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</si>
  <si>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</si>
  <si>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</si>
  <si>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</si>
  <si>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</si>
  <si>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</si>
  <si>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</si>
  <si>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</si>
  <si>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</si>
  <si>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</si>
  <si>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</si>
  <si>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</si>
  <si>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</si>
  <si>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</si>
  <si>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</si>
  <si>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</si>
  <si>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</si>
  <si>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</si>
  <si>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</si>
  <si>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</si>
  <si>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</si>
  <si>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</si>
  <si>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</si>
  <si>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</si>
  <si>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</si>
  <si>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</si>
  <si>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</si>
  <si>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</si>
  <si>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</si>
  <si>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</si>
  <si>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</si>
  <si>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</si>
  <si>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</si>
  <si>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</si>
  <si>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</si>
  <si>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</si>
  <si>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</si>
  <si>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</si>
  <si>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</si>
  <si>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</si>
  <si>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</si>
  <si>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</si>
  <si>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</si>
  <si>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</si>
  <si>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</si>
  <si>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</si>
  <si>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</si>
  <si>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</si>
  <si>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</si>
  <si>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</si>
  <si>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</si>
  <si>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</si>
  <si>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</si>
  <si>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</si>
  <si>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</si>
  <si>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</si>
  <si>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</si>
  <si>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</si>
  <si>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</si>
  <si>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</si>
  <si>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</si>
  <si>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</si>
  <si>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</si>
  <si>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</si>
  <si>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</si>
  <si>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</si>
  <si>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</si>
  <si>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</si>
  <si>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</si>
  <si>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</si>
  <si>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</si>
  <si>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</si>
  <si>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</si>
  <si>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</si>
  <si>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</si>
  <si>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</si>
  <si>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</si>
  <si>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</si>
  <si>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</si>
  <si>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</si>
  <si>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</si>
  <si>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</si>
  <si>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</si>
  <si>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</si>
  <si>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</si>
  <si>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</si>
  <si>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</si>
  <si>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</si>
  <si>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</si>
  <si>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</si>
  <si>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</si>
  <si>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</si>
  <si>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</si>
  <si>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</si>
  <si>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</si>
  <si>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</si>
  <si>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</si>
  <si>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</si>
  <si>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</si>
  <si>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</si>
  <si>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</si>
  <si>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</si>
  <si>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</si>
  <si>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</si>
  <si>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</si>
  <si>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бюджетам муниципальных районов 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</si>
  <si>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</si>
  <si>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Субсидии бюджетам муниципальных районов и бюджетам городских округов  на строительство (реконструкцию) объектов обеспечивающей инфраструктуры с длительным сроком окупаемости, входящих в состав инвестиционных проектов по созданию туристских кластеров</t>
  </si>
  <si>
    <t xml:space="preserve">Субсидии бюджетам муниципальных районов и бюджетам городских округов на реализацию вопросов местного значения в сфере образования, культуры, физической культуры и спорта
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</si>
  <si>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</si>
  <si>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>Субсидии на модернизацию муниципальных детских школ искусств по видам искусств путем их капитального ремонта в рамках поддержки отрасли культуры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</si>
  <si>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>(субсидии)</t>
    </r>
  </si>
  <si>
    <t>(рублей)</t>
  </si>
  <si>
    <t>Ремонт, капитальный ремонт, разметку дорог, ремонт тротуаров и устройство освещения</t>
  </si>
  <si>
    <t xml:space="preserve"> Строительство и реконструкцию автомобильных дорог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</si>
  <si>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</si>
  <si>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(субсидии)</t>
    </r>
  </si>
  <si>
    <t>% исполнения к уточненному плану</t>
  </si>
  <si>
    <t>Наименование получателя</t>
  </si>
  <si>
    <t>6=5/3*100</t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</si>
  <si>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</si>
  <si>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</si>
  <si>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</si>
  <si>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</si>
  <si>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t xml:space="preserve">- республиканского бюджета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</si>
  <si>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</si>
  <si>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</si>
  <si>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</si>
  <si>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Администрации районов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</si>
  <si>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</si>
  <si>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</si>
  <si>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</si>
  <si>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</si>
  <si>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</si>
  <si>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</si>
  <si>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Администрация г.Чебоксары </t>
  </si>
  <si>
    <t>Управление физической культуры и спорта администрации г.Чебоксары</t>
  </si>
  <si>
    <t>Строительство дороги № 2 в I очереди 7 микрорайона центральной части г.Чебоксары</t>
  </si>
  <si>
    <t>Субвенция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</si>
  <si>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год"</t>
  </si>
  <si>
    <t xml:space="preserve">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 </t>
  </si>
  <si>
    <t>Субвенции бюджетам муниципальных районов и бюджетам городских округов на выплату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</si>
  <si>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</si>
  <si>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детских школ искусств 
</t>
  </si>
  <si>
    <t>Начальник финансового управления администрации города Чебоксары</t>
  </si>
  <si>
    <t>Н.Г. Куликова</t>
  </si>
  <si>
    <t xml:space="preserve">       Сведения о субсидиях, субвенциях, иных межбюджетных трансфертах по состоянию на 01.02.2022</t>
  </si>
  <si>
    <t>План на 01.02.2022</t>
  </si>
  <si>
    <t xml:space="preserve">Поступило из вышестоящего бюджета  по состоянию на 01.02.2022 </t>
  </si>
  <si>
    <t>Кассовые расходы на 01.02.2022</t>
  </si>
  <si>
    <t>Субсидии бюджетам городских округов на проведение комплексных кадастровых работ</t>
  </si>
  <si>
    <t xml:space="preserve">Горкомимущество администрации г.Чебоксары </t>
  </si>
  <si>
    <t>Строительство автомобильной дороги ул.1-ая Южная в г.Чебоксары</t>
  </si>
  <si>
    <t>Реконструкция Лапсарского проезда со строительством подъеза к д. 65 по Лапсарскому проезду в г. Чебоксары</t>
  </si>
  <si>
    <t>Субсидии на строительство дороги с пешеходным бульваром по ул. З. Яковлевой в III микрорайоне центральной части г. Чебоксары</t>
  </si>
  <si>
    <t>Субсидии на строительство участка дороги № 2 (выезд на Ядринское шоссе) на перекрестке дорог № 2, 3, 4 в мкр. "Университетский 2"</t>
  </si>
  <si>
    <t>Субсидии на строительство объекта "Магистральные внутриквартальные дороги в микрорайоне 2А центральной части города Чебоксары "Грязевская стрелка", ограниченной улицами Гагарина, Ярмарочная, Пионерская, Калинина"</t>
  </si>
  <si>
    <t>Субсидии бюджетам городских округов на реализацию мероприятий по стимулированию программ развития жилищного строительства (в рамках регионального проекта "Жилье")</t>
  </si>
  <si>
    <t>Субсидии на реконструкцию Московской набережной 5 этап</t>
  </si>
  <si>
    <t>Субсидии на строительство объекта "Защитные сооружения на р. Волга в районе базы отдыха в районе 116 квартала Сосновского участкового лесничества КУ "Чебоксарское лесничество"</t>
  </si>
  <si>
    <t>Субсидии на строительство инженерной инфраструктуры грязелечебницы АО "Санаторий "Чувашиякурорт" по адресу: Чувашская Республика, г.Чебоксары, ул. Мичмана Павлова, д. 29</t>
  </si>
  <si>
    <t>Субсидии на строительство выставочно-экспозиционного, туристического павильона на Красной площади г.Чебоксары</t>
  </si>
  <si>
    <t xml:space="preserve">Субвенции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</si>
  <si>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Субсидии на строительство объекта "Сеть ливневой канализации в I очереди VII микрорайона центральной части города Чебоксары"</t>
  </si>
  <si>
    <t>Субсидии на строительство объекта "Ливневые очистные сооружения в микрорайоне "Акварель", ограниченном жилыми домами по ул. Академика Королева, ул. Гражданская, ул. Дементьева в г. Чебоксары"</t>
  </si>
  <si>
    <t>Субсидии на строительство объекта "Сеть водоснабжения в микрорайоне "Акварель", ограниченном жилыми домами по ул. Академика Королева, ул. Гражданская, ул. Дементьева в г. Чебоксары"</t>
  </si>
  <si>
    <t>Субсидии на строительство объекта "Сеть ливневой канализации в микрорайоне "Олимп" по ул. З. Яковлевой, 58 г. Чебоксары"</t>
  </si>
  <si>
    <t>Субсидии на строительство объекта "Сети водоснабжения в микрорайоне 2А центральной части города Чебоксары "Грязевская стрелка", ограниченной улицами Гагарина, Ярмарочная, Пионерская, Калинина</t>
  </si>
  <si>
    <t>Субсидии на строительство объекта "Сети ливневой канализации в микрорайоне 2А центральной части города Чебоксары "Грязевская стрелка", ограниченной улицами Гагарина, Ярмарочная, Пионерская, Калинина"</t>
  </si>
  <si>
    <t xml:space="preserve">Субсидии на 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</si>
  <si>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Субсидии бюджетам муниципальных районов, муниципальных округов и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</si>
  <si>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оснащения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
</t>
  </si>
  <si>
    <t xml:space="preserve">Субсидии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 ДОУ
</t>
  </si>
  <si>
    <t>Субсидии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</si>
  <si>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Субсидии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
</t>
  </si>
  <si>
    <t xml:space="preserve">Иные межбюджетные трансферты бюджетам городских округов на создание модельных муниципальных библиотек </t>
  </si>
  <si>
    <t xml:space="preserve">Субвенции бюджетам городских округов для осуществления полномочий Российской Федерации по обеспечению жильем граждан, уволенных с военной службы (службы), и приравненных к ним лиц </t>
  </si>
  <si>
    <t>Субсидии бюджетам городских округов на организацию и проведение  IX Международных игр боевых искусств на 2022 год</t>
  </si>
  <si>
    <t xml:space="preserve">       Сведения о субсидиях, субвенциях, иных межбюджетных трансфертах по состоянию на 01.03.2022</t>
  </si>
  <si>
    <t>План на 01.03.2022</t>
  </si>
  <si>
    <t xml:space="preserve">Поступило из вышестоящего бюджета  по состоянию на 01.03.2022 </t>
  </si>
  <si>
    <t>Кассовые расходы на 01.03.2022</t>
  </si>
  <si>
    <r>
      <t xml:space="preserve"> - республиканский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</si>
  <si>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План на 01.04.2022</t>
  </si>
  <si>
    <t xml:space="preserve">Поступило из вышестоящего бюджета  по состоянию на 01.04.2022 </t>
  </si>
  <si>
    <t>Кассовые расходы на 01.04.2022</t>
  </si>
  <si>
    <t xml:space="preserve">Субсидии бюджетам городских округов на реализацию мероприятий в области информатизации </t>
  </si>
  <si>
    <t>Финасовое управление администрации г.Чебоксары</t>
  </si>
  <si>
    <t>Субсидии на реконструкцию Чебоксарского залива и Красной площади в рамках создания кластера "Чувашия – сердце Волги</t>
  </si>
  <si>
    <t xml:space="preserve">Субсидии бюджетам городских округов на реализацию комплекса мероприятий по благоустройству дворовых территорий и тротуаров </t>
  </si>
  <si>
    <t>Субсидии на строительство внутрипоселковых газораспределительных сетей в пос.Сосновка</t>
  </si>
  <si>
    <r>
      <t xml:space="preserve"> - республиканского бюжета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</si>
  <si>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Субсидии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</si>
  <si>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 xml:space="preserve"> - республиканского бюджета ( ГК- Фонда содействия реформированию ЖКХ) </t>
  </si>
  <si>
    <t>Субсидии бюджетам городских округов на адаптацию объектов жилищного фонда и дворовых территорий к потребностям инвалидов и других маломобильных групп населения</t>
  </si>
  <si>
    <t>Субсидии на строительсво ливневых сооружений в районе Марпосадского шоссе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</si>
  <si>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организаций дополнительного образования детей в рамках реализации Указа Президента РФ от 01.06.2012 № 761</t>
  </si>
  <si>
    <r>
      <t xml:space="preserve"> - республиканский бюджета</t>
    </r>
    <r>
      <rPr>
        <b/>
        <sz val="11"/>
        <rFont val="Times New Roman"/>
        <family val="1"/>
        <charset val="204"/>
      </rPr>
      <t xml:space="preserve"> </t>
    </r>
  </si>
  <si>
    <t>Субсидии бюджетам городских округов на реализацию мероприятий в целых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</si>
  <si>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Субсидии бюджетам городских округов на укрепление материально-технической базы муниципальных образовательных организаций (в части завершения капитального ремонта и благоустройства территории муниципальных общеобразовательных организаций в рамках модернизации инфраструктуры)</t>
  </si>
  <si>
    <t>Субсидии на строительство объекта "Детский сад на 110 мест в 14мкр.в НЮР г.Чебоксары"</t>
  </si>
  <si>
    <t>Субсидии на строительсво объекта "Дошкольное образовательное учреждение на 250 мест поз.27 в мкр. Университетский-2 (II очередь) в СЗР г.Чебоксары"</t>
  </si>
  <si>
    <t>Субсидии на строительство объекта "Дошколное образовательное учреждение на 240 мест мкр "Благовещенский" г. Чебоксары</t>
  </si>
  <si>
    <t>Субсидии бюджетам городских округов на реализацию инициативных проектов</t>
  </si>
  <si>
    <t xml:space="preserve"> - республиканского бюджет </t>
  </si>
  <si>
    <r>
      <t xml:space="preserve"> - республиканского бюджета </t>
    </r>
    <r>
      <rPr>
        <b/>
        <sz val="12"/>
        <color rgb="FFFF0000"/>
        <rFont val="Times New Roman"/>
        <family val="1"/>
        <charset val="204"/>
      </rPr>
      <t/>
    </r>
  </si>
  <si>
    <t>Субсидии на строительство многофункционального центра культуры и досуга в Заволжье г. Чебоксары</t>
  </si>
  <si>
    <t>Управление образования администрации г.Чебоксары,Управление культуры и развития туризма администрации г.Чебоксары</t>
  </si>
  <si>
    <t>Субсидии бюджетам бюджетам городских округов на софинансирование расходных обязательств муниципальных образований, связанных с повышением заработной платы работников муниципальных учреждений культуры в рамках реализации Указа Президента РФ от 07.05.2012 № 597</t>
  </si>
  <si>
    <r>
      <t xml:space="preserve"> - республиканский бюджета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</si>
  <si>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       Сведения о субсидиях, субвенциях, иных межбюджетных трансфертах по состоянию на 01.04.2022</t>
  </si>
  <si>
    <t>Администрации районов г.Чебоксары,   Администрация г.Чебоксары  ,Финасовое управление администрации г.Чебоксары</t>
  </si>
  <si>
    <t>Муниципальное казенное учреждение "Управление по делам гражданской обороны и чрезвычайным ситуациям города Чебоксары"</t>
  </si>
  <si>
    <t>Иные межбюджетные трансферты на реализацию инновационных программ в сфере культуры и искусства</t>
  </si>
  <si>
    <t>Субсидии на погашение задолженности за потребленную организациями городского наземного электрического транспорта электрическую энергию</t>
  </si>
  <si>
    <t>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</si>
  <si>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r>
      <t xml:space="preserve"> - федерального бюджета</t>
    </r>
    <r>
      <rPr>
        <b/>
        <sz val="14"/>
        <rFont val="Times New Roman"/>
        <family val="1"/>
        <charset val="204"/>
      </rPr>
      <t xml:space="preserve"> </t>
    </r>
  </si>
  <si>
    <t>Выделение грантов Главы Чувашской Республики муниципальным районам и городским округам для стимулирования привлечения инвестиций в основной капитал и развития экономического (налогового) потенциала территорий ( Строительство газораспределительных сетей в п.Сосновка)</t>
  </si>
  <si>
    <t xml:space="preserve">Иные межбюджетные трансферты из республиканского бюджета ЧР бюджетам муниципальных районов и бюджетам городских округов на поощрение победителей регионального этапа Всероссийского конкурса "Лучшая муниципальная практика" </t>
  </si>
  <si>
    <t>МК Управление ЖКХ и благоустройства города Чебоксары</t>
  </si>
  <si>
    <t xml:space="preserve"> - республиканский бюджета</t>
  </si>
  <si>
    <t xml:space="preserve">Субвенции бюджетам городских округов для осуществления государственных полномочий Чувашской Республики по предоставлению жилими помещениями по договорам социального найма граждан,указанных в пунктах 3 и 6 части 1 статьи 11 Закона ЧувашскойРеспублики от 17 октября 2005 года №42 "О регулировании жилилых помещениях,бюджетам муниципальных районов-по расчету и предоставлению субвенций бюджетам поселений для осуществления указанных государственных полномочий Чувашской Республики на 2022 год </t>
  </si>
  <si>
    <t>Иные межбюджетные трансферты из республиканского бюджета на реализацию противоэпидемиологических мероприятий в целях недопущения  завоза  и распространения новой коронавирусной инфекции</t>
  </si>
  <si>
    <r>
      <t xml:space="preserve"> - федерального бюджета</t>
    </r>
    <r>
      <rPr>
        <sz val="12"/>
        <rFont val="Times New Roman"/>
        <family val="1"/>
        <charset val="204"/>
      </rPr>
      <t xml:space="preserve"> </t>
    </r>
  </si>
  <si>
    <t xml:space="preserve">       Сведения о субсидиях, субвенциях, иных межбюджетных трансфертах по состоянию на 01.10.2022</t>
  </si>
  <si>
    <t>План на 01.10.2022</t>
  </si>
  <si>
    <t xml:space="preserve">Поступило из вышестоящего бюджета  по состоянию на 01.10.2022 </t>
  </si>
  <si>
    <t>Кассовые расходы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</si>
</sst>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4" fontId="0" fillId="0" borderId="0" xfId="0" applyNumberFormat="1"/>
    <xf numFmtId="0" fontId="6" fillId="2" borderId="1" xfId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2" applyNumberFormat="1" applyFont="1" applyFill="1" applyBorder="1" applyAlignment="1">
      <alignment horizontal="left" vertical="top" wrapText="1" indent="4"/>
    </xf>
    <xf numFmtId="0" fontId="11" fillId="0" borderId="0" xfId="0" applyFont="1"/>
    <xf numFmtId="49" fontId="3" fillId="2" borderId="1" xfId="2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right" wrapText="1"/>
    </xf>
    <xf numFmtId="4" fontId="6" fillId="2" borderId="1" xfId="1" applyNumberFormat="1" applyFont="1" applyFill="1" applyBorder="1" applyAlignment="1">
      <alignment horizontal="right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vertical="top"/>
    </xf>
    <xf numFmtId="4" fontId="3" fillId="2" borderId="1" xfId="2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1" fillId="2" borderId="1" xfId="2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/>
    <xf numFmtId="4" fontId="6" fillId="2" borderId="1" xfId="1" applyNumberFormat="1" applyFont="1" applyFill="1" applyBorder="1" applyAlignment="1">
      <alignment horizontal="right" wrapText="1"/>
    </xf>
    <xf numFmtId="4" fontId="3" fillId="2" borderId="1" xfId="2" applyNumberFormat="1" applyFont="1" applyFill="1" applyBorder="1" applyAlignment="1">
      <alignment horizontal="right" vertical="top"/>
    </xf>
    <xf numFmtId="49" fontId="3" fillId="2" borderId="1" xfId="3" applyNumberFormat="1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center" vertical="top" wrapText="1"/>
    </xf>
    <xf numFmtId="0" fontId="10" fillId="0" borderId="0" xfId="0" applyFont="1"/>
    <xf numFmtId="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left" vertical="top" wrapText="1" indent="2"/>
    </xf>
    <xf numFmtId="49" fontId="6" fillId="2" borderId="1" xfId="2" applyNumberFormat="1" applyFont="1" applyFill="1" applyBorder="1" applyAlignment="1">
      <alignment horizontal="left" vertical="top" wrapText="1" indent="2"/>
    </xf>
    <xf numFmtId="0" fontId="1" fillId="2" borderId="0" xfId="0" applyFont="1" applyFill="1" applyBorder="1" applyAlignment="1">
      <alignment horizontal="center" wrapText="1"/>
    </xf>
    <xf numFmtId="0" fontId="10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justify" vertical="top" wrapText="1"/>
    </xf>
    <xf numFmtId="49" fontId="14" fillId="2" borderId="1" xfId="2" applyNumberFormat="1" applyFont="1" applyFill="1" applyBorder="1" applyAlignment="1">
      <alignment horizontal="justify" vertical="top" wrapText="1"/>
    </xf>
    <xf numFmtId="49" fontId="3" fillId="2" borderId="1" xfId="2" applyNumberFormat="1" applyFont="1" applyFill="1" applyBorder="1" applyAlignment="1">
      <alignment horizontal="left" vertical="top" wrapText="1" indent="3"/>
    </xf>
    <xf numFmtId="0" fontId="3" fillId="2" borderId="1" xfId="2" applyNumberFormat="1" applyFont="1" applyFill="1" applyBorder="1" applyAlignment="1">
      <alignment horizontal="left" vertical="top" wrapText="1" indent="3"/>
    </xf>
    <xf numFmtId="49" fontId="6" fillId="2" borderId="1" xfId="2" applyNumberFormat="1" applyFont="1" applyFill="1" applyBorder="1" applyAlignment="1">
      <alignment horizontal="left" vertical="top" wrapText="1" indent="3"/>
    </xf>
    <xf numFmtId="49" fontId="9" fillId="2" borderId="1" xfId="3" applyNumberFormat="1" applyFont="1" applyFill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28515625" defaultRowHeight="15" x14ac:dyDescent="0.25"/>
  <cols>
    <col min="1" max="1" width="6" style="1" customWidth="1"/>
    <col min="2" max="2" width="73.5703125" style="1" customWidth="1"/>
    <col min="3" max="5" width="15" style="1" customWidth="1"/>
    <col min="6" max="6" width="10.42578125" style="1" bestFit="1" customWidth="1"/>
    <col min="7" max="7" width="9.28515625" style="1"/>
    <col min="8" max="8" width="14.5703125" style="1" customWidth="1"/>
    <col min="9" max="16384" width="9.28515625" style="1"/>
  </cols>
  <sheetData>
    <row r="1" spans="1:5" ht="21" customHeight="1" x14ac:dyDescent="0.3">
      <c r="A1" s="101"/>
      <c r="B1" s="101"/>
      <c r="C1" s="101"/>
      <c r="D1" s="101"/>
      <c r="E1" s="101"/>
    </row>
    <row r="2" spans="1:5" ht="29.25" customHeight="1" x14ac:dyDescent="0.25">
      <c r="A2" s="102" t="s">
        <v>56</v>
      </c>
      <c r="B2" s="102"/>
      <c r="C2" s="102"/>
      <c r="D2" s="102"/>
      <c r="E2" s="102"/>
    </row>
    <row r="3" spans="1:5" ht="14.85" customHeight="1" x14ac:dyDescent="0.25">
      <c r="A3" s="103" t="s">
        <v>4</v>
      </c>
      <c r="B3" s="105" t="s">
        <v>5</v>
      </c>
      <c r="C3" s="105" t="s">
        <v>57</v>
      </c>
      <c r="D3" s="105" t="s">
        <v>58</v>
      </c>
      <c r="E3" s="105" t="s">
        <v>59</v>
      </c>
    </row>
    <row r="4" spans="1:5" ht="24.6" customHeight="1" x14ac:dyDescent="0.25">
      <c r="A4" s="104"/>
      <c r="B4" s="106"/>
      <c r="C4" s="106"/>
      <c r="D4" s="106"/>
      <c r="E4" s="106"/>
    </row>
    <row r="5" spans="1:5" ht="15.6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.75" x14ac:dyDescent="0.2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2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75" x14ac:dyDescent="0.25">
      <c r="A8" s="32"/>
      <c r="B8" s="11" t="s">
        <v>8</v>
      </c>
      <c r="C8" s="12"/>
      <c r="D8" s="12"/>
      <c r="E8" s="12"/>
    </row>
    <row r="9" spans="1:5" ht="15.75" x14ac:dyDescent="0.25">
      <c r="A9" s="32"/>
      <c r="B9" s="11" t="s">
        <v>9</v>
      </c>
      <c r="C9" s="42"/>
      <c r="D9" s="42"/>
      <c r="E9" s="42"/>
    </row>
    <row r="10" spans="1:5" ht="15.75" x14ac:dyDescent="0.2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599999999999994" customHeight="1" x14ac:dyDescent="0.2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75" x14ac:dyDescent="0.25">
      <c r="A12" s="32"/>
      <c r="B12" s="11" t="s">
        <v>8</v>
      </c>
      <c r="C12" s="42"/>
      <c r="D12" s="42"/>
      <c r="E12" s="42"/>
    </row>
    <row r="13" spans="1:5" ht="15.75" x14ac:dyDescent="0.25">
      <c r="A13" s="32"/>
      <c r="B13" s="11" t="s">
        <v>9</v>
      </c>
      <c r="C13" s="42"/>
      <c r="D13" s="42"/>
      <c r="E13" s="42"/>
    </row>
    <row r="14" spans="1:5" ht="15.75" x14ac:dyDescent="0.2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2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75" x14ac:dyDescent="0.25">
      <c r="A16" s="32"/>
      <c r="B16" s="11" t="s">
        <v>8</v>
      </c>
      <c r="C16" s="42"/>
      <c r="D16" s="42"/>
      <c r="E16" s="42"/>
    </row>
    <row r="17" spans="1:5" ht="15.75" x14ac:dyDescent="0.25">
      <c r="A17" s="32"/>
      <c r="B17" s="11" t="s">
        <v>9</v>
      </c>
      <c r="C17" s="42"/>
      <c r="D17" s="42"/>
      <c r="E17" s="42"/>
    </row>
    <row r="18" spans="1:5" ht="15.75" x14ac:dyDescent="0.2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2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75" x14ac:dyDescent="0.25">
      <c r="A20" s="32"/>
      <c r="B20" s="11" t="s">
        <v>8</v>
      </c>
      <c r="C20" s="42"/>
      <c r="D20" s="42"/>
      <c r="E20" s="42"/>
    </row>
    <row r="21" spans="1:5" ht="15.75" x14ac:dyDescent="0.25">
      <c r="A21" s="32"/>
      <c r="B21" s="11" t="s">
        <v>9</v>
      </c>
      <c r="C21" s="42"/>
      <c r="D21" s="42"/>
      <c r="E21" s="42"/>
    </row>
    <row r="22" spans="1:5" ht="15.75" x14ac:dyDescent="0.2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2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75" x14ac:dyDescent="0.25">
      <c r="A24" s="31"/>
      <c r="B24" s="11" t="s">
        <v>8</v>
      </c>
      <c r="C24" s="42"/>
      <c r="D24" s="42"/>
      <c r="E24" s="42"/>
    </row>
    <row r="25" spans="1:5" ht="15.75" x14ac:dyDescent="0.2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75" x14ac:dyDescent="0.25">
      <c r="A26" s="31"/>
      <c r="B26" s="11" t="s">
        <v>12</v>
      </c>
      <c r="C26" s="42"/>
      <c r="D26" s="42"/>
      <c r="E26" s="42"/>
    </row>
    <row r="27" spans="1:5" ht="33.6" customHeight="1" x14ac:dyDescent="0.2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75" x14ac:dyDescent="0.25">
      <c r="A28" s="32"/>
      <c r="B28" s="11" t="s">
        <v>8</v>
      </c>
      <c r="C28" s="42"/>
      <c r="D28" s="42"/>
      <c r="E28" s="42"/>
    </row>
    <row r="29" spans="1:5" ht="15.75" x14ac:dyDescent="0.25">
      <c r="A29" s="32"/>
      <c r="B29" s="11" t="s">
        <v>9</v>
      </c>
      <c r="C29" s="42"/>
      <c r="D29" s="42"/>
      <c r="E29" s="42"/>
    </row>
    <row r="30" spans="1:5" ht="15.75" x14ac:dyDescent="0.2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85" customHeight="1" x14ac:dyDescent="0.2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75" x14ac:dyDescent="0.25">
      <c r="A32" s="29"/>
      <c r="B32" s="11" t="s">
        <v>8</v>
      </c>
      <c r="C32" s="42"/>
      <c r="D32" s="42"/>
      <c r="E32" s="42"/>
    </row>
    <row r="33" spans="1:5" ht="15.75" x14ac:dyDescent="0.25">
      <c r="A33" s="32"/>
      <c r="B33" s="11" t="s">
        <v>9</v>
      </c>
      <c r="C33" s="42"/>
      <c r="D33" s="42"/>
      <c r="E33" s="42"/>
    </row>
    <row r="34" spans="1:5" ht="15.75" x14ac:dyDescent="0.2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8.75" x14ac:dyDescent="0.2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75" x14ac:dyDescent="0.25">
      <c r="A36" s="32"/>
      <c r="B36" s="41" t="s">
        <v>8</v>
      </c>
      <c r="C36" s="42"/>
      <c r="D36" s="42"/>
      <c r="E36" s="42"/>
    </row>
    <row r="37" spans="1:5" ht="15.75" x14ac:dyDescent="0.25">
      <c r="A37" s="32"/>
      <c r="B37" s="41" t="s">
        <v>9</v>
      </c>
      <c r="C37" s="42">
        <v>3172.5</v>
      </c>
      <c r="D37" s="42"/>
      <c r="E37" s="42"/>
    </row>
    <row r="38" spans="1:5" ht="15.75" x14ac:dyDescent="0.25">
      <c r="A38" s="32"/>
      <c r="B38" s="41" t="s">
        <v>18</v>
      </c>
      <c r="C38" s="42"/>
      <c r="D38" s="42"/>
      <c r="E38" s="42"/>
    </row>
    <row r="39" spans="1:5" ht="31.5" x14ac:dyDescent="0.2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2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75" x14ac:dyDescent="0.25">
      <c r="A41" s="29"/>
      <c r="B41" s="11" t="s">
        <v>8</v>
      </c>
      <c r="C41" s="42"/>
      <c r="D41" s="42"/>
      <c r="E41" s="42"/>
    </row>
    <row r="42" spans="1:5" ht="15.75" x14ac:dyDescent="0.2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75" x14ac:dyDescent="0.25">
      <c r="A43" s="32"/>
      <c r="B43" s="11" t="s">
        <v>18</v>
      </c>
      <c r="C43" s="42"/>
      <c r="D43" s="42"/>
      <c r="E43" s="42"/>
    </row>
    <row r="44" spans="1:5" ht="15.75" x14ac:dyDescent="0.2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2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75" x14ac:dyDescent="0.25">
      <c r="A46" s="29"/>
      <c r="B46" s="36" t="s">
        <v>0</v>
      </c>
      <c r="C46" s="3"/>
      <c r="D46" s="3"/>
      <c r="E46" s="3"/>
    </row>
    <row r="47" spans="1:5" ht="23.85" customHeight="1" x14ac:dyDescent="0.2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75" x14ac:dyDescent="0.25">
      <c r="A48" s="29"/>
      <c r="B48" s="36" t="s">
        <v>0</v>
      </c>
      <c r="C48" s="42"/>
      <c r="D48" s="42"/>
      <c r="E48" s="42"/>
    </row>
    <row r="49" spans="1:8" ht="15.75" x14ac:dyDescent="0.25">
      <c r="A49" s="29"/>
      <c r="B49" s="17" t="s">
        <v>9</v>
      </c>
      <c r="C49" s="42"/>
      <c r="D49" s="42"/>
      <c r="E49" s="42"/>
    </row>
    <row r="50" spans="1:8" ht="15.75" x14ac:dyDescent="0.2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75" x14ac:dyDescent="0.25">
      <c r="A51" s="29"/>
      <c r="B51" s="36" t="s">
        <v>0</v>
      </c>
      <c r="C51" s="42"/>
      <c r="D51" s="42"/>
      <c r="E51" s="42"/>
    </row>
    <row r="52" spans="1:8" ht="15.75" x14ac:dyDescent="0.2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2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75" x14ac:dyDescent="0.25">
      <c r="A54" s="29"/>
      <c r="B54" s="11" t="s">
        <v>8</v>
      </c>
      <c r="C54" s="42"/>
      <c r="D54" s="42"/>
      <c r="E54" s="42"/>
    </row>
    <row r="55" spans="1:8" ht="15.75" x14ac:dyDescent="0.25">
      <c r="A55" s="29"/>
      <c r="B55" s="11" t="s">
        <v>9</v>
      </c>
      <c r="C55" s="42"/>
      <c r="D55" s="42"/>
      <c r="E55" s="42"/>
    </row>
    <row r="56" spans="1:8" ht="15.75" x14ac:dyDescent="0.2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2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75" x14ac:dyDescent="0.25">
      <c r="A58" s="29"/>
      <c r="B58" s="11" t="s">
        <v>8</v>
      </c>
      <c r="C58" s="42"/>
      <c r="D58" s="42"/>
      <c r="E58" s="42"/>
    </row>
    <row r="59" spans="1:8" ht="15.75" x14ac:dyDescent="0.2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75" x14ac:dyDescent="0.2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75" x14ac:dyDescent="0.25">
      <c r="A61" s="29"/>
      <c r="B61" s="17" t="s">
        <v>0</v>
      </c>
      <c r="C61" s="42"/>
      <c r="D61" s="42"/>
      <c r="E61" s="42"/>
    </row>
    <row r="62" spans="1:8" ht="36.6" customHeight="1" x14ac:dyDescent="0.2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75" x14ac:dyDescent="0.25">
      <c r="A63" s="29"/>
      <c r="B63" s="17" t="s">
        <v>8</v>
      </c>
      <c r="C63" s="42"/>
      <c r="D63" s="42"/>
      <c r="E63" s="42"/>
    </row>
    <row r="64" spans="1:8" ht="15.75" x14ac:dyDescent="0.2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75" x14ac:dyDescent="0.2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2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75" x14ac:dyDescent="0.25">
      <c r="A67" s="29"/>
      <c r="B67" s="17" t="s">
        <v>8</v>
      </c>
      <c r="C67" s="42"/>
      <c r="D67" s="42"/>
      <c r="E67" s="42"/>
    </row>
    <row r="68" spans="1:5" ht="15.75" x14ac:dyDescent="0.2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75" x14ac:dyDescent="0.2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75" x14ac:dyDescent="0.25">
      <c r="A70" s="29"/>
      <c r="B70" s="40" t="s">
        <v>8</v>
      </c>
      <c r="C70" s="42"/>
      <c r="D70" s="42"/>
      <c r="E70" s="42"/>
    </row>
    <row r="71" spans="1:5" ht="117" customHeight="1" x14ac:dyDescent="0.2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75" x14ac:dyDescent="0.25">
      <c r="A72" s="29"/>
      <c r="B72" s="40" t="s">
        <v>8</v>
      </c>
      <c r="C72" s="42"/>
      <c r="D72" s="42"/>
      <c r="E72" s="42"/>
    </row>
    <row r="73" spans="1:5" ht="15.75" x14ac:dyDescent="0.25">
      <c r="A73" s="29"/>
      <c r="B73" s="40" t="s">
        <v>9</v>
      </c>
      <c r="C73" s="42">
        <v>187309.5</v>
      </c>
      <c r="D73" s="42"/>
      <c r="E73" s="42"/>
    </row>
    <row r="74" spans="1:5" ht="15.75" x14ac:dyDescent="0.25">
      <c r="A74" s="29"/>
      <c r="B74" s="40" t="s">
        <v>12</v>
      </c>
      <c r="C74" s="42">
        <v>149847.6</v>
      </c>
      <c r="D74" s="42"/>
      <c r="E74" s="42"/>
    </row>
    <row r="75" spans="1:5" ht="47.25" x14ac:dyDescent="0.2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75" x14ac:dyDescent="0.25">
      <c r="A76" s="29"/>
      <c r="B76" s="40" t="s">
        <v>8</v>
      </c>
      <c r="C76" s="42"/>
      <c r="D76" s="42"/>
      <c r="E76" s="42"/>
    </row>
    <row r="77" spans="1:5" ht="15.75" x14ac:dyDescent="0.25">
      <c r="A77" s="29"/>
      <c r="B77" s="40" t="s">
        <v>9</v>
      </c>
      <c r="C77" s="42">
        <v>32117.200000000001</v>
      </c>
      <c r="D77" s="42"/>
      <c r="E77" s="42"/>
    </row>
    <row r="78" spans="1:5" ht="15.75" x14ac:dyDescent="0.25">
      <c r="A78" s="29"/>
      <c r="B78" s="40" t="s">
        <v>12</v>
      </c>
      <c r="C78" s="42">
        <v>25693.8</v>
      </c>
      <c r="D78" s="42"/>
      <c r="E78" s="42"/>
    </row>
    <row r="79" spans="1:5" ht="31.5" x14ac:dyDescent="0.2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75" x14ac:dyDescent="0.25">
      <c r="A80" s="29"/>
      <c r="B80" s="40" t="s">
        <v>8</v>
      </c>
      <c r="C80" s="42"/>
      <c r="D80" s="42"/>
      <c r="E80" s="42"/>
    </row>
    <row r="81" spans="1:5" ht="15.75" x14ac:dyDescent="0.25">
      <c r="A81" s="29"/>
      <c r="B81" s="40" t="s">
        <v>9</v>
      </c>
      <c r="C81" s="42">
        <v>19500</v>
      </c>
      <c r="D81" s="42"/>
      <c r="E81" s="42"/>
    </row>
    <row r="82" spans="1:5" ht="15.75" x14ac:dyDescent="0.25">
      <c r="A82" s="29"/>
      <c r="B82" s="40" t="s">
        <v>12</v>
      </c>
      <c r="C82" s="42">
        <v>15600</v>
      </c>
      <c r="D82" s="42"/>
      <c r="E82" s="42"/>
    </row>
    <row r="83" spans="1:5" ht="32.85" customHeight="1" x14ac:dyDescent="0.2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75" x14ac:dyDescent="0.25">
      <c r="A84" s="29"/>
      <c r="B84" s="40" t="s">
        <v>8</v>
      </c>
      <c r="C84" s="42"/>
      <c r="D84" s="42"/>
      <c r="E84" s="42"/>
    </row>
    <row r="85" spans="1:5" ht="15.75" x14ac:dyDescent="0.25">
      <c r="A85" s="29"/>
      <c r="B85" s="40" t="s">
        <v>9</v>
      </c>
      <c r="C85" s="42">
        <v>84108.7</v>
      </c>
      <c r="D85" s="42"/>
      <c r="E85" s="42"/>
    </row>
    <row r="86" spans="1:5" ht="15.75" x14ac:dyDescent="0.2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2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75" x14ac:dyDescent="0.25">
      <c r="A88" s="29"/>
      <c r="B88" s="40" t="s">
        <v>8</v>
      </c>
      <c r="C88" s="42"/>
      <c r="D88" s="42"/>
      <c r="E88" s="42"/>
    </row>
    <row r="89" spans="1:5" ht="15.75" x14ac:dyDescent="0.25">
      <c r="A89" s="29"/>
      <c r="B89" s="40" t="s">
        <v>9</v>
      </c>
      <c r="C89" s="42"/>
      <c r="D89" s="42">
        <v>487489.5</v>
      </c>
      <c r="E89" s="42"/>
    </row>
    <row r="90" spans="1:5" ht="15.75" x14ac:dyDescent="0.25">
      <c r="A90" s="29"/>
      <c r="B90" s="40" t="s">
        <v>12</v>
      </c>
      <c r="C90" s="42"/>
      <c r="D90" s="42">
        <v>389991.6</v>
      </c>
      <c r="E90" s="42"/>
    </row>
    <row r="91" spans="1:5" ht="31.5" x14ac:dyDescent="0.2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75" x14ac:dyDescent="0.25">
      <c r="A92" s="29"/>
      <c r="B92" s="40" t="s">
        <v>8</v>
      </c>
      <c r="C92" s="42"/>
      <c r="D92" s="42"/>
      <c r="E92" s="42"/>
    </row>
    <row r="93" spans="1:5" ht="15.75" x14ac:dyDescent="0.25">
      <c r="A93" s="29"/>
      <c r="B93" s="40" t="s">
        <v>9</v>
      </c>
      <c r="C93" s="42"/>
      <c r="D93" s="42"/>
      <c r="E93" s="42">
        <v>377177</v>
      </c>
    </row>
    <row r="94" spans="1:5" ht="15.75" x14ac:dyDescent="0.25">
      <c r="A94" s="29"/>
      <c r="B94" s="40" t="s">
        <v>12</v>
      </c>
      <c r="C94" s="42"/>
      <c r="D94" s="42"/>
      <c r="E94" s="42">
        <v>301741.59999999998</v>
      </c>
    </row>
    <row r="95" spans="1:5" ht="15.75" x14ac:dyDescent="0.2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75" x14ac:dyDescent="0.25">
      <c r="A96" s="29"/>
      <c r="B96" s="40" t="s">
        <v>8</v>
      </c>
      <c r="C96" s="42"/>
      <c r="D96" s="42"/>
      <c r="E96" s="42"/>
    </row>
    <row r="97" spans="1:5" ht="15.75" x14ac:dyDescent="0.25">
      <c r="A97" s="29"/>
      <c r="B97" s="40" t="s">
        <v>9</v>
      </c>
      <c r="C97" s="42"/>
      <c r="D97" s="42"/>
      <c r="E97" s="42">
        <v>16562.5</v>
      </c>
    </row>
    <row r="98" spans="1:5" ht="15.75" x14ac:dyDescent="0.25">
      <c r="A98" s="29"/>
      <c r="B98" s="40" t="s">
        <v>12</v>
      </c>
      <c r="C98" s="42"/>
      <c r="D98" s="42"/>
      <c r="E98" s="42">
        <v>13250</v>
      </c>
    </row>
    <row r="99" spans="1:5" ht="33.6" customHeight="1" x14ac:dyDescent="0.2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75" x14ac:dyDescent="0.25">
      <c r="A100" s="29"/>
      <c r="B100" s="40" t="s">
        <v>8</v>
      </c>
      <c r="C100" s="42"/>
      <c r="D100" s="42"/>
      <c r="E100" s="42"/>
    </row>
    <row r="101" spans="1:5" ht="15.75" x14ac:dyDescent="0.25">
      <c r="A101" s="29"/>
      <c r="B101" s="40" t="s">
        <v>9</v>
      </c>
      <c r="C101" s="42"/>
      <c r="D101" s="42"/>
      <c r="E101" s="42">
        <v>93750</v>
      </c>
    </row>
    <row r="102" spans="1:5" ht="15.75" x14ac:dyDescent="0.25">
      <c r="A102" s="29"/>
      <c r="B102" s="40" t="s">
        <v>12</v>
      </c>
      <c r="C102" s="42"/>
      <c r="D102" s="42"/>
      <c r="E102" s="42">
        <v>75000</v>
      </c>
    </row>
    <row r="103" spans="1:5" ht="38.85" customHeight="1" x14ac:dyDescent="0.2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75" x14ac:dyDescent="0.25">
      <c r="A104" s="29"/>
      <c r="B104" s="11" t="s">
        <v>8</v>
      </c>
      <c r="C104" s="42"/>
      <c r="D104" s="42"/>
      <c r="E104" s="42"/>
    </row>
    <row r="105" spans="1:5" ht="15.75" x14ac:dyDescent="0.25">
      <c r="A105" s="29"/>
      <c r="B105" s="11" t="s">
        <v>9</v>
      </c>
      <c r="C105" s="42">
        <v>22719.9</v>
      </c>
      <c r="D105" s="42"/>
      <c r="E105" s="42"/>
    </row>
    <row r="106" spans="1:5" ht="15.75" x14ac:dyDescent="0.2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2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75" x14ac:dyDescent="0.25">
      <c r="A108" s="29"/>
      <c r="B108" s="11" t="s">
        <v>8</v>
      </c>
      <c r="C108" s="42"/>
      <c r="D108" s="42"/>
      <c r="E108" s="42"/>
    </row>
    <row r="109" spans="1:5" ht="15.75" x14ac:dyDescent="0.25">
      <c r="A109" s="29"/>
      <c r="B109" s="11" t="s">
        <v>9</v>
      </c>
      <c r="C109" s="42">
        <v>53373.1</v>
      </c>
      <c r="D109" s="42"/>
      <c r="E109" s="42"/>
    </row>
    <row r="110" spans="1:5" ht="15.75" x14ac:dyDescent="0.2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2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75" x14ac:dyDescent="0.25">
      <c r="A112" s="29"/>
      <c r="B112" s="11" t="s">
        <v>8</v>
      </c>
      <c r="C112" s="42"/>
      <c r="D112" s="42"/>
      <c r="E112" s="42"/>
    </row>
    <row r="113" spans="1:5" ht="15.75" x14ac:dyDescent="0.2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75" x14ac:dyDescent="0.2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2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75" x14ac:dyDescent="0.25">
      <c r="A116" s="32"/>
      <c r="B116" s="11" t="s">
        <v>8</v>
      </c>
      <c r="C116" s="42"/>
      <c r="D116" s="42"/>
      <c r="E116" s="42"/>
    </row>
    <row r="117" spans="1:5" ht="15.75" x14ac:dyDescent="0.25">
      <c r="A117" s="32"/>
      <c r="B117" s="11" t="s">
        <v>9</v>
      </c>
      <c r="C117" s="42"/>
      <c r="D117" s="42"/>
      <c r="E117" s="42"/>
    </row>
    <row r="118" spans="1:5" ht="15.75" x14ac:dyDescent="0.2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.75" x14ac:dyDescent="0.2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2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75" x14ac:dyDescent="0.25">
      <c r="A121" s="29"/>
      <c r="B121" s="11" t="s">
        <v>8</v>
      </c>
      <c r="C121" s="42"/>
      <c r="D121" s="42"/>
      <c r="E121" s="42"/>
    </row>
    <row r="122" spans="1:5" ht="15.75" x14ac:dyDescent="0.25">
      <c r="A122" s="32"/>
      <c r="B122" s="11" t="s">
        <v>9</v>
      </c>
      <c r="C122" s="42"/>
      <c r="D122" s="42"/>
      <c r="E122" s="42"/>
    </row>
    <row r="123" spans="1:5" ht="15.75" x14ac:dyDescent="0.2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099999999999994" customHeight="1" x14ac:dyDescent="0.2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75" x14ac:dyDescent="0.25">
      <c r="A125" s="32"/>
      <c r="B125" s="11" t="s">
        <v>8</v>
      </c>
      <c r="C125" s="42"/>
      <c r="D125" s="42"/>
      <c r="E125" s="42"/>
    </row>
    <row r="126" spans="1:5" ht="15.75" x14ac:dyDescent="0.25">
      <c r="A126" s="32"/>
      <c r="B126" s="11" t="s">
        <v>9</v>
      </c>
      <c r="C126" s="42"/>
      <c r="D126" s="42"/>
      <c r="E126" s="42"/>
    </row>
    <row r="127" spans="1:5" ht="15.75" x14ac:dyDescent="0.2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2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75" x14ac:dyDescent="0.25">
      <c r="A129" s="29"/>
      <c r="B129" s="11" t="s">
        <v>8</v>
      </c>
      <c r="C129" s="42"/>
      <c r="D129" s="42"/>
      <c r="E129" s="42"/>
    </row>
    <row r="130" spans="1:5" ht="15.75" x14ac:dyDescent="0.25">
      <c r="A130" s="32"/>
      <c r="B130" s="11" t="s">
        <v>9</v>
      </c>
      <c r="C130" s="42"/>
      <c r="D130" s="42"/>
      <c r="E130" s="42"/>
    </row>
    <row r="131" spans="1:5" ht="15.75" x14ac:dyDescent="0.2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2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75" x14ac:dyDescent="0.25">
      <c r="A133" s="29"/>
      <c r="B133" s="11" t="s">
        <v>8</v>
      </c>
      <c r="C133" s="42"/>
      <c r="D133" s="42"/>
      <c r="E133" s="42"/>
    </row>
    <row r="134" spans="1:5" ht="15.75" x14ac:dyDescent="0.25">
      <c r="A134" s="29"/>
      <c r="B134" s="11" t="s">
        <v>15</v>
      </c>
      <c r="C134" s="42"/>
      <c r="D134" s="42"/>
      <c r="E134" s="42"/>
    </row>
    <row r="135" spans="1:5" ht="15.75" x14ac:dyDescent="0.2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35" customHeight="1" x14ac:dyDescent="0.2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75" x14ac:dyDescent="0.25">
      <c r="A137" s="32"/>
      <c r="B137" s="11" t="s">
        <v>8</v>
      </c>
      <c r="C137" s="42"/>
      <c r="D137" s="42"/>
      <c r="E137" s="42"/>
    </row>
    <row r="138" spans="1:5" ht="15.75" x14ac:dyDescent="0.25">
      <c r="A138" s="32"/>
      <c r="B138" s="11" t="s">
        <v>15</v>
      </c>
      <c r="C138" s="42">
        <v>32344.6</v>
      </c>
      <c r="D138" s="42"/>
      <c r="E138" s="42"/>
    </row>
    <row r="139" spans="1:5" ht="15.75" x14ac:dyDescent="0.25">
      <c r="A139" s="32"/>
      <c r="B139" s="11" t="s">
        <v>24</v>
      </c>
      <c r="C139" s="42">
        <v>261.39999999999998</v>
      </c>
      <c r="D139" s="42"/>
      <c r="E139" s="42"/>
    </row>
    <row r="140" spans="1:5" ht="47.1" customHeight="1" x14ac:dyDescent="0.2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75" x14ac:dyDescent="0.25">
      <c r="A141" s="32"/>
      <c r="B141" s="11" t="s">
        <v>8</v>
      </c>
      <c r="C141" s="42"/>
      <c r="D141" s="42"/>
      <c r="E141" s="42"/>
    </row>
    <row r="142" spans="1:5" ht="15.75" x14ac:dyDescent="0.2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75" x14ac:dyDescent="0.2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.75" x14ac:dyDescent="0.2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2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75" x14ac:dyDescent="0.25">
      <c r="A146" s="32"/>
      <c r="B146" s="11" t="s">
        <v>8</v>
      </c>
      <c r="C146" s="42"/>
      <c r="D146" s="42"/>
      <c r="E146" s="42"/>
    </row>
    <row r="147" spans="1:5" ht="15.75" x14ac:dyDescent="0.25">
      <c r="A147" s="32"/>
      <c r="B147" s="11" t="s">
        <v>15</v>
      </c>
      <c r="C147" s="13">
        <v>137451.20000000001</v>
      </c>
      <c r="D147" s="13"/>
      <c r="E147" s="13"/>
    </row>
    <row r="148" spans="1:5" ht="15.75" x14ac:dyDescent="0.2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2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75" x14ac:dyDescent="0.25">
      <c r="A150" s="32"/>
      <c r="B150" s="11" t="s">
        <v>8</v>
      </c>
      <c r="C150" s="42"/>
      <c r="D150" s="42"/>
      <c r="E150" s="42"/>
    </row>
    <row r="151" spans="1:5" ht="15.75" x14ac:dyDescent="0.2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75" x14ac:dyDescent="0.2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.75" x14ac:dyDescent="0.2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2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75" x14ac:dyDescent="0.25">
      <c r="A155" s="32"/>
      <c r="B155" s="9" t="s">
        <v>8</v>
      </c>
      <c r="C155" s="42"/>
      <c r="D155" s="42"/>
      <c r="E155" s="42"/>
    </row>
    <row r="156" spans="1:5" ht="15.75" x14ac:dyDescent="0.25">
      <c r="A156" s="32"/>
      <c r="B156" s="9" t="s">
        <v>9</v>
      </c>
      <c r="C156" s="42"/>
      <c r="D156" s="42"/>
      <c r="E156" s="42"/>
    </row>
    <row r="157" spans="1:5" ht="15.75" x14ac:dyDescent="0.2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" customHeight="1" x14ac:dyDescent="0.2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75" x14ac:dyDescent="0.25">
      <c r="A159" s="29"/>
      <c r="B159" s="11" t="s">
        <v>8</v>
      </c>
      <c r="C159" s="42"/>
      <c r="D159" s="42"/>
      <c r="E159" s="42"/>
    </row>
    <row r="160" spans="1:5" ht="15.75" x14ac:dyDescent="0.25">
      <c r="A160" s="32"/>
      <c r="B160" s="11" t="s">
        <v>9</v>
      </c>
      <c r="C160" s="42"/>
      <c r="D160" s="42"/>
      <c r="E160" s="42"/>
    </row>
    <row r="161" spans="1:5" ht="15.75" x14ac:dyDescent="0.2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349999999999994" customHeight="1" x14ac:dyDescent="0.2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75" x14ac:dyDescent="0.25">
      <c r="A163" s="32"/>
      <c r="B163" s="11" t="s">
        <v>8</v>
      </c>
      <c r="C163" s="42"/>
      <c r="D163" s="42"/>
      <c r="E163" s="42"/>
    </row>
    <row r="164" spans="1:5" ht="15.75" x14ac:dyDescent="0.25">
      <c r="A164" s="32"/>
      <c r="B164" s="11" t="s">
        <v>15</v>
      </c>
      <c r="C164" s="42">
        <v>192063.5</v>
      </c>
      <c r="D164" s="42"/>
      <c r="E164" s="42"/>
    </row>
    <row r="165" spans="1:5" ht="15.75" x14ac:dyDescent="0.2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2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25">
      <c r="A167" s="32"/>
      <c r="B167" s="11" t="s">
        <v>8</v>
      </c>
      <c r="C167" s="42"/>
      <c r="D167" s="42"/>
      <c r="E167" s="42"/>
    </row>
    <row r="168" spans="1:5" ht="15.75" x14ac:dyDescent="0.25">
      <c r="A168" s="32"/>
      <c r="B168" s="11" t="s">
        <v>15</v>
      </c>
      <c r="C168" s="42">
        <v>2025.4</v>
      </c>
      <c r="D168" s="42"/>
      <c r="E168" s="42"/>
    </row>
    <row r="169" spans="1:5" ht="15.75" x14ac:dyDescent="0.2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2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75" x14ac:dyDescent="0.25">
      <c r="A171" s="32"/>
      <c r="B171" s="11" t="s">
        <v>8</v>
      </c>
      <c r="C171" s="42"/>
      <c r="D171" s="42"/>
      <c r="E171" s="42"/>
    </row>
    <row r="172" spans="1:5" ht="15.75" x14ac:dyDescent="0.25">
      <c r="A172" s="32"/>
      <c r="B172" s="11" t="s">
        <v>15</v>
      </c>
      <c r="C172" s="42"/>
      <c r="D172" s="42"/>
      <c r="E172" s="42"/>
    </row>
    <row r="173" spans="1:5" ht="15.75" x14ac:dyDescent="0.25">
      <c r="A173" s="32"/>
      <c r="B173" s="11" t="s">
        <v>27</v>
      </c>
      <c r="C173" s="42">
        <v>18641.099999999999</v>
      </c>
      <c r="D173" s="42"/>
      <c r="E173" s="42"/>
    </row>
    <row r="174" spans="1:5" ht="66.599999999999994" customHeight="1" x14ac:dyDescent="0.2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75" x14ac:dyDescent="0.25">
      <c r="A175" s="32"/>
      <c r="B175" s="11" t="s">
        <v>8</v>
      </c>
      <c r="C175" s="42"/>
      <c r="D175" s="42"/>
      <c r="E175" s="42"/>
    </row>
    <row r="176" spans="1:5" ht="15.75" x14ac:dyDescent="0.25">
      <c r="A176" s="32"/>
      <c r="B176" s="11" t="s">
        <v>15</v>
      </c>
      <c r="C176" s="42"/>
      <c r="D176" s="42"/>
      <c r="E176" s="42"/>
    </row>
    <row r="177" spans="1:5" ht="15.75" x14ac:dyDescent="0.25">
      <c r="A177" s="32"/>
      <c r="B177" s="11" t="s">
        <v>27</v>
      </c>
      <c r="C177" s="42">
        <v>90000</v>
      </c>
      <c r="D177" s="42"/>
      <c r="E177" s="42"/>
    </row>
    <row r="178" spans="1:5" ht="65.849999999999994" customHeight="1" x14ac:dyDescent="0.2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75" x14ac:dyDescent="0.25">
      <c r="A179" s="32"/>
      <c r="B179" s="11" t="s">
        <v>8</v>
      </c>
      <c r="C179" s="42"/>
      <c r="D179" s="42"/>
      <c r="E179" s="42"/>
    </row>
    <row r="180" spans="1:5" ht="15.75" x14ac:dyDescent="0.25">
      <c r="A180" s="32"/>
      <c r="B180" s="11" t="s">
        <v>15</v>
      </c>
      <c r="C180" s="42"/>
      <c r="D180" s="42"/>
      <c r="E180" s="42"/>
    </row>
    <row r="181" spans="1:5" ht="15.75" x14ac:dyDescent="0.25">
      <c r="A181" s="32"/>
      <c r="B181" s="11" t="s">
        <v>27</v>
      </c>
      <c r="C181" s="42">
        <v>30000</v>
      </c>
      <c r="D181" s="42"/>
      <c r="E181" s="42"/>
    </row>
    <row r="182" spans="1:5" ht="51.6" customHeight="1" x14ac:dyDescent="0.2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75" x14ac:dyDescent="0.25">
      <c r="A183" s="32"/>
      <c r="B183" s="11" t="s">
        <v>8</v>
      </c>
      <c r="C183" s="42"/>
      <c r="D183" s="42"/>
      <c r="E183" s="42"/>
    </row>
    <row r="184" spans="1:5" ht="15.75" x14ac:dyDescent="0.25">
      <c r="A184" s="32"/>
      <c r="B184" s="11" t="s">
        <v>15</v>
      </c>
      <c r="C184" s="42"/>
      <c r="D184" s="42"/>
      <c r="E184" s="42"/>
    </row>
    <row r="185" spans="1:5" ht="15.75" x14ac:dyDescent="0.25">
      <c r="A185" s="32"/>
      <c r="B185" s="11" t="s">
        <v>27</v>
      </c>
      <c r="C185" s="42">
        <v>23000</v>
      </c>
      <c r="D185" s="42"/>
      <c r="E185" s="42"/>
    </row>
    <row r="186" spans="1:5" ht="15.75" x14ac:dyDescent="0.2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.5" x14ac:dyDescent="0.2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75" x14ac:dyDescent="0.25">
      <c r="A188" s="32"/>
      <c r="B188" s="11" t="s">
        <v>8</v>
      </c>
      <c r="C188" s="5"/>
      <c r="D188" s="5"/>
      <c r="E188" s="5"/>
    </row>
    <row r="189" spans="1:5" ht="15.75" x14ac:dyDescent="0.25">
      <c r="A189" s="32"/>
      <c r="B189" s="11" t="s">
        <v>15</v>
      </c>
      <c r="C189" s="13">
        <v>88789.5</v>
      </c>
      <c r="D189" s="13"/>
      <c r="E189" s="13"/>
    </row>
    <row r="190" spans="1:5" ht="15.75" x14ac:dyDescent="0.2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2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75" x14ac:dyDescent="0.25">
      <c r="A192" s="32"/>
      <c r="B192" s="11" t="s">
        <v>8</v>
      </c>
      <c r="C192" s="5"/>
      <c r="D192" s="5"/>
      <c r="E192" s="5"/>
    </row>
    <row r="193" spans="1:5" ht="15.75" x14ac:dyDescent="0.2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75" x14ac:dyDescent="0.2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7.25" x14ac:dyDescent="0.2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75" x14ac:dyDescent="0.25">
      <c r="A196" s="32"/>
      <c r="B196" s="11" t="s">
        <v>8</v>
      </c>
      <c r="C196" s="42"/>
      <c r="D196" s="42"/>
      <c r="E196" s="42"/>
    </row>
    <row r="197" spans="1:5" ht="15.75" x14ac:dyDescent="0.2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75" x14ac:dyDescent="0.2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7.25" x14ac:dyDescent="0.2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75" x14ac:dyDescent="0.25">
      <c r="A200" s="32"/>
      <c r="B200" s="11" t="s">
        <v>8</v>
      </c>
      <c r="C200" s="42"/>
      <c r="D200" s="42"/>
      <c r="E200" s="42"/>
    </row>
    <row r="201" spans="1:5" ht="15.75" x14ac:dyDescent="0.2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75" x14ac:dyDescent="0.2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7.25" x14ac:dyDescent="0.2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75" x14ac:dyDescent="0.25">
      <c r="A204" s="32"/>
      <c r="B204" s="11" t="s">
        <v>8</v>
      </c>
      <c r="C204" s="42"/>
      <c r="D204" s="42"/>
      <c r="E204" s="42"/>
    </row>
    <row r="205" spans="1:5" ht="15.75" x14ac:dyDescent="0.2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75" x14ac:dyDescent="0.2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85" customHeight="1" x14ac:dyDescent="0.2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75" x14ac:dyDescent="0.25">
      <c r="A208" s="32"/>
      <c r="B208" s="11" t="s">
        <v>8</v>
      </c>
      <c r="C208" s="42"/>
      <c r="D208" s="42"/>
      <c r="E208" s="42"/>
    </row>
    <row r="209" spans="1:5" ht="15.75" x14ac:dyDescent="0.25">
      <c r="A209" s="32"/>
      <c r="B209" s="11" t="s">
        <v>15</v>
      </c>
      <c r="C209" s="42">
        <v>461400.6</v>
      </c>
      <c r="D209" s="42"/>
      <c r="E209" s="42"/>
    </row>
    <row r="210" spans="1:5" ht="15.75" x14ac:dyDescent="0.25">
      <c r="A210" s="32"/>
      <c r="B210" s="11" t="s">
        <v>27</v>
      </c>
      <c r="C210" s="42">
        <v>23560.9</v>
      </c>
      <c r="D210" s="42"/>
      <c r="E210" s="42"/>
    </row>
    <row r="211" spans="1:5" ht="15.75" x14ac:dyDescent="0.25">
      <c r="A211" s="32"/>
      <c r="B211" s="11" t="s">
        <v>27</v>
      </c>
      <c r="C211" s="42">
        <v>11857.8</v>
      </c>
      <c r="D211" s="42"/>
      <c r="E211" s="42"/>
    </row>
    <row r="212" spans="1:5" ht="34.35" customHeight="1" x14ac:dyDescent="0.2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75" x14ac:dyDescent="0.25">
      <c r="A213" s="32"/>
      <c r="B213" s="11" t="s">
        <v>8</v>
      </c>
      <c r="C213" s="42"/>
      <c r="D213" s="42"/>
      <c r="E213" s="42"/>
    </row>
    <row r="214" spans="1:5" ht="15.75" x14ac:dyDescent="0.2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75" x14ac:dyDescent="0.2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.75" x14ac:dyDescent="0.2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85" customHeight="1" x14ac:dyDescent="0.2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75" x14ac:dyDescent="0.25">
      <c r="A218" s="32"/>
      <c r="B218" s="11" t="s">
        <v>8</v>
      </c>
      <c r="C218" s="42"/>
      <c r="D218" s="42"/>
      <c r="E218" s="42"/>
    </row>
    <row r="219" spans="1:5" ht="15.75" x14ac:dyDescent="0.25">
      <c r="A219" s="32"/>
      <c r="B219" s="11" t="s">
        <v>15</v>
      </c>
      <c r="C219" s="42">
        <v>0</v>
      </c>
      <c r="D219" s="42">
        <v>0</v>
      </c>
      <c r="E219" s="42"/>
    </row>
    <row r="220" spans="1:5" ht="15.75" x14ac:dyDescent="0.25">
      <c r="A220" s="32"/>
      <c r="B220" s="11" t="s">
        <v>27</v>
      </c>
      <c r="C220" s="42">
        <v>0</v>
      </c>
      <c r="D220" s="42">
        <v>0</v>
      </c>
      <c r="E220" s="42"/>
    </row>
    <row r="221" spans="1:5" ht="64.349999999999994" customHeight="1" x14ac:dyDescent="0.2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75" x14ac:dyDescent="0.25">
      <c r="A222" s="32"/>
      <c r="B222" s="11" t="s">
        <v>8</v>
      </c>
      <c r="C222" s="42"/>
      <c r="D222" s="42"/>
      <c r="E222" s="42"/>
    </row>
    <row r="223" spans="1:5" ht="15.75" x14ac:dyDescent="0.25">
      <c r="A223" s="32"/>
      <c r="B223" s="11" t="s">
        <v>15</v>
      </c>
      <c r="C223" s="42">
        <v>29.9</v>
      </c>
      <c r="D223" s="42"/>
      <c r="E223" s="42"/>
    </row>
    <row r="224" spans="1:5" ht="15.75" x14ac:dyDescent="0.2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2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75" x14ac:dyDescent="0.25">
      <c r="A226" s="32"/>
      <c r="B226" s="11" t="s">
        <v>8</v>
      </c>
      <c r="C226" s="42"/>
      <c r="D226" s="42"/>
      <c r="E226" s="42"/>
    </row>
    <row r="227" spans="1:5" ht="15.75" x14ac:dyDescent="0.25">
      <c r="A227" s="32"/>
      <c r="B227" s="11" t="s">
        <v>15</v>
      </c>
      <c r="C227" s="42"/>
      <c r="D227" s="42"/>
      <c r="E227" s="42"/>
    </row>
    <row r="228" spans="1:5" ht="15.75" x14ac:dyDescent="0.25">
      <c r="A228" s="32"/>
      <c r="B228" s="11" t="s">
        <v>27</v>
      </c>
      <c r="C228" s="42">
        <v>5300</v>
      </c>
      <c r="D228" s="42"/>
      <c r="E228" s="42"/>
    </row>
    <row r="229" spans="1:5" ht="48.6" customHeight="1" x14ac:dyDescent="0.2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75" x14ac:dyDescent="0.25">
      <c r="A230" s="32"/>
      <c r="B230" s="11" t="s">
        <v>8</v>
      </c>
      <c r="C230" s="42"/>
      <c r="D230" s="42"/>
      <c r="E230" s="42"/>
    </row>
    <row r="231" spans="1:5" ht="15.75" x14ac:dyDescent="0.25">
      <c r="A231" s="32"/>
      <c r="B231" s="11" t="s">
        <v>15</v>
      </c>
      <c r="C231" s="42"/>
      <c r="D231" s="42"/>
      <c r="E231" s="42"/>
    </row>
    <row r="232" spans="1:5" ht="15.75" x14ac:dyDescent="0.25">
      <c r="A232" s="32"/>
      <c r="B232" s="11" t="s">
        <v>27</v>
      </c>
      <c r="C232" s="42">
        <v>5000</v>
      </c>
      <c r="D232" s="42"/>
      <c r="E232" s="42"/>
    </row>
    <row r="233" spans="1:5" ht="15.75" x14ac:dyDescent="0.2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2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75" x14ac:dyDescent="0.25">
      <c r="A235" s="32"/>
      <c r="B235" s="11" t="s">
        <v>8</v>
      </c>
      <c r="C235" s="42"/>
      <c r="D235" s="42"/>
      <c r="E235" s="42"/>
    </row>
    <row r="236" spans="1:5" ht="15.75" x14ac:dyDescent="0.25">
      <c r="A236" s="32"/>
      <c r="B236" s="11" t="s">
        <v>9</v>
      </c>
      <c r="C236" s="42"/>
      <c r="D236" s="42"/>
      <c r="E236" s="42"/>
    </row>
    <row r="237" spans="1:5" ht="15.75" x14ac:dyDescent="0.2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099999999999994" customHeight="1" x14ac:dyDescent="0.2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75" x14ac:dyDescent="0.25">
      <c r="A239" s="32"/>
      <c r="B239" s="11" t="s">
        <v>8</v>
      </c>
      <c r="C239" s="42"/>
      <c r="D239" s="42"/>
      <c r="E239" s="42"/>
    </row>
    <row r="240" spans="1:5" ht="15.75" x14ac:dyDescent="0.2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75" x14ac:dyDescent="0.2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2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75" x14ac:dyDescent="0.25">
      <c r="A243" s="32"/>
      <c r="B243" s="11" t="s">
        <v>8</v>
      </c>
      <c r="C243" s="42"/>
      <c r="D243" s="42"/>
      <c r="E243" s="42"/>
    </row>
    <row r="244" spans="1:5" ht="15.75" x14ac:dyDescent="0.25">
      <c r="A244" s="32"/>
      <c r="B244" s="11" t="s">
        <v>9</v>
      </c>
      <c r="C244" s="42"/>
      <c r="D244" s="42"/>
      <c r="E244" s="42"/>
    </row>
    <row r="245" spans="1:5" ht="15.75" x14ac:dyDescent="0.2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2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75" x14ac:dyDescent="0.25">
      <c r="A247" s="32"/>
      <c r="B247" s="11" t="s">
        <v>8</v>
      </c>
      <c r="C247" s="42"/>
      <c r="D247" s="42"/>
      <c r="E247" s="42"/>
    </row>
    <row r="248" spans="1:5" ht="15.75" x14ac:dyDescent="0.25">
      <c r="A248" s="32"/>
      <c r="B248" s="11" t="s">
        <v>9</v>
      </c>
      <c r="C248" s="42"/>
      <c r="D248" s="42"/>
      <c r="E248" s="42"/>
    </row>
    <row r="249" spans="1:5" ht="15.75" x14ac:dyDescent="0.2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2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75" x14ac:dyDescent="0.25">
      <c r="A251" s="32"/>
      <c r="B251" s="11" t="s">
        <v>8</v>
      </c>
      <c r="C251" s="42"/>
      <c r="D251" s="42"/>
      <c r="E251" s="42"/>
    </row>
    <row r="252" spans="1:5" ht="15.75" x14ac:dyDescent="0.25">
      <c r="A252" s="32"/>
      <c r="B252" s="11" t="s">
        <v>9</v>
      </c>
      <c r="C252" s="42"/>
      <c r="D252" s="42"/>
      <c r="E252" s="42"/>
    </row>
    <row r="253" spans="1:5" ht="15.75" x14ac:dyDescent="0.2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2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75" x14ac:dyDescent="0.25">
      <c r="A255" s="32"/>
      <c r="B255" s="11" t="s">
        <v>8</v>
      </c>
      <c r="C255" s="42"/>
      <c r="D255" s="42"/>
      <c r="E255" s="42"/>
    </row>
    <row r="256" spans="1:5" ht="15.75" x14ac:dyDescent="0.2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75" x14ac:dyDescent="0.25">
      <c r="A257" s="32"/>
      <c r="B257" s="11" t="s">
        <v>10</v>
      </c>
      <c r="C257" s="42"/>
      <c r="D257" s="42"/>
      <c r="E257" s="42"/>
    </row>
    <row r="258" spans="1:5" ht="114" customHeight="1" x14ac:dyDescent="0.2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75" x14ac:dyDescent="0.25">
      <c r="A259" s="32"/>
      <c r="B259" s="11" t="s">
        <v>8</v>
      </c>
      <c r="C259" s="42"/>
      <c r="D259" s="42"/>
      <c r="E259" s="42"/>
    </row>
    <row r="260" spans="1:5" ht="15.75" x14ac:dyDescent="0.25">
      <c r="A260" s="32"/>
      <c r="B260" s="11" t="s">
        <v>9</v>
      </c>
      <c r="C260" s="42"/>
      <c r="D260" s="42"/>
      <c r="E260" s="42"/>
    </row>
    <row r="261" spans="1:5" ht="15.75" x14ac:dyDescent="0.2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10.25" x14ac:dyDescent="0.2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75" x14ac:dyDescent="0.25">
      <c r="A263" s="32"/>
      <c r="B263" s="11" t="s">
        <v>8</v>
      </c>
      <c r="C263" s="42"/>
      <c r="D263" s="42"/>
      <c r="E263" s="42"/>
    </row>
    <row r="264" spans="1:5" ht="15.75" x14ac:dyDescent="0.2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75" x14ac:dyDescent="0.2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75" x14ac:dyDescent="0.2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" customHeight="1" x14ac:dyDescent="0.2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75" x14ac:dyDescent="0.25">
      <c r="A268" s="32"/>
      <c r="B268" s="11" t="s">
        <v>8</v>
      </c>
      <c r="C268" s="42"/>
      <c r="D268" s="42"/>
      <c r="E268" s="42"/>
    </row>
    <row r="269" spans="1:5" ht="15.75" x14ac:dyDescent="0.25">
      <c r="A269" s="32"/>
      <c r="B269" s="11" t="s">
        <v>9</v>
      </c>
      <c r="C269" s="42"/>
      <c r="D269" s="42"/>
      <c r="E269" s="42"/>
    </row>
    <row r="270" spans="1:5" ht="15.75" x14ac:dyDescent="0.2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.75" x14ac:dyDescent="0.2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2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75" x14ac:dyDescent="0.25">
      <c r="A273" s="29"/>
      <c r="B273" s="11" t="s">
        <v>0</v>
      </c>
      <c r="C273" s="3"/>
      <c r="D273" s="3"/>
      <c r="E273" s="3"/>
    </row>
    <row r="274" spans="1:8" ht="49.5" customHeight="1" x14ac:dyDescent="0.2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75" x14ac:dyDescent="0.25">
      <c r="A275" s="32"/>
      <c r="B275" s="17" t="s">
        <v>8</v>
      </c>
      <c r="C275" s="22"/>
      <c r="D275" s="22"/>
      <c r="E275" s="22"/>
      <c r="F275" s="4"/>
    </row>
    <row r="276" spans="1:8" ht="15.75" x14ac:dyDescent="0.2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2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75" x14ac:dyDescent="0.2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75" x14ac:dyDescent="0.25">
      <c r="A279" s="32"/>
      <c r="B279" s="11" t="s">
        <v>8</v>
      </c>
      <c r="C279" s="25"/>
      <c r="D279" s="25"/>
      <c r="E279" s="25"/>
    </row>
    <row r="280" spans="1:8" ht="15.75" x14ac:dyDescent="0.2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75" x14ac:dyDescent="0.2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75" x14ac:dyDescent="0.25">
      <c r="A282" s="26"/>
      <c r="B282" s="24"/>
      <c r="C282" s="27"/>
      <c r="D282" s="27"/>
      <c r="E282" s="27"/>
    </row>
    <row r="283" spans="1:8" ht="15.75" x14ac:dyDescent="0.25">
      <c r="A283" s="26"/>
      <c r="B283" s="24"/>
      <c r="C283" s="27"/>
      <c r="D283" s="27"/>
      <c r="E283" s="27"/>
    </row>
    <row r="284" spans="1:8" ht="15.75" x14ac:dyDescent="0.25">
      <c r="A284" s="26"/>
      <c r="B284" s="24"/>
      <c r="C284" s="27"/>
      <c r="D284" s="27"/>
      <c r="E284" s="27"/>
    </row>
    <row r="285" spans="1:8" ht="15.75" x14ac:dyDescent="0.25">
      <c r="A285" s="26"/>
      <c r="B285" s="24"/>
      <c r="C285" s="27"/>
      <c r="D285" s="27"/>
      <c r="E285" s="27"/>
    </row>
    <row r="286" spans="1:8" ht="18.75" x14ac:dyDescent="0.3">
      <c r="A286" s="99"/>
      <c r="B286" s="100"/>
      <c r="C286" s="100"/>
      <c r="D286" s="100"/>
      <c r="E286" s="100"/>
    </row>
    <row r="289" spans="3:5" x14ac:dyDescent="0.25">
      <c r="C289" s="4"/>
      <c r="D289" s="4"/>
      <c r="E289" s="4"/>
    </row>
    <row r="292" spans="3:5" x14ac:dyDescent="0.2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297"/>
  <sheetViews>
    <sheetView view="pageBreakPreview" zoomScale="71" zoomScaleNormal="70" zoomScaleSheetLayoutView="71" workbookViewId="0">
      <pane xSplit="2" ySplit="6" topLeftCell="C275" activePane="bottomRight" state="frozen"/>
      <selection pane="topRight" activeCell="C1" sqref="C1"/>
      <selection pane="bottomLeft" activeCell="A7" sqref="A7"/>
      <selection pane="bottomRight" activeCell="G205" sqref="G205"/>
    </sheetView>
  </sheetViews>
  <sheetFormatPr defaultColWidth="9.28515625" defaultRowHeight="15" x14ac:dyDescent="0.25"/>
  <cols>
    <col min="1" max="1" width="6" style="1" customWidth="1"/>
    <col min="2" max="2" width="56.7109375" style="1" customWidth="1"/>
    <col min="3" max="3" width="20" style="1" customWidth="1"/>
    <col min="4" max="4" width="19.140625" style="1" customWidth="1"/>
    <col min="5" max="5" width="17.7109375" style="1" customWidth="1"/>
    <col min="6" max="6" width="17.42578125" style="1" customWidth="1"/>
    <col min="7" max="7" width="20.7109375" style="1" customWidth="1"/>
    <col min="8" max="8" width="21.7109375" style="1" customWidth="1"/>
    <col min="9" max="9" width="13.5703125" style="1" bestFit="1" customWidth="1"/>
    <col min="10" max="16384" width="9.28515625" style="1"/>
  </cols>
  <sheetData>
    <row r="1" spans="1:7" ht="21" customHeight="1" x14ac:dyDescent="0.3">
      <c r="A1" s="77"/>
      <c r="B1" s="77"/>
      <c r="C1" s="77"/>
      <c r="D1" s="77"/>
      <c r="E1" s="77"/>
      <c r="F1" s="77"/>
      <c r="G1" s="78"/>
    </row>
    <row r="2" spans="1:7" ht="29.25" customHeight="1" x14ac:dyDescent="0.25">
      <c r="A2" s="107" t="s">
        <v>148</v>
      </c>
      <c r="B2" s="107"/>
      <c r="C2" s="107"/>
      <c r="D2" s="107"/>
      <c r="E2" s="107"/>
      <c r="F2" s="107"/>
      <c r="G2" s="107"/>
    </row>
    <row r="3" spans="1:7" ht="18" customHeight="1" x14ac:dyDescent="0.3">
      <c r="A3" s="112"/>
      <c r="B3" s="112"/>
      <c r="C3" s="112"/>
      <c r="D3" s="112"/>
      <c r="E3" s="112"/>
      <c r="F3" s="112"/>
      <c r="G3" s="112"/>
    </row>
    <row r="4" spans="1:7" ht="29.25" customHeight="1" x14ac:dyDescent="0.25">
      <c r="A4" s="76"/>
      <c r="B4" s="76"/>
      <c r="C4" s="76"/>
      <c r="D4" s="76"/>
      <c r="E4" s="76"/>
      <c r="F4" s="55"/>
      <c r="G4" s="82" t="s">
        <v>114</v>
      </c>
    </row>
    <row r="5" spans="1:7" ht="14.85" customHeight="1" x14ac:dyDescent="0.25">
      <c r="A5" s="108" t="s">
        <v>4</v>
      </c>
      <c r="B5" s="110" t="s">
        <v>5</v>
      </c>
      <c r="C5" s="110" t="s">
        <v>149</v>
      </c>
      <c r="D5" s="110" t="s">
        <v>150</v>
      </c>
      <c r="E5" s="110" t="s">
        <v>151</v>
      </c>
      <c r="F5" s="110" t="s">
        <v>119</v>
      </c>
      <c r="G5" s="110" t="s">
        <v>120</v>
      </c>
    </row>
    <row r="6" spans="1:7" ht="61.5" customHeight="1" x14ac:dyDescent="0.25">
      <c r="A6" s="109"/>
      <c r="B6" s="111"/>
      <c r="C6" s="111"/>
      <c r="D6" s="111"/>
      <c r="E6" s="111"/>
      <c r="F6" s="111"/>
      <c r="G6" s="111"/>
    </row>
    <row r="7" spans="1:7" ht="15.6" x14ac:dyDescent="0.3">
      <c r="A7" s="34" t="s">
        <v>6</v>
      </c>
      <c r="B7" s="7">
        <v>2</v>
      </c>
      <c r="C7" s="54">
        <v>3</v>
      </c>
      <c r="D7" s="54">
        <v>4</v>
      </c>
      <c r="E7" s="54">
        <v>5</v>
      </c>
      <c r="F7" s="54" t="s">
        <v>121</v>
      </c>
      <c r="G7" s="54">
        <v>7</v>
      </c>
    </row>
    <row r="8" spans="1:7" ht="19.899999999999999" customHeight="1" x14ac:dyDescent="0.25">
      <c r="A8" s="29" t="s">
        <v>3</v>
      </c>
      <c r="B8" s="47" t="s">
        <v>7</v>
      </c>
      <c r="C8" s="56">
        <f>C9+C13+C17+C21+C25+C29</f>
        <v>23876577.719999999</v>
      </c>
      <c r="D8" s="56">
        <f t="shared" ref="D8:E8" si="0">D9+D13+D17+D21+D25+D29</f>
        <v>307809.33999999997</v>
      </c>
      <c r="E8" s="56">
        <f t="shared" si="0"/>
        <v>307809.33999999997</v>
      </c>
      <c r="F8" s="56">
        <f>E8/C8*100</f>
        <v>1.2891685886045816</v>
      </c>
      <c r="G8" s="56"/>
    </row>
    <row r="9" spans="1:7" ht="82.9" customHeight="1" x14ac:dyDescent="0.25">
      <c r="A9" s="29"/>
      <c r="B9" s="44" t="s">
        <v>41</v>
      </c>
      <c r="C9" s="57">
        <f t="shared" ref="C9:E9" si="1">C11+C12</f>
        <v>255000</v>
      </c>
      <c r="D9" s="57">
        <f t="shared" si="1"/>
        <v>0</v>
      </c>
      <c r="E9" s="57">
        <f t="shared" si="1"/>
        <v>0</v>
      </c>
      <c r="F9" s="42">
        <f t="shared" ref="F9:F52" si="2">E9/C9*100</f>
        <v>0</v>
      </c>
      <c r="G9" s="70" t="s">
        <v>130</v>
      </c>
    </row>
    <row r="10" spans="1:7" ht="15.75" x14ac:dyDescent="0.25">
      <c r="A10" s="32"/>
      <c r="B10" s="6" t="s">
        <v>8</v>
      </c>
      <c r="C10" s="58"/>
      <c r="D10" s="58"/>
      <c r="E10" s="58"/>
      <c r="F10" s="42"/>
      <c r="G10" s="70"/>
    </row>
    <row r="11" spans="1:7" ht="19.899999999999999" customHeight="1" x14ac:dyDescent="0.25">
      <c r="A11" s="32"/>
      <c r="B11" s="6" t="s">
        <v>9</v>
      </c>
      <c r="C11" s="57"/>
      <c r="D11" s="57"/>
      <c r="E11" s="57"/>
      <c r="F11" s="42"/>
      <c r="G11" s="70"/>
    </row>
    <row r="12" spans="1:7" ht="22.9" customHeight="1" x14ac:dyDescent="0.25">
      <c r="A12" s="32"/>
      <c r="B12" s="6" t="s">
        <v>12</v>
      </c>
      <c r="C12" s="58">
        <v>255000</v>
      </c>
      <c r="D12" s="58"/>
      <c r="E12" s="58"/>
      <c r="F12" s="42">
        <f t="shared" si="2"/>
        <v>0</v>
      </c>
      <c r="G12" s="70"/>
    </row>
    <row r="13" spans="1:7" ht="82.9" customHeight="1" x14ac:dyDescent="0.25">
      <c r="A13" s="29"/>
      <c r="B13" s="44" t="s">
        <v>11</v>
      </c>
      <c r="C13" s="57">
        <f t="shared" ref="C13:E13" si="3">C15+C16</f>
        <v>4522200</v>
      </c>
      <c r="D13" s="57">
        <f t="shared" si="3"/>
        <v>108286.34</v>
      </c>
      <c r="E13" s="57">
        <f t="shared" si="3"/>
        <v>108286.34</v>
      </c>
      <c r="F13" s="42">
        <f t="shared" si="2"/>
        <v>2.3945499977886868</v>
      </c>
      <c r="G13" s="70" t="s">
        <v>130</v>
      </c>
    </row>
    <row r="14" spans="1:7" ht="15.75" x14ac:dyDescent="0.25">
      <c r="A14" s="32"/>
      <c r="B14" s="6" t="s">
        <v>8</v>
      </c>
      <c r="C14" s="57"/>
      <c r="D14" s="57"/>
      <c r="E14" s="57"/>
      <c r="F14" s="42"/>
      <c r="G14" s="70"/>
    </row>
    <row r="15" spans="1:7" ht="16.899999999999999" customHeight="1" x14ac:dyDescent="0.25">
      <c r="A15" s="32"/>
      <c r="B15" s="6" t="s">
        <v>9</v>
      </c>
      <c r="C15" s="57"/>
      <c r="D15" s="57"/>
      <c r="E15" s="57"/>
      <c r="F15" s="42"/>
      <c r="G15" s="70"/>
    </row>
    <row r="16" spans="1:7" ht="18.399999999999999" customHeight="1" x14ac:dyDescent="0.25">
      <c r="A16" s="35"/>
      <c r="B16" s="6" t="s">
        <v>12</v>
      </c>
      <c r="C16" s="57">
        <v>4522200</v>
      </c>
      <c r="D16" s="57">
        <v>108286.34</v>
      </c>
      <c r="E16" s="57">
        <v>108286.34</v>
      </c>
      <c r="F16" s="42">
        <f t="shared" si="2"/>
        <v>2.3945499977886868</v>
      </c>
      <c r="G16" s="70"/>
    </row>
    <row r="17" spans="1:7" ht="200.45" customHeight="1" x14ac:dyDescent="0.25">
      <c r="A17" s="29"/>
      <c r="B17" s="44" t="s">
        <v>13</v>
      </c>
      <c r="C17" s="57">
        <f t="shared" ref="C17:E17" si="4">C19+C20</f>
        <v>46734.81</v>
      </c>
      <c r="D17" s="57">
        <f t="shared" si="4"/>
        <v>0</v>
      </c>
      <c r="E17" s="57">
        <f t="shared" si="4"/>
        <v>0</v>
      </c>
      <c r="F17" s="42">
        <f t="shared" si="2"/>
        <v>0</v>
      </c>
      <c r="G17" s="70" t="s">
        <v>130</v>
      </c>
    </row>
    <row r="18" spans="1:7" ht="15.75" x14ac:dyDescent="0.25">
      <c r="A18" s="32"/>
      <c r="B18" s="6" t="s">
        <v>8</v>
      </c>
      <c r="C18" s="57"/>
      <c r="D18" s="57"/>
      <c r="E18" s="57"/>
      <c r="F18" s="42"/>
      <c r="G18" s="70"/>
    </row>
    <row r="19" spans="1:7" ht="15.75" x14ac:dyDescent="0.25">
      <c r="A19" s="32"/>
      <c r="B19" s="6" t="s">
        <v>9</v>
      </c>
      <c r="C19" s="57"/>
      <c r="D19" s="57"/>
      <c r="E19" s="57"/>
      <c r="F19" s="42"/>
      <c r="G19" s="70"/>
    </row>
    <row r="20" spans="1:7" ht="19.149999999999999" customHeight="1" x14ac:dyDescent="0.25">
      <c r="A20" s="35"/>
      <c r="B20" s="6" t="s">
        <v>12</v>
      </c>
      <c r="C20" s="57">
        <v>46734.81</v>
      </c>
      <c r="D20" s="57"/>
      <c r="E20" s="57"/>
      <c r="F20" s="42">
        <f t="shared" si="2"/>
        <v>0</v>
      </c>
      <c r="G20" s="70"/>
    </row>
    <row r="21" spans="1:7" ht="68.45" customHeight="1" x14ac:dyDescent="0.25">
      <c r="A21" s="29"/>
      <c r="B21" s="44" t="s">
        <v>14</v>
      </c>
      <c r="C21" s="57">
        <f>C23+C24</f>
        <v>11616800</v>
      </c>
      <c r="D21" s="57">
        <f t="shared" ref="D21:E21" si="5">D23+D24</f>
        <v>199523</v>
      </c>
      <c r="E21" s="57">
        <f t="shared" si="5"/>
        <v>199523</v>
      </c>
      <c r="F21" s="42">
        <f t="shared" si="2"/>
        <v>1.7175383926726808</v>
      </c>
      <c r="G21" s="70" t="s">
        <v>130</v>
      </c>
    </row>
    <row r="22" spans="1:7" ht="15.75" x14ac:dyDescent="0.25">
      <c r="A22" s="32"/>
      <c r="B22" s="6" t="s">
        <v>8</v>
      </c>
      <c r="C22" s="57"/>
      <c r="D22" s="57"/>
      <c r="E22" s="57"/>
      <c r="F22" s="42"/>
      <c r="G22" s="70"/>
    </row>
    <row r="23" spans="1:7" ht="19.5" customHeight="1" x14ac:dyDescent="0.25">
      <c r="A23" s="35"/>
      <c r="B23" s="6" t="s">
        <v>12</v>
      </c>
      <c r="C23" s="57">
        <v>10669100</v>
      </c>
      <c r="D23" s="57">
        <v>185523</v>
      </c>
      <c r="E23" s="57">
        <v>185523</v>
      </c>
      <c r="F23" s="42">
        <f>E23/C23*100</f>
        <v>1.7388814426708907</v>
      </c>
      <c r="G23" s="70"/>
    </row>
    <row r="24" spans="1:7" ht="19.5" customHeight="1" x14ac:dyDescent="0.25">
      <c r="A24" s="35"/>
      <c r="B24" s="6" t="s">
        <v>12</v>
      </c>
      <c r="C24" s="57">
        <v>947700</v>
      </c>
      <c r="D24" s="57">
        <v>14000</v>
      </c>
      <c r="E24" s="57">
        <v>14000</v>
      </c>
      <c r="F24" s="42">
        <f t="shared" si="2"/>
        <v>1.4772607365199957</v>
      </c>
      <c r="G24" s="70"/>
    </row>
    <row r="25" spans="1:7" ht="114.6" customHeight="1" x14ac:dyDescent="0.25">
      <c r="A25" s="29"/>
      <c r="B25" s="15" t="s">
        <v>40</v>
      </c>
      <c r="C25" s="59">
        <f t="shared" ref="C25:E25" si="6">C27+C28</f>
        <v>1002700</v>
      </c>
      <c r="D25" s="59">
        <f t="shared" si="6"/>
        <v>0</v>
      </c>
      <c r="E25" s="59">
        <f t="shared" si="6"/>
        <v>0</v>
      </c>
      <c r="F25" s="42">
        <f t="shared" si="2"/>
        <v>0</v>
      </c>
      <c r="G25" s="70" t="s">
        <v>130</v>
      </c>
    </row>
    <row r="26" spans="1:7" ht="15.75" x14ac:dyDescent="0.25">
      <c r="A26" s="31"/>
      <c r="B26" s="6" t="s">
        <v>8</v>
      </c>
      <c r="C26" s="57"/>
      <c r="D26" s="57"/>
      <c r="E26" s="57"/>
      <c r="F26" s="42"/>
      <c r="G26" s="70"/>
    </row>
    <row r="27" spans="1:7" ht="19.5" customHeight="1" x14ac:dyDescent="0.25">
      <c r="A27" s="31"/>
      <c r="B27" s="6" t="s">
        <v>15</v>
      </c>
      <c r="C27" s="57">
        <v>1002700</v>
      </c>
      <c r="D27" s="57"/>
      <c r="E27" s="57"/>
      <c r="F27" s="42">
        <f t="shared" si="2"/>
        <v>0</v>
      </c>
      <c r="G27" s="70"/>
    </row>
    <row r="28" spans="1:7" ht="19.149999999999999" customHeight="1" x14ac:dyDescent="0.25">
      <c r="A28" s="31"/>
      <c r="B28" s="6" t="s">
        <v>12</v>
      </c>
      <c r="C28" s="57"/>
      <c r="D28" s="57"/>
      <c r="E28" s="57"/>
      <c r="F28" s="42"/>
      <c r="G28" s="70"/>
    </row>
    <row r="29" spans="1:7" ht="47.25" x14ac:dyDescent="0.25">
      <c r="A29" s="32"/>
      <c r="B29" s="68" t="s">
        <v>152</v>
      </c>
      <c r="C29" s="57">
        <f t="shared" ref="C29:E29" si="7">C31+C32</f>
        <v>6433142.9100000001</v>
      </c>
      <c r="D29" s="57">
        <f t="shared" si="7"/>
        <v>0</v>
      </c>
      <c r="E29" s="57">
        <f t="shared" si="7"/>
        <v>0</v>
      </c>
      <c r="F29" s="42">
        <f t="shared" si="2"/>
        <v>0</v>
      </c>
      <c r="G29" s="70" t="s">
        <v>153</v>
      </c>
    </row>
    <row r="30" spans="1:7" ht="15.75" x14ac:dyDescent="0.25">
      <c r="A30" s="32"/>
      <c r="B30" s="41" t="s">
        <v>8</v>
      </c>
      <c r="C30" s="57"/>
      <c r="D30" s="57"/>
      <c r="E30" s="57"/>
      <c r="F30" s="42"/>
      <c r="G30" s="70"/>
    </row>
    <row r="31" spans="1:7" ht="19.149999999999999" customHeight="1" x14ac:dyDescent="0.25">
      <c r="A31" s="32"/>
      <c r="B31" s="41" t="s">
        <v>9</v>
      </c>
      <c r="C31" s="57">
        <v>5302375.2300000004</v>
      </c>
      <c r="D31" s="57"/>
      <c r="E31" s="57"/>
      <c r="F31" s="42">
        <f t="shared" si="2"/>
        <v>0</v>
      </c>
      <c r="G31" s="70"/>
    </row>
    <row r="32" spans="1:7" ht="19.149999999999999" customHeight="1" x14ac:dyDescent="0.25">
      <c r="A32" s="32"/>
      <c r="B32" s="68" t="s">
        <v>10</v>
      </c>
      <c r="C32" s="57">
        <v>1130767.68</v>
      </c>
      <c r="D32" s="57"/>
      <c r="E32" s="57"/>
      <c r="F32" s="42"/>
      <c r="G32" s="70"/>
    </row>
    <row r="33" spans="1:7" ht="36.6" customHeight="1" x14ac:dyDescent="0.25">
      <c r="A33" s="29" t="s">
        <v>2</v>
      </c>
      <c r="B33" s="47" t="s">
        <v>16</v>
      </c>
      <c r="C33" s="60">
        <f>C34</f>
        <v>13534200</v>
      </c>
      <c r="D33" s="60">
        <f t="shared" ref="D33:E33" si="8">D34</f>
        <v>168121.12</v>
      </c>
      <c r="E33" s="60">
        <f t="shared" si="8"/>
        <v>168121.12</v>
      </c>
      <c r="F33" s="3">
        <f t="shared" si="2"/>
        <v>1.2421947362976755</v>
      </c>
      <c r="G33" s="71"/>
    </row>
    <row r="34" spans="1:7" ht="84.4" customHeight="1" x14ac:dyDescent="0.25">
      <c r="A34" s="29"/>
      <c r="B34" s="44" t="s">
        <v>17</v>
      </c>
      <c r="C34" s="57">
        <f t="shared" ref="C34" si="9">C36+C37</f>
        <v>13534200</v>
      </c>
      <c r="D34" s="57">
        <f>D36+D37</f>
        <v>168121.12</v>
      </c>
      <c r="E34" s="57">
        <f>E36+E37</f>
        <v>168121.12</v>
      </c>
      <c r="F34" s="42">
        <f t="shared" si="2"/>
        <v>1.2421947362976755</v>
      </c>
      <c r="G34" s="70" t="s">
        <v>131</v>
      </c>
    </row>
    <row r="35" spans="1:7" ht="15.75" x14ac:dyDescent="0.25">
      <c r="A35" s="29"/>
      <c r="B35" s="6" t="s">
        <v>8</v>
      </c>
      <c r="C35" s="57"/>
      <c r="D35" s="57"/>
      <c r="E35" s="57"/>
      <c r="F35" s="42"/>
      <c r="G35" s="70"/>
    </row>
    <row r="36" spans="1:7" ht="19.5" customHeight="1" x14ac:dyDescent="0.25">
      <c r="A36" s="32"/>
      <c r="B36" s="6" t="s">
        <v>15</v>
      </c>
      <c r="C36" s="57">
        <v>13534200</v>
      </c>
      <c r="D36" s="57">
        <v>168121.12</v>
      </c>
      <c r="E36" s="57">
        <v>168121.12</v>
      </c>
      <c r="F36" s="42">
        <f t="shared" si="2"/>
        <v>1.2421947362976755</v>
      </c>
      <c r="G36" s="70"/>
    </row>
    <row r="37" spans="1:7" ht="19.899999999999999" customHeight="1" x14ac:dyDescent="0.25">
      <c r="A37" s="32"/>
      <c r="B37" s="6" t="s">
        <v>18</v>
      </c>
      <c r="C37" s="57"/>
      <c r="D37" s="57"/>
      <c r="E37" s="57"/>
      <c r="F37" s="42"/>
      <c r="G37" s="70"/>
    </row>
    <row r="38" spans="1:7" ht="20.65" customHeight="1" x14ac:dyDescent="0.25">
      <c r="A38" s="29" t="s">
        <v>1</v>
      </c>
      <c r="B38" s="47" t="s">
        <v>19</v>
      </c>
      <c r="C38" s="56">
        <f>C39+C43+C63+C84+C105+C109+C113</f>
        <v>1582189805.6500001</v>
      </c>
      <c r="D38" s="56">
        <f t="shared" ref="D38:E38" si="10">D39+D43+D63+D84+D105+D109+D113</f>
        <v>0</v>
      </c>
      <c r="E38" s="56">
        <f t="shared" si="10"/>
        <v>0</v>
      </c>
      <c r="F38" s="3">
        <f t="shared" si="2"/>
        <v>0</v>
      </c>
      <c r="G38" s="71"/>
    </row>
    <row r="39" spans="1:7" ht="85.9" customHeight="1" x14ac:dyDescent="0.25">
      <c r="A39" s="29"/>
      <c r="B39" s="6" t="s">
        <v>93</v>
      </c>
      <c r="C39" s="62">
        <f t="shared" ref="C39:E39" si="11">C41+C42</f>
        <v>28828400</v>
      </c>
      <c r="D39" s="62">
        <f t="shared" si="11"/>
        <v>0</v>
      </c>
      <c r="E39" s="62">
        <f t="shared" si="11"/>
        <v>0</v>
      </c>
      <c r="F39" s="42">
        <f t="shared" si="2"/>
        <v>0</v>
      </c>
      <c r="G39" s="70" t="s">
        <v>132</v>
      </c>
    </row>
    <row r="40" spans="1:7" ht="15.75" x14ac:dyDescent="0.25">
      <c r="A40" s="29"/>
      <c r="B40" s="6" t="s">
        <v>8</v>
      </c>
      <c r="C40" s="57"/>
      <c r="D40" s="57"/>
      <c r="E40" s="57"/>
      <c r="F40" s="42"/>
      <c r="G40" s="70"/>
    </row>
    <row r="41" spans="1:7" ht="15.75" x14ac:dyDescent="0.25">
      <c r="A41" s="29"/>
      <c r="B41" s="6" t="s">
        <v>9</v>
      </c>
      <c r="C41" s="57"/>
      <c r="D41" s="57"/>
      <c r="E41" s="57"/>
      <c r="F41" s="42"/>
      <c r="G41" s="70"/>
    </row>
    <row r="42" spans="1:7" ht="22.15" customHeight="1" x14ac:dyDescent="0.25">
      <c r="A42" s="29"/>
      <c r="B42" s="6" t="s">
        <v>10</v>
      </c>
      <c r="C42" s="57">
        <v>28828400</v>
      </c>
      <c r="D42" s="57"/>
      <c r="E42" s="57"/>
      <c r="F42" s="42">
        <f t="shared" si="2"/>
        <v>0</v>
      </c>
      <c r="G42" s="70"/>
    </row>
    <row r="43" spans="1:7" ht="85.9" customHeight="1" x14ac:dyDescent="0.25">
      <c r="A43" s="29"/>
      <c r="B43" s="15" t="s">
        <v>117</v>
      </c>
      <c r="C43" s="62">
        <f>C45</f>
        <v>933320000</v>
      </c>
      <c r="D43" s="62">
        <f t="shared" ref="D43:E43" si="12">D45</f>
        <v>0</v>
      </c>
      <c r="E43" s="62">
        <f t="shared" si="12"/>
        <v>0</v>
      </c>
      <c r="F43" s="42">
        <f t="shared" si="2"/>
        <v>0</v>
      </c>
      <c r="G43" s="70" t="s">
        <v>132</v>
      </c>
    </row>
    <row r="44" spans="1:7" ht="15.75" x14ac:dyDescent="0.25">
      <c r="A44" s="29"/>
      <c r="B44" s="6" t="s">
        <v>8</v>
      </c>
      <c r="C44" s="57"/>
      <c r="D44" s="57"/>
      <c r="E44" s="57"/>
      <c r="F44" s="42"/>
      <c r="G44" s="70"/>
    </row>
    <row r="45" spans="1:7" ht="19.5" customHeight="1" x14ac:dyDescent="0.25">
      <c r="A45" s="29"/>
      <c r="B45" s="6" t="s">
        <v>113</v>
      </c>
      <c r="C45" s="57">
        <f>C49+C52</f>
        <v>933320000</v>
      </c>
      <c r="D45" s="57">
        <f>D49+D52</f>
        <v>0</v>
      </c>
      <c r="E45" s="57">
        <f>E49+E52</f>
        <v>0</v>
      </c>
      <c r="F45" s="42">
        <f t="shared" si="2"/>
        <v>0</v>
      </c>
      <c r="G45" s="70"/>
    </row>
    <row r="46" spans="1:7" ht="15.75" x14ac:dyDescent="0.25">
      <c r="A46" s="50"/>
      <c r="B46" s="33" t="s">
        <v>0</v>
      </c>
      <c r="C46" s="57"/>
      <c r="D46" s="57"/>
      <c r="E46" s="57"/>
      <c r="F46" s="42"/>
      <c r="G46" s="70"/>
    </row>
    <row r="47" spans="1:7" ht="36.6" customHeight="1" x14ac:dyDescent="0.25">
      <c r="A47" s="50"/>
      <c r="B47" s="33" t="s">
        <v>115</v>
      </c>
      <c r="C47" s="62">
        <f>C49</f>
        <v>376709100</v>
      </c>
      <c r="D47" s="62">
        <f t="shared" ref="D47:E47" si="13">D49</f>
        <v>0</v>
      </c>
      <c r="E47" s="62">
        <f t="shared" si="13"/>
        <v>0</v>
      </c>
      <c r="F47" s="42">
        <f t="shared" si="2"/>
        <v>0</v>
      </c>
      <c r="G47" s="70"/>
    </row>
    <row r="48" spans="1:7" ht="15.75" x14ac:dyDescent="0.25">
      <c r="A48" s="50"/>
      <c r="B48" s="33" t="s">
        <v>8</v>
      </c>
      <c r="C48" s="57"/>
      <c r="D48" s="57"/>
      <c r="E48" s="57"/>
      <c r="F48" s="42"/>
      <c r="G48" s="70"/>
    </row>
    <row r="49" spans="1:7" ht="18.399999999999999" customHeight="1" x14ac:dyDescent="0.25">
      <c r="A49" s="50"/>
      <c r="B49" s="33" t="s">
        <v>113</v>
      </c>
      <c r="C49" s="57">
        <v>376709100</v>
      </c>
      <c r="D49" s="57"/>
      <c r="E49" s="57"/>
      <c r="F49" s="42">
        <f t="shared" si="2"/>
        <v>0</v>
      </c>
      <c r="G49" s="70"/>
    </row>
    <row r="50" spans="1:7" ht="31.5" x14ac:dyDescent="0.25">
      <c r="A50" s="50"/>
      <c r="B50" s="33" t="s">
        <v>116</v>
      </c>
      <c r="C50" s="57">
        <f>C52</f>
        <v>556610900</v>
      </c>
      <c r="D50" s="57">
        <f t="shared" ref="D50:E50" si="14">D52</f>
        <v>0</v>
      </c>
      <c r="E50" s="57">
        <f t="shared" si="14"/>
        <v>0</v>
      </c>
      <c r="F50" s="42">
        <f t="shared" si="2"/>
        <v>0</v>
      </c>
      <c r="G50" s="70"/>
    </row>
    <row r="51" spans="1:7" ht="15.75" x14ac:dyDescent="0.25">
      <c r="A51" s="50"/>
      <c r="B51" s="33" t="s">
        <v>8</v>
      </c>
      <c r="C51" s="57"/>
      <c r="D51" s="57"/>
      <c r="E51" s="57"/>
      <c r="F51" s="42"/>
      <c r="G51" s="70"/>
    </row>
    <row r="52" spans="1:7" ht="18.399999999999999" customHeight="1" x14ac:dyDescent="0.25">
      <c r="A52" s="50"/>
      <c r="B52" s="33" t="s">
        <v>118</v>
      </c>
      <c r="C52" s="57">
        <f>C56+C59+C62</f>
        <v>556610900</v>
      </c>
      <c r="D52" s="57">
        <f t="shared" ref="D52:E52" si="15">D56+D59+D62</f>
        <v>0</v>
      </c>
      <c r="E52" s="57">
        <f t="shared" si="15"/>
        <v>0</v>
      </c>
      <c r="F52" s="42">
        <f t="shared" si="2"/>
        <v>0</v>
      </c>
      <c r="G52" s="70"/>
    </row>
    <row r="53" spans="1:7" ht="15.75" x14ac:dyDescent="0.25">
      <c r="A53" s="50"/>
      <c r="B53" s="51" t="s">
        <v>0</v>
      </c>
      <c r="C53" s="57"/>
      <c r="D53" s="57"/>
      <c r="E53" s="57"/>
      <c r="F53" s="42"/>
      <c r="G53" s="70"/>
    </row>
    <row r="54" spans="1:7" ht="52.15" customHeight="1" x14ac:dyDescent="0.25">
      <c r="A54" s="50"/>
      <c r="B54" s="51" t="s">
        <v>46</v>
      </c>
      <c r="C54" s="57">
        <f>C56</f>
        <v>464307900</v>
      </c>
      <c r="D54" s="57">
        <f t="shared" ref="D54:E54" si="16">D56</f>
        <v>0</v>
      </c>
      <c r="E54" s="57">
        <f t="shared" si="16"/>
        <v>0</v>
      </c>
      <c r="F54" s="42">
        <f t="shared" ref="F54:F158" si="17">E54/C54*100</f>
        <v>0</v>
      </c>
      <c r="G54" s="70"/>
    </row>
    <row r="55" spans="1:7" ht="15.75" x14ac:dyDescent="0.25">
      <c r="A55" s="50"/>
      <c r="B55" s="51" t="s">
        <v>8</v>
      </c>
      <c r="C55" s="57"/>
      <c r="D55" s="57"/>
      <c r="E55" s="57"/>
      <c r="F55" s="42"/>
      <c r="G55" s="70"/>
    </row>
    <row r="56" spans="1:7" ht="19.149999999999999" customHeight="1" x14ac:dyDescent="0.25">
      <c r="A56" s="50"/>
      <c r="B56" s="51" t="s">
        <v>12</v>
      </c>
      <c r="C56" s="57">
        <v>464307900</v>
      </c>
      <c r="D56" s="57"/>
      <c r="E56" s="57"/>
      <c r="F56" s="42">
        <f t="shared" si="17"/>
        <v>0</v>
      </c>
      <c r="G56" s="70"/>
    </row>
    <row r="57" spans="1:7" ht="33.6" customHeight="1" x14ac:dyDescent="0.25">
      <c r="A57" s="50"/>
      <c r="B57" s="51" t="s">
        <v>154</v>
      </c>
      <c r="C57" s="57">
        <f>C59</f>
        <v>25000000</v>
      </c>
      <c r="D57" s="57">
        <f t="shared" ref="D57:E57" si="18">D59</f>
        <v>0</v>
      </c>
      <c r="E57" s="57">
        <f t="shared" si="18"/>
        <v>0</v>
      </c>
      <c r="F57" s="42">
        <f t="shared" ref="F57" si="19">E57/C57*100</f>
        <v>0</v>
      </c>
      <c r="G57" s="70"/>
    </row>
    <row r="58" spans="1:7" ht="19.149999999999999" customHeight="1" x14ac:dyDescent="0.25">
      <c r="A58" s="50"/>
      <c r="B58" s="51" t="s">
        <v>8</v>
      </c>
      <c r="C58" s="57"/>
      <c r="D58" s="57"/>
      <c r="E58" s="57"/>
      <c r="F58" s="42"/>
      <c r="G58" s="70"/>
    </row>
    <row r="59" spans="1:7" ht="19.149999999999999" customHeight="1" x14ac:dyDescent="0.25">
      <c r="A59" s="50"/>
      <c r="B59" s="51" t="s">
        <v>12</v>
      </c>
      <c r="C59" s="57">
        <v>25000000</v>
      </c>
      <c r="D59" s="57"/>
      <c r="E59" s="57"/>
      <c r="F59" s="42">
        <f t="shared" ref="F59:F60" si="20">E59/C59*100</f>
        <v>0</v>
      </c>
      <c r="G59" s="70"/>
    </row>
    <row r="60" spans="1:7" ht="46.15" customHeight="1" x14ac:dyDescent="0.25">
      <c r="A60" s="50"/>
      <c r="B60" s="51" t="s">
        <v>155</v>
      </c>
      <c r="C60" s="57">
        <f>C62</f>
        <v>67303000</v>
      </c>
      <c r="D60" s="57">
        <f t="shared" ref="D60:E60" si="21">D62</f>
        <v>0</v>
      </c>
      <c r="E60" s="57">
        <f t="shared" si="21"/>
        <v>0</v>
      </c>
      <c r="F60" s="42">
        <f t="shared" si="20"/>
        <v>0</v>
      </c>
      <c r="G60" s="70"/>
    </row>
    <row r="61" spans="1:7" ht="19.149999999999999" customHeight="1" x14ac:dyDescent="0.25">
      <c r="A61" s="50"/>
      <c r="B61" s="51" t="s">
        <v>8</v>
      </c>
      <c r="C61" s="57"/>
      <c r="D61" s="57"/>
      <c r="E61" s="57"/>
      <c r="F61" s="42"/>
      <c r="G61" s="70"/>
    </row>
    <row r="62" spans="1:7" ht="19.149999999999999" customHeight="1" x14ac:dyDescent="0.25">
      <c r="A62" s="50"/>
      <c r="B62" s="51" t="s">
        <v>12</v>
      </c>
      <c r="C62" s="57">
        <v>67303000</v>
      </c>
      <c r="D62" s="57"/>
      <c r="E62" s="57"/>
      <c r="F62" s="42">
        <f t="shared" ref="F62:F66" si="22">E62/C62*100</f>
        <v>0</v>
      </c>
      <c r="G62" s="70"/>
    </row>
    <row r="63" spans="1:7" ht="78.75" x14ac:dyDescent="0.25">
      <c r="A63" s="50"/>
      <c r="B63" s="6" t="s">
        <v>159</v>
      </c>
      <c r="C63" s="57">
        <f>C65+C66</f>
        <v>352836586.5</v>
      </c>
      <c r="D63" s="57">
        <f t="shared" ref="D63:E63" si="23">D65+D66</f>
        <v>0</v>
      </c>
      <c r="E63" s="57">
        <f t="shared" si="23"/>
        <v>0</v>
      </c>
      <c r="F63" s="42">
        <f t="shared" si="22"/>
        <v>0</v>
      </c>
      <c r="G63" s="70" t="s">
        <v>133</v>
      </c>
    </row>
    <row r="64" spans="1:7" ht="19.149999999999999" customHeight="1" x14ac:dyDescent="0.25">
      <c r="A64" s="50"/>
      <c r="B64" s="6" t="s">
        <v>8</v>
      </c>
      <c r="C64" s="57"/>
      <c r="D64" s="57"/>
      <c r="E64" s="57"/>
      <c r="F64" s="42"/>
      <c r="G64" s="70"/>
    </row>
    <row r="65" spans="1:7" ht="19.149999999999999" customHeight="1" x14ac:dyDescent="0.25">
      <c r="A65" s="50"/>
      <c r="B65" s="6" t="s">
        <v>9</v>
      </c>
      <c r="C65" s="57">
        <f>C70+C74+C78+C82</f>
        <v>280530240</v>
      </c>
      <c r="D65" s="57">
        <f t="shared" ref="D65:E65" si="24">D70+D74+D78+D82</f>
        <v>0</v>
      </c>
      <c r="E65" s="57">
        <f t="shared" si="24"/>
        <v>0</v>
      </c>
      <c r="F65" s="42">
        <f t="shared" si="22"/>
        <v>0</v>
      </c>
      <c r="G65" s="70"/>
    </row>
    <row r="66" spans="1:7" ht="19.149999999999999" customHeight="1" x14ac:dyDescent="0.25">
      <c r="A66" s="50"/>
      <c r="B66" s="6" t="s">
        <v>10</v>
      </c>
      <c r="C66" s="57">
        <f>C71+C75+C79+C83</f>
        <v>72306346.5</v>
      </c>
      <c r="D66" s="57">
        <f t="shared" ref="D66:E66" si="25">D71+D75+D79+D83</f>
        <v>0</v>
      </c>
      <c r="E66" s="57">
        <f t="shared" si="25"/>
        <v>0</v>
      </c>
      <c r="F66" s="42">
        <f t="shared" si="22"/>
        <v>0</v>
      </c>
      <c r="G66" s="70"/>
    </row>
    <row r="67" spans="1:7" ht="19.149999999999999" customHeight="1" x14ac:dyDescent="0.25">
      <c r="A67" s="50"/>
      <c r="B67" s="33" t="s">
        <v>0</v>
      </c>
      <c r="C67" s="57"/>
      <c r="D67" s="57"/>
      <c r="E67" s="57"/>
      <c r="F67" s="42"/>
      <c r="G67" s="70"/>
    </row>
    <row r="68" spans="1:7" ht="31.5" x14ac:dyDescent="0.25">
      <c r="A68" s="50"/>
      <c r="B68" s="80" t="s">
        <v>139</v>
      </c>
      <c r="C68" s="57">
        <f>C70+C71</f>
        <v>88888629.5</v>
      </c>
      <c r="D68" s="57">
        <f t="shared" ref="D68:E68" si="26">D70+D71</f>
        <v>0</v>
      </c>
      <c r="E68" s="57">
        <f t="shared" si="26"/>
        <v>0</v>
      </c>
      <c r="F68" s="42">
        <f t="shared" si="17"/>
        <v>0</v>
      </c>
      <c r="G68" s="70"/>
    </row>
    <row r="69" spans="1:7" ht="15.75" x14ac:dyDescent="0.25">
      <c r="A69" s="50"/>
      <c r="B69" s="33" t="s">
        <v>8</v>
      </c>
      <c r="C69" s="57"/>
      <c r="D69" s="57"/>
      <c r="E69" s="57"/>
      <c r="F69" s="42"/>
      <c r="G69" s="70"/>
    </row>
    <row r="70" spans="1:7" ht="15.75" x14ac:dyDescent="0.25">
      <c r="A70" s="50"/>
      <c r="B70" s="81" t="s">
        <v>123</v>
      </c>
      <c r="C70" s="57">
        <v>75750630</v>
      </c>
      <c r="D70" s="57"/>
      <c r="E70" s="57"/>
      <c r="F70" s="42">
        <f t="shared" si="17"/>
        <v>0</v>
      </c>
      <c r="G70" s="70"/>
    </row>
    <row r="71" spans="1:7" ht="15.75" x14ac:dyDescent="0.25">
      <c r="A71" s="50"/>
      <c r="B71" s="33" t="s">
        <v>12</v>
      </c>
      <c r="C71" s="57">
        <v>13137999.5</v>
      </c>
      <c r="D71" s="57"/>
      <c r="E71" s="57"/>
      <c r="F71" s="42">
        <f t="shared" si="17"/>
        <v>0</v>
      </c>
      <c r="G71" s="70"/>
    </row>
    <row r="72" spans="1:7" ht="47.25" x14ac:dyDescent="0.25">
      <c r="A72" s="50"/>
      <c r="B72" s="80" t="s">
        <v>156</v>
      </c>
      <c r="C72" s="57">
        <f>C74+C75</f>
        <v>92561606</v>
      </c>
      <c r="D72" s="57">
        <f t="shared" ref="D72:E72" si="27">D74+D75</f>
        <v>0</v>
      </c>
      <c r="E72" s="57">
        <f t="shared" si="27"/>
        <v>0</v>
      </c>
      <c r="F72" s="42">
        <f t="shared" si="17"/>
        <v>0</v>
      </c>
      <c r="G72" s="70"/>
    </row>
    <row r="73" spans="1:7" ht="15.75" x14ac:dyDescent="0.25">
      <c r="A73" s="50"/>
      <c r="B73" s="33" t="s">
        <v>8</v>
      </c>
      <c r="C73" s="57"/>
      <c r="D73" s="57"/>
      <c r="E73" s="57"/>
      <c r="F73" s="42"/>
      <c r="G73" s="70"/>
    </row>
    <row r="74" spans="1:7" ht="15.75" x14ac:dyDescent="0.25">
      <c r="A74" s="50"/>
      <c r="B74" s="81" t="s">
        <v>123</v>
      </c>
      <c r="C74" s="57">
        <v>58724670</v>
      </c>
      <c r="D74" s="57"/>
      <c r="E74" s="57"/>
      <c r="F74" s="42">
        <f t="shared" si="17"/>
        <v>0</v>
      </c>
      <c r="G74" s="70"/>
    </row>
    <row r="75" spans="1:7" ht="15.75" x14ac:dyDescent="0.25">
      <c r="A75" s="50"/>
      <c r="B75" s="33" t="s">
        <v>12</v>
      </c>
      <c r="C75" s="57">
        <v>33836936</v>
      </c>
      <c r="D75" s="57"/>
      <c r="E75" s="57"/>
      <c r="F75" s="42">
        <f t="shared" si="17"/>
        <v>0</v>
      </c>
      <c r="G75" s="70"/>
    </row>
    <row r="76" spans="1:7" ht="47.25" x14ac:dyDescent="0.25">
      <c r="A76" s="50"/>
      <c r="B76" s="80" t="s">
        <v>157</v>
      </c>
      <c r="C76" s="57">
        <f>C78+C79</f>
        <v>25254290</v>
      </c>
      <c r="D76" s="57">
        <f t="shared" ref="D76:E76" si="28">D78+D79</f>
        <v>0</v>
      </c>
      <c r="E76" s="57">
        <f t="shared" si="28"/>
        <v>0</v>
      </c>
      <c r="F76" s="42">
        <f t="shared" si="17"/>
        <v>0</v>
      </c>
      <c r="G76" s="70"/>
    </row>
    <row r="77" spans="1:7" ht="15.75" x14ac:dyDescent="0.25">
      <c r="A77" s="50"/>
      <c r="B77" s="33" t="s">
        <v>8</v>
      </c>
      <c r="C77" s="57"/>
      <c r="D77" s="57"/>
      <c r="E77" s="57"/>
      <c r="F77" s="42"/>
      <c r="G77" s="70"/>
    </row>
    <row r="78" spans="1:7" ht="15.75" x14ac:dyDescent="0.25">
      <c r="A78" s="50"/>
      <c r="B78" s="81" t="s">
        <v>123</v>
      </c>
      <c r="C78" s="57">
        <v>21521600</v>
      </c>
      <c r="D78" s="57"/>
      <c r="E78" s="57"/>
      <c r="F78" s="42">
        <f t="shared" si="17"/>
        <v>0</v>
      </c>
      <c r="G78" s="70"/>
    </row>
    <row r="79" spans="1:7" ht="15.75" x14ac:dyDescent="0.25">
      <c r="A79" s="50"/>
      <c r="B79" s="33" t="s">
        <v>12</v>
      </c>
      <c r="C79" s="57">
        <v>3732690</v>
      </c>
      <c r="D79" s="57"/>
      <c r="E79" s="57"/>
      <c r="F79" s="42">
        <f t="shared" si="17"/>
        <v>0</v>
      </c>
      <c r="G79" s="70"/>
    </row>
    <row r="80" spans="1:7" ht="78.75" x14ac:dyDescent="0.25">
      <c r="A80" s="50"/>
      <c r="B80" s="80" t="s">
        <v>158</v>
      </c>
      <c r="C80" s="57">
        <f>C82+C83</f>
        <v>146132061</v>
      </c>
      <c r="D80" s="57">
        <f t="shared" ref="D80:E80" si="29">D82+D83</f>
        <v>0</v>
      </c>
      <c r="E80" s="57">
        <f t="shared" si="29"/>
        <v>0</v>
      </c>
      <c r="F80" s="42">
        <f t="shared" ref="F80" si="30">E80/C80*100</f>
        <v>0</v>
      </c>
      <c r="G80" s="70"/>
    </row>
    <row r="81" spans="1:7" ht="24" customHeight="1" x14ac:dyDescent="0.25">
      <c r="A81" s="50"/>
      <c r="B81" s="33" t="s">
        <v>8</v>
      </c>
      <c r="C81" s="57"/>
      <c r="D81" s="57"/>
      <c r="E81" s="57"/>
      <c r="F81" s="42"/>
      <c r="G81" s="70"/>
    </row>
    <row r="82" spans="1:7" ht="15.75" x14ac:dyDescent="0.25">
      <c r="A82" s="50"/>
      <c r="B82" s="81" t="s">
        <v>123</v>
      </c>
      <c r="C82" s="57">
        <v>124533340</v>
      </c>
      <c r="D82" s="57"/>
      <c r="E82" s="57"/>
      <c r="F82" s="42">
        <f t="shared" ref="F82:F83" si="31">E82/C82*100</f>
        <v>0</v>
      </c>
      <c r="G82" s="70"/>
    </row>
    <row r="83" spans="1:7" ht="15.75" x14ac:dyDescent="0.25">
      <c r="A83" s="50"/>
      <c r="B83" s="33" t="s">
        <v>12</v>
      </c>
      <c r="C83" s="57">
        <v>21598721</v>
      </c>
      <c r="D83" s="57"/>
      <c r="E83" s="57"/>
      <c r="F83" s="42">
        <f t="shared" si="31"/>
        <v>0</v>
      </c>
      <c r="G83" s="70"/>
    </row>
    <row r="84" spans="1:7" ht="90.4" customHeight="1" x14ac:dyDescent="0.25">
      <c r="A84" s="29"/>
      <c r="B84" s="15" t="s">
        <v>109</v>
      </c>
      <c r="C84" s="62">
        <f t="shared" ref="C84:E84" si="32">C86+C87</f>
        <v>263650419.15000001</v>
      </c>
      <c r="D84" s="62">
        <f t="shared" si="32"/>
        <v>0</v>
      </c>
      <c r="E84" s="62">
        <f t="shared" si="32"/>
        <v>0</v>
      </c>
      <c r="F84" s="42">
        <f t="shared" si="17"/>
        <v>0</v>
      </c>
      <c r="G84" s="70"/>
    </row>
    <row r="85" spans="1:7" ht="15.75" x14ac:dyDescent="0.25">
      <c r="A85" s="29"/>
      <c r="B85" s="6" t="s">
        <v>8</v>
      </c>
      <c r="C85" s="57"/>
      <c r="D85" s="57"/>
      <c r="E85" s="57"/>
      <c r="F85" s="42"/>
      <c r="G85" s="70"/>
    </row>
    <row r="86" spans="1:7" ht="21.4" customHeight="1" x14ac:dyDescent="0.25">
      <c r="A86" s="29"/>
      <c r="B86" s="6" t="s">
        <v>9</v>
      </c>
      <c r="C86" s="57">
        <f>C91+C95+C99+C103</f>
        <v>249658500</v>
      </c>
      <c r="D86" s="57">
        <f t="shared" ref="D86:E86" si="33">D91+D95+D99+D103</f>
        <v>0</v>
      </c>
      <c r="E86" s="57">
        <f t="shared" si="33"/>
        <v>0</v>
      </c>
      <c r="F86" s="42">
        <f t="shared" ref="F86:F87" si="34">E86/C86*100</f>
        <v>0</v>
      </c>
      <c r="G86" s="70"/>
    </row>
    <row r="87" spans="1:7" ht="19.5" customHeight="1" x14ac:dyDescent="0.25">
      <c r="A87" s="29"/>
      <c r="B87" s="6" t="s">
        <v>10</v>
      </c>
      <c r="C87" s="57">
        <f>C92+C96+C100+C104</f>
        <v>13991919.149999999</v>
      </c>
      <c r="D87" s="57">
        <f t="shared" ref="D87:E87" si="35">D92+D96+D100+D104</f>
        <v>0</v>
      </c>
      <c r="E87" s="57">
        <f t="shared" si="35"/>
        <v>0</v>
      </c>
      <c r="F87" s="42">
        <f t="shared" si="34"/>
        <v>0</v>
      </c>
      <c r="G87" s="70"/>
    </row>
    <row r="88" spans="1:7" ht="19.5" customHeight="1" x14ac:dyDescent="0.25">
      <c r="A88" s="29"/>
      <c r="B88" s="33" t="s">
        <v>0</v>
      </c>
      <c r="C88" s="57"/>
      <c r="D88" s="57"/>
      <c r="E88" s="57"/>
      <c r="F88" s="42"/>
      <c r="G88" s="70"/>
    </row>
    <row r="89" spans="1:7" ht="78.75" x14ac:dyDescent="0.25">
      <c r="A89" s="29"/>
      <c r="B89" s="80" t="s">
        <v>160</v>
      </c>
      <c r="C89" s="57">
        <f>C91+C92</f>
        <v>123461636.17</v>
      </c>
      <c r="D89" s="57">
        <f t="shared" ref="D89:E89" si="36">D91+D92</f>
        <v>0</v>
      </c>
      <c r="E89" s="57">
        <f t="shared" si="36"/>
        <v>0</v>
      </c>
      <c r="F89" s="42">
        <f t="shared" ref="F89" si="37">E89/C89*100</f>
        <v>0</v>
      </c>
      <c r="G89" s="70" t="s">
        <v>132</v>
      </c>
    </row>
    <row r="90" spans="1:7" ht="19.5" customHeight="1" x14ac:dyDescent="0.25">
      <c r="A90" s="29"/>
      <c r="B90" s="33" t="s">
        <v>8</v>
      </c>
      <c r="C90" s="57"/>
      <c r="D90" s="57"/>
      <c r="E90" s="57"/>
      <c r="F90" s="42"/>
      <c r="G90" s="70"/>
    </row>
    <row r="91" spans="1:7" ht="19.5" customHeight="1" x14ac:dyDescent="0.25">
      <c r="A91" s="29"/>
      <c r="B91" s="81" t="s">
        <v>123</v>
      </c>
      <c r="C91" s="57">
        <v>117463500</v>
      </c>
      <c r="D91" s="57"/>
      <c r="E91" s="57"/>
      <c r="F91" s="42">
        <f t="shared" ref="F91:F93" si="38">E91/C91*100</f>
        <v>0</v>
      </c>
      <c r="G91" s="70"/>
    </row>
    <row r="92" spans="1:7" ht="19.5" customHeight="1" x14ac:dyDescent="0.25">
      <c r="A92" s="29"/>
      <c r="B92" s="33" t="s">
        <v>12</v>
      </c>
      <c r="C92" s="57">
        <v>5998136.1699999999</v>
      </c>
      <c r="D92" s="57"/>
      <c r="E92" s="57"/>
      <c r="F92" s="42">
        <f t="shared" si="38"/>
        <v>0</v>
      </c>
      <c r="G92" s="70"/>
    </row>
    <row r="93" spans="1:7" ht="78.75" x14ac:dyDescent="0.25">
      <c r="A93" s="29"/>
      <c r="B93" s="80" t="s">
        <v>161</v>
      </c>
      <c r="C93" s="57">
        <f>C95+C96</f>
        <v>58635697.869999997</v>
      </c>
      <c r="D93" s="57">
        <f t="shared" ref="D93:E93" si="39">D95+D96</f>
        <v>0</v>
      </c>
      <c r="E93" s="57">
        <f t="shared" si="39"/>
        <v>0</v>
      </c>
      <c r="F93" s="42">
        <f t="shared" si="38"/>
        <v>0</v>
      </c>
      <c r="G93" s="70" t="s">
        <v>133</v>
      </c>
    </row>
    <row r="94" spans="1:7" ht="19.5" customHeight="1" x14ac:dyDescent="0.25">
      <c r="A94" s="29"/>
      <c r="B94" s="33" t="s">
        <v>8</v>
      </c>
      <c r="C94" s="57"/>
      <c r="D94" s="57"/>
      <c r="E94" s="57"/>
      <c r="F94" s="42"/>
      <c r="G94" s="70"/>
    </row>
    <row r="95" spans="1:7" ht="19.5" customHeight="1" x14ac:dyDescent="0.25">
      <c r="A95" s="29"/>
      <c r="B95" s="81" t="s">
        <v>123</v>
      </c>
      <c r="C95" s="57">
        <v>55787000</v>
      </c>
      <c r="D95" s="57"/>
      <c r="E95" s="57"/>
      <c r="F95" s="42">
        <f t="shared" ref="F95:F97" si="40">E95/C95*100</f>
        <v>0</v>
      </c>
      <c r="G95" s="70"/>
    </row>
    <row r="96" spans="1:7" ht="19.5" customHeight="1" x14ac:dyDescent="0.25">
      <c r="A96" s="29"/>
      <c r="B96" s="33" t="s">
        <v>12</v>
      </c>
      <c r="C96" s="57">
        <v>2848697.87</v>
      </c>
      <c r="D96" s="57"/>
      <c r="E96" s="57"/>
      <c r="F96" s="42">
        <f t="shared" si="40"/>
        <v>0</v>
      </c>
      <c r="G96" s="70"/>
    </row>
    <row r="97" spans="1:7" ht="78.75" x14ac:dyDescent="0.25">
      <c r="A97" s="29"/>
      <c r="B97" s="80" t="s">
        <v>162</v>
      </c>
      <c r="C97" s="57">
        <f>C99+C100</f>
        <v>80309685.109999999</v>
      </c>
      <c r="D97" s="57">
        <f t="shared" ref="D97:E97" si="41">D99+D100</f>
        <v>0</v>
      </c>
      <c r="E97" s="57">
        <f t="shared" si="41"/>
        <v>0</v>
      </c>
      <c r="F97" s="42">
        <f t="shared" si="40"/>
        <v>0</v>
      </c>
      <c r="G97" s="70" t="s">
        <v>133</v>
      </c>
    </row>
    <row r="98" spans="1:7" ht="19.5" customHeight="1" x14ac:dyDescent="0.25">
      <c r="A98" s="29"/>
      <c r="B98" s="33" t="s">
        <v>8</v>
      </c>
      <c r="C98" s="57"/>
      <c r="D98" s="57"/>
      <c r="E98" s="57"/>
      <c r="F98" s="42"/>
      <c r="G98" s="70"/>
    </row>
    <row r="99" spans="1:7" ht="19.5" customHeight="1" x14ac:dyDescent="0.25">
      <c r="A99" s="29"/>
      <c r="B99" s="81" t="s">
        <v>123</v>
      </c>
      <c r="C99" s="57">
        <v>76408000</v>
      </c>
      <c r="D99" s="57"/>
      <c r="E99" s="57"/>
      <c r="F99" s="42">
        <f t="shared" ref="F99:F101" si="42">E99/C99*100</f>
        <v>0</v>
      </c>
      <c r="G99" s="70"/>
    </row>
    <row r="100" spans="1:7" ht="19.5" customHeight="1" x14ac:dyDescent="0.25">
      <c r="A100" s="29"/>
      <c r="B100" s="33" t="s">
        <v>12</v>
      </c>
      <c r="C100" s="57">
        <v>3901685.11</v>
      </c>
      <c r="D100" s="57"/>
      <c r="E100" s="57"/>
      <c r="F100" s="42">
        <f t="shared" si="42"/>
        <v>0</v>
      </c>
      <c r="G100" s="70"/>
    </row>
    <row r="101" spans="1:7" ht="78.75" x14ac:dyDescent="0.25">
      <c r="A101" s="29"/>
      <c r="B101" s="80" t="s">
        <v>163</v>
      </c>
      <c r="C101" s="57">
        <f>C103+C104</f>
        <v>1243400</v>
      </c>
      <c r="D101" s="57">
        <f t="shared" ref="D101:E101" si="43">D103+D104</f>
        <v>0</v>
      </c>
      <c r="E101" s="57">
        <f t="shared" si="43"/>
        <v>0</v>
      </c>
      <c r="F101" s="42">
        <f t="shared" si="42"/>
        <v>0</v>
      </c>
      <c r="G101" s="70" t="s">
        <v>133</v>
      </c>
    </row>
    <row r="102" spans="1:7" ht="19.5" customHeight="1" x14ac:dyDescent="0.25">
      <c r="A102" s="29"/>
      <c r="B102" s="33" t="s">
        <v>8</v>
      </c>
      <c r="C102" s="57"/>
      <c r="D102" s="57"/>
      <c r="E102" s="57"/>
      <c r="F102" s="42"/>
      <c r="G102" s="70"/>
    </row>
    <row r="103" spans="1:7" ht="19.5" customHeight="1" x14ac:dyDescent="0.25">
      <c r="A103" s="29"/>
      <c r="B103" s="81" t="s">
        <v>123</v>
      </c>
      <c r="C103" s="57"/>
      <c r="D103" s="57"/>
      <c r="E103" s="57"/>
      <c r="F103" s="42"/>
      <c r="G103" s="70"/>
    </row>
    <row r="104" spans="1:7" ht="19.5" customHeight="1" x14ac:dyDescent="0.25">
      <c r="A104" s="29"/>
      <c r="B104" s="33" t="s">
        <v>12</v>
      </c>
      <c r="C104" s="57">
        <v>1243400</v>
      </c>
      <c r="D104" s="57"/>
      <c r="E104" s="57"/>
      <c r="F104" s="42">
        <f t="shared" ref="F104" si="44">E104/C104*100</f>
        <v>0</v>
      </c>
      <c r="G104" s="70"/>
    </row>
    <row r="105" spans="1:7" ht="126.6" customHeight="1" x14ac:dyDescent="0.25">
      <c r="A105" s="32"/>
      <c r="B105" s="15" t="s">
        <v>87</v>
      </c>
      <c r="C105" s="62">
        <f t="shared" ref="C105:E105" si="45">C107+C108</f>
        <v>2516000</v>
      </c>
      <c r="D105" s="62">
        <f t="shared" si="45"/>
        <v>0</v>
      </c>
      <c r="E105" s="62">
        <f t="shared" si="45"/>
        <v>0</v>
      </c>
      <c r="F105" s="42">
        <f t="shared" si="17"/>
        <v>0</v>
      </c>
      <c r="G105" s="70" t="s">
        <v>132</v>
      </c>
    </row>
    <row r="106" spans="1:7" ht="15.75" x14ac:dyDescent="0.25">
      <c r="A106" s="32"/>
      <c r="B106" s="6" t="s">
        <v>8</v>
      </c>
      <c r="C106" s="57"/>
      <c r="D106" s="57"/>
      <c r="E106" s="57"/>
      <c r="F106" s="42"/>
      <c r="G106" s="70"/>
    </row>
    <row r="107" spans="1:7" ht="17.649999999999999" customHeight="1" x14ac:dyDescent="0.25">
      <c r="A107" s="32"/>
      <c r="B107" s="6" t="s">
        <v>9</v>
      </c>
      <c r="C107" s="57"/>
      <c r="D107" s="57"/>
      <c r="E107" s="57"/>
      <c r="F107" s="42"/>
      <c r="G107" s="70"/>
    </row>
    <row r="108" spans="1:7" ht="22.15" customHeight="1" x14ac:dyDescent="0.25">
      <c r="A108" s="32"/>
      <c r="B108" s="6" t="s">
        <v>12</v>
      </c>
      <c r="C108" s="57">
        <v>2516000</v>
      </c>
      <c r="D108" s="57"/>
      <c r="E108" s="57"/>
      <c r="F108" s="42">
        <f t="shared" si="17"/>
        <v>0</v>
      </c>
      <c r="G108" s="70"/>
    </row>
    <row r="109" spans="1:7" ht="112.15" customHeight="1" x14ac:dyDescent="0.25">
      <c r="A109" s="32"/>
      <c r="B109" s="6" t="s">
        <v>140</v>
      </c>
      <c r="C109" s="57">
        <f>C111+C112</f>
        <v>5500</v>
      </c>
      <c r="D109" s="57">
        <f t="shared" ref="D109:E109" si="46">D111+D112</f>
        <v>0</v>
      </c>
      <c r="E109" s="57">
        <f t="shared" si="46"/>
        <v>0</v>
      </c>
      <c r="F109" s="42">
        <f t="shared" si="17"/>
        <v>0</v>
      </c>
      <c r="G109" s="70" t="s">
        <v>134</v>
      </c>
    </row>
    <row r="110" spans="1:7" ht="15.75" x14ac:dyDescent="0.25">
      <c r="A110" s="32"/>
      <c r="B110" s="6" t="s">
        <v>8</v>
      </c>
      <c r="C110" s="57"/>
      <c r="D110" s="57"/>
      <c r="E110" s="57"/>
      <c r="F110" s="42"/>
      <c r="G110" s="70"/>
    </row>
    <row r="111" spans="1:7" ht="15.75" x14ac:dyDescent="0.25">
      <c r="A111" s="32"/>
      <c r="B111" s="6" t="s">
        <v>9</v>
      </c>
      <c r="C111" s="57"/>
      <c r="D111" s="57"/>
      <c r="E111" s="57"/>
      <c r="F111" s="42"/>
      <c r="G111" s="70"/>
    </row>
    <row r="112" spans="1:7" ht="15.75" x14ac:dyDescent="0.25">
      <c r="A112" s="32"/>
      <c r="B112" s="6" t="s">
        <v>12</v>
      </c>
      <c r="C112" s="57">
        <v>5500</v>
      </c>
      <c r="D112" s="57"/>
      <c r="E112" s="57"/>
      <c r="F112" s="42">
        <f t="shared" si="17"/>
        <v>0</v>
      </c>
      <c r="G112" s="70"/>
    </row>
    <row r="113" spans="1:7" ht="79.900000000000006" customHeight="1" x14ac:dyDescent="0.25">
      <c r="A113" s="32"/>
      <c r="B113" s="6" t="s">
        <v>164</v>
      </c>
      <c r="C113" s="57">
        <f>C115+C116</f>
        <v>1032900</v>
      </c>
      <c r="D113" s="57">
        <f t="shared" ref="D113:E113" si="47">D115+D116</f>
        <v>0</v>
      </c>
      <c r="E113" s="57">
        <f t="shared" si="47"/>
        <v>0</v>
      </c>
      <c r="F113" s="42">
        <f t="shared" si="17"/>
        <v>0</v>
      </c>
      <c r="G113" s="70" t="s">
        <v>153</v>
      </c>
    </row>
    <row r="114" spans="1:7" ht="15.75" x14ac:dyDescent="0.25">
      <c r="A114" s="32"/>
      <c r="B114" s="6" t="s">
        <v>8</v>
      </c>
      <c r="C114" s="57"/>
      <c r="D114" s="57"/>
      <c r="E114" s="57"/>
      <c r="F114" s="42"/>
      <c r="G114" s="70"/>
    </row>
    <row r="115" spans="1:7" ht="22.15" customHeight="1" x14ac:dyDescent="0.25">
      <c r="A115" s="32"/>
      <c r="B115" s="6" t="s">
        <v>9</v>
      </c>
      <c r="C115" s="57"/>
      <c r="D115" s="57"/>
      <c r="E115" s="57"/>
      <c r="F115" s="42"/>
      <c r="G115" s="70"/>
    </row>
    <row r="116" spans="1:7" ht="22.15" customHeight="1" x14ac:dyDescent="0.25">
      <c r="A116" s="32"/>
      <c r="B116" s="6" t="s">
        <v>18</v>
      </c>
      <c r="C116" s="57">
        <v>1032900</v>
      </c>
      <c r="D116" s="57"/>
      <c r="E116" s="57"/>
      <c r="F116" s="42">
        <f t="shared" si="17"/>
        <v>0</v>
      </c>
      <c r="G116" s="70"/>
    </row>
    <row r="117" spans="1:7" ht="18.399999999999999" customHeight="1" x14ac:dyDescent="0.25">
      <c r="A117" s="29" t="s">
        <v>21</v>
      </c>
      <c r="B117" s="47" t="s">
        <v>22</v>
      </c>
      <c r="C117" s="60">
        <f>C118+C122+C151+C155+C159</f>
        <v>406565950.94999999</v>
      </c>
      <c r="D117" s="60">
        <f t="shared" ref="D117:E117" si="48">D118+D122+D151+D155+D159</f>
        <v>0</v>
      </c>
      <c r="E117" s="60">
        <f t="shared" si="48"/>
        <v>0</v>
      </c>
      <c r="F117" s="3">
        <f t="shared" si="17"/>
        <v>0</v>
      </c>
      <c r="G117" s="72"/>
    </row>
    <row r="118" spans="1:7" ht="190.15" customHeight="1" x14ac:dyDescent="0.25">
      <c r="A118" s="29"/>
      <c r="B118" s="44" t="s">
        <v>45</v>
      </c>
      <c r="C118" s="57">
        <f t="shared" ref="C118:E151" si="49">C120+C121</f>
        <v>60515031.100000001</v>
      </c>
      <c r="D118" s="57">
        <f t="shared" si="49"/>
        <v>0</v>
      </c>
      <c r="E118" s="57">
        <f t="shared" si="49"/>
        <v>0</v>
      </c>
      <c r="F118" s="42">
        <f t="shared" si="17"/>
        <v>0</v>
      </c>
      <c r="G118" s="70" t="s">
        <v>133</v>
      </c>
    </row>
    <row r="119" spans="1:7" ht="15.75" x14ac:dyDescent="0.25">
      <c r="A119" s="29"/>
      <c r="B119" s="6" t="s">
        <v>8</v>
      </c>
      <c r="C119" s="57"/>
      <c r="D119" s="57"/>
      <c r="E119" s="57"/>
      <c r="F119" s="42"/>
      <c r="G119" s="70"/>
    </row>
    <row r="120" spans="1:7" ht="17.649999999999999" customHeight="1" x14ac:dyDescent="0.25">
      <c r="A120" s="32"/>
      <c r="B120" s="6" t="s">
        <v>9</v>
      </c>
      <c r="C120" s="57"/>
      <c r="D120" s="57"/>
      <c r="E120" s="57"/>
      <c r="F120" s="42"/>
      <c r="G120" s="70"/>
    </row>
    <row r="121" spans="1:7" ht="18" customHeight="1" x14ac:dyDescent="0.25">
      <c r="A121" s="32"/>
      <c r="B121" s="6" t="s">
        <v>10</v>
      </c>
      <c r="C121" s="57">
        <v>60515031.100000001</v>
      </c>
      <c r="D121" s="57"/>
      <c r="E121" s="57"/>
      <c r="F121" s="42">
        <f t="shared" si="17"/>
        <v>0</v>
      </c>
      <c r="G121" s="70"/>
    </row>
    <row r="122" spans="1:7" ht="78.75" x14ac:dyDescent="0.25">
      <c r="A122" s="32"/>
      <c r="B122" s="6" t="s">
        <v>159</v>
      </c>
      <c r="C122" s="57">
        <f t="shared" ref="C122:E122" si="50">C124+C125</f>
        <v>204569950</v>
      </c>
      <c r="D122" s="57">
        <f t="shared" si="50"/>
        <v>0</v>
      </c>
      <c r="E122" s="57">
        <f t="shared" si="50"/>
        <v>0</v>
      </c>
      <c r="F122" s="42">
        <f t="shared" si="17"/>
        <v>0</v>
      </c>
      <c r="G122" s="70" t="s">
        <v>133</v>
      </c>
    </row>
    <row r="123" spans="1:7" ht="15.75" x14ac:dyDescent="0.25">
      <c r="A123" s="32"/>
      <c r="B123" s="6" t="s">
        <v>8</v>
      </c>
      <c r="C123" s="57"/>
      <c r="D123" s="57"/>
      <c r="E123" s="57"/>
      <c r="F123" s="42"/>
      <c r="G123" s="70"/>
    </row>
    <row r="124" spans="1:7" ht="15.75" x14ac:dyDescent="0.25">
      <c r="A124" s="32"/>
      <c r="B124" s="6" t="s">
        <v>9</v>
      </c>
      <c r="C124" s="59">
        <f>C129+C133+C137+C141+C145+C149</f>
        <v>176015360</v>
      </c>
      <c r="D124" s="59">
        <f t="shared" ref="D124:E124" si="51">D129+D133+D137+D141+D145+D149</f>
        <v>0</v>
      </c>
      <c r="E124" s="59">
        <f t="shared" si="51"/>
        <v>0</v>
      </c>
      <c r="F124" s="42"/>
      <c r="G124" s="70"/>
    </row>
    <row r="125" spans="1:7" ht="21" customHeight="1" x14ac:dyDescent="0.25">
      <c r="A125" s="32"/>
      <c r="B125" s="6" t="s">
        <v>12</v>
      </c>
      <c r="C125" s="59">
        <f>C130+C134+C138+C142+C146+C150</f>
        <v>28554590</v>
      </c>
      <c r="D125" s="59">
        <f t="shared" ref="D125:E125" si="52">D130+D134+D138+D142+D146+D150</f>
        <v>0</v>
      </c>
      <c r="E125" s="59">
        <f t="shared" si="52"/>
        <v>0</v>
      </c>
      <c r="F125" s="42">
        <f t="shared" si="17"/>
        <v>0</v>
      </c>
      <c r="G125" s="70"/>
    </row>
    <row r="126" spans="1:7" ht="15.75" x14ac:dyDescent="0.25">
      <c r="A126" s="32"/>
      <c r="B126" s="33" t="s">
        <v>0</v>
      </c>
      <c r="C126" s="57"/>
      <c r="D126" s="57"/>
      <c r="E126" s="57"/>
      <c r="F126" s="42"/>
      <c r="G126" s="70"/>
    </row>
    <row r="127" spans="1:7" ht="47.25" x14ac:dyDescent="0.25">
      <c r="A127" s="32"/>
      <c r="B127" s="33" t="s">
        <v>165</v>
      </c>
      <c r="C127" s="59">
        <f t="shared" ref="C127:E127" si="53">C129+C130</f>
        <v>32992600</v>
      </c>
      <c r="D127" s="59">
        <f t="shared" si="53"/>
        <v>0</v>
      </c>
      <c r="E127" s="59">
        <f t="shared" si="53"/>
        <v>0</v>
      </c>
      <c r="F127" s="42">
        <f t="shared" si="17"/>
        <v>0</v>
      </c>
      <c r="G127" s="70"/>
    </row>
    <row r="128" spans="1:7" ht="15.75" x14ac:dyDescent="0.25">
      <c r="A128" s="32"/>
      <c r="B128" s="33" t="s">
        <v>8</v>
      </c>
      <c r="C128" s="57"/>
      <c r="D128" s="57"/>
      <c r="E128" s="57"/>
      <c r="F128" s="42"/>
      <c r="G128" s="70"/>
    </row>
    <row r="129" spans="1:7" ht="15.75" x14ac:dyDescent="0.25">
      <c r="A129" s="32"/>
      <c r="B129" s="33" t="s">
        <v>15</v>
      </c>
      <c r="C129" s="57">
        <v>28363700</v>
      </c>
      <c r="D129" s="57"/>
      <c r="E129" s="57"/>
      <c r="F129" s="42"/>
      <c r="G129" s="70"/>
    </row>
    <row r="130" spans="1:7" ht="22.15" customHeight="1" x14ac:dyDescent="0.25">
      <c r="A130" s="32"/>
      <c r="B130" s="33" t="s">
        <v>127</v>
      </c>
      <c r="C130" s="57">
        <v>4628900</v>
      </c>
      <c r="D130" s="57"/>
      <c r="E130" s="57"/>
      <c r="F130" s="42">
        <f t="shared" si="17"/>
        <v>0</v>
      </c>
      <c r="G130" s="70"/>
    </row>
    <row r="131" spans="1:7" ht="63" customHeight="1" x14ac:dyDescent="0.25">
      <c r="A131" s="32"/>
      <c r="B131" s="33" t="s">
        <v>166</v>
      </c>
      <c r="C131" s="59">
        <f t="shared" ref="C131:E131" si="54">C133+C134</f>
        <v>33813742</v>
      </c>
      <c r="D131" s="59">
        <f t="shared" si="54"/>
        <v>0</v>
      </c>
      <c r="E131" s="59">
        <f t="shared" si="54"/>
        <v>0</v>
      </c>
      <c r="F131" s="42">
        <f t="shared" si="17"/>
        <v>0</v>
      </c>
      <c r="G131" s="70"/>
    </row>
    <row r="132" spans="1:7" ht="15.75" x14ac:dyDescent="0.25">
      <c r="A132" s="32"/>
      <c r="B132" s="33" t="s">
        <v>8</v>
      </c>
      <c r="C132" s="57"/>
      <c r="D132" s="57"/>
      <c r="E132" s="57"/>
      <c r="F132" s="42"/>
      <c r="G132" s="70"/>
    </row>
    <row r="133" spans="1:7" ht="15.75" x14ac:dyDescent="0.25">
      <c r="A133" s="32"/>
      <c r="B133" s="33" t="s">
        <v>15</v>
      </c>
      <c r="C133" s="57">
        <v>29068760</v>
      </c>
      <c r="D133" s="57"/>
      <c r="E133" s="57"/>
      <c r="F133" s="42"/>
      <c r="G133" s="70"/>
    </row>
    <row r="134" spans="1:7" ht="19.5" customHeight="1" x14ac:dyDescent="0.25">
      <c r="A134" s="32"/>
      <c r="B134" s="33" t="s">
        <v>127</v>
      </c>
      <c r="C134" s="57">
        <v>4744982</v>
      </c>
      <c r="D134" s="57"/>
      <c r="E134" s="57"/>
      <c r="F134" s="42">
        <f t="shared" si="17"/>
        <v>0</v>
      </c>
      <c r="G134" s="70"/>
    </row>
    <row r="135" spans="1:7" ht="78.75" x14ac:dyDescent="0.25">
      <c r="A135" s="32"/>
      <c r="B135" s="33" t="s">
        <v>167</v>
      </c>
      <c r="C135" s="59">
        <f t="shared" ref="C135:E135" si="55">C137+C138</f>
        <v>26115300</v>
      </c>
      <c r="D135" s="59">
        <f t="shared" si="55"/>
        <v>0</v>
      </c>
      <c r="E135" s="59">
        <f t="shared" si="55"/>
        <v>0</v>
      </c>
      <c r="F135" s="42">
        <f t="shared" si="17"/>
        <v>0</v>
      </c>
      <c r="G135" s="70"/>
    </row>
    <row r="136" spans="1:7" ht="15.75" x14ac:dyDescent="0.25">
      <c r="A136" s="32"/>
      <c r="B136" s="33" t="s">
        <v>8</v>
      </c>
      <c r="C136" s="57"/>
      <c r="D136" s="57"/>
      <c r="E136" s="57"/>
      <c r="F136" s="42"/>
      <c r="G136" s="70"/>
    </row>
    <row r="137" spans="1:7" ht="15.75" x14ac:dyDescent="0.25">
      <c r="A137" s="32"/>
      <c r="B137" s="33" t="s">
        <v>15</v>
      </c>
      <c r="C137" s="57">
        <v>22451300</v>
      </c>
      <c r="D137" s="57"/>
      <c r="E137" s="57"/>
      <c r="F137" s="42"/>
      <c r="G137" s="70"/>
    </row>
    <row r="138" spans="1:7" ht="20.65" customHeight="1" x14ac:dyDescent="0.25">
      <c r="A138" s="32"/>
      <c r="B138" s="33" t="s">
        <v>128</v>
      </c>
      <c r="C138" s="57">
        <v>3664000</v>
      </c>
      <c r="D138" s="57"/>
      <c r="E138" s="57"/>
      <c r="F138" s="42">
        <f t="shared" si="17"/>
        <v>0</v>
      </c>
      <c r="G138" s="70"/>
    </row>
    <row r="139" spans="1:7" ht="47.25" x14ac:dyDescent="0.25">
      <c r="A139" s="32"/>
      <c r="B139" s="33" t="s">
        <v>168</v>
      </c>
      <c r="C139" s="59">
        <f t="shared" ref="C139:E139" si="56">C141+C142</f>
        <v>4939900</v>
      </c>
      <c r="D139" s="59">
        <f t="shared" si="56"/>
        <v>0</v>
      </c>
      <c r="E139" s="59">
        <f t="shared" si="56"/>
        <v>0</v>
      </c>
      <c r="F139" s="42">
        <f t="shared" si="17"/>
        <v>0</v>
      </c>
      <c r="G139" s="70"/>
    </row>
    <row r="140" spans="1:7" ht="15.75" x14ac:dyDescent="0.25">
      <c r="A140" s="32"/>
      <c r="B140" s="33" t="s">
        <v>8</v>
      </c>
      <c r="C140" s="57"/>
      <c r="D140" s="57"/>
      <c r="E140" s="57"/>
      <c r="F140" s="42"/>
      <c r="G140" s="70"/>
    </row>
    <row r="141" spans="1:7" ht="15.75" x14ac:dyDescent="0.25">
      <c r="A141" s="32"/>
      <c r="B141" s="33" t="s">
        <v>15</v>
      </c>
      <c r="C141" s="57">
        <v>4396300</v>
      </c>
      <c r="D141" s="57"/>
      <c r="E141" s="57"/>
      <c r="F141" s="42"/>
      <c r="G141" s="70"/>
    </row>
    <row r="142" spans="1:7" ht="19.5" customHeight="1" x14ac:dyDescent="0.25">
      <c r="A142" s="32"/>
      <c r="B142" s="33" t="s">
        <v>127</v>
      </c>
      <c r="C142" s="57">
        <v>543600</v>
      </c>
      <c r="D142" s="57"/>
      <c r="E142" s="57"/>
      <c r="F142" s="42">
        <f t="shared" si="17"/>
        <v>0</v>
      </c>
      <c r="G142" s="70"/>
    </row>
    <row r="143" spans="1:7" ht="66" customHeight="1" x14ac:dyDescent="0.25">
      <c r="A143" s="32"/>
      <c r="B143" s="33" t="s">
        <v>169</v>
      </c>
      <c r="C143" s="59">
        <f t="shared" ref="C143:E143" si="57">C145+C146</f>
        <v>40121800</v>
      </c>
      <c r="D143" s="59">
        <f t="shared" si="57"/>
        <v>0</v>
      </c>
      <c r="E143" s="59">
        <f t="shared" si="57"/>
        <v>0</v>
      </c>
      <c r="F143" s="42"/>
      <c r="G143" s="70"/>
    </row>
    <row r="144" spans="1:7" ht="15.75" x14ac:dyDescent="0.25">
      <c r="A144" s="32"/>
      <c r="B144" s="33" t="s">
        <v>8</v>
      </c>
      <c r="C144" s="57"/>
      <c r="D144" s="57"/>
      <c r="E144" s="57"/>
      <c r="F144" s="42"/>
      <c r="G144" s="70"/>
    </row>
    <row r="145" spans="1:7" ht="15.75" x14ac:dyDescent="0.25">
      <c r="A145" s="32"/>
      <c r="B145" s="33" t="s">
        <v>15</v>
      </c>
      <c r="C145" s="57">
        <v>34492700</v>
      </c>
      <c r="D145" s="57"/>
      <c r="E145" s="57"/>
      <c r="F145" s="42"/>
      <c r="G145" s="70"/>
    </row>
    <row r="146" spans="1:7" ht="20.65" customHeight="1" x14ac:dyDescent="0.25">
      <c r="A146" s="32"/>
      <c r="B146" s="33" t="s">
        <v>128</v>
      </c>
      <c r="C146" s="57">
        <v>5629100</v>
      </c>
      <c r="D146" s="57"/>
      <c r="E146" s="57"/>
      <c r="F146" s="42"/>
      <c r="G146" s="70"/>
    </row>
    <row r="147" spans="1:7" ht="63.6" customHeight="1" x14ac:dyDescent="0.25">
      <c r="A147" s="32"/>
      <c r="B147" s="33" t="s">
        <v>170</v>
      </c>
      <c r="C147" s="59">
        <f t="shared" ref="C147:E147" si="58">C149+C150</f>
        <v>66586608</v>
      </c>
      <c r="D147" s="59">
        <f t="shared" si="58"/>
        <v>0</v>
      </c>
      <c r="E147" s="59">
        <f t="shared" si="58"/>
        <v>0</v>
      </c>
      <c r="F147" s="42"/>
      <c r="G147" s="70"/>
    </row>
    <row r="148" spans="1:7" ht="20.65" customHeight="1" x14ac:dyDescent="0.25">
      <c r="A148" s="32"/>
      <c r="B148" s="33" t="s">
        <v>8</v>
      </c>
      <c r="C148" s="57"/>
      <c r="D148" s="57"/>
      <c r="E148" s="57"/>
      <c r="F148" s="42"/>
      <c r="G148" s="70"/>
    </row>
    <row r="149" spans="1:7" ht="20.65" customHeight="1" x14ac:dyDescent="0.25">
      <c r="A149" s="32"/>
      <c r="B149" s="33" t="s">
        <v>15</v>
      </c>
      <c r="C149" s="57">
        <v>57242600</v>
      </c>
      <c r="D149" s="57"/>
      <c r="E149" s="57"/>
      <c r="F149" s="42"/>
      <c r="G149" s="70"/>
    </row>
    <row r="150" spans="1:7" ht="20.65" customHeight="1" x14ac:dyDescent="0.25">
      <c r="A150" s="32"/>
      <c r="B150" s="33" t="s">
        <v>128</v>
      </c>
      <c r="C150" s="57">
        <v>9344008</v>
      </c>
      <c r="D150" s="57"/>
      <c r="E150" s="57"/>
      <c r="F150" s="42"/>
      <c r="G150" s="70"/>
    </row>
    <row r="151" spans="1:7" ht="114" customHeight="1" x14ac:dyDescent="0.25">
      <c r="A151" s="29"/>
      <c r="B151" s="15" t="s">
        <v>23</v>
      </c>
      <c r="C151" s="57">
        <f t="shared" si="49"/>
        <v>15900</v>
      </c>
      <c r="D151" s="57">
        <f t="shared" si="49"/>
        <v>0</v>
      </c>
      <c r="E151" s="57">
        <f t="shared" si="49"/>
        <v>0</v>
      </c>
      <c r="F151" s="42">
        <f t="shared" si="17"/>
        <v>0</v>
      </c>
      <c r="G151" s="70" t="s">
        <v>134</v>
      </c>
    </row>
    <row r="152" spans="1:7" ht="15.75" x14ac:dyDescent="0.25">
      <c r="A152" s="29"/>
      <c r="B152" s="6" t="s">
        <v>8</v>
      </c>
      <c r="C152" s="57"/>
      <c r="D152" s="57"/>
      <c r="E152" s="57"/>
      <c r="F152" s="42"/>
      <c r="G152" s="70"/>
    </row>
    <row r="153" spans="1:7" ht="21" customHeight="1" x14ac:dyDescent="0.25">
      <c r="A153" s="29"/>
      <c r="B153" s="6" t="s">
        <v>15</v>
      </c>
      <c r="C153" s="57"/>
      <c r="D153" s="57"/>
      <c r="E153" s="57"/>
      <c r="F153" s="42"/>
      <c r="G153" s="70"/>
    </row>
    <row r="154" spans="1:7" ht="19.149999999999999" customHeight="1" x14ac:dyDescent="0.25">
      <c r="A154" s="32"/>
      <c r="B154" s="6" t="s">
        <v>128</v>
      </c>
      <c r="C154" s="57">
        <v>15900</v>
      </c>
      <c r="D154" s="57"/>
      <c r="E154" s="57"/>
      <c r="F154" s="42">
        <f t="shared" si="17"/>
        <v>0</v>
      </c>
      <c r="G154" s="70"/>
    </row>
    <row r="155" spans="1:7" ht="82.15" customHeight="1" x14ac:dyDescent="0.25">
      <c r="A155" s="32"/>
      <c r="B155" s="6" t="s">
        <v>71</v>
      </c>
      <c r="C155" s="57">
        <f t="shared" ref="C155:E155" si="59">C157+C158</f>
        <v>139948150.84999999</v>
      </c>
      <c r="D155" s="57">
        <f t="shared" si="59"/>
        <v>0</v>
      </c>
      <c r="E155" s="57">
        <f t="shared" si="59"/>
        <v>0</v>
      </c>
      <c r="F155" s="42">
        <f t="shared" si="17"/>
        <v>0</v>
      </c>
      <c r="G155" s="70" t="s">
        <v>132</v>
      </c>
    </row>
    <row r="156" spans="1:7" ht="15.75" x14ac:dyDescent="0.25">
      <c r="A156" s="32"/>
      <c r="B156" s="6" t="s">
        <v>8</v>
      </c>
      <c r="C156" s="57"/>
      <c r="D156" s="57"/>
      <c r="E156" s="57"/>
      <c r="F156" s="42"/>
      <c r="G156" s="70"/>
    </row>
    <row r="157" spans="1:7" ht="21.4" customHeight="1" x14ac:dyDescent="0.25">
      <c r="A157" s="32"/>
      <c r="B157" s="6" t="s">
        <v>129</v>
      </c>
      <c r="C157" s="57">
        <v>138965566.44999999</v>
      </c>
      <c r="D157" s="57"/>
      <c r="E157" s="57"/>
      <c r="F157" s="42">
        <f t="shared" si="17"/>
        <v>0</v>
      </c>
      <c r="G157" s="70"/>
    </row>
    <row r="158" spans="1:7" ht="21" customHeight="1" x14ac:dyDescent="0.25">
      <c r="A158" s="32"/>
      <c r="B158" s="6" t="s">
        <v>10</v>
      </c>
      <c r="C158" s="57">
        <v>982584.4</v>
      </c>
      <c r="D158" s="57"/>
      <c r="E158" s="57"/>
      <c r="F158" s="42">
        <f t="shared" si="17"/>
        <v>0</v>
      </c>
      <c r="G158" s="70"/>
    </row>
    <row r="159" spans="1:7" ht="132.4" customHeight="1" x14ac:dyDescent="0.25">
      <c r="A159" s="32"/>
      <c r="B159" s="6" t="s">
        <v>141</v>
      </c>
      <c r="C159" s="57">
        <f>C161+C162</f>
        <v>1516919</v>
      </c>
      <c r="D159" s="57">
        <f t="shared" ref="D159:E159" si="60">D161+D162</f>
        <v>0</v>
      </c>
      <c r="E159" s="57">
        <f t="shared" si="60"/>
        <v>0</v>
      </c>
      <c r="F159" s="42">
        <f t="shared" ref="F159:F212" si="61">E159/C159*100</f>
        <v>0</v>
      </c>
      <c r="G159" s="70" t="s">
        <v>132</v>
      </c>
    </row>
    <row r="160" spans="1:7" ht="22.15" customHeight="1" x14ac:dyDescent="0.25">
      <c r="A160" s="32"/>
      <c r="B160" s="11" t="s">
        <v>8</v>
      </c>
      <c r="C160" s="57"/>
      <c r="D160" s="57"/>
      <c r="E160" s="57"/>
      <c r="F160" s="42"/>
      <c r="G160" s="70"/>
    </row>
    <row r="161" spans="1:7" ht="22.15" customHeight="1" x14ac:dyDescent="0.25">
      <c r="A161" s="32"/>
      <c r="B161" s="11" t="s">
        <v>9</v>
      </c>
      <c r="C161" s="57"/>
      <c r="D161" s="57"/>
      <c r="E161" s="57"/>
      <c r="F161" s="42"/>
      <c r="G161" s="70"/>
    </row>
    <row r="162" spans="1:7" ht="22.15" customHeight="1" x14ac:dyDescent="0.25">
      <c r="A162" s="32"/>
      <c r="B162" s="11" t="s">
        <v>10</v>
      </c>
      <c r="C162" s="57">
        <v>1516919</v>
      </c>
      <c r="D162" s="57"/>
      <c r="E162" s="57"/>
      <c r="F162" s="42">
        <f t="shared" si="61"/>
        <v>0</v>
      </c>
      <c r="G162" s="70"/>
    </row>
    <row r="163" spans="1:7" ht="19.149999999999999" customHeight="1" x14ac:dyDescent="0.25">
      <c r="A163" s="29" t="s">
        <v>42</v>
      </c>
      <c r="B163" s="49" t="s">
        <v>43</v>
      </c>
      <c r="C163" s="56">
        <f>C164</f>
        <v>203484000</v>
      </c>
      <c r="D163" s="56">
        <f t="shared" ref="D163:E163" si="62">D164</f>
        <v>0</v>
      </c>
      <c r="E163" s="56">
        <f t="shared" si="62"/>
        <v>0</v>
      </c>
      <c r="F163" s="3">
        <f t="shared" si="61"/>
        <v>0</v>
      </c>
      <c r="G163" s="71"/>
    </row>
    <row r="164" spans="1:7" ht="78.75" x14ac:dyDescent="0.25">
      <c r="A164" s="29"/>
      <c r="B164" s="6" t="s">
        <v>171</v>
      </c>
      <c r="C164" s="57">
        <f t="shared" ref="C164:E164" si="63">C166+C167</f>
        <v>203484000</v>
      </c>
      <c r="D164" s="57">
        <f t="shared" si="63"/>
        <v>0</v>
      </c>
      <c r="E164" s="57">
        <f t="shared" si="63"/>
        <v>0</v>
      </c>
      <c r="F164" s="42">
        <f t="shared" si="61"/>
        <v>0</v>
      </c>
      <c r="G164" s="70" t="s">
        <v>132</v>
      </c>
    </row>
    <row r="165" spans="1:7" ht="15.75" x14ac:dyDescent="0.25">
      <c r="A165" s="32"/>
      <c r="B165" s="53" t="s">
        <v>8</v>
      </c>
      <c r="C165" s="56"/>
      <c r="D165" s="56"/>
      <c r="E165" s="56"/>
      <c r="F165" s="42"/>
      <c r="G165" s="70"/>
    </row>
    <row r="166" spans="1:7" ht="21" customHeight="1" x14ac:dyDescent="0.25">
      <c r="A166" s="32"/>
      <c r="B166" s="48" t="s">
        <v>15</v>
      </c>
      <c r="C166" s="57">
        <v>201852900</v>
      </c>
      <c r="D166" s="57"/>
      <c r="E166" s="57"/>
      <c r="F166" s="42">
        <f t="shared" si="61"/>
        <v>0</v>
      </c>
      <c r="G166" s="70"/>
    </row>
    <row r="167" spans="1:7" ht="21.4" customHeight="1" x14ac:dyDescent="0.25">
      <c r="A167" s="32"/>
      <c r="B167" s="48" t="s">
        <v>12</v>
      </c>
      <c r="C167" s="57">
        <v>1631100</v>
      </c>
      <c r="D167" s="57"/>
      <c r="E167" s="57"/>
      <c r="F167" s="42">
        <f t="shared" si="61"/>
        <v>0</v>
      </c>
      <c r="G167" s="70"/>
    </row>
    <row r="168" spans="1:7" ht="20.65" customHeight="1" x14ac:dyDescent="0.25">
      <c r="A168" s="29" t="s">
        <v>60</v>
      </c>
      <c r="B168" s="47" t="s">
        <v>25</v>
      </c>
      <c r="C168" s="60">
        <f>C169+C173+C177+C181+C185+C189+C193+C197+C201+C205+C209+C213+C218</f>
        <v>6616674646.4700003</v>
      </c>
      <c r="D168" s="60">
        <f t="shared" ref="D168:E168" si="64">D169+D173+D177+D181+D185+D189+D193+D197+D201+D205+D209+D213+D218</f>
        <v>242403757.59999999</v>
      </c>
      <c r="E168" s="60">
        <f t="shared" si="64"/>
        <v>242403757.59999999</v>
      </c>
      <c r="F168" s="3">
        <f t="shared" si="61"/>
        <v>3.6635284421808847</v>
      </c>
      <c r="G168" s="72"/>
    </row>
    <row r="169" spans="1:7" ht="114.4" customHeight="1" x14ac:dyDescent="0.25">
      <c r="A169" s="32"/>
      <c r="B169" s="44" t="s">
        <v>26</v>
      </c>
      <c r="C169" s="63">
        <f t="shared" ref="C169:E169" si="65">C171+C172</f>
        <v>2577167600</v>
      </c>
      <c r="D169" s="63">
        <f t="shared" si="65"/>
        <v>45646700</v>
      </c>
      <c r="E169" s="63">
        <f t="shared" si="65"/>
        <v>45646700</v>
      </c>
      <c r="F169" s="42">
        <f t="shared" si="61"/>
        <v>1.7711964095777084</v>
      </c>
      <c r="G169" s="70" t="s">
        <v>135</v>
      </c>
    </row>
    <row r="170" spans="1:7" ht="15.75" x14ac:dyDescent="0.25">
      <c r="A170" s="32"/>
      <c r="B170" s="44" t="s">
        <v>8</v>
      </c>
      <c r="C170" s="57"/>
      <c r="D170" s="57"/>
      <c r="E170" s="57"/>
      <c r="F170" s="42"/>
      <c r="G170" s="70"/>
    </row>
    <row r="171" spans="1:7" ht="18.399999999999999" customHeight="1" x14ac:dyDescent="0.25">
      <c r="A171" s="32"/>
      <c r="B171" s="44" t="s">
        <v>9</v>
      </c>
      <c r="C171" s="57"/>
      <c r="D171" s="57"/>
      <c r="E171" s="57"/>
      <c r="F171" s="42"/>
      <c r="G171" s="70"/>
    </row>
    <row r="172" spans="1:7" ht="19.899999999999999" customHeight="1" x14ac:dyDescent="0.25">
      <c r="A172" s="32"/>
      <c r="B172" s="6" t="s">
        <v>104</v>
      </c>
      <c r="C172" s="63">
        <v>2577167600</v>
      </c>
      <c r="D172" s="63">
        <v>45646700</v>
      </c>
      <c r="E172" s="63">
        <v>45646700</v>
      </c>
      <c r="F172" s="42">
        <f t="shared" si="61"/>
        <v>1.7711964095777084</v>
      </c>
      <c r="G172" s="70"/>
    </row>
    <row r="173" spans="1:7" ht="149.44999999999999" customHeight="1" x14ac:dyDescent="0.25">
      <c r="A173" s="29"/>
      <c r="B173" s="44" t="s">
        <v>86</v>
      </c>
      <c r="C173" s="57">
        <f>C175+C176</f>
        <v>2637271200</v>
      </c>
      <c r="D173" s="57">
        <f t="shared" ref="D173:E173" si="66">D175+D176</f>
        <v>196544957.59999999</v>
      </c>
      <c r="E173" s="57">
        <f t="shared" si="66"/>
        <v>196544957.59999999</v>
      </c>
      <c r="F173" s="42">
        <f t="shared" si="61"/>
        <v>7.4525880235601099</v>
      </c>
      <c r="G173" s="70" t="s">
        <v>135</v>
      </c>
    </row>
    <row r="174" spans="1:7" ht="15.75" x14ac:dyDescent="0.25">
      <c r="A174" s="29"/>
      <c r="B174" s="6" t="s">
        <v>8</v>
      </c>
      <c r="C174" s="57"/>
      <c r="D174" s="57"/>
      <c r="E174" s="57"/>
      <c r="F174" s="42"/>
      <c r="G174" s="70"/>
    </row>
    <row r="175" spans="1:7" ht="15.75" x14ac:dyDescent="0.25">
      <c r="A175" s="32"/>
      <c r="B175" s="6" t="s">
        <v>9</v>
      </c>
      <c r="C175" s="57"/>
      <c r="D175" s="57"/>
      <c r="E175" s="57"/>
      <c r="F175" s="42"/>
      <c r="G175" s="70"/>
    </row>
    <row r="176" spans="1:7" ht="22.9" customHeight="1" x14ac:dyDescent="0.25">
      <c r="A176" s="32"/>
      <c r="B176" s="6" t="s">
        <v>104</v>
      </c>
      <c r="C176" s="57">
        <v>2637271200</v>
      </c>
      <c r="D176" s="57">
        <v>196544957.59999999</v>
      </c>
      <c r="E176" s="57">
        <v>196544957.59999999</v>
      </c>
      <c r="F176" s="42">
        <f t="shared" si="61"/>
        <v>7.4525880235601099</v>
      </c>
      <c r="G176" s="70"/>
    </row>
    <row r="177" spans="1:8" ht="126" x14ac:dyDescent="0.25">
      <c r="A177" s="32"/>
      <c r="B177" s="6" t="s">
        <v>172</v>
      </c>
      <c r="C177" s="57">
        <f t="shared" ref="C177" si="67">C179+C180</f>
        <v>27744751</v>
      </c>
      <c r="D177" s="57">
        <f>D179+D180</f>
        <v>212100</v>
      </c>
      <c r="E177" s="57">
        <f>E179+E180</f>
        <v>212100</v>
      </c>
      <c r="F177" s="42">
        <f t="shared" si="61"/>
        <v>0.76446892603217087</v>
      </c>
      <c r="G177" s="70" t="s">
        <v>135</v>
      </c>
    </row>
    <row r="178" spans="1:8" ht="19.149999999999999" customHeight="1" x14ac:dyDescent="0.25">
      <c r="A178" s="32"/>
      <c r="B178" s="6" t="s">
        <v>8</v>
      </c>
      <c r="C178" s="57"/>
      <c r="D178" s="57"/>
      <c r="E178" s="57"/>
      <c r="F178" s="42"/>
      <c r="G178" s="70"/>
    </row>
    <row r="179" spans="1:8" ht="19.149999999999999" customHeight="1" x14ac:dyDescent="0.25">
      <c r="A179" s="32"/>
      <c r="B179" s="6" t="s">
        <v>15</v>
      </c>
      <c r="C179" s="57"/>
      <c r="D179" s="79"/>
      <c r="E179" s="79"/>
      <c r="F179" s="42"/>
      <c r="G179" s="70"/>
    </row>
    <row r="180" spans="1:8" ht="22.15" customHeight="1" x14ac:dyDescent="0.25">
      <c r="A180" s="32"/>
      <c r="B180" s="6" t="s">
        <v>104</v>
      </c>
      <c r="C180" s="57">
        <v>27744751</v>
      </c>
      <c r="D180" s="79">
        <v>212100</v>
      </c>
      <c r="E180" s="79">
        <v>212100</v>
      </c>
      <c r="F180" s="42">
        <f>E180/C180*100</f>
        <v>0.76446892603217087</v>
      </c>
      <c r="G180" s="70"/>
    </row>
    <row r="181" spans="1:8" ht="83.65" customHeight="1" x14ac:dyDescent="0.25">
      <c r="A181" s="32"/>
      <c r="B181" s="6" t="s">
        <v>108</v>
      </c>
      <c r="C181" s="57">
        <f t="shared" ref="C181:E181" si="68">SUM(C183+C184)</f>
        <v>283366149</v>
      </c>
      <c r="D181" s="57">
        <f t="shared" si="68"/>
        <v>0</v>
      </c>
      <c r="E181" s="57">
        <f t="shared" si="68"/>
        <v>0</v>
      </c>
      <c r="F181" s="42">
        <f t="shared" si="61"/>
        <v>0</v>
      </c>
      <c r="G181" s="70" t="s">
        <v>135</v>
      </c>
    </row>
    <row r="182" spans="1:8" ht="15.75" x14ac:dyDescent="0.25">
      <c r="A182" s="32"/>
      <c r="B182" s="6" t="s">
        <v>8</v>
      </c>
      <c r="C182" s="57"/>
      <c r="D182" s="57"/>
      <c r="E182" s="57"/>
      <c r="F182" s="42"/>
      <c r="G182" s="70"/>
    </row>
    <row r="183" spans="1:8" ht="19.149999999999999" customHeight="1" x14ac:dyDescent="0.25">
      <c r="A183" s="32"/>
      <c r="B183" s="6" t="s">
        <v>9</v>
      </c>
      <c r="C183" s="57">
        <v>281942200</v>
      </c>
      <c r="D183" s="57"/>
      <c r="E183" s="57"/>
      <c r="F183" s="42">
        <f t="shared" si="61"/>
        <v>0</v>
      </c>
      <c r="G183" s="70"/>
    </row>
    <row r="184" spans="1:8" ht="19.899999999999999" customHeight="1" x14ac:dyDescent="0.25">
      <c r="A184" s="32"/>
      <c r="B184" s="6" t="s">
        <v>104</v>
      </c>
      <c r="C184" s="57">
        <v>1423949</v>
      </c>
      <c r="D184" s="57"/>
      <c r="E184" s="57"/>
      <c r="F184" s="42">
        <f t="shared" si="61"/>
        <v>0</v>
      </c>
      <c r="G184" s="70"/>
    </row>
    <row r="185" spans="1:8" ht="82.9" customHeight="1" x14ac:dyDescent="0.25">
      <c r="A185" s="32"/>
      <c r="B185" s="6" t="s">
        <v>106</v>
      </c>
      <c r="C185" s="57">
        <f t="shared" ref="C185:E185" si="69">SUM(C187+C188)</f>
        <v>172332700</v>
      </c>
      <c r="D185" s="57">
        <f t="shared" si="69"/>
        <v>0</v>
      </c>
      <c r="E185" s="57">
        <f t="shared" si="69"/>
        <v>0</v>
      </c>
      <c r="F185" s="42">
        <f t="shared" si="61"/>
        <v>0</v>
      </c>
      <c r="G185" s="70" t="s">
        <v>135</v>
      </c>
    </row>
    <row r="186" spans="1:8" ht="19.899999999999999" customHeight="1" x14ac:dyDescent="0.25">
      <c r="A186" s="32"/>
      <c r="B186" s="6" t="s">
        <v>8</v>
      </c>
      <c r="C186" s="57"/>
      <c r="D186" s="57"/>
      <c r="E186" s="57"/>
      <c r="F186" s="42"/>
      <c r="G186" s="70"/>
    </row>
    <row r="187" spans="1:8" ht="19.5" customHeight="1" x14ac:dyDescent="0.25">
      <c r="A187" s="32"/>
      <c r="B187" s="6" t="s">
        <v>15</v>
      </c>
      <c r="C187" s="57">
        <v>172332700</v>
      </c>
      <c r="D187" s="57"/>
      <c r="E187" s="57"/>
      <c r="F187" s="42">
        <f t="shared" si="61"/>
        <v>0</v>
      </c>
      <c r="G187" s="70"/>
    </row>
    <row r="188" spans="1:8" ht="19.5" customHeight="1" x14ac:dyDescent="0.25">
      <c r="A188" s="32"/>
      <c r="B188" s="6" t="s">
        <v>104</v>
      </c>
      <c r="C188" s="57"/>
      <c r="D188" s="57"/>
      <c r="E188" s="57"/>
      <c r="F188" s="42"/>
      <c r="G188" s="70"/>
    </row>
    <row r="189" spans="1:8" ht="70.5" customHeight="1" x14ac:dyDescent="0.25">
      <c r="A189" s="32"/>
      <c r="B189" s="6" t="s">
        <v>110</v>
      </c>
      <c r="C189" s="57">
        <f t="shared" ref="C189:E189" si="70">SUM(C191+C192)</f>
        <v>41270200</v>
      </c>
      <c r="D189" s="57">
        <f t="shared" si="70"/>
        <v>0</v>
      </c>
      <c r="E189" s="57">
        <f t="shared" si="70"/>
        <v>0</v>
      </c>
      <c r="F189" s="42">
        <f t="shared" si="61"/>
        <v>0</v>
      </c>
      <c r="G189" s="70" t="s">
        <v>135</v>
      </c>
      <c r="H189" s="52"/>
    </row>
    <row r="190" spans="1:8" ht="15.75" x14ac:dyDescent="0.25">
      <c r="A190" s="32"/>
      <c r="B190" s="6" t="s">
        <v>8</v>
      </c>
      <c r="C190" s="57"/>
      <c r="D190" s="57"/>
      <c r="E190" s="57"/>
      <c r="F190" s="42"/>
      <c r="G190" s="70"/>
    </row>
    <row r="191" spans="1:8" ht="15.75" x14ac:dyDescent="0.25">
      <c r="A191" s="32"/>
      <c r="B191" s="6" t="s">
        <v>15</v>
      </c>
      <c r="C191" s="57"/>
      <c r="D191" s="57"/>
      <c r="E191" s="57"/>
      <c r="F191" s="42"/>
      <c r="G191" s="70"/>
    </row>
    <row r="192" spans="1:8" ht="20.65" customHeight="1" x14ac:dyDescent="0.25">
      <c r="A192" s="32"/>
      <c r="B192" s="6" t="s">
        <v>104</v>
      </c>
      <c r="C192" s="57">
        <v>41270200</v>
      </c>
      <c r="D192" s="57"/>
      <c r="E192" s="57"/>
      <c r="F192" s="42">
        <f t="shared" si="61"/>
        <v>0</v>
      </c>
      <c r="G192" s="70"/>
    </row>
    <row r="193" spans="1:7" ht="78.75" x14ac:dyDescent="0.25">
      <c r="A193" s="32"/>
      <c r="B193" s="6" t="s">
        <v>112</v>
      </c>
      <c r="C193" s="57">
        <f t="shared" ref="C193:E193" si="71">C195+C196</f>
        <v>11640606.060000001</v>
      </c>
      <c r="D193" s="57">
        <f t="shared" si="71"/>
        <v>0</v>
      </c>
      <c r="E193" s="57">
        <f t="shared" si="71"/>
        <v>0</v>
      </c>
      <c r="F193" s="42">
        <f t="shared" si="61"/>
        <v>0</v>
      </c>
      <c r="G193" s="70" t="s">
        <v>136</v>
      </c>
    </row>
    <row r="194" spans="1:7" ht="15.75" x14ac:dyDescent="0.25">
      <c r="A194" s="32"/>
      <c r="B194" s="11" t="s">
        <v>8</v>
      </c>
      <c r="C194" s="57"/>
      <c r="D194" s="57"/>
      <c r="E194" s="57"/>
      <c r="F194" s="42"/>
      <c r="G194" s="70"/>
    </row>
    <row r="195" spans="1:7" ht="22.5" customHeight="1" x14ac:dyDescent="0.25">
      <c r="A195" s="32"/>
      <c r="B195" s="11" t="s">
        <v>15</v>
      </c>
      <c r="C195" s="57">
        <v>11524200</v>
      </c>
      <c r="D195" s="57"/>
      <c r="E195" s="57"/>
      <c r="F195" s="42">
        <f t="shared" si="61"/>
        <v>0</v>
      </c>
      <c r="G195" s="70"/>
    </row>
    <row r="196" spans="1:7" ht="22.15" customHeight="1" x14ac:dyDescent="0.25">
      <c r="A196" s="32"/>
      <c r="B196" s="11" t="s">
        <v>126</v>
      </c>
      <c r="C196" s="57">
        <v>116406.06</v>
      </c>
      <c r="D196" s="57"/>
      <c r="E196" s="57"/>
      <c r="F196" s="42">
        <f t="shared" si="61"/>
        <v>0</v>
      </c>
      <c r="G196" s="70"/>
    </row>
    <row r="197" spans="1:7" ht="78.75" x14ac:dyDescent="0.25">
      <c r="A197" s="32"/>
      <c r="B197" s="6" t="s">
        <v>145</v>
      </c>
      <c r="C197" s="57">
        <f>C199+C200</f>
        <v>7706500</v>
      </c>
      <c r="D197" s="57">
        <f t="shared" ref="D197:E197" si="72">D199+D200</f>
        <v>0</v>
      </c>
      <c r="E197" s="57">
        <f t="shared" si="72"/>
        <v>0</v>
      </c>
      <c r="F197" s="42">
        <f t="shared" si="61"/>
        <v>0</v>
      </c>
      <c r="G197" s="70" t="s">
        <v>136</v>
      </c>
    </row>
    <row r="198" spans="1:7" ht="18.399999999999999" customHeight="1" x14ac:dyDescent="0.25">
      <c r="A198" s="32"/>
      <c r="B198" s="11" t="s">
        <v>8</v>
      </c>
      <c r="C198" s="57"/>
      <c r="D198" s="57"/>
      <c r="E198" s="57"/>
      <c r="F198" s="42"/>
      <c r="G198" s="70"/>
    </row>
    <row r="199" spans="1:7" ht="18.399999999999999" customHeight="1" x14ac:dyDescent="0.25">
      <c r="A199" s="32"/>
      <c r="B199" s="11" t="s">
        <v>15</v>
      </c>
      <c r="C199" s="57"/>
      <c r="D199" s="57"/>
      <c r="E199" s="57"/>
      <c r="F199" s="42"/>
      <c r="G199" s="70"/>
    </row>
    <row r="200" spans="1:7" ht="19.899999999999999" customHeight="1" x14ac:dyDescent="0.25">
      <c r="A200" s="32"/>
      <c r="B200" s="11" t="s">
        <v>27</v>
      </c>
      <c r="C200" s="57">
        <v>7706500</v>
      </c>
      <c r="D200" s="57"/>
      <c r="E200" s="57"/>
      <c r="F200" s="42">
        <f t="shared" si="61"/>
        <v>0</v>
      </c>
      <c r="G200" s="70"/>
    </row>
    <row r="201" spans="1:7" ht="111" customHeight="1" x14ac:dyDescent="0.25">
      <c r="A201" s="32"/>
      <c r="B201" s="6" t="s">
        <v>173</v>
      </c>
      <c r="C201" s="57">
        <f t="shared" ref="C201:E201" si="73">SUM(C203+C204)</f>
        <v>170200000</v>
      </c>
      <c r="D201" s="57">
        <f t="shared" si="73"/>
        <v>0</v>
      </c>
      <c r="E201" s="57">
        <f t="shared" si="73"/>
        <v>0</v>
      </c>
      <c r="F201" s="42">
        <f t="shared" si="61"/>
        <v>0</v>
      </c>
      <c r="G201" s="70" t="s">
        <v>135</v>
      </c>
    </row>
    <row r="202" spans="1:7" ht="18.399999999999999" customHeight="1" x14ac:dyDescent="0.25">
      <c r="A202" s="32"/>
      <c r="B202" s="6" t="s">
        <v>8</v>
      </c>
      <c r="C202" s="57"/>
      <c r="D202" s="57"/>
      <c r="E202" s="57"/>
      <c r="F202" s="42"/>
      <c r="G202" s="70"/>
    </row>
    <row r="203" spans="1:7" ht="18.399999999999999" customHeight="1" x14ac:dyDescent="0.25">
      <c r="A203" s="32"/>
      <c r="B203" s="6" t="s">
        <v>15</v>
      </c>
      <c r="C203" s="57"/>
      <c r="D203" s="57"/>
      <c r="E203" s="57"/>
      <c r="F203" s="42"/>
      <c r="G203" s="70"/>
    </row>
    <row r="204" spans="1:7" ht="21.4" customHeight="1" x14ac:dyDescent="0.25">
      <c r="A204" s="32"/>
      <c r="B204" s="6" t="s">
        <v>104</v>
      </c>
      <c r="C204" s="57">
        <v>170200000</v>
      </c>
      <c r="D204" s="57"/>
      <c r="E204" s="57"/>
      <c r="F204" s="42">
        <f t="shared" si="61"/>
        <v>0</v>
      </c>
      <c r="G204" s="70"/>
    </row>
    <row r="205" spans="1:7" ht="78.75" x14ac:dyDescent="0.25">
      <c r="A205" s="32"/>
      <c r="B205" s="6" t="s">
        <v>174</v>
      </c>
      <c r="C205" s="57">
        <f t="shared" ref="C205:E205" si="74">SUM(C207+C208)</f>
        <v>80612900</v>
      </c>
      <c r="D205" s="57">
        <f t="shared" si="74"/>
        <v>0</v>
      </c>
      <c r="E205" s="57">
        <f t="shared" si="74"/>
        <v>0</v>
      </c>
      <c r="F205" s="42">
        <f t="shared" si="61"/>
        <v>0</v>
      </c>
      <c r="G205" s="70" t="s">
        <v>133</v>
      </c>
    </row>
    <row r="206" spans="1:7" ht="18.399999999999999" customHeight="1" x14ac:dyDescent="0.25">
      <c r="A206" s="32"/>
      <c r="B206" s="6" t="s">
        <v>8</v>
      </c>
      <c r="C206" s="57"/>
      <c r="D206" s="57"/>
      <c r="E206" s="57"/>
      <c r="F206" s="42"/>
      <c r="G206" s="70"/>
    </row>
    <row r="207" spans="1:7" ht="18.399999999999999" customHeight="1" x14ac:dyDescent="0.25">
      <c r="A207" s="32"/>
      <c r="B207" s="6" t="s">
        <v>15</v>
      </c>
      <c r="C207" s="57"/>
      <c r="D207" s="57"/>
      <c r="E207" s="57"/>
      <c r="F207" s="42"/>
      <c r="G207" s="70"/>
    </row>
    <row r="208" spans="1:7" ht="19.149999999999999" customHeight="1" x14ac:dyDescent="0.25">
      <c r="A208" s="32"/>
      <c r="B208" s="6" t="s">
        <v>104</v>
      </c>
      <c r="C208" s="57">
        <v>80612900</v>
      </c>
      <c r="D208" s="57"/>
      <c r="E208" s="57"/>
      <c r="F208" s="42">
        <f t="shared" si="61"/>
        <v>0</v>
      </c>
      <c r="G208" s="70"/>
    </row>
    <row r="209" spans="1:8" ht="81" customHeight="1" x14ac:dyDescent="0.25">
      <c r="A209" s="32"/>
      <c r="B209" s="6" t="s">
        <v>176</v>
      </c>
      <c r="C209" s="57">
        <f t="shared" ref="C209:E209" si="75">SUM(C211+C212)</f>
        <v>6565291.4100000001</v>
      </c>
      <c r="D209" s="57">
        <f t="shared" si="75"/>
        <v>0</v>
      </c>
      <c r="E209" s="57">
        <f t="shared" si="75"/>
        <v>0</v>
      </c>
      <c r="F209" s="42">
        <f t="shared" si="61"/>
        <v>0</v>
      </c>
      <c r="G209" s="70" t="s">
        <v>136</v>
      </c>
    </row>
    <row r="210" spans="1:8" ht="18.399999999999999" customHeight="1" x14ac:dyDescent="0.25">
      <c r="A210" s="32"/>
      <c r="B210" s="6" t="s">
        <v>8</v>
      </c>
      <c r="C210" s="57"/>
      <c r="D210" s="57"/>
      <c r="E210" s="57"/>
      <c r="F210" s="42"/>
      <c r="G210" s="70"/>
    </row>
    <row r="211" spans="1:8" ht="18.399999999999999" customHeight="1" x14ac:dyDescent="0.25">
      <c r="A211" s="32"/>
      <c r="B211" s="6" t="s">
        <v>15</v>
      </c>
      <c r="C211" s="57">
        <v>6532300</v>
      </c>
      <c r="D211" s="57"/>
      <c r="E211" s="57"/>
      <c r="F211" s="42"/>
      <c r="G211" s="70"/>
    </row>
    <row r="212" spans="1:8" ht="18.399999999999999" customHeight="1" x14ac:dyDescent="0.25">
      <c r="A212" s="32"/>
      <c r="B212" s="6" t="s">
        <v>104</v>
      </c>
      <c r="C212" s="57">
        <v>32991.410000000003</v>
      </c>
      <c r="D212" s="57"/>
      <c r="E212" s="57"/>
      <c r="F212" s="42">
        <f t="shared" si="61"/>
        <v>0</v>
      </c>
      <c r="G212" s="70"/>
    </row>
    <row r="213" spans="1:8" ht="81.400000000000006" customHeight="1" x14ac:dyDescent="0.25">
      <c r="A213" s="32"/>
      <c r="B213" s="48" t="s">
        <v>111</v>
      </c>
      <c r="C213" s="62">
        <f>C215+C216+C217</f>
        <v>598701949</v>
      </c>
      <c r="D213" s="62">
        <f t="shared" ref="D213:E213" si="76">D215+D216+D217</f>
        <v>0</v>
      </c>
      <c r="E213" s="62">
        <f t="shared" si="76"/>
        <v>0</v>
      </c>
      <c r="F213" s="42">
        <f t="shared" ref="F213:F289" si="77">E213/C213*100</f>
        <v>0</v>
      </c>
      <c r="G213" s="70" t="s">
        <v>133</v>
      </c>
    </row>
    <row r="214" spans="1:8" ht="15.75" x14ac:dyDescent="0.25">
      <c r="A214" s="32"/>
      <c r="B214" s="48" t="s">
        <v>8</v>
      </c>
      <c r="C214" s="57"/>
      <c r="D214" s="57"/>
      <c r="E214" s="57"/>
      <c r="F214" s="42"/>
      <c r="G214" s="70"/>
    </row>
    <row r="215" spans="1:8" ht="19.149999999999999" customHeight="1" x14ac:dyDescent="0.25">
      <c r="A215" s="32"/>
      <c r="B215" s="48" t="s">
        <v>125</v>
      </c>
      <c r="C215" s="57">
        <v>514544000</v>
      </c>
      <c r="D215" s="57"/>
      <c r="E215" s="57"/>
      <c r="F215" s="42">
        <f t="shared" si="77"/>
        <v>0</v>
      </c>
      <c r="G215" s="70"/>
    </row>
    <row r="216" spans="1:8" ht="20.65" customHeight="1" x14ac:dyDescent="0.25">
      <c r="A216" s="32"/>
      <c r="B216" s="48" t="s">
        <v>124</v>
      </c>
      <c r="C216" s="57">
        <v>4157949</v>
      </c>
      <c r="D216" s="57"/>
      <c r="E216" s="57"/>
      <c r="F216" s="42">
        <f t="shared" si="77"/>
        <v>0</v>
      </c>
      <c r="G216" s="70"/>
    </row>
    <row r="217" spans="1:8" ht="20.65" customHeight="1" x14ac:dyDescent="0.25">
      <c r="A217" s="32"/>
      <c r="B217" s="48" t="s">
        <v>124</v>
      </c>
      <c r="C217" s="57">
        <v>80000000</v>
      </c>
      <c r="D217" s="57"/>
      <c r="E217" s="57"/>
      <c r="F217" s="42">
        <f t="shared" ref="F217" si="78">E217/C217*100</f>
        <v>0</v>
      </c>
      <c r="G217" s="70"/>
    </row>
    <row r="218" spans="1:8" ht="63" x14ac:dyDescent="0.25">
      <c r="A218" s="32"/>
      <c r="B218" s="6" t="s">
        <v>175</v>
      </c>
      <c r="C218" s="57">
        <f>C220+C221</f>
        <v>2094800</v>
      </c>
      <c r="D218" s="57">
        <f t="shared" ref="D218:E218" si="79">D220+D221</f>
        <v>0</v>
      </c>
      <c r="E218" s="57">
        <f t="shared" si="79"/>
        <v>0</v>
      </c>
      <c r="F218" s="42">
        <f t="shared" si="77"/>
        <v>0</v>
      </c>
      <c r="G218" s="70" t="s">
        <v>135</v>
      </c>
    </row>
    <row r="219" spans="1:8" ht="20.65" customHeight="1" x14ac:dyDescent="0.25">
      <c r="A219" s="32"/>
      <c r="B219" s="6" t="s">
        <v>8</v>
      </c>
      <c r="C219" s="57"/>
      <c r="D219" s="57"/>
      <c r="E219" s="57"/>
      <c r="F219" s="42"/>
      <c r="G219" s="70"/>
    </row>
    <row r="220" spans="1:8" ht="20.65" customHeight="1" x14ac:dyDescent="0.25">
      <c r="A220" s="32"/>
      <c r="B220" s="6" t="s">
        <v>9</v>
      </c>
      <c r="C220" s="57">
        <v>2084400</v>
      </c>
      <c r="D220" s="57"/>
      <c r="E220" s="57"/>
      <c r="F220" s="42">
        <f t="shared" ref="F220:F221" si="80">E220/C220*100</f>
        <v>0</v>
      </c>
      <c r="G220" s="70"/>
    </row>
    <row r="221" spans="1:8" ht="20.65" customHeight="1" x14ac:dyDescent="0.25">
      <c r="A221" s="32"/>
      <c r="B221" s="6" t="s">
        <v>18</v>
      </c>
      <c r="C221" s="57">
        <v>10400</v>
      </c>
      <c r="D221" s="57"/>
      <c r="E221" s="57"/>
      <c r="F221" s="42">
        <f t="shared" si="80"/>
        <v>0</v>
      </c>
      <c r="G221" s="70"/>
    </row>
    <row r="222" spans="1:8" ht="18" customHeight="1" x14ac:dyDescent="0.25">
      <c r="A222" s="29" t="s">
        <v>29</v>
      </c>
      <c r="B222" s="49" t="s">
        <v>53</v>
      </c>
      <c r="C222" s="56">
        <f>C223+C227</f>
        <v>5063000</v>
      </c>
      <c r="D222" s="56">
        <f t="shared" ref="D222:E222" si="81">D223+D227</f>
        <v>0</v>
      </c>
      <c r="E222" s="56">
        <f t="shared" si="81"/>
        <v>0</v>
      </c>
      <c r="F222" s="3">
        <f t="shared" si="77"/>
        <v>0</v>
      </c>
      <c r="G222" s="71"/>
    </row>
    <row r="223" spans="1:8" ht="88.9" customHeight="1" x14ac:dyDescent="0.25">
      <c r="A223" s="32"/>
      <c r="B223" s="6" t="s">
        <v>107</v>
      </c>
      <c r="C223" s="57">
        <f t="shared" ref="C223:E223" si="82">C225+C226</f>
        <v>63000</v>
      </c>
      <c r="D223" s="57">
        <f t="shared" si="82"/>
        <v>0</v>
      </c>
      <c r="E223" s="57">
        <f t="shared" si="82"/>
        <v>0</v>
      </c>
      <c r="F223" s="42">
        <f t="shared" si="77"/>
        <v>0</v>
      </c>
      <c r="G223" s="70" t="s">
        <v>136</v>
      </c>
      <c r="H223" s="52"/>
    </row>
    <row r="224" spans="1:8" ht="15.75" x14ac:dyDescent="0.25">
      <c r="A224" s="32"/>
      <c r="B224" s="6" t="s">
        <v>8</v>
      </c>
      <c r="C224" s="57"/>
      <c r="D224" s="57"/>
      <c r="E224" s="57"/>
      <c r="F224" s="42"/>
      <c r="G224" s="70"/>
    </row>
    <row r="225" spans="1:8" ht="15.75" x14ac:dyDescent="0.25">
      <c r="A225" s="32"/>
      <c r="B225" s="6" t="s">
        <v>15</v>
      </c>
      <c r="C225" s="57"/>
      <c r="D225" s="57"/>
      <c r="E225" s="57"/>
      <c r="F225" s="42"/>
      <c r="G225" s="70"/>
    </row>
    <row r="226" spans="1:8" ht="19.149999999999999" customHeight="1" x14ac:dyDescent="0.25">
      <c r="A226" s="32"/>
      <c r="B226" s="6" t="s">
        <v>27</v>
      </c>
      <c r="C226" s="57">
        <v>63000</v>
      </c>
      <c r="D226" s="57"/>
      <c r="E226" s="57"/>
      <c r="F226" s="42">
        <f t="shared" si="77"/>
        <v>0</v>
      </c>
      <c r="G226" s="70"/>
    </row>
    <row r="227" spans="1:8" ht="79.150000000000006" customHeight="1" x14ac:dyDescent="0.25">
      <c r="A227" s="32"/>
      <c r="B227" s="6" t="s">
        <v>177</v>
      </c>
      <c r="C227" s="57">
        <f t="shared" ref="C227:E227" si="83">SUM(C229+C230)</f>
        <v>5000000</v>
      </c>
      <c r="D227" s="57">
        <f t="shared" si="83"/>
        <v>0</v>
      </c>
      <c r="E227" s="57">
        <f t="shared" si="83"/>
        <v>0</v>
      </c>
      <c r="F227" s="42">
        <f t="shared" si="77"/>
        <v>0</v>
      </c>
      <c r="G227" s="70" t="s">
        <v>136</v>
      </c>
      <c r="H227" s="52"/>
    </row>
    <row r="228" spans="1:8" ht="15.75" x14ac:dyDescent="0.25">
      <c r="A228" s="32"/>
      <c r="B228" s="6" t="s">
        <v>8</v>
      </c>
      <c r="C228" s="57"/>
      <c r="D228" s="57"/>
      <c r="E228" s="57"/>
      <c r="F228" s="42"/>
      <c r="G228" s="70"/>
    </row>
    <row r="229" spans="1:8" ht="15.75" x14ac:dyDescent="0.25">
      <c r="A229" s="32"/>
      <c r="B229" s="6" t="s">
        <v>15</v>
      </c>
      <c r="C229" s="57">
        <v>5000000</v>
      </c>
      <c r="D229" s="57"/>
      <c r="E229" s="57"/>
      <c r="F229" s="42"/>
      <c r="G229" s="70"/>
    </row>
    <row r="230" spans="1:8" ht="22.9" customHeight="1" x14ac:dyDescent="0.25">
      <c r="A230" s="32"/>
      <c r="B230" s="6" t="s">
        <v>104</v>
      </c>
      <c r="C230" s="57"/>
      <c r="D230" s="57"/>
      <c r="E230" s="57"/>
      <c r="F230" s="42"/>
      <c r="G230" s="70"/>
    </row>
    <row r="231" spans="1:8" ht="18" customHeight="1" x14ac:dyDescent="0.25">
      <c r="A231" s="29" t="s">
        <v>61</v>
      </c>
      <c r="B231" s="47" t="s">
        <v>31</v>
      </c>
      <c r="C231" s="64">
        <f>C232+C236+C240+C244+C248+C252+C256+C260+C264+C268+C272+C276</f>
        <v>241082808.74000001</v>
      </c>
      <c r="D231" s="64">
        <f t="shared" ref="D231:E231" si="84">D232+D236+D240+D244+D248+D252+D256+D260+D264+D268+D272+D276</f>
        <v>68890.8</v>
      </c>
      <c r="E231" s="64">
        <f t="shared" si="84"/>
        <v>68890.8</v>
      </c>
      <c r="F231" s="3">
        <f t="shared" si="77"/>
        <v>2.8575575487962936E-2</v>
      </c>
      <c r="G231" s="71"/>
    </row>
    <row r="232" spans="1:8" ht="199.15" customHeight="1" x14ac:dyDescent="0.25">
      <c r="A232" s="29"/>
      <c r="B232" s="44" t="s">
        <v>32</v>
      </c>
      <c r="C232" s="57">
        <f t="shared" ref="C232:E232" si="85">C234+C235</f>
        <v>2540000</v>
      </c>
      <c r="D232" s="57">
        <f t="shared" si="85"/>
        <v>62890.8</v>
      </c>
      <c r="E232" s="57">
        <f t="shared" si="85"/>
        <v>62890.8</v>
      </c>
      <c r="F232" s="42">
        <f t="shared" si="77"/>
        <v>2.4760157480314962</v>
      </c>
      <c r="G232" s="70" t="s">
        <v>135</v>
      </c>
    </row>
    <row r="233" spans="1:8" ht="15.75" x14ac:dyDescent="0.25">
      <c r="A233" s="32"/>
      <c r="B233" s="6" t="s">
        <v>8</v>
      </c>
      <c r="C233" s="57"/>
      <c r="D233" s="57"/>
      <c r="E233" s="57"/>
      <c r="F233" s="42"/>
      <c r="G233" s="70"/>
    </row>
    <row r="234" spans="1:8" ht="15.75" x14ac:dyDescent="0.25">
      <c r="A234" s="32"/>
      <c r="B234" s="6" t="s">
        <v>9</v>
      </c>
      <c r="C234" s="57"/>
      <c r="D234" s="57"/>
      <c r="E234" s="57"/>
      <c r="F234" s="42"/>
      <c r="G234" s="70"/>
    </row>
    <row r="235" spans="1:8" ht="21" customHeight="1" x14ac:dyDescent="0.25">
      <c r="A235" s="32"/>
      <c r="B235" s="6" t="s">
        <v>104</v>
      </c>
      <c r="C235" s="57">
        <v>2540000</v>
      </c>
      <c r="D235" s="57">
        <v>62890.8</v>
      </c>
      <c r="E235" s="57">
        <v>62890.8</v>
      </c>
      <c r="F235" s="42">
        <f t="shared" si="77"/>
        <v>2.4760157480314962</v>
      </c>
      <c r="G235" s="70"/>
    </row>
    <row r="236" spans="1:8" ht="81" customHeight="1" x14ac:dyDescent="0.25">
      <c r="A236" s="32"/>
      <c r="B236" s="15" t="s">
        <v>103</v>
      </c>
      <c r="C236" s="62">
        <f>C238+C239</f>
        <v>47528777.329999998</v>
      </c>
      <c r="D236" s="62">
        <f t="shared" ref="D236:E236" si="86">D238+D239</f>
        <v>0</v>
      </c>
      <c r="E236" s="62">
        <f t="shared" si="86"/>
        <v>0</v>
      </c>
      <c r="F236" s="42">
        <f t="shared" si="77"/>
        <v>0</v>
      </c>
      <c r="G236" s="70" t="s">
        <v>132</v>
      </c>
    </row>
    <row r="237" spans="1:8" ht="15.75" x14ac:dyDescent="0.25">
      <c r="A237" s="32"/>
      <c r="B237" s="6" t="s">
        <v>8</v>
      </c>
      <c r="C237" s="57"/>
      <c r="D237" s="57"/>
      <c r="E237" s="57"/>
      <c r="F237" s="42"/>
      <c r="G237" s="70"/>
    </row>
    <row r="238" spans="1:8" ht="19.5" customHeight="1" x14ac:dyDescent="0.25">
      <c r="A238" s="32"/>
      <c r="B238" s="6" t="s">
        <v>122</v>
      </c>
      <c r="C238" s="57">
        <v>33884511.32</v>
      </c>
      <c r="D238" s="57"/>
      <c r="E238" s="57"/>
      <c r="F238" s="42">
        <f t="shared" si="77"/>
        <v>0</v>
      </c>
      <c r="G238" s="70"/>
    </row>
    <row r="239" spans="1:8" ht="21" customHeight="1" x14ac:dyDescent="0.25">
      <c r="A239" s="32"/>
      <c r="B239" s="6" t="s">
        <v>12</v>
      </c>
      <c r="C239" s="57">
        <v>13644266.01</v>
      </c>
      <c r="D239" s="57"/>
      <c r="E239" s="57"/>
      <c r="F239" s="42">
        <f t="shared" si="77"/>
        <v>0</v>
      </c>
      <c r="G239" s="70"/>
    </row>
    <row r="240" spans="1:8" ht="231" customHeight="1" x14ac:dyDescent="0.25">
      <c r="A240" s="32"/>
      <c r="B240" s="15" t="s">
        <v>105</v>
      </c>
      <c r="C240" s="62">
        <f t="shared" ref="C240:E240" si="87">C242+C243</f>
        <v>1176300</v>
      </c>
      <c r="D240" s="62">
        <f t="shared" si="87"/>
        <v>0</v>
      </c>
      <c r="E240" s="62">
        <f t="shared" si="87"/>
        <v>0</v>
      </c>
      <c r="F240" s="42">
        <f t="shared" si="77"/>
        <v>0</v>
      </c>
      <c r="G240" s="70" t="s">
        <v>135</v>
      </c>
    </row>
    <row r="241" spans="1:7" ht="15.75" x14ac:dyDescent="0.25">
      <c r="A241" s="32"/>
      <c r="B241" s="6" t="s">
        <v>8</v>
      </c>
      <c r="C241" s="57"/>
      <c r="D241" s="57"/>
      <c r="E241" s="57"/>
      <c r="F241" s="42"/>
      <c r="G241" s="70"/>
    </row>
    <row r="242" spans="1:7" ht="15.75" x14ac:dyDescent="0.25">
      <c r="A242" s="32"/>
      <c r="B242" s="6" t="s">
        <v>9</v>
      </c>
      <c r="C242" s="57"/>
      <c r="D242" s="57"/>
      <c r="E242" s="57"/>
      <c r="F242" s="42"/>
      <c r="G242" s="70"/>
    </row>
    <row r="243" spans="1:7" ht="19.5" customHeight="1" x14ac:dyDescent="0.25">
      <c r="A243" s="32"/>
      <c r="B243" s="6" t="s">
        <v>104</v>
      </c>
      <c r="C243" s="57">
        <v>1176300</v>
      </c>
      <c r="D243" s="57"/>
      <c r="E243" s="57"/>
      <c r="F243" s="42">
        <f t="shared" si="77"/>
        <v>0</v>
      </c>
      <c r="G243" s="70"/>
    </row>
    <row r="244" spans="1:7" ht="101.65" customHeight="1" x14ac:dyDescent="0.25">
      <c r="A244" s="32"/>
      <c r="B244" s="15" t="s">
        <v>34</v>
      </c>
      <c r="C244" s="62">
        <f t="shared" ref="C244:E244" si="88">C246+C247</f>
        <v>2475000</v>
      </c>
      <c r="D244" s="62">
        <f t="shared" si="88"/>
        <v>0</v>
      </c>
      <c r="E244" s="62">
        <f t="shared" si="88"/>
        <v>0</v>
      </c>
      <c r="F244" s="42">
        <f t="shared" si="77"/>
        <v>0</v>
      </c>
      <c r="G244" s="70" t="s">
        <v>130</v>
      </c>
    </row>
    <row r="245" spans="1:7" ht="15.75" x14ac:dyDescent="0.25">
      <c r="A245" s="32"/>
      <c r="B245" s="6" t="s">
        <v>8</v>
      </c>
      <c r="C245" s="57"/>
      <c r="D245" s="57"/>
      <c r="E245" s="57"/>
      <c r="F245" s="42"/>
      <c r="G245" s="70"/>
    </row>
    <row r="246" spans="1:7" ht="15.75" x14ac:dyDescent="0.25">
      <c r="A246" s="32"/>
      <c r="B246" s="6" t="s">
        <v>9</v>
      </c>
      <c r="C246" s="57"/>
      <c r="D246" s="57"/>
      <c r="E246" s="57"/>
      <c r="F246" s="42"/>
      <c r="G246" s="70"/>
    </row>
    <row r="247" spans="1:7" ht="22.15" customHeight="1" x14ac:dyDescent="0.25">
      <c r="A247" s="32"/>
      <c r="B247" s="6" t="s">
        <v>104</v>
      </c>
      <c r="C247" s="57">
        <v>2475000</v>
      </c>
      <c r="D247" s="57"/>
      <c r="E247" s="57"/>
      <c r="F247" s="42">
        <f t="shared" si="77"/>
        <v>0</v>
      </c>
      <c r="G247" s="70"/>
    </row>
    <row r="248" spans="1:7" ht="220.15" customHeight="1" x14ac:dyDescent="0.25">
      <c r="A248" s="32"/>
      <c r="B248" s="15" t="s">
        <v>84</v>
      </c>
      <c r="C248" s="62">
        <f t="shared" ref="C248:E248" si="89">C250+C251</f>
        <v>70900</v>
      </c>
      <c r="D248" s="62">
        <f t="shared" si="89"/>
        <v>0</v>
      </c>
      <c r="E248" s="62">
        <f t="shared" si="89"/>
        <v>0</v>
      </c>
      <c r="F248" s="42">
        <f t="shared" si="77"/>
        <v>0</v>
      </c>
      <c r="G248" s="70" t="s">
        <v>136</v>
      </c>
    </row>
    <row r="249" spans="1:7" ht="15.75" x14ac:dyDescent="0.25">
      <c r="A249" s="32"/>
      <c r="B249" s="6" t="s">
        <v>8</v>
      </c>
      <c r="C249" s="57"/>
      <c r="D249" s="57"/>
      <c r="E249" s="57"/>
      <c r="F249" s="42"/>
      <c r="G249" s="70"/>
    </row>
    <row r="250" spans="1:7" ht="15.75" x14ac:dyDescent="0.25">
      <c r="A250" s="32"/>
      <c r="B250" s="6" t="s">
        <v>9</v>
      </c>
      <c r="C250" s="57"/>
      <c r="D250" s="57"/>
      <c r="E250" s="57"/>
      <c r="F250" s="42"/>
      <c r="G250" s="70"/>
    </row>
    <row r="251" spans="1:7" ht="19.899999999999999" customHeight="1" x14ac:dyDescent="0.25">
      <c r="A251" s="32"/>
      <c r="B251" s="6" t="s">
        <v>104</v>
      </c>
      <c r="C251" s="57">
        <v>70900</v>
      </c>
      <c r="D251" s="57"/>
      <c r="E251" s="57"/>
      <c r="F251" s="42">
        <f t="shared" si="77"/>
        <v>0</v>
      </c>
      <c r="G251" s="70"/>
    </row>
    <row r="252" spans="1:7" ht="83.25" customHeight="1" x14ac:dyDescent="0.25">
      <c r="A252" s="29"/>
      <c r="B252" s="44" t="s">
        <v>35</v>
      </c>
      <c r="C252" s="57">
        <f t="shared" ref="C252:E252" si="90">C254+C255</f>
        <v>3034400</v>
      </c>
      <c r="D252" s="57">
        <f t="shared" si="90"/>
        <v>0</v>
      </c>
      <c r="E252" s="57">
        <f t="shared" si="90"/>
        <v>0</v>
      </c>
      <c r="F252" s="42">
        <f t="shared" si="77"/>
        <v>0</v>
      </c>
      <c r="G252" s="70" t="s">
        <v>130</v>
      </c>
    </row>
    <row r="253" spans="1:7" ht="15.75" x14ac:dyDescent="0.25">
      <c r="A253" s="32"/>
      <c r="B253" s="6" t="s">
        <v>8</v>
      </c>
      <c r="C253" s="57"/>
      <c r="D253" s="57"/>
      <c r="E253" s="57"/>
      <c r="F253" s="42"/>
      <c r="G253" s="70"/>
    </row>
    <row r="254" spans="1:7" ht="19.5" customHeight="1" x14ac:dyDescent="0.25">
      <c r="A254" s="32"/>
      <c r="B254" s="6" t="s">
        <v>15</v>
      </c>
      <c r="C254" s="57">
        <v>3034400</v>
      </c>
      <c r="D254" s="57"/>
      <c r="E254" s="57"/>
      <c r="F254" s="42">
        <f t="shared" si="77"/>
        <v>0</v>
      </c>
      <c r="G254" s="70"/>
    </row>
    <row r="255" spans="1:7" ht="21.4" customHeight="1" x14ac:dyDescent="0.25">
      <c r="A255" s="32"/>
      <c r="B255" s="6" t="s">
        <v>12</v>
      </c>
      <c r="C255" s="57"/>
      <c r="D255" s="57"/>
      <c r="E255" s="57"/>
      <c r="F255" s="42"/>
      <c r="G255" s="70"/>
    </row>
    <row r="256" spans="1:7" ht="136.5" customHeight="1" x14ac:dyDescent="0.25">
      <c r="A256" s="29"/>
      <c r="B256" s="44" t="s">
        <v>36</v>
      </c>
      <c r="C256" s="57">
        <f t="shared" ref="C256:E256" si="91">C258+C259</f>
        <v>18664200</v>
      </c>
      <c r="D256" s="57">
        <f t="shared" si="91"/>
        <v>0</v>
      </c>
      <c r="E256" s="57">
        <f t="shared" si="91"/>
        <v>0</v>
      </c>
      <c r="F256" s="42">
        <f t="shared" si="77"/>
        <v>0</v>
      </c>
      <c r="G256" s="70" t="s">
        <v>135</v>
      </c>
    </row>
    <row r="257" spans="1:7" ht="15.75" x14ac:dyDescent="0.25">
      <c r="A257" s="32"/>
      <c r="B257" s="6" t="s">
        <v>8</v>
      </c>
      <c r="C257" s="57"/>
      <c r="D257" s="57"/>
      <c r="E257" s="57"/>
      <c r="F257" s="42"/>
      <c r="G257" s="70"/>
    </row>
    <row r="258" spans="1:7" ht="15.75" x14ac:dyDescent="0.25">
      <c r="A258" s="32"/>
      <c r="B258" s="6" t="s">
        <v>9</v>
      </c>
      <c r="C258" s="57"/>
      <c r="D258" s="57"/>
      <c r="E258" s="57"/>
      <c r="F258" s="42"/>
      <c r="G258" s="70"/>
    </row>
    <row r="259" spans="1:7" ht="22.15" customHeight="1" x14ac:dyDescent="0.25">
      <c r="A259" s="32"/>
      <c r="B259" s="6" t="s">
        <v>12</v>
      </c>
      <c r="C259" s="57">
        <v>18664200</v>
      </c>
      <c r="D259" s="57"/>
      <c r="E259" s="57"/>
      <c r="F259" s="42">
        <f t="shared" si="77"/>
        <v>0</v>
      </c>
      <c r="G259" s="70"/>
    </row>
    <row r="260" spans="1:7" ht="129.6" customHeight="1" x14ac:dyDescent="0.25">
      <c r="A260" s="32"/>
      <c r="B260" s="15" t="s">
        <v>37</v>
      </c>
      <c r="C260" s="62">
        <f t="shared" ref="C260:E260" si="92">C262+C263</f>
        <v>162543531.41</v>
      </c>
      <c r="D260" s="62">
        <f t="shared" si="92"/>
        <v>0</v>
      </c>
      <c r="E260" s="62">
        <f t="shared" si="92"/>
        <v>0</v>
      </c>
      <c r="F260" s="42">
        <f t="shared" ref="F260" si="93">E260/C260*100</f>
        <v>0</v>
      </c>
      <c r="G260" s="70" t="s">
        <v>133</v>
      </c>
    </row>
    <row r="261" spans="1:7" ht="22.15" customHeight="1" x14ac:dyDescent="0.25">
      <c r="A261" s="32"/>
      <c r="B261" s="6" t="s">
        <v>8</v>
      </c>
      <c r="C261" s="57"/>
      <c r="D261" s="57"/>
      <c r="E261" s="57"/>
      <c r="F261" s="42"/>
      <c r="G261" s="70"/>
    </row>
    <row r="262" spans="1:7" ht="22.15" customHeight="1" x14ac:dyDescent="0.25">
      <c r="A262" s="32"/>
      <c r="B262" s="6" t="s">
        <v>122</v>
      </c>
      <c r="C262" s="57"/>
      <c r="D262" s="57"/>
      <c r="E262" s="57"/>
      <c r="F262" s="42"/>
      <c r="G262" s="70"/>
    </row>
    <row r="263" spans="1:7" ht="22.15" customHeight="1" x14ac:dyDescent="0.25">
      <c r="A263" s="32"/>
      <c r="B263" s="6" t="s">
        <v>12</v>
      </c>
      <c r="C263" s="57">
        <v>162543531.41</v>
      </c>
      <c r="D263" s="57"/>
      <c r="E263" s="57"/>
      <c r="F263" s="42">
        <f t="shared" ref="F263" si="94">E263/C263*100</f>
        <v>0</v>
      </c>
      <c r="G263" s="70"/>
    </row>
    <row r="264" spans="1:7" ht="72" customHeight="1" x14ac:dyDescent="0.25">
      <c r="A264" s="29"/>
      <c r="B264" s="44" t="s">
        <v>38</v>
      </c>
      <c r="C264" s="57">
        <f t="shared" ref="C264:E264" si="95">C266+C267</f>
        <v>339200</v>
      </c>
      <c r="D264" s="57">
        <f t="shared" si="95"/>
        <v>6000</v>
      </c>
      <c r="E264" s="57">
        <f t="shared" si="95"/>
        <v>6000</v>
      </c>
      <c r="F264" s="42">
        <f t="shared" si="77"/>
        <v>1.7688679245283019</v>
      </c>
      <c r="G264" s="70" t="s">
        <v>137</v>
      </c>
    </row>
    <row r="265" spans="1:7" ht="15.75" x14ac:dyDescent="0.25">
      <c r="A265" s="32"/>
      <c r="B265" s="6" t="s">
        <v>8</v>
      </c>
      <c r="C265" s="57"/>
      <c r="D265" s="57"/>
      <c r="E265" s="57"/>
      <c r="F265" s="42"/>
      <c r="G265" s="70"/>
    </row>
    <row r="266" spans="1:7" ht="15.75" x14ac:dyDescent="0.25">
      <c r="A266" s="32"/>
      <c r="B266" s="6" t="s">
        <v>9</v>
      </c>
      <c r="C266" s="57"/>
      <c r="D266" s="57"/>
      <c r="E266" s="57"/>
      <c r="F266" s="42"/>
      <c r="G266" s="70"/>
    </row>
    <row r="267" spans="1:7" ht="22.15" customHeight="1" x14ac:dyDescent="0.25">
      <c r="A267" s="32"/>
      <c r="B267" s="6" t="s">
        <v>10</v>
      </c>
      <c r="C267" s="57">
        <v>339200</v>
      </c>
      <c r="D267" s="57">
        <v>6000</v>
      </c>
      <c r="E267" s="57">
        <v>6000</v>
      </c>
      <c r="F267" s="42">
        <f t="shared" si="77"/>
        <v>1.7688679245283019</v>
      </c>
      <c r="G267" s="70"/>
    </row>
    <row r="268" spans="1:7" ht="126" x14ac:dyDescent="0.25">
      <c r="A268" s="32"/>
      <c r="B268" s="44" t="s">
        <v>142</v>
      </c>
      <c r="C268" s="57">
        <f t="shared" ref="C268:E268" si="96">C270+C271</f>
        <v>222100</v>
      </c>
      <c r="D268" s="57">
        <f t="shared" si="96"/>
        <v>0</v>
      </c>
      <c r="E268" s="57">
        <f t="shared" si="96"/>
        <v>0</v>
      </c>
      <c r="F268" s="42">
        <f t="shared" si="77"/>
        <v>0</v>
      </c>
      <c r="G268" s="70" t="s">
        <v>135</v>
      </c>
    </row>
    <row r="269" spans="1:7" ht="22.15" customHeight="1" x14ac:dyDescent="0.25">
      <c r="A269" s="32"/>
      <c r="B269" s="6" t="s">
        <v>8</v>
      </c>
      <c r="C269" s="57"/>
      <c r="D269" s="57"/>
      <c r="E269" s="57"/>
      <c r="F269" s="42"/>
      <c r="G269" s="70"/>
    </row>
    <row r="270" spans="1:7" ht="22.15" customHeight="1" x14ac:dyDescent="0.25">
      <c r="A270" s="32"/>
      <c r="B270" s="6" t="s">
        <v>9</v>
      </c>
      <c r="C270" s="57"/>
      <c r="D270" s="57"/>
      <c r="E270" s="57"/>
      <c r="F270" s="42"/>
      <c r="G270" s="70"/>
    </row>
    <row r="271" spans="1:7" ht="22.15" customHeight="1" x14ac:dyDescent="0.25">
      <c r="A271" s="32"/>
      <c r="B271" s="6" t="s">
        <v>12</v>
      </c>
      <c r="C271" s="57">
        <v>222100</v>
      </c>
      <c r="D271" s="57"/>
      <c r="E271" s="57"/>
      <c r="F271" s="42">
        <f t="shared" si="77"/>
        <v>0</v>
      </c>
      <c r="G271" s="70"/>
    </row>
    <row r="272" spans="1:7" ht="85.9" customHeight="1" x14ac:dyDescent="0.25">
      <c r="A272" s="32"/>
      <c r="B272" s="44" t="s">
        <v>143</v>
      </c>
      <c r="C272" s="57">
        <f t="shared" ref="C272:E272" si="97">C274+C275</f>
        <v>348900</v>
      </c>
      <c r="D272" s="57">
        <f t="shared" si="97"/>
        <v>0</v>
      </c>
      <c r="E272" s="57">
        <f t="shared" si="97"/>
        <v>0</v>
      </c>
      <c r="F272" s="42">
        <f t="shared" si="77"/>
        <v>0</v>
      </c>
      <c r="G272" s="70" t="s">
        <v>135</v>
      </c>
    </row>
    <row r="273" spans="1:7" ht="22.15" customHeight="1" x14ac:dyDescent="0.25">
      <c r="A273" s="32"/>
      <c r="B273" s="6" t="s">
        <v>8</v>
      </c>
      <c r="C273" s="57"/>
      <c r="D273" s="57"/>
      <c r="E273" s="57"/>
      <c r="F273" s="42"/>
      <c r="G273" s="70"/>
    </row>
    <row r="274" spans="1:7" ht="22.15" customHeight="1" x14ac:dyDescent="0.25">
      <c r="A274" s="32"/>
      <c r="B274" s="6" t="s">
        <v>9</v>
      </c>
      <c r="C274" s="57"/>
      <c r="D274" s="57"/>
      <c r="E274" s="57"/>
      <c r="F274" s="42"/>
      <c r="G274" s="70"/>
    </row>
    <row r="275" spans="1:7" ht="22.15" customHeight="1" x14ac:dyDescent="0.25">
      <c r="A275" s="32"/>
      <c r="B275" s="6" t="s">
        <v>12</v>
      </c>
      <c r="C275" s="57">
        <v>348900</v>
      </c>
      <c r="D275" s="57"/>
      <c r="E275" s="57"/>
      <c r="F275" s="42">
        <f t="shared" si="77"/>
        <v>0</v>
      </c>
      <c r="G275" s="70"/>
    </row>
    <row r="276" spans="1:7" ht="78.75" x14ac:dyDescent="0.25">
      <c r="A276" s="32"/>
      <c r="B276" s="15" t="s">
        <v>178</v>
      </c>
      <c r="C276" s="62">
        <f>C278+C279</f>
        <v>2139500</v>
      </c>
      <c r="D276" s="62">
        <f t="shared" ref="D276:E276" si="98">D278+D279</f>
        <v>0</v>
      </c>
      <c r="E276" s="62">
        <f t="shared" si="98"/>
        <v>0</v>
      </c>
      <c r="F276" s="42">
        <f t="shared" ref="F276" si="99">E276/C276*100</f>
        <v>0</v>
      </c>
      <c r="G276" s="70" t="s">
        <v>132</v>
      </c>
    </row>
    <row r="277" spans="1:7" ht="22.15" customHeight="1" x14ac:dyDescent="0.25">
      <c r="A277" s="32"/>
      <c r="B277" s="6" t="s">
        <v>8</v>
      </c>
      <c r="C277" s="57"/>
      <c r="D277" s="57"/>
      <c r="E277" s="57"/>
      <c r="F277" s="42"/>
      <c r="G277" s="70"/>
    </row>
    <row r="278" spans="1:7" ht="22.15" customHeight="1" x14ac:dyDescent="0.25">
      <c r="A278" s="32"/>
      <c r="B278" s="6" t="s">
        <v>122</v>
      </c>
      <c r="C278" s="57">
        <v>2139500</v>
      </c>
      <c r="D278" s="57"/>
      <c r="E278" s="57"/>
      <c r="F278" s="42">
        <f t="shared" ref="F278" si="100">E278/C278*100</f>
        <v>0</v>
      </c>
      <c r="G278" s="70"/>
    </row>
    <row r="279" spans="1:7" ht="22.15" customHeight="1" x14ac:dyDescent="0.25">
      <c r="A279" s="32"/>
      <c r="B279" s="6" t="s">
        <v>12</v>
      </c>
      <c r="C279" s="57"/>
      <c r="D279" s="57"/>
      <c r="E279" s="57"/>
      <c r="F279" s="42"/>
      <c r="G279" s="70"/>
    </row>
    <row r="280" spans="1:7" ht="16.899999999999999" customHeight="1" x14ac:dyDescent="0.25">
      <c r="A280" s="29" t="s">
        <v>62</v>
      </c>
      <c r="B280" s="49" t="s">
        <v>49</v>
      </c>
      <c r="C280" s="56">
        <f>C281+C285</f>
        <v>24448575</v>
      </c>
      <c r="D280" s="56">
        <f t="shared" ref="D280:E280" si="101">D281+D285</f>
        <v>0</v>
      </c>
      <c r="E280" s="56">
        <f t="shared" si="101"/>
        <v>0</v>
      </c>
      <c r="F280" s="3">
        <f t="shared" si="77"/>
        <v>0</v>
      </c>
      <c r="G280" s="71"/>
    </row>
    <row r="281" spans="1:7" ht="78.75" x14ac:dyDescent="0.25">
      <c r="A281" s="32"/>
      <c r="B281" s="6" t="s">
        <v>179</v>
      </c>
      <c r="C281" s="58">
        <f t="shared" ref="C281:E281" si="102">C283+C284</f>
        <v>10000000</v>
      </c>
      <c r="D281" s="58">
        <f t="shared" si="102"/>
        <v>0</v>
      </c>
      <c r="E281" s="58">
        <f t="shared" si="102"/>
        <v>0</v>
      </c>
      <c r="F281" s="42"/>
      <c r="G281" s="70" t="s">
        <v>138</v>
      </c>
    </row>
    <row r="282" spans="1:7" ht="15.75" x14ac:dyDescent="0.25">
      <c r="A282" s="32"/>
      <c r="B282" s="11" t="s">
        <v>8</v>
      </c>
      <c r="C282" s="56"/>
      <c r="D282" s="56"/>
      <c r="E282" s="56"/>
      <c r="F282" s="42"/>
      <c r="G282" s="70"/>
    </row>
    <row r="283" spans="1:7" ht="15.75" x14ac:dyDescent="0.25">
      <c r="A283" s="32"/>
      <c r="B283" s="11" t="s">
        <v>9</v>
      </c>
      <c r="C283" s="56"/>
      <c r="D283" s="56"/>
      <c r="E283" s="56"/>
      <c r="F283" s="42"/>
      <c r="G283" s="70"/>
    </row>
    <row r="284" spans="1:7" ht="20.65" customHeight="1" x14ac:dyDescent="0.25">
      <c r="A284" s="32"/>
      <c r="B284" s="11" t="s">
        <v>30</v>
      </c>
      <c r="C284" s="57">
        <v>10000000</v>
      </c>
      <c r="D284" s="56"/>
      <c r="E284" s="56"/>
      <c r="F284" s="42"/>
      <c r="G284" s="70"/>
    </row>
    <row r="285" spans="1:7" ht="78.75" x14ac:dyDescent="0.25">
      <c r="A285" s="32"/>
      <c r="B285" s="6" t="s">
        <v>144</v>
      </c>
      <c r="C285" s="57">
        <f t="shared" ref="C285:E285" si="103">C287+C288</f>
        <v>14448575</v>
      </c>
      <c r="D285" s="57">
        <f>D287+D288</f>
        <v>0</v>
      </c>
      <c r="E285" s="57">
        <f t="shared" si="103"/>
        <v>0</v>
      </c>
      <c r="F285" s="42">
        <f t="shared" si="77"/>
        <v>0</v>
      </c>
      <c r="G285" s="70" t="s">
        <v>138</v>
      </c>
    </row>
    <row r="286" spans="1:7" ht="15.75" x14ac:dyDescent="0.25">
      <c r="A286" s="32"/>
      <c r="B286" s="11" t="s">
        <v>8</v>
      </c>
      <c r="C286" s="57"/>
      <c r="D286" s="56"/>
      <c r="E286" s="56"/>
      <c r="F286" s="42"/>
      <c r="G286" s="70"/>
    </row>
    <row r="287" spans="1:7" ht="16.899999999999999" customHeight="1" x14ac:dyDescent="0.25">
      <c r="A287" s="32"/>
      <c r="B287" s="11" t="s">
        <v>9</v>
      </c>
      <c r="C287" s="57"/>
      <c r="D287" s="56"/>
      <c r="E287" s="56"/>
      <c r="F287" s="42"/>
      <c r="G287" s="70"/>
    </row>
    <row r="288" spans="1:7" ht="17.649999999999999" customHeight="1" x14ac:dyDescent="0.25">
      <c r="A288" s="32"/>
      <c r="B288" s="11" t="s">
        <v>12</v>
      </c>
      <c r="C288" s="57">
        <v>14448575</v>
      </c>
      <c r="D288" s="57"/>
      <c r="E288" s="57"/>
      <c r="F288" s="42">
        <f t="shared" si="77"/>
        <v>0</v>
      </c>
      <c r="G288" s="70"/>
    </row>
    <row r="289" spans="1:7" ht="21" customHeight="1" x14ac:dyDescent="0.25">
      <c r="A289" s="32"/>
      <c r="B289" s="21" t="s">
        <v>39</v>
      </c>
      <c r="C289" s="65">
        <f>C8+C33+C38+C117+C163+C168+C222+C231+C280</f>
        <v>9116919564.5300007</v>
      </c>
      <c r="D289" s="65">
        <f t="shared" ref="D289:E289" si="104">D8+D33+D38+D117+D163+D168+D222+D231+D280</f>
        <v>242948578.86000001</v>
      </c>
      <c r="E289" s="65">
        <f t="shared" si="104"/>
        <v>242948578.86000001</v>
      </c>
      <c r="F289" s="69">
        <f t="shared" si="77"/>
        <v>2.664809940906006</v>
      </c>
      <c r="G289" s="71"/>
    </row>
    <row r="290" spans="1:7" ht="15.75" x14ac:dyDescent="0.25">
      <c r="A290" s="32"/>
      <c r="B290" s="11" t="s">
        <v>8</v>
      </c>
      <c r="C290" s="61"/>
      <c r="D290" s="61"/>
      <c r="E290" s="61"/>
      <c r="F290" s="69"/>
      <c r="G290" s="66"/>
    </row>
    <row r="291" spans="1:7" ht="18.600000000000001" customHeight="1" x14ac:dyDescent="0.25">
      <c r="A291" s="32"/>
      <c r="B291" s="49" t="s">
        <v>9</v>
      </c>
      <c r="C291" s="67">
        <f>C11+C15+C19+C27+C31+C36+C41+C65+C86+C107+C111+C115+C120+C124+C153+C157+C161+C166+C171+C175+C179+C183+C187+C191+C195++C199+C203+C207+C211+C215+C220+C225+C229+C234+C238+C242+C246+C250+C254+C258+C262+C266+C270+C274+C278+C283+C287</f>
        <v>2099880053</v>
      </c>
      <c r="D291" s="67">
        <f t="shared" ref="D291:E291" si="105">D11+D15+D19+D27+D31+D36+D41+D86+D107+D111+D115+D120+D124+D153+D157+D161+D166+D171+D175+D179+D183+D187+D191+D195++D199+D203+D207+D211+D215+D220+D225+D229+D234+D238+D242+D246+D250+D254+D258+D262+D266+D270+D274+D278+D283+D287</f>
        <v>168121.12</v>
      </c>
      <c r="E291" s="67">
        <f t="shared" si="105"/>
        <v>168121.12</v>
      </c>
      <c r="F291" s="3">
        <f t="shared" ref="F291:F292" si="106">E291/C291*100</f>
        <v>8.0062249155523537E-3</v>
      </c>
      <c r="G291" s="67"/>
    </row>
    <row r="292" spans="1:7" ht="15.75" x14ac:dyDescent="0.25">
      <c r="A292" s="43"/>
      <c r="B292" s="49" t="s">
        <v>10</v>
      </c>
      <c r="C292" s="67">
        <f>C12+C16+C20+C23+C24+C28+C32+C37+C42+C45+C66+C87+C108+C112+C116+C121+C125+C154+C158+C162+C167+C172+C176+C180+C184+C188+C192+C196+C200+C204+C208+C212+C216+C217+C221+C226+C230+C235+C239+C243+C247+C251+C255+C259+C263+C267+C271+C275+C279+C284+C288</f>
        <v>7017039511.5300007</v>
      </c>
      <c r="D292" s="67">
        <f t="shared" ref="D292:E292" si="107">D12+D16+D20+D23+D24+D28+D32+D37+D66+D87+D108+D112+D116+D121+D125+D154+D158+D162+D167+D172+D176+D180+D184+D188+D192+D196+D200+D204+D208+D212+D216+D217+D221+D226+D230+D235+D239+D243+D247+D251+D255+D259+D263+D267+D271+D275+D279+D284+D288</f>
        <v>242780457.74000001</v>
      </c>
      <c r="E292" s="67">
        <f t="shared" si="107"/>
        <v>242780457.74000001</v>
      </c>
      <c r="F292" s="3">
        <f t="shared" si="106"/>
        <v>3.4598701823051865</v>
      </c>
      <c r="G292" s="67"/>
    </row>
    <row r="293" spans="1:7" x14ac:dyDescent="0.25">
      <c r="C293" s="46"/>
      <c r="D293" s="46"/>
      <c r="E293" s="46"/>
      <c r="F293" s="4"/>
      <c r="G293" s="4"/>
    </row>
    <row r="294" spans="1:7" x14ac:dyDescent="0.25">
      <c r="C294" s="46"/>
    </row>
    <row r="295" spans="1:7" x14ac:dyDescent="0.25">
      <c r="C295" s="46"/>
    </row>
    <row r="296" spans="1:7" ht="18.75" x14ac:dyDescent="0.3">
      <c r="A296" s="75" t="s">
        <v>146</v>
      </c>
      <c r="B296" s="75"/>
      <c r="C296" s="74"/>
      <c r="D296" s="73"/>
      <c r="E296" s="73"/>
      <c r="F296" s="73"/>
      <c r="G296" s="73" t="s">
        <v>147</v>
      </c>
    </row>
    <row r="297" spans="1:7" x14ac:dyDescent="0.25">
      <c r="C297" s="46"/>
    </row>
  </sheetData>
  <mergeCells count="9">
    <mergeCell ref="A2:G2"/>
    <mergeCell ref="A5:A6"/>
    <mergeCell ref="B5:B6"/>
    <mergeCell ref="C5:C6"/>
    <mergeCell ref="D5:D6"/>
    <mergeCell ref="E5:E6"/>
    <mergeCell ref="F5:F6"/>
    <mergeCell ref="G5:G6"/>
    <mergeCell ref="A3:G3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6" manualBreakCount="6">
    <brk id="97" max="6" man="1"/>
    <brk id="138" max="6" man="1"/>
    <brk id="176" max="6" man="1"/>
    <brk id="217" max="6" man="1"/>
    <brk id="248" max="6" man="1"/>
    <brk id="28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view="pageBreakPreview" zoomScale="71" zoomScaleNormal="70" zoomScaleSheetLayoutView="7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L199" sqref="L199"/>
    </sheetView>
  </sheetViews>
  <sheetFormatPr defaultColWidth="9.28515625" defaultRowHeight="15" x14ac:dyDescent="0.25"/>
  <cols>
    <col min="1" max="1" width="6" style="1" customWidth="1"/>
    <col min="2" max="2" width="56.7109375" style="1" customWidth="1"/>
    <col min="3" max="3" width="20" style="1" customWidth="1"/>
    <col min="4" max="4" width="19.140625" style="1" customWidth="1"/>
    <col min="5" max="5" width="17.7109375" style="1" customWidth="1"/>
    <col min="6" max="6" width="17.42578125" style="1" customWidth="1"/>
    <col min="7" max="7" width="20.7109375" style="1" customWidth="1"/>
    <col min="8" max="8" width="21.7109375" style="1" customWidth="1"/>
    <col min="9" max="9" width="13.5703125" style="1" bestFit="1" customWidth="1"/>
    <col min="10" max="16384" width="9.28515625" style="1"/>
  </cols>
  <sheetData>
    <row r="1" spans="1:7" ht="21" customHeight="1" x14ac:dyDescent="0.3">
      <c r="A1" s="84"/>
      <c r="B1" s="84"/>
      <c r="C1" s="84"/>
      <c r="D1" s="84"/>
      <c r="E1" s="84"/>
      <c r="F1" s="84"/>
      <c r="G1" s="78"/>
    </row>
    <row r="2" spans="1:7" ht="29.25" customHeight="1" x14ac:dyDescent="0.25">
      <c r="A2" s="107" t="s">
        <v>180</v>
      </c>
      <c r="B2" s="107"/>
      <c r="C2" s="107"/>
      <c r="D2" s="107"/>
      <c r="E2" s="107"/>
      <c r="F2" s="107"/>
      <c r="G2" s="107"/>
    </row>
    <row r="3" spans="1:7" ht="18" customHeight="1" x14ac:dyDescent="0.3">
      <c r="A3" s="112"/>
      <c r="B3" s="112"/>
      <c r="C3" s="112"/>
      <c r="D3" s="112"/>
      <c r="E3" s="112"/>
      <c r="F3" s="112"/>
      <c r="G3" s="112"/>
    </row>
    <row r="4" spans="1:7" ht="29.25" customHeight="1" x14ac:dyDescent="0.25">
      <c r="A4" s="85"/>
      <c r="B4" s="85"/>
      <c r="C4" s="85"/>
      <c r="D4" s="85"/>
      <c r="E4" s="85"/>
      <c r="F4" s="55"/>
      <c r="G4" s="82" t="s">
        <v>114</v>
      </c>
    </row>
    <row r="5" spans="1:7" ht="14.85" customHeight="1" x14ac:dyDescent="0.25">
      <c r="A5" s="108" t="s">
        <v>4</v>
      </c>
      <c r="B5" s="110" t="s">
        <v>5</v>
      </c>
      <c r="C5" s="110" t="s">
        <v>181</v>
      </c>
      <c r="D5" s="110" t="s">
        <v>182</v>
      </c>
      <c r="E5" s="110" t="s">
        <v>183</v>
      </c>
      <c r="F5" s="110" t="s">
        <v>119</v>
      </c>
      <c r="G5" s="110" t="s">
        <v>120</v>
      </c>
    </row>
    <row r="6" spans="1:7" ht="61.5" customHeight="1" x14ac:dyDescent="0.25">
      <c r="A6" s="109"/>
      <c r="B6" s="111"/>
      <c r="C6" s="111"/>
      <c r="D6" s="111"/>
      <c r="E6" s="111"/>
      <c r="F6" s="111"/>
      <c r="G6" s="111"/>
    </row>
    <row r="7" spans="1:7" ht="15.6" x14ac:dyDescent="0.3">
      <c r="A7" s="34" t="s">
        <v>6</v>
      </c>
      <c r="B7" s="7">
        <v>2</v>
      </c>
      <c r="C7" s="54">
        <v>3</v>
      </c>
      <c r="D7" s="54">
        <v>4</v>
      </c>
      <c r="E7" s="54">
        <v>5</v>
      </c>
      <c r="F7" s="54" t="s">
        <v>121</v>
      </c>
      <c r="G7" s="54">
        <v>7</v>
      </c>
    </row>
    <row r="8" spans="1:7" ht="19.899999999999999" customHeight="1" x14ac:dyDescent="0.25">
      <c r="A8" s="29" t="s">
        <v>3</v>
      </c>
      <c r="B8" s="47" t="s">
        <v>7</v>
      </c>
      <c r="C8" s="56">
        <f>C9+C13+C17+C21+C25+C29</f>
        <v>23876577.719999999</v>
      </c>
      <c r="D8" s="56">
        <f t="shared" ref="D8:E8" si="0">D9+D13+D17+D21+D25+D29</f>
        <v>1506664.05</v>
      </c>
      <c r="E8" s="56">
        <f t="shared" si="0"/>
        <v>1506664.05</v>
      </c>
      <c r="F8" s="56">
        <f>E8/C8*100</f>
        <v>6.3102177693495687</v>
      </c>
      <c r="G8" s="56"/>
    </row>
    <row r="9" spans="1:7" ht="82.9" customHeight="1" x14ac:dyDescent="0.25">
      <c r="A9" s="29"/>
      <c r="B9" s="44" t="s">
        <v>41</v>
      </c>
      <c r="C9" s="57">
        <f t="shared" ref="C9:E9" si="1">C11+C12</f>
        <v>255000</v>
      </c>
      <c r="D9" s="57">
        <f t="shared" si="1"/>
        <v>0</v>
      </c>
      <c r="E9" s="57">
        <f t="shared" si="1"/>
        <v>0</v>
      </c>
      <c r="F9" s="42">
        <f t="shared" ref="F9:F52" si="2">E9/C9*100</f>
        <v>0</v>
      </c>
      <c r="G9" s="70" t="s">
        <v>130</v>
      </c>
    </row>
    <row r="10" spans="1:7" ht="15.75" x14ac:dyDescent="0.25">
      <c r="A10" s="32"/>
      <c r="B10" s="6" t="s">
        <v>8</v>
      </c>
      <c r="C10" s="58"/>
      <c r="D10" s="58"/>
      <c r="E10" s="58"/>
      <c r="F10" s="42"/>
      <c r="G10" s="70"/>
    </row>
    <row r="11" spans="1:7" ht="19.899999999999999" customHeight="1" x14ac:dyDescent="0.25">
      <c r="A11" s="32"/>
      <c r="B11" s="6" t="s">
        <v>9</v>
      </c>
      <c r="C11" s="57"/>
      <c r="D11" s="57"/>
      <c r="E11" s="57"/>
      <c r="F11" s="42"/>
      <c r="G11" s="70"/>
    </row>
    <row r="12" spans="1:7" ht="22.9" customHeight="1" x14ac:dyDescent="0.25">
      <c r="A12" s="32"/>
      <c r="B12" s="6" t="s">
        <v>12</v>
      </c>
      <c r="C12" s="58">
        <v>255000</v>
      </c>
      <c r="D12" s="58"/>
      <c r="E12" s="58"/>
      <c r="F12" s="42">
        <f t="shared" si="2"/>
        <v>0</v>
      </c>
      <c r="G12" s="70"/>
    </row>
    <row r="13" spans="1:7" ht="82.9" customHeight="1" x14ac:dyDescent="0.25">
      <c r="A13" s="29"/>
      <c r="B13" s="44" t="s">
        <v>11</v>
      </c>
      <c r="C13" s="57">
        <f t="shared" ref="C13:E13" si="3">C15+C16</f>
        <v>4522200</v>
      </c>
      <c r="D13" s="57">
        <f t="shared" si="3"/>
        <v>445946.5</v>
      </c>
      <c r="E13" s="57">
        <f t="shared" si="3"/>
        <v>445946.5</v>
      </c>
      <c r="F13" s="42">
        <f t="shared" si="2"/>
        <v>9.8612732740701432</v>
      </c>
      <c r="G13" s="70" t="s">
        <v>130</v>
      </c>
    </row>
    <row r="14" spans="1:7" ht="15.75" x14ac:dyDescent="0.25">
      <c r="A14" s="32"/>
      <c r="B14" s="6" t="s">
        <v>8</v>
      </c>
      <c r="C14" s="57"/>
      <c r="D14" s="57"/>
      <c r="E14" s="57"/>
      <c r="F14" s="42"/>
      <c r="G14" s="70"/>
    </row>
    <row r="15" spans="1:7" ht="16.899999999999999" customHeight="1" x14ac:dyDescent="0.25">
      <c r="A15" s="32"/>
      <c r="B15" s="6" t="s">
        <v>9</v>
      </c>
      <c r="C15" s="57"/>
      <c r="D15" s="57"/>
      <c r="E15" s="57"/>
      <c r="F15" s="42"/>
      <c r="G15" s="70"/>
    </row>
    <row r="16" spans="1:7" ht="18.399999999999999" customHeight="1" x14ac:dyDescent="0.25">
      <c r="A16" s="35"/>
      <c r="B16" s="6" t="s">
        <v>12</v>
      </c>
      <c r="C16" s="57">
        <v>4522200</v>
      </c>
      <c r="D16" s="57">
        <v>445946.5</v>
      </c>
      <c r="E16" s="57">
        <v>445946.5</v>
      </c>
      <c r="F16" s="42">
        <f t="shared" si="2"/>
        <v>9.8612732740701432</v>
      </c>
      <c r="G16" s="70"/>
    </row>
    <row r="17" spans="1:7" ht="200.45" customHeight="1" x14ac:dyDescent="0.25">
      <c r="A17" s="29"/>
      <c r="B17" s="44" t="s">
        <v>13</v>
      </c>
      <c r="C17" s="57">
        <f t="shared" ref="C17:E17" si="4">C19+C20</f>
        <v>46734.81</v>
      </c>
      <c r="D17" s="57">
        <f t="shared" si="4"/>
        <v>0</v>
      </c>
      <c r="E17" s="57">
        <f t="shared" si="4"/>
        <v>0</v>
      </c>
      <c r="F17" s="42">
        <f t="shared" si="2"/>
        <v>0</v>
      </c>
      <c r="G17" s="70" t="s">
        <v>130</v>
      </c>
    </row>
    <row r="18" spans="1:7" ht="15.75" x14ac:dyDescent="0.25">
      <c r="A18" s="32"/>
      <c r="B18" s="6" t="s">
        <v>8</v>
      </c>
      <c r="C18" s="57"/>
      <c r="D18" s="57"/>
      <c r="E18" s="57"/>
      <c r="F18" s="42"/>
      <c r="G18" s="70"/>
    </row>
    <row r="19" spans="1:7" ht="15.75" x14ac:dyDescent="0.25">
      <c r="A19" s="32"/>
      <c r="B19" s="6" t="s">
        <v>9</v>
      </c>
      <c r="C19" s="57"/>
      <c r="D19" s="57"/>
      <c r="E19" s="57"/>
      <c r="F19" s="42"/>
      <c r="G19" s="70"/>
    </row>
    <row r="20" spans="1:7" ht="19.149999999999999" customHeight="1" x14ac:dyDescent="0.25">
      <c r="A20" s="35"/>
      <c r="B20" s="6" t="s">
        <v>12</v>
      </c>
      <c r="C20" s="57">
        <v>46734.81</v>
      </c>
      <c r="D20" s="57"/>
      <c r="E20" s="57"/>
      <c r="F20" s="42">
        <f t="shared" si="2"/>
        <v>0</v>
      </c>
      <c r="G20" s="70"/>
    </row>
    <row r="21" spans="1:7" ht="68.45" customHeight="1" x14ac:dyDescent="0.25">
      <c r="A21" s="29"/>
      <c r="B21" s="44" t="s">
        <v>14</v>
      </c>
      <c r="C21" s="57">
        <f>C23+C24</f>
        <v>11616800</v>
      </c>
      <c r="D21" s="57">
        <f t="shared" ref="D21:E21" si="5">D23+D24</f>
        <v>1060717.55</v>
      </c>
      <c r="E21" s="57">
        <f t="shared" si="5"/>
        <v>1060717.55</v>
      </c>
      <c r="F21" s="42">
        <f t="shared" si="2"/>
        <v>9.1308927587631707</v>
      </c>
      <c r="G21" s="70" t="s">
        <v>130</v>
      </c>
    </row>
    <row r="22" spans="1:7" ht="15.75" x14ac:dyDescent="0.25">
      <c r="A22" s="32"/>
      <c r="B22" s="6" t="s">
        <v>8</v>
      </c>
      <c r="C22" s="57"/>
      <c r="D22" s="57"/>
      <c r="E22" s="57"/>
      <c r="F22" s="42"/>
      <c r="G22" s="70"/>
    </row>
    <row r="23" spans="1:7" ht="19.5" customHeight="1" x14ac:dyDescent="0.25">
      <c r="A23" s="35"/>
      <c r="B23" s="6" t="s">
        <v>12</v>
      </c>
      <c r="C23" s="57">
        <v>10669100</v>
      </c>
      <c r="D23" s="57">
        <v>998133.33</v>
      </c>
      <c r="E23" s="57">
        <v>998133.33</v>
      </c>
      <c r="F23" s="42">
        <f>E23/C23*100</f>
        <v>9.3553657759323645</v>
      </c>
      <c r="G23" s="70"/>
    </row>
    <row r="24" spans="1:7" ht="19.5" customHeight="1" x14ac:dyDescent="0.25">
      <c r="A24" s="35"/>
      <c r="B24" s="6" t="s">
        <v>12</v>
      </c>
      <c r="C24" s="57">
        <v>947700</v>
      </c>
      <c r="D24" s="57">
        <v>62584.22</v>
      </c>
      <c r="E24" s="57">
        <v>62584.22</v>
      </c>
      <c r="F24" s="42">
        <f t="shared" si="2"/>
        <v>6.6038007808378181</v>
      </c>
      <c r="G24" s="70"/>
    </row>
    <row r="25" spans="1:7" ht="114.6" customHeight="1" x14ac:dyDescent="0.25">
      <c r="A25" s="29"/>
      <c r="B25" s="15" t="s">
        <v>40</v>
      </c>
      <c r="C25" s="59">
        <f t="shared" ref="C25:E25" si="6">C27+C28</f>
        <v>1002700</v>
      </c>
      <c r="D25" s="59">
        <f t="shared" si="6"/>
        <v>0</v>
      </c>
      <c r="E25" s="59">
        <f t="shared" si="6"/>
        <v>0</v>
      </c>
      <c r="F25" s="42">
        <f t="shared" si="2"/>
        <v>0</v>
      </c>
      <c r="G25" s="70" t="s">
        <v>130</v>
      </c>
    </row>
    <row r="26" spans="1:7" ht="15.75" x14ac:dyDescent="0.25">
      <c r="A26" s="31"/>
      <c r="B26" s="6" t="s">
        <v>8</v>
      </c>
      <c r="C26" s="57"/>
      <c r="D26" s="57"/>
      <c r="E26" s="57"/>
      <c r="F26" s="42"/>
      <c r="G26" s="70"/>
    </row>
    <row r="27" spans="1:7" ht="19.5" customHeight="1" x14ac:dyDescent="0.25">
      <c r="A27" s="31"/>
      <c r="B27" s="6" t="s">
        <v>15</v>
      </c>
      <c r="C27" s="57">
        <v>1002700</v>
      </c>
      <c r="D27" s="57"/>
      <c r="E27" s="57"/>
      <c r="F27" s="42">
        <f t="shared" si="2"/>
        <v>0</v>
      </c>
      <c r="G27" s="70"/>
    </row>
    <row r="28" spans="1:7" ht="19.149999999999999" customHeight="1" x14ac:dyDescent="0.25">
      <c r="A28" s="31"/>
      <c r="B28" s="6" t="s">
        <v>12</v>
      </c>
      <c r="C28" s="57"/>
      <c r="D28" s="57"/>
      <c r="E28" s="57"/>
      <c r="F28" s="42"/>
      <c r="G28" s="70"/>
    </row>
    <row r="29" spans="1:7" ht="47.25" x14ac:dyDescent="0.25">
      <c r="A29" s="32"/>
      <c r="B29" s="68" t="s">
        <v>152</v>
      </c>
      <c r="C29" s="57">
        <f t="shared" ref="C29:E29" si="7">C31+C32</f>
        <v>6433142.9100000001</v>
      </c>
      <c r="D29" s="57">
        <f t="shared" si="7"/>
        <v>0</v>
      </c>
      <c r="E29" s="57">
        <f t="shared" si="7"/>
        <v>0</v>
      </c>
      <c r="F29" s="42">
        <f t="shared" si="2"/>
        <v>0</v>
      </c>
      <c r="G29" s="70" t="s">
        <v>153</v>
      </c>
    </row>
    <row r="30" spans="1:7" ht="15.75" x14ac:dyDescent="0.25">
      <c r="A30" s="32"/>
      <c r="B30" s="41" t="s">
        <v>8</v>
      </c>
      <c r="C30" s="57"/>
      <c r="D30" s="57"/>
      <c r="E30" s="57"/>
      <c r="F30" s="42"/>
      <c r="G30" s="70"/>
    </row>
    <row r="31" spans="1:7" ht="19.149999999999999" customHeight="1" x14ac:dyDescent="0.25">
      <c r="A31" s="32"/>
      <c r="B31" s="41" t="s">
        <v>9</v>
      </c>
      <c r="C31" s="57">
        <v>5302375.2300000004</v>
      </c>
      <c r="D31" s="57"/>
      <c r="E31" s="57"/>
      <c r="F31" s="42">
        <f t="shared" si="2"/>
        <v>0</v>
      </c>
      <c r="G31" s="70"/>
    </row>
    <row r="32" spans="1:7" ht="19.149999999999999" customHeight="1" x14ac:dyDescent="0.25">
      <c r="A32" s="32"/>
      <c r="B32" s="68" t="s">
        <v>10</v>
      </c>
      <c r="C32" s="57">
        <v>1130767.68</v>
      </c>
      <c r="D32" s="57"/>
      <c r="E32" s="57"/>
      <c r="F32" s="42"/>
      <c r="G32" s="70"/>
    </row>
    <row r="33" spans="1:7" ht="36.6" customHeight="1" x14ac:dyDescent="0.25">
      <c r="A33" s="29" t="s">
        <v>2</v>
      </c>
      <c r="B33" s="47" t="s">
        <v>16</v>
      </c>
      <c r="C33" s="60">
        <f>C34</f>
        <v>13534200</v>
      </c>
      <c r="D33" s="60">
        <f t="shared" ref="D33:E33" si="8">D34</f>
        <v>1052557.68</v>
      </c>
      <c r="E33" s="60">
        <f t="shared" si="8"/>
        <v>1052557.68</v>
      </c>
      <c r="F33" s="3">
        <f t="shared" si="2"/>
        <v>7.7770217670789554</v>
      </c>
      <c r="G33" s="71"/>
    </row>
    <row r="34" spans="1:7" ht="84.4" customHeight="1" x14ac:dyDescent="0.25">
      <c r="A34" s="29"/>
      <c r="B34" s="44" t="s">
        <v>17</v>
      </c>
      <c r="C34" s="57">
        <f t="shared" ref="C34" si="9">C36+C37</f>
        <v>13534200</v>
      </c>
      <c r="D34" s="57">
        <f>D36+D37</f>
        <v>1052557.68</v>
      </c>
      <c r="E34" s="57">
        <f>E36+E37</f>
        <v>1052557.68</v>
      </c>
      <c r="F34" s="42">
        <f t="shared" si="2"/>
        <v>7.7770217670789554</v>
      </c>
      <c r="G34" s="70" t="s">
        <v>131</v>
      </c>
    </row>
    <row r="35" spans="1:7" ht="15.75" x14ac:dyDescent="0.25">
      <c r="A35" s="29"/>
      <c r="B35" s="6" t="s">
        <v>8</v>
      </c>
      <c r="C35" s="57"/>
      <c r="D35" s="57"/>
      <c r="E35" s="57"/>
      <c r="F35" s="42"/>
      <c r="G35" s="70"/>
    </row>
    <row r="36" spans="1:7" ht="19.5" customHeight="1" x14ac:dyDescent="0.25">
      <c r="A36" s="32"/>
      <c r="B36" s="6" t="s">
        <v>15</v>
      </c>
      <c r="C36" s="57">
        <v>13534200</v>
      </c>
      <c r="D36" s="57">
        <v>1052557.68</v>
      </c>
      <c r="E36" s="57">
        <v>1052557.68</v>
      </c>
      <c r="F36" s="42">
        <f t="shared" si="2"/>
        <v>7.7770217670789554</v>
      </c>
      <c r="G36" s="70"/>
    </row>
    <row r="37" spans="1:7" ht="19.899999999999999" customHeight="1" x14ac:dyDescent="0.25">
      <c r="A37" s="32"/>
      <c r="B37" s="6" t="s">
        <v>18</v>
      </c>
      <c r="C37" s="57"/>
      <c r="D37" s="57"/>
      <c r="E37" s="57"/>
      <c r="F37" s="42"/>
      <c r="G37" s="70"/>
    </row>
    <row r="38" spans="1:7" ht="20.65" customHeight="1" x14ac:dyDescent="0.25">
      <c r="A38" s="29" t="s">
        <v>1</v>
      </c>
      <c r="B38" s="47" t="s">
        <v>19</v>
      </c>
      <c r="C38" s="56">
        <f>C39+C43+C63+C84+C105+C109+C113</f>
        <v>1398482265.6500001</v>
      </c>
      <c r="D38" s="56">
        <f t="shared" ref="D38:E38" si="10">D39+D43+D63+D84+D105+D109+D113</f>
        <v>63613.8</v>
      </c>
      <c r="E38" s="56">
        <f t="shared" si="10"/>
        <v>63613.8</v>
      </c>
      <c r="F38" s="3">
        <f t="shared" si="2"/>
        <v>4.5487741648574257E-3</v>
      </c>
      <c r="G38" s="71"/>
    </row>
    <row r="39" spans="1:7" ht="85.9" customHeight="1" x14ac:dyDescent="0.25">
      <c r="A39" s="29"/>
      <c r="B39" s="6" t="s">
        <v>93</v>
      </c>
      <c r="C39" s="62">
        <f t="shared" ref="C39:E39" si="11">C41+C42</f>
        <v>28828400</v>
      </c>
      <c r="D39" s="62">
        <f t="shared" si="11"/>
        <v>0</v>
      </c>
      <c r="E39" s="62">
        <f t="shared" si="11"/>
        <v>0</v>
      </c>
      <c r="F39" s="42">
        <f t="shared" si="2"/>
        <v>0</v>
      </c>
      <c r="G39" s="70" t="s">
        <v>132</v>
      </c>
    </row>
    <row r="40" spans="1:7" ht="15.75" x14ac:dyDescent="0.25">
      <c r="A40" s="29"/>
      <c r="B40" s="6" t="s">
        <v>8</v>
      </c>
      <c r="C40" s="57"/>
      <c r="D40" s="57"/>
      <c r="E40" s="57"/>
      <c r="F40" s="42"/>
      <c r="G40" s="70"/>
    </row>
    <row r="41" spans="1:7" ht="15.75" x14ac:dyDescent="0.25">
      <c r="A41" s="29"/>
      <c r="B41" s="6" t="s">
        <v>9</v>
      </c>
      <c r="C41" s="57"/>
      <c r="D41" s="57"/>
      <c r="E41" s="57"/>
      <c r="F41" s="42"/>
      <c r="G41" s="70"/>
    </row>
    <row r="42" spans="1:7" ht="22.15" customHeight="1" x14ac:dyDescent="0.25">
      <c r="A42" s="29"/>
      <c r="B42" s="6" t="s">
        <v>10</v>
      </c>
      <c r="C42" s="57">
        <v>28828400</v>
      </c>
      <c r="D42" s="57"/>
      <c r="E42" s="57"/>
      <c r="F42" s="42">
        <f t="shared" si="2"/>
        <v>0</v>
      </c>
      <c r="G42" s="70"/>
    </row>
    <row r="43" spans="1:7" ht="85.9" customHeight="1" x14ac:dyDescent="0.25">
      <c r="A43" s="29"/>
      <c r="B43" s="15" t="s">
        <v>117</v>
      </c>
      <c r="C43" s="62">
        <f>C45</f>
        <v>933320000</v>
      </c>
      <c r="D43" s="62">
        <f t="shared" ref="D43:E43" si="12">D45</f>
        <v>0</v>
      </c>
      <c r="E43" s="62">
        <f t="shared" si="12"/>
        <v>0</v>
      </c>
      <c r="F43" s="42">
        <f t="shared" si="2"/>
        <v>0</v>
      </c>
      <c r="G43" s="70" t="s">
        <v>132</v>
      </c>
    </row>
    <row r="44" spans="1:7" ht="15.75" x14ac:dyDescent="0.25">
      <c r="A44" s="29"/>
      <c r="B44" s="6" t="s">
        <v>8</v>
      </c>
      <c r="C44" s="57"/>
      <c r="D44" s="57"/>
      <c r="E44" s="57"/>
      <c r="F44" s="42"/>
      <c r="G44" s="70"/>
    </row>
    <row r="45" spans="1:7" ht="19.5" customHeight="1" x14ac:dyDescent="0.25">
      <c r="A45" s="29"/>
      <c r="B45" s="6" t="s">
        <v>113</v>
      </c>
      <c r="C45" s="57">
        <f>C49+C52</f>
        <v>933320000</v>
      </c>
      <c r="D45" s="57">
        <f>D49+D52</f>
        <v>0</v>
      </c>
      <c r="E45" s="57">
        <f>E49+E52</f>
        <v>0</v>
      </c>
      <c r="F45" s="42">
        <f t="shared" si="2"/>
        <v>0</v>
      </c>
      <c r="G45" s="70"/>
    </row>
    <row r="46" spans="1:7" ht="15.75" x14ac:dyDescent="0.25">
      <c r="A46" s="50"/>
      <c r="B46" s="33" t="s">
        <v>0</v>
      </c>
      <c r="C46" s="57"/>
      <c r="D46" s="57"/>
      <c r="E46" s="57"/>
      <c r="F46" s="42"/>
      <c r="G46" s="70"/>
    </row>
    <row r="47" spans="1:7" ht="36.6" customHeight="1" x14ac:dyDescent="0.25">
      <c r="A47" s="50"/>
      <c r="B47" s="33" t="s">
        <v>115</v>
      </c>
      <c r="C47" s="62">
        <f>C49</f>
        <v>376709100</v>
      </c>
      <c r="D47" s="62">
        <f t="shared" ref="D47:E47" si="13">D49</f>
        <v>0</v>
      </c>
      <c r="E47" s="62">
        <f t="shared" si="13"/>
        <v>0</v>
      </c>
      <c r="F47" s="42">
        <f t="shared" si="2"/>
        <v>0</v>
      </c>
      <c r="G47" s="70"/>
    </row>
    <row r="48" spans="1:7" ht="15.75" x14ac:dyDescent="0.25">
      <c r="A48" s="50"/>
      <c r="B48" s="33" t="s">
        <v>8</v>
      </c>
      <c r="C48" s="57"/>
      <c r="D48" s="57"/>
      <c r="E48" s="57"/>
      <c r="F48" s="42"/>
      <c r="G48" s="70"/>
    </row>
    <row r="49" spans="1:7" ht="18.399999999999999" customHeight="1" x14ac:dyDescent="0.25">
      <c r="A49" s="50"/>
      <c r="B49" s="33" t="s">
        <v>113</v>
      </c>
      <c r="C49" s="57">
        <v>376709100</v>
      </c>
      <c r="D49" s="57"/>
      <c r="E49" s="57"/>
      <c r="F49" s="42">
        <f t="shared" si="2"/>
        <v>0</v>
      </c>
      <c r="G49" s="70"/>
    </row>
    <row r="50" spans="1:7" ht="31.5" x14ac:dyDescent="0.25">
      <c r="A50" s="50"/>
      <c r="B50" s="33" t="s">
        <v>116</v>
      </c>
      <c r="C50" s="57">
        <f>C52</f>
        <v>556610900</v>
      </c>
      <c r="D50" s="57">
        <f t="shared" ref="D50:E50" si="14">D52</f>
        <v>0</v>
      </c>
      <c r="E50" s="57">
        <f t="shared" si="14"/>
        <v>0</v>
      </c>
      <c r="F50" s="42">
        <f t="shared" si="2"/>
        <v>0</v>
      </c>
      <c r="G50" s="70"/>
    </row>
    <row r="51" spans="1:7" ht="15.75" x14ac:dyDescent="0.25">
      <c r="A51" s="50"/>
      <c r="B51" s="33" t="s">
        <v>8</v>
      </c>
      <c r="C51" s="57"/>
      <c r="D51" s="57"/>
      <c r="E51" s="57"/>
      <c r="F51" s="42"/>
      <c r="G51" s="70"/>
    </row>
    <row r="52" spans="1:7" ht="18.399999999999999" customHeight="1" x14ac:dyDescent="0.25">
      <c r="A52" s="50"/>
      <c r="B52" s="33" t="s">
        <v>118</v>
      </c>
      <c r="C52" s="57">
        <f>C56+C59+C62</f>
        <v>556610900</v>
      </c>
      <c r="D52" s="57">
        <f t="shared" ref="D52:E52" si="15">D56+D59+D62</f>
        <v>0</v>
      </c>
      <c r="E52" s="57">
        <f t="shared" si="15"/>
        <v>0</v>
      </c>
      <c r="F52" s="42">
        <f t="shared" si="2"/>
        <v>0</v>
      </c>
      <c r="G52" s="70"/>
    </row>
    <row r="53" spans="1:7" ht="15.75" x14ac:dyDescent="0.25">
      <c r="A53" s="50"/>
      <c r="B53" s="51" t="s">
        <v>0</v>
      </c>
      <c r="C53" s="57"/>
      <c r="D53" s="57"/>
      <c r="E53" s="57"/>
      <c r="F53" s="42"/>
      <c r="G53" s="70"/>
    </row>
    <row r="54" spans="1:7" ht="52.15" customHeight="1" x14ac:dyDescent="0.25">
      <c r="A54" s="50"/>
      <c r="B54" s="51" t="s">
        <v>46</v>
      </c>
      <c r="C54" s="57">
        <f>C56</f>
        <v>464307900</v>
      </c>
      <c r="D54" s="57">
        <f t="shared" ref="D54:E54" si="16">D56</f>
        <v>0</v>
      </c>
      <c r="E54" s="57">
        <f t="shared" si="16"/>
        <v>0</v>
      </c>
      <c r="F54" s="42">
        <f t="shared" ref="F54:F158" si="17">E54/C54*100</f>
        <v>0</v>
      </c>
      <c r="G54" s="70"/>
    </row>
    <row r="55" spans="1:7" ht="15.75" x14ac:dyDescent="0.25">
      <c r="A55" s="50"/>
      <c r="B55" s="51" t="s">
        <v>8</v>
      </c>
      <c r="C55" s="57"/>
      <c r="D55" s="57"/>
      <c r="E55" s="57"/>
      <c r="F55" s="42"/>
      <c r="G55" s="70"/>
    </row>
    <row r="56" spans="1:7" ht="19.149999999999999" customHeight="1" x14ac:dyDescent="0.25">
      <c r="A56" s="50"/>
      <c r="B56" s="51" t="s">
        <v>12</v>
      </c>
      <c r="C56" s="57">
        <v>464307900</v>
      </c>
      <c r="D56" s="57"/>
      <c r="E56" s="57"/>
      <c r="F56" s="42">
        <f t="shared" si="17"/>
        <v>0</v>
      </c>
      <c r="G56" s="70"/>
    </row>
    <row r="57" spans="1:7" ht="33.6" customHeight="1" x14ac:dyDescent="0.25">
      <c r="A57" s="50"/>
      <c r="B57" s="51" t="s">
        <v>154</v>
      </c>
      <c r="C57" s="57">
        <f>C59</f>
        <v>25000000</v>
      </c>
      <c r="D57" s="57">
        <f t="shared" ref="D57:E57" si="18">D59</f>
        <v>0</v>
      </c>
      <c r="E57" s="57">
        <f t="shared" si="18"/>
        <v>0</v>
      </c>
      <c r="F57" s="42">
        <f t="shared" si="17"/>
        <v>0</v>
      </c>
      <c r="G57" s="70"/>
    </row>
    <row r="58" spans="1:7" ht="19.149999999999999" customHeight="1" x14ac:dyDescent="0.25">
      <c r="A58" s="50"/>
      <c r="B58" s="51" t="s">
        <v>8</v>
      </c>
      <c r="C58" s="57"/>
      <c r="D58" s="57"/>
      <c r="E58" s="57"/>
      <c r="F58" s="42"/>
      <c r="G58" s="70"/>
    </row>
    <row r="59" spans="1:7" ht="19.149999999999999" customHeight="1" x14ac:dyDescent="0.25">
      <c r="A59" s="50"/>
      <c r="B59" s="51" t="s">
        <v>12</v>
      </c>
      <c r="C59" s="57">
        <v>25000000</v>
      </c>
      <c r="D59" s="57"/>
      <c r="E59" s="57"/>
      <c r="F59" s="42">
        <f t="shared" ref="F59:F60" si="19">E59/C59*100</f>
        <v>0</v>
      </c>
      <c r="G59" s="70"/>
    </row>
    <row r="60" spans="1:7" ht="46.15" customHeight="1" x14ac:dyDescent="0.25">
      <c r="A60" s="50"/>
      <c r="B60" s="51" t="s">
        <v>155</v>
      </c>
      <c r="C60" s="57">
        <f>C62</f>
        <v>67303000</v>
      </c>
      <c r="D60" s="57">
        <f t="shared" ref="D60:E60" si="20">D62</f>
        <v>0</v>
      </c>
      <c r="E60" s="57">
        <f t="shared" si="20"/>
        <v>0</v>
      </c>
      <c r="F60" s="42">
        <f t="shared" si="19"/>
        <v>0</v>
      </c>
      <c r="G60" s="70"/>
    </row>
    <row r="61" spans="1:7" ht="19.149999999999999" customHeight="1" x14ac:dyDescent="0.25">
      <c r="A61" s="50"/>
      <c r="B61" s="51" t="s">
        <v>8</v>
      </c>
      <c r="C61" s="57"/>
      <c r="D61" s="57"/>
      <c r="E61" s="57"/>
      <c r="F61" s="42"/>
      <c r="G61" s="70"/>
    </row>
    <row r="62" spans="1:7" ht="19.149999999999999" customHeight="1" x14ac:dyDescent="0.25">
      <c r="A62" s="50"/>
      <c r="B62" s="51" t="s">
        <v>12</v>
      </c>
      <c r="C62" s="57">
        <v>67303000</v>
      </c>
      <c r="D62" s="57"/>
      <c r="E62" s="57"/>
      <c r="F62" s="42">
        <f t="shared" ref="F62:F66" si="21">E62/C62*100</f>
        <v>0</v>
      </c>
      <c r="G62" s="70"/>
    </row>
    <row r="63" spans="1:7" ht="78.75" x14ac:dyDescent="0.25">
      <c r="A63" s="50"/>
      <c r="B63" s="6" t="s">
        <v>159</v>
      </c>
      <c r="C63" s="57">
        <f>C65+C66</f>
        <v>169129046.5</v>
      </c>
      <c r="D63" s="57">
        <f t="shared" ref="D63:E63" si="22">D65+D66</f>
        <v>0</v>
      </c>
      <c r="E63" s="57">
        <f t="shared" si="22"/>
        <v>0</v>
      </c>
      <c r="F63" s="42">
        <f t="shared" si="21"/>
        <v>0</v>
      </c>
      <c r="G63" s="70" t="s">
        <v>133</v>
      </c>
    </row>
    <row r="64" spans="1:7" ht="19.149999999999999" customHeight="1" x14ac:dyDescent="0.25">
      <c r="A64" s="50"/>
      <c r="B64" s="6" t="s">
        <v>8</v>
      </c>
      <c r="C64" s="57"/>
      <c r="D64" s="57"/>
      <c r="E64" s="57"/>
      <c r="F64" s="42"/>
      <c r="G64" s="70"/>
    </row>
    <row r="65" spans="1:7" ht="19.149999999999999" customHeight="1" x14ac:dyDescent="0.25">
      <c r="A65" s="50"/>
      <c r="B65" s="6" t="s">
        <v>9</v>
      </c>
      <c r="C65" s="57">
        <f>C70+C74+C78+C82</f>
        <v>96822700</v>
      </c>
      <c r="D65" s="57">
        <f t="shared" ref="D65:E66" si="23">D70+D74+D78+D82</f>
        <v>0</v>
      </c>
      <c r="E65" s="57">
        <f t="shared" si="23"/>
        <v>0</v>
      </c>
      <c r="F65" s="42">
        <f t="shared" si="21"/>
        <v>0</v>
      </c>
      <c r="G65" s="70"/>
    </row>
    <row r="66" spans="1:7" ht="19.149999999999999" customHeight="1" x14ac:dyDescent="0.25">
      <c r="A66" s="50"/>
      <c r="B66" s="6" t="s">
        <v>10</v>
      </c>
      <c r="C66" s="57">
        <f>C71+C75+C79+C83</f>
        <v>72306346.5</v>
      </c>
      <c r="D66" s="57">
        <f t="shared" si="23"/>
        <v>0</v>
      </c>
      <c r="E66" s="57">
        <f t="shared" si="23"/>
        <v>0</v>
      </c>
      <c r="F66" s="42">
        <f t="shared" si="21"/>
        <v>0</v>
      </c>
      <c r="G66" s="70"/>
    </row>
    <row r="67" spans="1:7" ht="19.149999999999999" customHeight="1" x14ac:dyDescent="0.25">
      <c r="A67" s="50"/>
      <c r="B67" s="33" t="s">
        <v>0</v>
      </c>
      <c r="C67" s="57"/>
      <c r="D67" s="57"/>
      <c r="E67" s="57"/>
      <c r="F67" s="42"/>
      <c r="G67" s="70"/>
    </row>
    <row r="68" spans="1:7" ht="31.5" x14ac:dyDescent="0.25">
      <c r="A68" s="50"/>
      <c r="B68" s="80" t="s">
        <v>139</v>
      </c>
      <c r="C68" s="57">
        <f>C70+C71</f>
        <v>88888630</v>
      </c>
      <c r="D68" s="57">
        <f t="shared" ref="D68:E68" si="24">D70+D71</f>
        <v>0</v>
      </c>
      <c r="E68" s="57">
        <f t="shared" si="24"/>
        <v>0</v>
      </c>
      <c r="F68" s="42">
        <f t="shared" si="17"/>
        <v>0</v>
      </c>
      <c r="G68" s="70"/>
    </row>
    <row r="69" spans="1:7" ht="15.75" x14ac:dyDescent="0.25">
      <c r="A69" s="50"/>
      <c r="B69" s="33" t="s">
        <v>8</v>
      </c>
      <c r="C69" s="57"/>
      <c r="D69" s="57"/>
      <c r="E69" s="57"/>
      <c r="F69" s="42"/>
      <c r="G69" s="70"/>
    </row>
    <row r="70" spans="1:7" ht="15.75" x14ac:dyDescent="0.25">
      <c r="A70" s="50"/>
      <c r="B70" s="81" t="s">
        <v>123</v>
      </c>
      <c r="C70" s="57">
        <v>75750600</v>
      </c>
      <c r="D70" s="57"/>
      <c r="E70" s="57"/>
      <c r="F70" s="42">
        <f t="shared" si="17"/>
        <v>0</v>
      </c>
      <c r="G70" s="70"/>
    </row>
    <row r="71" spans="1:7" ht="15.75" x14ac:dyDescent="0.25">
      <c r="A71" s="50"/>
      <c r="B71" s="33" t="s">
        <v>12</v>
      </c>
      <c r="C71" s="57">
        <v>13138030</v>
      </c>
      <c r="D71" s="57"/>
      <c r="E71" s="57"/>
      <c r="F71" s="42">
        <f t="shared" si="17"/>
        <v>0</v>
      </c>
      <c r="G71" s="70"/>
    </row>
    <row r="72" spans="1:7" ht="47.25" x14ac:dyDescent="0.25">
      <c r="A72" s="50"/>
      <c r="B72" s="80" t="s">
        <v>156</v>
      </c>
      <c r="C72" s="57">
        <f>C74+C75</f>
        <v>54909005.5</v>
      </c>
      <c r="D72" s="57">
        <f t="shared" ref="D72:E72" si="25">D74+D75</f>
        <v>0</v>
      </c>
      <c r="E72" s="57">
        <f t="shared" si="25"/>
        <v>0</v>
      </c>
      <c r="F72" s="42">
        <f t="shared" si="17"/>
        <v>0</v>
      </c>
      <c r="G72" s="70"/>
    </row>
    <row r="73" spans="1:7" ht="15.75" x14ac:dyDescent="0.25">
      <c r="A73" s="50"/>
      <c r="B73" s="33" t="s">
        <v>8</v>
      </c>
      <c r="C73" s="57"/>
      <c r="D73" s="57"/>
      <c r="E73" s="57"/>
      <c r="F73" s="42"/>
      <c r="G73" s="70"/>
    </row>
    <row r="74" spans="1:7" ht="15.75" x14ac:dyDescent="0.25">
      <c r="A74" s="50"/>
      <c r="B74" s="81" t="s">
        <v>123</v>
      </c>
      <c r="C74" s="57">
        <v>21072100</v>
      </c>
      <c r="D74" s="57"/>
      <c r="E74" s="57"/>
      <c r="F74" s="42">
        <f t="shared" si="17"/>
        <v>0</v>
      </c>
      <c r="G74" s="70"/>
    </row>
    <row r="75" spans="1:7" ht="15.75" x14ac:dyDescent="0.25">
      <c r="A75" s="50"/>
      <c r="B75" s="33" t="s">
        <v>12</v>
      </c>
      <c r="C75" s="57">
        <v>33836905.5</v>
      </c>
      <c r="D75" s="57"/>
      <c r="E75" s="57"/>
      <c r="F75" s="42">
        <f t="shared" si="17"/>
        <v>0</v>
      </c>
      <c r="G75" s="70"/>
    </row>
    <row r="76" spans="1:7" ht="47.25" x14ac:dyDescent="0.25">
      <c r="A76" s="50"/>
      <c r="B76" s="80" t="s">
        <v>157</v>
      </c>
      <c r="C76" s="57">
        <f>C78+C79</f>
        <v>3732690</v>
      </c>
      <c r="D76" s="57">
        <f t="shared" ref="D76:E76" si="26">D78+D79</f>
        <v>0</v>
      </c>
      <c r="E76" s="57">
        <f t="shared" si="26"/>
        <v>0</v>
      </c>
      <c r="F76" s="42">
        <f t="shared" si="17"/>
        <v>0</v>
      </c>
      <c r="G76" s="70"/>
    </row>
    <row r="77" spans="1:7" ht="15.75" x14ac:dyDescent="0.25">
      <c r="A77" s="50"/>
      <c r="B77" s="33" t="s">
        <v>8</v>
      </c>
      <c r="C77" s="57"/>
      <c r="D77" s="57"/>
      <c r="E77" s="57"/>
      <c r="F77" s="42"/>
      <c r="G77" s="70"/>
    </row>
    <row r="78" spans="1:7" ht="15.75" x14ac:dyDescent="0.25">
      <c r="A78" s="50"/>
      <c r="B78" s="81" t="s">
        <v>123</v>
      </c>
      <c r="C78" s="57"/>
      <c r="D78" s="57"/>
      <c r="E78" s="57"/>
      <c r="F78" s="42">
        <v>0</v>
      </c>
      <c r="G78" s="70"/>
    </row>
    <row r="79" spans="1:7" ht="15.75" x14ac:dyDescent="0.25">
      <c r="A79" s="50"/>
      <c r="B79" s="33" t="s">
        <v>12</v>
      </c>
      <c r="C79" s="57">
        <v>3732690</v>
      </c>
      <c r="D79" s="57"/>
      <c r="E79" s="57"/>
      <c r="F79" s="42">
        <f t="shared" si="17"/>
        <v>0</v>
      </c>
      <c r="G79" s="70"/>
    </row>
    <row r="80" spans="1:7" ht="78.75" x14ac:dyDescent="0.25">
      <c r="A80" s="50"/>
      <c r="B80" s="80" t="s">
        <v>158</v>
      </c>
      <c r="C80" s="57">
        <f>C82+C83</f>
        <v>21598721</v>
      </c>
      <c r="D80" s="57">
        <f t="shared" ref="D80:E80" si="27">D82+D83</f>
        <v>0</v>
      </c>
      <c r="E80" s="57">
        <f t="shared" si="27"/>
        <v>0</v>
      </c>
      <c r="F80" s="42">
        <f t="shared" si="17"/>
        <v>0</v>
      </c>
      <c r="G80" s="70"/>
    </row>
    <row r="81" spans="1:7" ht="24" customHeight="1" x14ac:dyDescent="0.25">
      <c r="A81" s="50"/>
      <c r="B81" s="33" t="s">
        <v>8</v>
      </c>
      <c r="C81" s="57"/>
      <c r="D81" s="57"/>
      <c r="E81" s="57"/>
      <c r="F81" s="42"/>
      <c r="G81" s="70"/>
    </row>
    <row r="82" spans="1:7" ht="15.75" x14ac:dyDescent="0.25">
      <c r="A82" s="50"/>
      <c r="B82" s="81" t="s">
        <v>123</v>
      </c>
      <c r="C82" s="57"/>
      <c r="D82" s="57"/>
      <c r="E82" s="57"/>
      <c r="F82" s="42">
        <v>0</v>
      </c>
      <c r="G82" s="70"/>
    </row>
    <row r="83" spans="1:7" ht="15.75" x14ac:dyDescent="0.25">
      <c r="A83" s="50"/>
      <c r="B83" s="33" t="s">
        <v>12</v>
      </c>
      <c r="C83" s="57">
        <v>21598721</v>
      </c>
      <c r="D83" s="57"/>
      <c r="E83" s="57"/>
      <c r="F83" s="42">
        <f t="shared" ref="F83" si="28">E83/C83*100</f>
        <v>0</v>
      </c>
      <c r="G83" s="70"/>
    </row>
    <row r="84" spans="1:7" ht="90.4" customHeight="1" x14ac:dyDescent="0.25">
      <c r="A84" s="29"/>
      <c r="B84" s="15" t="s">
        <v>109</v>
      </c>
      <c r="C84" s="62">
        <f t="shared" ref="C84:E84" si="29">C86+C87</f>
        <v>263650419.15000001</v>
      </c>
      <c r="D84" s="62">
        <f t="shared" si="29"/>
        <v>0</v>
      </c>
      <c r="E84" s="62">
        <f t="shared" si="29"/>
        <v>0</v>
      </c>
      <c r="F84" s="42">
        <f t="shared" si="17"/>
        <v>0</v>
      </c>
      <c r="G84" s="70"/>
    </row>
    <row r="85" spans="1:7" ht="15.75" x14ac:dyDescent="0.25">
      <c r="A85" s="29"/>
      <c r="B85" s="6" t="s">
        <v>8</v>
      </c>
      <c r="C85" s="57"/>
      <c r="D85" s="57"/>
      <c r="E85" s="57"/>
      <c r="F85" s="42"/>
      <c r="G85" s="70"/>
    </row>
    <row r="86" spans="1:7" ht="21.4" customHeight="1" x14ac:dyDescent="0.25">
      <c r="A86" s="29"/>
      <c r="B86" s="6" t="s">
        <v>9</v>
      </c>
      <c r="C86" s="57">
        <f>C91+C95+C99+C103</f>
        <v>249658500</v>
      </c>
      <c r="D86" s="57">
        <f t="shared" ref="D86:E87" si="30">D91+D95+D99+D103</f>
        <v>0</v>
      </c>
      <c r="E86" s="57">
        <f t="shared" si="30"/>
        <v>0</v>
      </c>
      <c r="F86" s="42">
        <f t="shared" ref="F86:F87" si="31">E86/C86*100</f>
        <v>0</v>
      </c>
      <c r="G86" s="70"/>
    </row>
    <row r="87" spans="1:7" ht="19.5" customHeight="1" x14ac:dyDescent="0.25">
      <c r="A87" s="29"/>
      <c r="B87" s="6" t="s">
        <v>10</v>
      </c>
      <c r="C87" s="57">
        <f>C92+C96+C100+C104</f>
        <v>13991919.149999999</v>
      </c>
      <c r="D87" s="57">
        <f t="shared" si="30"/>
        <v>0</v>
      </c>
      <c r="E87" s="57">
        <f t="shared" si="30"/>
        <v>0</v>
      </c>
      <c r="F87" s="42">
        <f t="shared" si="31"/>
        <v>0</v>
      </c>
      <c r="G87" s="70"/>
    </row>
    <row r="88" spans="1:7" ht="19.5" customHeight="1" x14ac:dyDescent="0.25">
      <c r="A88" s="29"/>
      <c r="B88" s="33" t="s">
        <v>0</v>
      </c>
      <c r="C88" s="57"/>
      <c r="D88" s="57"/>
      <c r="E88" s="57"/>
      <c r="F88" s="42"/>
      <c r="G88" s="70"/>
    </row>
    <row r="89" spans="1:7" ht="78.75" x14ac:dyDescent="0.25">
      <c r="A89" s="29"/>
      <c r="B89" s="80" t="s">
        <v>160</v>
      </c>
      <c r="C89" s="57">
        <f>C91+C92</f>
        <v>123461636.17</v>
      </c>
      <c r="D89" s="57">
        <f t="shared" ref="D89:E89" si="32">D91+D92</f>
        <v>0</v>
      </c>
      <c r="E89" s="57">
        <f t="shared" si="32"/>
        <v>0</v>
      </c>
      <c r="F89" s="42">
        <f t="shared" ref="F89" si="33">E89/C89*100</f>
        <v>0</v>
      </c>
      <c r="G89" s="70" t="s">
        <v>132</v>
      </c>
    </row>
    <row r="90" spans="1:7" ht="19.5" customHeight="1" x14ac:dyDescent="0.25">
      <c r="A90" s="29"/>
      <c r="B90" s="33" t="s">
        <v>8</v>
      </c>
      <c r="C90" s="57"/>
      <c r="D90" s="57"/>
      <c r="E90" s="57"/>
      <c r="F90" s="42"/>
      <c r="G90" s="70"/>
    </row>
    <row r="91" spans="1:7" ht="19.5" customHeight="1" x14ac:dyDescent="0.25">
      <c r="A91" s="29"/>
      <c r="B91" s="81" t="s">
        <v>123</v>
      </c>
      <c r="C91" s="57">
        <v>117463500</v>
      </c>
      <c r="D91" s="57"/>
      <c r="E91" s="57"/>
      <c r="F91" s="42">
        <f t="shared" ref="F91:F93" si="34">E91/C91*100</f>
        <v>0</v>
      </c>
      <c r="G91" s="70"/>
    </row>
    <row r="92" spans="1:7" ht="19.5" customHeight="1" x14ac:dyDescent="0.25">
      <c r="A92" s="29"/>
      <c r="B92" s="33" t="s">
        <v>12</v>
      </c>
      <c r="C92" s="57">
        <v>5998136.1699999999</v>
      </c>
      <c r="D92" s="57"/>
      <c r="E92" s="57"/>
      <c r="F92" s="42">
        <f t="shared" si="34"/>
        <v>0</v>
      </c>
      <c r="G92" s="70"/>
    </row>
    <row r="93" spans="1:7" ht="78.75" x14ac:dyDescent="0.25">
      <c r="A93" s="29"/>
      <c r="B93" s="80" t="s">
        <v>161</v>
      </c>
      <c r="C93" s="57">
        <f>C95+C96</f>
        <v>58635697.869999997</v>
      </c>
      <c r="D93" s="57">
        <f t="shared" ref="D93:E93" si="35">D95+D96</f>
        <v>0</v>
      </c>
      <c r="E93" s="57">
        <f t="shared" si="35"/>
        <v>0</v>
      </c>
      <c r="F93" s="42">
        <f t="shared" si="34"/>
        <v>0</v>
      </c>
      <c r="G93" s="70" t="s">
        <v>133</v>
      </c>
    </row>
    <row r="94" spans="1:7" ht="19.5" customHeight="1" x14ac:dyDescent="0.25">
      <c r="A94" s="29"/>
      <c r="B94" s="33" t="s">
        <v>8</v>
      </c>
      <c r="C94" s="57"/>
      <c r="D94" s="57"/>
      <c r="E94" s="57"/>
      <c r="F94" s="42"/>
      <c r="G94" s="70"/>
    </row>
    <row r="95" spans="1:7" ht="19.5" customHeight="1" x14ac:dyDescent="0.25">
      <c r="A95" s="29"/>
      <c r="B95" s="81" t="s">
        <v>123</v>
      </c>
      <c r="C95" s="57">
        <v>55787000</v>
      </c>
      <c r="D95" s="57"/>
      <c r="E95" s="57"/>
      <c r="F95" s="42">
        <f t="shared" ref="F95:F97" si="36">E95/C95*100</f>
        <v>0</v>
      </c>
      <c r="G95" s="70"/>
    </row>
    <row r="96" spans="1:7" ht="19.5" customHeight="1" x14ac:dyDescent="0.25">
      <c r="A96" s="29"/>
      <c r="B96" s="33" t="s">
        <v>12</v>
      </c>
      <c r="C96" s="57">
        <v>2848697.87</v>
      </c>
      <c r="D96" s="57"/>
      <c r="E96" s="57"/>
      <c r="F96" s="42">
        <f t="shared" si="36"/>
        <v>0</v>
      </c>
      <c r="G96" s="70"/>
    </row>
    <row r="97" spans="1:7" ht="78.75" x14ac:dyDescent="0.25">
      <c r="A97" s="29"/>
      <c r="B97" s="80" t="s">
        <v>162</v>
      </c>
      <c r="C97" s="57">
        <f>C99+C100</f>
        <v>80309685.109999999</v>
      </c>
      <c r="D97" s="57">
        <f t="shared" ref="D97:E97" si="37">D99+D100</f>
        <v>0</v>
      </c>
      <c r="E97" s="57">
        <f t="shared" si="37"/>
        <v>0</v>
      </c>
      <c r="F97" s="42">
        <f t="shared" si="36"/>
        <v>0</v>
      </c>
      <c r="G97" s="70" t="s">
        <v>133</v>
      </c>
    </row>
    <row r="98" spans="1:7" ht="19.5" customHeight="1" x14ac:dyDescent="0.25">
      <c r="A98" s="29"/>
      <c r="B98" s="33" t="s">
        <v>8</v>
      </c>
      <c r="C98" s="57"/>
      <c r="D98" s="57"/>
      <c r="E98" s="57"/>
      <c r="F98" s="42"/>
      <c r="G98" s="70"/>
    </row>
    <row r="99" spans="1:7" ht="19.5" customHeight="1" x14ac:dyDescent="0.25">
      <c r="A99" s="29"/>
      <c r="B99" s="81" t="s">
        <v>123</v>
      </c>
      <c r="C99" s="57">
        <v>76408000</v>
      </c>
      <c r="D99" s="57"/>
      <c r="E99" s="57"/>
      <c r="F99" s="42">
        <f t="shared" ref="F99:F101" si="38">E99/C99*100</f>
        <v>0</v>
      </c>
      <c r="G99" s="70"/>
    </row>
    <row r="100" spans="1:7" ht="19.5" customHeight="1" x14ac:dyDescent="0.25">
      <c r="A100" s="29"/>
      <c r="B100" s="33" t="s">
        <v>12</v>
      </c>
      <c r="C100" s="57">
        <v>3901685.11</v>
      </c>
      <c r="D100" s="57"/>
      <c r="E100" s="57"/>
      <c r="F100" s="42">
        <f t="shared" si="38"/>
        <v>0</v>
      </c>
      <c r="G100" s="70"/>
    </row>
    <row r="101" spans="1:7" ht="78.75" x14ac:dyDescent="0.25">
      <c r="A101" s="29"/>
      <c r="B101" s="80" t="s">
        <v>163</v>
      </c>
      <c r="C101" s="57">
        <f>C103+C104</f>
        <v>1243400</v>
      </c>
      <c r="D101" s="57">
        <f t="shared" ref="D101:E101" si="39">D103+D104</f>
        <v>0</v>
      </c>
      <c r="E101" s="57">
        <f t="shared" si="39"/>
        <v>0</v>
      </c>
      <c r="F101" s="42">
        <f t="shared" si="38"/>
        <v>0</v>
      </c>
      <c r="G101" s="70" t="s">
        <v>133</v>
      </c>
    </row>
    <row r="102" spans="1:7" ht="19.5" customHeight="1" x14ac:dyDescent="0.25">
      <c r="A102" s="29"/>
      <c r="B102" s="33" t="s">
        <v>8</v>
      </c>
      <c r="C102" s="57"/>
      <c r="D102" s="57"/>
      <c r="E102" s="57"/>
      <c r="F102" s="42"/>
      <c r="G102" s="70"/>
    </row>
    <row r="103" spans="1:7" ht="19.5" customHeight="1" x14ac:dyDescent="0.25">
      <c r="A103" s="29"/>
      <c r="B103" s="81" t="s">
        <v>123</v>
      </c>
      <c r="C103" s="57"/>
      <c r="D103" s="57"/>
      <c r="E103" s="57"/>
      <c r="F103" s="42"/>
      <c r="G103" s="70"/>
    </row>
    <row r="104" spans="1:7" ht="19.5" customHeight="1" x14ac:dyDescent="0.25">
      <c r="A104" s="29"/>
      <c r="B104" s="33" t="s">
        <v>12</v>
      </c>
      <c r="C104" s="57">
        <v>1243400</v>
      </c>
      <c r="D104" s="57"/>
      <c r="E104" s="57"/>
      <c r="F104" s="42">
        <f t="shared" ref="F104" si="40">E104/C104*100</f>
        <v>0</v>
      </c>
      <c r="G104" s="70"/>
    </row>
    <row r="105" spans="1:7" ht="126.6" customHeight="1" x14ac:dyDescent="0.25">
      <c r="A105" s="32"/>
      <c r="B105" s="15" t="s">
        <v>87</v>
      </c>
      <c r="C105" s="62">
        <f t="shared" ref="C105:E105" si="41">C107+C108</f>
        <v>2516000</v>
      </c>
      <c r="D105" s="62">
        <f t="shared" si="41"/>
        <v>0</v>
      </c>
      <c r="E105" s="62">
        <f t="shared" si="41"/>
        <v>0</v>
      </c>
      <c r="F105" s="42">
        <f t="shared" si="17"/>
        <v>0</v>
      </c>
      <c r="G105" s="70" t="s">
        <v>132</v>
      </c>
    </row>
    <row r="106" spans="1:7" ht="15.75" x14ac:dyDescent="0.25">
      <c r="A106" s="32"/>
      <c r="B106" s="6" t="s">
        <v>8</v>
      </c>
      <c r="C106" s="57"/>
      <c r="D106" s="57"/>
      <c r="E106" s="57"/>
      <c r="F106" s="42"/>
      <c r="G106" s="70"/>
    </row>
    <row r="107" spans="1:7" ht="17.649999999999999" customHeight="1" x14ac:dyDescent="0.25">
      <c r="A107" s="32"/>
      <c r="B107" s="6" t="s">
        <v>9</v>
      </c>
      <c r="C107" s="57"/>
      <c r="D107" s="57"/>
      <c r="E107" s="57"/>
      <c r="F107" s="42"/>
      <c r="G107" s="70"/>
    </row>
    <row r="108" spans="1:7" ht="22.15" customHeight="1" x14ac:dyDescent="0.25">
      <c r="A108" s="32"/>
      <c r="B108" s="6" t="s">
        <v>12</v>
      </c>
      <c r="C108" s="57">
        <v>2516000</v>
      </c>
      <c r="D108" s="57"/>
      <c r="E108" s="57"/>
      <c r="F108" s="42">
        <f t="shared" si="17"/>
        <v>0</v>
      </c>
      <c r="G108" s="70"/>
    </row>
    <row r="109" spans="1:7" ht="112.15" customHeight="1" x14ac:dyDescent="0.25">
      <c r="A109" s="32"/>
      <c r="B109" s="6" t="s">
        <v>140</v>
      </c>
      <c r="C109" s="57">
        <f>C111+C112</f>
        <v>5500</v>
      </c>
      <c r="D109" s="57">
        <f t="shared" ref="D109:E109" si="42">D111+D112</f>
        <v>0</v>
      </c>
      <c r="E109" s="57">
        <f t="shared" si="42"/>
        <v>0</v>
      </c>
      <c r="F109" s="42">
        <f t="shared" si="17"/>
        <v>0</v>
      </c>
      <c r="G109" s="70" t="s">
        <v>134</v>
      </c>
    </row>
    <row r="110" spans="1:7" ht="15.75" x14ac:dyDescent="0.25">
      <c r="A110" s="32"/>
      <c r="B110" s="6" t="s">
        <v>8</v>
      </c>
      <c r="C110" s="57"/>
      <c r="D110" s="57"/>
      <c r="E110" s="57"/>
      <c r="F110" s="42"/>
      <c r="G110" s="70"/>
    </row>
    <row r="111" spans="1:7" ht="15.75" x14ac:dyDescent="0.25">
      <c r="A111" s="32"/>
      <c r="B111" s="6" t="s">
        <v>9</v>
      </c>
      <c r="C111" s="57"/>
      <c r="D111" s="57"/>
      <c r="E111" s="57"/>
      <c r="F111" s="42"/>
      <c r="G111" s="70"/>
    </row>
    <row r="112" spans="1:7" ht="15.75" x14ac:dyDescent="0.25">
      <c r="A112" s="32"/>
      <c r="B112" s="6" t="s">
        <v>12</v>
      </c>
      <c r="C112" s="57">
        <v>5500</v>
      </c>
      <c r="D112" s="57"/>
      <c r="E112" s="57"/>
      <c r="F112" s="42">
        <f t="shared" si="17"/>
        <v>0</v>
      </c>
      <c r="G112" s="70"/>
    </row>
    <row r="113" spans="1:7" ht="79.900000000000006" customHeight="1" x14ac:dyDescent="0.25">
      <c r="A113" s="32"/>
      <c r="B113" s="6" t="s">
        <v>164</v>
      </c>
      <c r="C113" s="57">
        <f>C115+C116</f>
        <v>1032900</v>
      </c>
      <c r="D113" s="57">
        <f t="shared" ref="D113:E113" si="43">D115+D116</f>
        <v>63613.8</v>
      </c>
      <c r="E113" s="57">
        <f t="shared" si="43"/>
        <v>63613.8</v>
      </c>
      <c r="F113" s="42">
        <f t="shared" si="17"/>
        <v>6.1587568980540226</v>
      </c>
      <c r="G113" s="70" t="s">
        <v>153</v>
      </c>
    </row>
    <row r="114" spans="1:7" ht="15.75" x14ac:dyDescent="0.25">
      <c r="A114" s="32"/>
      <c r="B114" s="6" t="s">
        <v>8</v>
      </c>
      <c r="C114" s="57"/>
      <c r="D114" s="57"/>
      <c r="E114" s="57"/>
      <c r="F114" s="42"/>
      <c r="G114" s="70"/>
    </row>
    <row r="115" spans="1:7" ht="22.15" customHeight="1" x14ac:dyDescent="0.25">
      <c r="A115" s="32"/>
      <c r="B115" s="6" t="s">
        <v>9</v>
      </c>
      <c r="C115" s="57"/>
      <c r="D115" s="57"/>
      <c r="E115" s="57"/>
      <c r="F115" s="42"/>
      <c r="G115" s="70"/>
    </row>
    <row r="116" spans="1:7" ht="22.15" customHeight="1" x14ac:dyDescent="0.25">
      <c r="A116" s="32"/>
      <c r="B116" s="6" t="s">
        <v>18</v>
      </c>
      <c r="C116" s="57">
        <v>1032900</v>
      </c>
      <c r="D116" s="57">
        <v>63613.8</v>
      </c>
      <c r="E116" s="57">
        <v>63613.8</v>
      </c>
      <c r="F116" s="42">
        <f t="shared" si="17"/>
        <v>6.1587568980540226</v>
      </c>
      <c r="G116" s="70"/>
    </row>
    <row r="117" spans="1:7" ht="18.399999999999999" customHeight="1" x14ac:dyDescent="0.25">
      <c r="A117" s="29" t="s">
        <v>21</v>
      </c>
      <c r="B117" s="47" t="s">
        <v>22</v>
      </c>
      <c r="C117" s="60">
        <f>C118+C122+C151+C155+C159</f>
        <v>397231189.62</v>
      </c>
      <c r="D117" s="60">
        <f t="shared" ref="D117:E117" si="44">D118+D122+D151+D155+D159</f>
        <v>4771663.92</v>
      </c>
      <c r="E117" s="60">
        <f t="shared" si="44"/>
        <v>4771663.92</v>
      </c>
      <c r="F117" s="3">
        <f t="shared" si="17"/>
        <v>1.2012309316810388</v>
      </c>
      <c r="G117" s="72"/>
    </row>
    <row r="118" spans="1:7" ht="190.15" customHeight="1" x14ac:dyDescent="0.25">
      <c r="A118" s="29"/>
      <c r="B118" s="44" t="s">
        <v>45</v>
      </c>
      <c r="C118" s="57">
        <f t="shared" ref="C118:E151" si="45">C120+C121</f>
        <v>60515031.100000001</v>
      </c>
      <c r="D118" s="57">
        <f t="shared" si="45"/>
        <v>4771663.92</v>
      </c>
      <c r="E118" s="57">
        <f t="shared" si="45"/>
        <v>4771663.92</v>
      </c>
      <c r="F118" s="42">
        <f t="shared" si="17"/>
        <v>7.8850887676400774</v>
      </c>
      <c r="G118" s="70" t="s">
        <v>133</v>
      </c>
    </row>
    <row r="119" spans="1:7" ht="15.75" x14ac:dyDescent="0.25">
      <c r="A119" s="29"/>
      <c r="B119" s="6" t="s">
        <v>8</v>
      </c>
      <c r="C119" s="57"/>
      <c r="D119" s="57"/>
      <c r="E119" s="57"/>
      <c r="F119" s="42"/>
      <c r="G119" s="70"/>
    </row>
    <row r="120" spans="1:7" ht="17.649999999999999" customHeight="1" x14ac:dyDescent="0.25">
      <c r="A120" s="32"/>
      <c r="B120" s="6" t="s">
        <v>9</v>
      </c>
      <c r="C120" s="57"/>
      <c r="D120" s="57"/>
      <c r="E120" s="57"/>
      <c r="F120" s="42"/>
      <c r="G120" s="70"/>
    </row>
    <row r="121" spans="1:7" ht="18" customHeight="1" x14ac:dyDescent="0.25">
      <c r="A121" s="32"/>
      <c r="B121" s="6" t="s">
        <v>10</v>
      </c>
      <c r="C121" s="57">
        <v>60515031.100000001</v>
      </c>
      <c r="D121" s="57">
        <v>4771663.92</v>
      </c>
      <c r="E121" s="57">
        <v>4771663.92</v>
      </c>
      <c r="F121" s="42">
        <f t="shared" si="17"/>
        <v>7.8850887676400774</v>
      </c>
      <c r="G121" s="70"/>
    </row>
    <row r="122" spans="1:7" ht="78.75" x14ac:dyDescent="0.25">
      <c r="A122" s="32"/>
      <c r="B122" s="6" t="s">
        <v>159</v>
      </c>
      <c r="C122" s="57">
        <f t="shared" ref="C122:E122" si="46">C124+C125</f>
        <v>195235246.67000002</v>
      </c>
      <c r="D122" s="57">
        <f t="shared" si="46"/>
        <v>0</v>
      </c>
      <c r="E122" s="57">
        <f t="shared" si="46"/>
        <v>0</v>
      </c>
      <c r="F122" s="42">
        <f t="shared" si="17"/>
        <v>0</v>
      </c>
      <c r="G122" s="70" t="s">
        <v>133</v>
      </c>
    </row>
    <row r="123" spans="1:7" ht="15.75" x14ac:dyDescent="0.25">
      <c r="A123" s="32"/>
      <c r="B123" s="6" t="s">
        <v>8</v>
      </c>
      <c r="C123" s="57"/>
      <c r="D123" s="57"/>
      <c r="E123" s="57"/>
      <c r="F123" s="42"/>
      <c r="G123" s="70"/>
    </row>
    <row r="124" spans="1:7" ht="15.75" x14ac:dyDescent="0.25">
      <c r="A124" s="32"/>
      <c r="B124" s="6" t="s">
        <v>9</v>
      </c>
      <c r="C124" s="59">
        <f>C129+C133+C137+C141+C145+C149</f>
        <v>168251060</v>
      </c>
      <c r="D124" s="59">
        <f t="shared" ref="D124:E125" si="47">D129+D133+D137+D141+D145+D149</f>
        <v>0</v>
      </c>
      <c r="E124" s="59">
        <f t="shared" si="47"/>
        <v>0</v>
      </c>
      <c r="F124" s="42"/>
      <c r="G124" s="70"/>
    </row>
    <row r="125" spans="1:7" ht="21" customHeight="1" x14ac:dyDescent="0.25">
      <c r="A125" s="32"/>
      <c r="B125" s="6" t="s">
        <v>12</v>
      </c>
      <c r="C125" s="59">
        <f>C130+C134+C138+C142+C146+C150</f>
        <v>26984186.670000002</v>
      </c>
      <c r="D125" s="59">
        <f t="shared" si="47"/>
        <v>0</v>
      </c>
      <c r="E125" s="59">
        <f t="shared" si="47"/>
        <v>0</v>
      </c>
      <c r="F125" s="42">
        <f t="shared" si="17"/>
        <v>0</v>
      </c>
      <c r="G125" s="70"/>
    </row>
    <row r="126" spans="1:7" ht="15.75" x14ac:dyDescent="0.25">
      <c r="A126" s="32"/>
      <c r="B126" s="33" t="s">
        <v>0</v>
      </c>
      <c r="C126" s="57"/>
      <c r="D126" s="57"/>
      <c r="E126" s="57"/>
      <c r="F126" s="42"/>
      <c r="G126" s="70"/>
    </row>
    <row r="127" spans="1:7" ht="47.25" x14ac:dyDescent="0.25">
      <c r="A127" s="32"/>
      <c r="B127" s="33" t="s">
        <v>165</v>
      </c>
      <c r="C127" s="59">
        <f t="shared" ref="C127:E127" si="48">C129+C130</f>
        <v>21737376</v>
      </c>
      <c r="D127" s="59">
        <f t="shared" si="48"/>
        <v>0</v>
      </c>
      <c r="E127" s="59">
        <f t="shared" si="48"/>
        <v>0</v>
      </c>
      <c r="F127" s="42">
        <f t="shared" si="17"/>
        <v>0</v>
      </c>
      <c r="G127" s="70"/>
    </row>
    <row r="128" spans="1:7" ht="15.75" x14ac:dyDescent="0.25">
      <c r="A128" s="32"/>
      <c r="B128" s="33" t="s">
        <v>8</v>
      </c>
      <c r="C128" s="57"/>
      <c r="D128" s="57"/>
      <c r="E128" s="57"/>
      <c r="F128" s="42"/>
      <c r="G128" s="70"/>
    </row>
    <row r="129" spans="1:7" ht="15.75" x14ac:dyDescent="0.25">
      <c r="A129" s="32"/>
      <c r="B129" s="33" t="s">
        <v>15</v>
      </c>
      <c r="C129" s="57">
        <v>18687000</v>
      </c>
      <c r="D129" s="57"/>
      <c r="E129" s="57"/>
      <c r="F129" s="42"/>
      <c r="G129" s="70"/>
    </row>
    <row r="130" spans="1:7" ht="22.15" customHeight="1" x14ac:dyDescent="0.25">
      <c r="A130" s="32"/>
      <c r="B130" s="33" t="s">
        <v>127</v>
      </c>
      <c r="C130" s="57">
        <v>3050376</v>
      </c>
      <c r="D130" s="57"/>
      <c r="E130" s="57"/>
      <c r="F130" s="42">
        <f t="shared" si="17"/>
        <v>0</v>
      </c>
      <c r="G130" s="70"/>
    </row>
    <row r="131" spans="1:7" ht="63" customHeight="1" x14ac:dyDescent="0.25">
      <c r="A131" s="32"/>
      <c r="B131" s="33" t="s">
        <v>166</v>
      </c>
      <c r="C131" s="59">
        <f t="shared" ref="C131:E131" si="49">C133+C134</f>
        <v>33813742</v>
      </c>
      <c r="D131" s="59">
        <f t="shared" si="49"/>
        <v>0</v>
      </c>
      <c r="E131" s="59">
        <f t="shared" si="49"/>
        <v>0</v>
      </c>
      <c r="F131" s="42">
        <f t="shared" si="17"/>
        <v>0</v>
      </c>
      <c r="G131" s="70"/>
    </row>
    <row r="132" spans="1:7" ht="15.75" x14ac:dyDescent="0.25">
      <c r="A132" s="32"/>
      <c r="B132" s="33" t="s">
        <v>8</v>
      </c>
      <c r="C132" s="57"/>
      <c r="D132" s="57"/>
      <c r="E132" s="57"/>
      <c r="F132" s="42"/>
      <c r="G132" s="70"/>
    </row>
    <row r="133" spans="1:7" ht="15.75" x14ac:dyDescent="0.25">
      <c r="A133" s="32"/>
      <c r="B133" s="33" t="s">
        <v>15</v>
      </c>
      <c r="C133" s="57">
        <v>29068760</v>
      </c>
      <c r="D133" s="57"/>
      <c r="E133" s="57"/>
      <c r="F133" s="42"/>
      <c r="G133" s="70"/>
    </row>
    <row r="134" spans="1:7" ht="19.5" customHeight="1" x14ac:dyDescent="0.25">
      <c r="A134" s="32"/>
      <c r="B134" s="33" t="s">
        <v>127</v>
      </c>
      <c r="C134" s="57">
        <v>4744982</v>
      </c>
      <c r="D134" s="57"/>
      <c r="E134" s="57"/>
      <c r="F134" s="42">
        <f t="shared" si="17"/>
        <v>0</v>
      </c>
      <c r="G134" s="70"/>
    </row>
    <row r="135" spans="1:7" ht="78.75" x14ac:dyDescent="0.25">
      <c r="A135" s="32"/>
      <c r="B135" s="33" t="s">
        <v>167</v>
      </c>
      <c r="C135" s="59">
        <f t="shared" ref="C135:E135" si="50">C137+C138</f>
        <v>27749792.670000002</v>
      </c>
      <c r="D135" s="59">
        <f t="shared" si="50"/>
        <v>0</v>
      </c>
      <c r="E135" s="59">
        <f t="shared" si="50"/>
        <v>0</v>
      </c>
      <c r="F135" s="42">
        <f t="shared" si="17"/>
        <v>0</v>
      </c>
      <c r="G135" s="70"/>
    </row>
    <row r="136" spans="1:7" ht="15.75" x14ac:dyDescent="0.25">
      <c r="A136" s="32"/>
      <c r="B136" s="33" t="s">
        <v>8</v>
      </c>
      <c r="C136" s="57"/>
      <c r="D136" s="57"/>
      <c r="E136" s="57"/>
      <c r="F136" s="42"/>
      <c r="G136" s="70"/>
    </row>
    <row r="137" spans="1:7" ht="15.75" x14ac:dyDescent="0.25">
      <c r="A137" s="32"/>
      <c r="B137" s="33" t="s">
        <v>15</v>
      </c>
      <c r="C137" s="57">
        <v>24364000</v>
      </c>
      <c r="D137" s="57"/>
      <c r="E137" s="57"/>
      <c r="F137" s="42"/>
      <c r="G137" s="70"/>
    </row>
    <row r="138" spans="1:7" ht="20.65" customHeight="1" x14ac:dyDescent="0.25">
      <c r="A138" s="32"/>
      <c r="B138" s="33" t="s">
        <v>128</v>
      </c>
      <c r="C138" s="57">
        <v>3385792.67</v>
      </c>
      <c r="D138" s="57"/>
      <c r="E138" s="57"/>
      <c r="F138" s="42">
        <f t="shared" si="17"/>
        <v>0</v>
      </c>
      <c r="G138" s="70"/>
    </row>
    <row r="139" spans="1:7" ht="47.25" x14ac:dyDescent="0.25">
      <c r="A139" s="32"/>
      <c r="B139" s="33" t="s">
        <v>168</v>
      </c>
      <c r="C139" s="59">
        <f t="shared" ref="C139:E139" si="51">C141+C142</f>
        <v>5225928</v>
      </c>
      <c r="D139" s="59">
        <f t="shared" si="51"/>
        <v>0</v>
      </c>
      <c r="E139" s="59">
        <f t="shared" si="51"/>
        <v>0</v>
      </c>
      <c r="F139" s="42">
        <f t="shared" si="17"/>
        <v>0</v>
      </c>
      <c r="G139" s="70"/>
    </row>
    <row r="140" spans="1:7" ht="15.75" x14ac:dyDescent="0.25">
      <c r="A140" s="32"/>
      <c r="B140" s="33" t="s">
        <v>8</v>
      </c>
      <c r="C140" s="57"/>
      <c r="D140" s="57"/>
      <c r="E140" s="57"/>
      <c r="F140" s="42"/>
      <c r="G140" s="70"/>
    </row>
    <row r="141" spans="1:7" ht="15.75" x14ac:dyDescent="0.25">
      <c r="A141" s="32"/>
      <c r="B141" s="33" t="s">
        <v>15</v>
      </c>
      <c r="C141" s="57">
        <v>4396000</v>
      </c>
      <c r="D141" s="57"/>
      <c r="E141" s="57"/>
      <c r="F141" s="42"/>
      <c r="G141" s="70"/>
    </row>
    <row r="142" spans="1:7" ht="19.5" customHeight="1" x14ac:dyDescent="0.25">
      <c r="A142" s="32"/>
      <c r="B142" s="33" t="s">
        <v>127</v>
      </c>
      <c r="C142" s="57">
        <v>829928</v>
      </c>
      <c r="D142" s="57"/>
      <c r="E142" s="57"/>
      <c r="F142" s="42">
        <f t="shared" si="17"/>
        <v>0</v>
      </c>
      <c r="G142" s="70"/>
    </row>
    <row r="143" spans="1:7" ht="66" customHeight="1" x14ac:dyDescent="0.25">
      <c r="A143" s="32"/>
      <c r="B143" s="33" t="s">
        <v>169</v>
      </c>
      <c r="C143" s="59">
        <f t="shared" ref="C143:E143" si="52">C145+C146</f>
        <v>40121800</v>
      </c>
      <c r="D143" s="59">
        <f t="shared" si="52"/>
        <v>0</v>
      </c>
      <c r="E143" s="59">
        <f t="shared" si="52"/>
        <v>0</v>
      </c>
      <c r="F143" s="42"/>
      <c r="G143" s="70"/>
    </row>
    <row r="144" spans="1:7" ht="15.75" x14ac:dyDescent="0.25">
      <c r="A144" s="32"/>
      <c r="B144" s="33" t="s">
        <v>8</v>
      </c>
      <c r="C144" s="57"/>
      <c r="D144" s="57"/>
      <c r="E144" s="57"/>
      <c r="F144" s="42"/>
      <c r="G144" s="70"/>
    </row>
    <row r="145" spans="1:7" ht="15.75" x14ac:dyDescent="0.25">
      <c r="A145" s="32"/>
      <c r="B145" s="33" t="s">
        <v>15</v>
      </c>
      <c r="C145" s="57">
        <v>34492700</v>
      </c>
      <c r="D145" s="57"/>
      <c r="E145" s="57"/>
      <c r="F145" s="42"/>
      <c r="G145" s="70"/>
    </row>
    <row r="146" spans="1:7" ht="20.65" customHeight="1" x14ac:dyDescent="0.25">
      <c r="A146" s="32"/>
      <c r="B146" s="33" t="s">
        <v>128</v>
      </c>
      <c r="C146" s="57">
        <v>5629100</v>
      </c>
      <c r="D146" s="57"/>
      <c r="E146" s="57"/>
      <c r="F146" s="42"/>
      <c r="G146" s="70"/>
    </row>
    <row r="147" spans="1:7" ht="63.6" customHeight="1" x14ac:dyDescent="0.25">
      <c r="A147" s="32"/>
      <c r="B147" s="33" t="s">
        <v>170</v>
      </c>
      <c r="C147" s="59">
        <f t="shared" ref="C147:E147" si="53">C149+C150</f>
        <v>66586608</v>
      </c>
      <c r="D147" s="59">
        <f t="shared" si="53"/>
        <v>0</v>
      </c>
      <c r="E147" s="59">
        <f t="shared" si="53"/>
        <v>0</v>
      </c>
      <c r="F147" s="42"/>
      <c r="G147" s="70"/>
    </row>
    <row r="148" spans="1:7" ht="20.65" customHeight="1" x14ac:dyDescent="0.25">
      <c r="A148" s="32"/>
      <c r="B148" s="33" t="s">
        <v>8</v>
      </c>
      <c r="C148" s="57"/>
      <c r="D148" s="57"/>
      <c r="E148" s="57"/>
      <c r="F148" s="42"/>
      <c r="G148" s="70"/>
    </row>
    <row r="149" spans="1:7" ht="20.65" customHeight="1" x14ac:dyDescent="0.25">
      <c r="A149" s="32"/>
      <c r="B149" s="33" t="s">
        <v>15</v>
      </c>
      <c r="C149" s="57">
        <v>57242600</v>
      </c>
      <c r="D149" s="57"/>
      <c r="E149" s="57"/>
      <c r="F149" s="42"/>
      <c r="G149" s="70"/>
    </row>
    <row r="150" spans="1:7" ht="20.65" customHeight="1" x14ac:dyDescent="0.25">
      <c r="A150" s="32"/>
      <c r="B150" s="33" t="s">
        <v>128</v>
      </c>
      <c r="C150" s="57">
        <v>9344008</v>
      </c>
      <c r="D150" s="57"/>
      <c r="E150" s="57"/>
      <c r="F150" s="42"/>
      <c r="G150" s="70"/>
    </row>
    <row r="151" spans="1:7" ht="114" customHeight="1" x14ac:dyDescent="0.25">
      <c r="A151" s="29"/>
      <c r="B151" s="15" t="s">
        <v>23</v>
      </c>
      <c r="C151" s="57">
        <f t="shared" si="45"/>
        <v>15900</v>
      </c>
      <c r="D151" s="57">
        <f t="shared" si="45"/>
        <v>0</v>
      </c>
      <c r="E151" s="57">
        <f t="shared" si="45"/>
        <v>0</v>
      </c>
      <c r="F151" s="42">
        <f t="shared" si="17"/>
        <v>0</v>
      </c>
      <c r="G151" s="70" t="s">
        <v>134</v>
      </c>
    </row>
    <row r="152" spans="1:7" ht="15.75" x14ac:dyDescent="0.25">
      <c r="A152" s="29"/>
      <c r="B152" s="6" t="s">
        <v>8</v>
      </c>
      <c r="C152" s="57"/>
      <c r="D152" s="57"/>
      <c r="E152" s="57"/>
      <c r="F152" s="42"/>
      <c r="G152" s="70"/>
    </row>
    <row r="153" spans="1:7" ht="21" customHeight="1" x14ac:dyDescent="0.25">
      <c r="A153" s="29"/>
      <c r="B153" s="6" t="s">
        <v>15</v>
      </c>
      <c r="C153" s="57"/>
      <c r="D153" s="57"/>
      <c r="E153" s="57"/>
      <c r="F153" s="42"/>
      <c r="G153" s="70"/>
    </row>
    <row r="154" spans="1:7" ht="19.149999999999999" customHeight="1" x14ac:dyDescent="0.25">
      <c r="A154" s="32"/>
      <c r="B154" s="6" t="s">
        <v>128</v>
      </c>
      <c r="C154" s="57">
        <v>15900</v>
      </c>
      <c r="D154" s="57"/>
      <c r="E154" s="57"/>
      <c r="F154" s="42">
        <f t="shared" si="17"/>
        <v>0</v>
      </c>
      <c r="G154" s="70"/>
    </row>
    <row r="155" spans="1:7" ht="82.15" customHeight="1" x14ac:dyDescent="0.25">
      <c r="A155" s="32"/>
      <c r="B155" s="6" t="s">
        <v>71</v>
      </c>
      <c r="C155" s="57">
        <f t="shared" ref="C155:E155" si="54">C157+C158</f>
        <v>139948092.84999999</v>
      </c>
      <c r="D155" s="57">
        <f t="shared" si="54"/>
        <v>0</v>
      </c>
      <c r="E155" s="57">
        <f t="shared" si="54"/>
        <v>0</v>
      </c>
      <c r="F155" s="42">
        <f t="shared" si="17"/>
        <v>0</v>
      </c>
      <c r="G155" s="70" t="s">
        <v>132</v>
      </c>
    </row>
    <row r="156" spans="1:7" ht="15.75" x14ac:dyDescent="0.25">
      <c r="A156" s="32"/>
      <c r="B156" s="6" t="s">
        <v>8</v>
      </c>
      <c r="C156" s="57"/>
      <c r="D156" s="57"/>
      <c r="E156" s="57"/>
      <c r="F156" s="42"/>
      <c r="G156" s="70"/>
    </row>
    <row r="157" spans="1:7" ht="21.4" customHeight="1" x14ac:dyDescent="0.25">
      <c r="A157" s="32"/>
      <c r="B157" s="6" t="s">
        <v>129</v>
      </c>
      <c r="C157" s="57">
        <v>138965508.44999999</v>
      </c>
      <c r="D157" s="57"/>
      <c r="E157" s="57"/>
      <c r="F157" s="42">
        <f t="shared" si="17"/>
        <v>0</v>
      </c>
      <c r="G157" s="70"/>
    </row>
    <row r="158" spans="1:7" ht="21" customHeight="1" x14ac:dyDescent="0.25">
      <c r="A158" s="32"/>
      <c r="B158" s="6" t="s">
        <v>10</v>
      </c>
      <c r="C158" s="57">
        <v>982584.4</v>
      </c>
      <c r="D158" s="57"/>
      <c r="E158" s="57"/>
      <c r="F158" s="42">
        <f t="shared" si="17"/>
        <v>0</v>
      </c>
      <c r="G158" s="70"/>
    </row>
    <row r="159" spans="1:7" ht="132.4" customHeight="1" x14ac:dyDescent="0.25">
      <c r="A159" s="32"/>
      <c r="B159" s="6" t="s">
        <v>141</v>
      </c>
      <c r="C159" s="57">
        <f>C161+C162</f>
        <v>1516919</v>
      </c>
      <c r="D159" s="57">
        <f t="shared" ref="D159:E159" si="55">D161+D162</f>
        <v>0</v>
      </c>
      <c r="E159" s="57">
        <f t="shared" si="55"/>
        <v>0</v>
      </c>
      <c r="F159" s="42">
        <f t="shared" ref="F159:F222" si="56">E159/C159*100</f>
        <v>0</v>
      </c>
      <c r="G159" s="70" t="s">
        <v>132</v>
      </c>
    </row>
    <row r="160" spans="1:7" ht="22.15" customHeight="1" x14ac:dyDescent="0.25">
      <c r="A160" s="32"/>
      <c r="B160" s="11" t="s">
        <v>8</v>
      </c>
      <c r="C160" s="57"/>
      <c r="D160" s="57"/>
      <c r="E160" s="57"/>
      <c r="F160" s="42"/>
      <c r="G160" s="70"/>
    </row>
    <row r="161" spans="1:7" ht="22.15" customHeight="1" x14ac:dyDescent="0.25">
      <c r="A161" s="32"/>
      <c r="B161" s="11" t="s">
        <v>9</v>
      </c>
      <c r="C161" s="57"/>
      <c r="D161" s="57"/>
      <c r="E161" s="57"/>
      <c r="F161" s="42"/>
      <c r="G161" s="70"/>
    </row>
    <row r="162" spans="1:7" ht="22.15" customHeight="1" x14ac:dyDescent="0.25">
      <c r="A162" s="32"/>
      <c r="B162" s="11" t="s">
        <v>10</v>
      </c>
      <c r="C162" s="57">
        <v>1516919</v>
      </c>
      <c r="D162" s="57"/>
      <c r="E162" s="57"/>
      <c r="F162" s="42">
        <f t="shared" si="56"/>
        <v>0</v>
      </c>
      <c r="G162" s="70"/>
    </row>
    <row r="163" spans="1:7" ht="19.149999999999999" customHeight="1" x14ac:dyDescent="0.25">
      <c r="A163" s="29" t="s">
        <v>42</v>
      </c>
      <c r="B163" s="49" t="s">
        <v>43</v>
      </c>
      <c r="C163" s="56">
        <f>C164</f>
        <v>190966300</v>
      </c>
      <c r="D163" s="56">
        <f t="shared" ref="D163:E163" si="57">D164</f>
        <v>0</v>
      </c>
      <c r="E163" s="56">
        <f t="shared" si="57"/>
        <v>0</v>
      </c>
      <c r="F163" s="3">
        <f t="shared" si="56"/>
        <v>0</v>
      </c>
      <c r="G163" s="71"/>
    </row>
    <row r="164" spans="1:7" ht="78.75" x14ac:dyDescent="0.25">
      <c r="A164" s="29"/>
      <c r="B164" s="6" t="s">
        <v>171</v>
      </c>
      <c r="C164" s="57">
        <f t="shared" ref="C164:E164" si="58">C166+C167</f>
        <v>190966300</v>
      </c>
      <c r="D164" s="57">
        <f t="shared" si="58"/>
        <v>0</v>
      </c>
      <c r="E164" s="57">
        <f t="shared" si="58"/>
        <v>0</v>
      </c>
      <c r="F164" s="42">
        <f t="shared" si="56"/>
        <v>0</v>
      </c>
      <c r="G164" s="70" t="s">
        <v>132</v>
      </c>
    </row>
    <row r="165" spans="1:7" ht="15.75" x14ac:dyDescent="0.25">
      <c r="A165" s="32"/>
      <c r="B165" s="53" t="s">
        <v>8</v>
      </c>
      <c r="C165" s="56"/>
      <c r="D165" s="56"/>
      <c r="E165" s="56"/>
      <c r="F165" s="42"/>
      <c r="G165" s="70"/>
    </row>
    <row r="166" spans="1:7" ht="21" customHeight="1" x14ac:dyDescent="0.25">
      <c r="A166" s="32"/>
      <c r="B166" s="48" t="s">
        <v>15</v>
      </c>
      <c r="C166" s="57">
        <v>189335200</v>
      </c>
      <c r="D166" s="57"/>
      <c r="E166" s="57"/>
      <c r="F166" s="42">
        <f t="shared" si="56"/>
        <v>0</v>
      </c>
      <c r="G166" s="70"/>
    </row>
    <row r="167" spans="1:7" ht="21.4" customHeight="1" x14ac:dyDescent="0.25">
      <c r="A167" s="32"/>
      <c r="B167" s="48" t="s">
        <v>12</v>
      </c>
      <c r="C167" s="57">
        <v>1631100</v>
      </c>
      <c r="D167" s="57"/>
      <c r="E167" s="57"/>
      <c r="F167" s="42">
        <f t="shared" si="56"/>
        <v>0</v>
      </c>
      <c r="G167" s="70"/>
    </row>
    <row r="168" spans="1:7" ht="20.65" customHeight="1" x14ac:dyDescent="0.25">
      <c r="A168" s="29" t="s">
        <v>60</v>
      </c>
      <c r="B168" s="47" t="s">
        <v>25</v>
      </c>
      <c r="C168" s="60">
        <f>C169+C173+C177+C181+C185+C189+C193+C197+C201+C205+C209+C213+C218</f>
        <v>6615443660.6100006</v>
      </c>
      <c r="D168" s="60">
        <f t="shared" ref="D168:E168" si="59">D169+D173+D177+D181+D185+D189+D193+D197+D201+D205+D209+D213+D218</f>
        <v>733148375.22000003</v>
      </c>
      <c r="E168" s="60">
        <f t="shared" si="59"/>
        <v>733148375.22000003</v>
      </c>
      <c r="F168" s="3">
        <f t="shared" si="56"/>
        <v>11.082376524273769</v>
      </c>
      <c r="G168" s="72"/>
    </row>
    <row r="169" spans="1:7" ht="114.4" customHeight="1" x14ac:dyDescent="0.25">
      <c r="A169" s="32"/>
      <c r="B169" s="44" t="s">
        <v>26</v>
      </c>
      <c r="C169" s="63">
        <f t="shared" ref="C169:E169" si="60">C171+C172</f>
        <v>2577167600</v>
      </c>
      <c r="D169" s="63">
        <f t="shared" si="60"/>
        <v>236108301.44</v>
      </c>
      <c r="E169" s="63">
        <f t="shared" si="60"/>
        <v>236108301.44</v>
      </c>
      <c r="F169" s="42">
        <f t="shared" si="56"/>
        <v>9.1615423630189987</v>
      </c>
      <c r="G169" s="70" t="s">
        <v>135</v>
      </c>
    </row>
    <row r="170" spans="1:7" ht="15.75" x14ac:dyDescent="0.25">
      <c r="A170" s="32"/>
      <c r="B170" s="44" t="s">
        <v>8</v>
      </c>
      <c r="C170" s="57"/>
      <c r="D170" s="57"/>
      <c r="E170" s="57"/>
      <c r="F170" s="42"/>
      <c r="G170" s="70"/>
    </row>
    <row r="171" spans="1:7" ht="18.399999999999999" customHeight="1" x14ac:dyDescent="0.25">
      <c r="A171" s="32"/>
      <c r="B171" s="44" t="s">
        <v>9</v>
      </c>
      <c r="C171" s="57"/>
      <c r="D171" s="57"/>
      <c r="E171" s="57"/>
      <c r="F171" s="42"/>
      <c r="G171" s="70"/>
    </row>
    <row r="172" spans="1:7" ht="19.899999999999999" customHeight="1" x14ac:dyDescent="0.25">
      <c r="A172" s="32"/>
      <c r="B172" s="6" t="s">
        <v>104</v>
      </c>
      <c r="C172" s="63">
        <v>2577167600</v>
      </c>
      <c r="D172" s="63">
        <v>236108301.44</v>
      </c>
      <c r="E172" s="63">
        <v>236108301.44</v>
      </c>
      <c r="F172" s="42">
        <f t="shared" si="56"/>
        <v>9.1615423630189987</v>
      </c>
      <c r="G172" s="70"/>
    </row>
    <row r="173" spans="1:7" ht="149.44999999999999" customHeight="1" x14ac:dyDescent="0.25">
      <c r="A173" s="29"/>
      <c r="B173" s="44" t="s">
        <v>86</v>
      </c>
      <c r="C173" s="57">
        <f>C175+C176</f>
        <v>2637271200</v>
      </c>
      <c r="D173" s="57">
        <f t="shared" ref="D173:E173" si="61">D175+D176</f>
        <v>381302518</v>
      </c>
      <c r="E173" s="57">
        <f t="shared" si="61"/>
        <v>381302518</v>
      </c>
      <c r="F173" s="42">
        <f t="shared" si="56"/>
        <v>14.458221740714416</v>
      </c>
      <c r="G173" s="70" t="s">
        <v>135</v>
      </c>
    </row>
    <row r="174" spans="1:7" ht="15.75" x14ac:dyDescent="0.25">
      <c r="A174" s="29"/>
      <c r="B174" s="6" t="s">
        <v>8</v>
      </c>
      <c r="C174" s="57"/>
      <c r="D174" s="57"/>
      <c r="E174" s="57"/>
      <c r="F174" s="42"/>
      <c r="G174" s="70"/>
    </row>
    <row r="175" spans="1:7" ht="15.75" x14ac:dyDescent="0.25">
      <c r="A175" s="32"/>
      <c r="B175" s="6" t="s">
        <v>9</v>
      </c>
      <c r="C175" s="57"/>
      <c r="D175" s="57"/>
      <c r="E175" s="57"/>
      <c r="F175" s="42"/>
      <c r="G175" s="70"/>
    </row>
    <row r="176" spans="1:7" ht="22.9" customHeight="1" x14ac:dyDescent="0.25">
      <c r="A176" s="32"/>
      <c r="B176" s="6" t="s">
        <v>104</v>
      </c>
      <c r="C176" s="57">
        <v>2637271200</v>
      </c>
      <c r="D176" s="57">
        <v>381302518</v>
      </c>
      <c r="E176" s="57">
        <v>381302518</v>
      </c>
      <c r="F176" s="42">
        <f t="shared" si="56"/>
        <v>14.458221740714416</v>
      </c>
      <c r="G176" s="70"/>
    </row>
    <row r="177" spans="1:8" ht="126" x14ac:dyDescent="0.25">
      <c r="A177" s="32"/>
      <c r="B177" s="6" t="s">
        <v>172</v>
      </c>
      <c r="C177" s="57">
        <f t="shared" ref="C177" si="62">C179+C180</f>
        <v>27744751</v>
      </c>
      <c r="D177" s="57">
        <f>D179+D180</f>
        <v>1800000</v>
      </c>
      <c r="E177" s="57">
        <f>E179+E180</f>
        <v>1800000</v>
      </c>
      <c r="F177" s="42">
        <f t="shared" si="56"/>
        <v>6.487713657981649</v>
      </c>
      <c r="G177" s="70" t="s">
        <v>135</v>
      </c>
    </row>
    <row r="178" spans="1:8" ht="19.149999999999999" customHeight="1" x14ac:dyDescent="0.25">
      <c r="A178" s="32"/>
      <c r="B178" s="6" t="s">
        <v>8</v>
      </c>
      <c r="C178" s="57"/>
      <c r="D178" s="57"/>
      <c r="E178" s="57"/>
      <c r="F178" s="42"/>
      <c r="G178" s="70"/>
    </row>
    <row r="179" spans="1:8" ht="19.149999999999999" customHeight="1" x14ac:dyDescent="0.25">
      <c r="A179" s="32"/>
      <c r="B179" s="6" t="s">
        <v>15</v>
      </c>
      <c r="C179" s="57"/>
      <c r="D179" s="79"/>
      <c r="E179" s="79"/>
      <c r="F179" s="42"/>
      <c r="G179" s="70"/>
    </row>
    <row r="180" spans="1:8" ht="22.15" customHeight="1" x14ac:dyDescent="0.25">
      <c r="A180" s="32"/>
      <c r="B180" s="6" t="s">
        <v>104</v>
      </c>
      <c r="C180" s="57">
        <v>27744751</v>
      </c>
      <c r="D180" s="79">
        <v>1800000</v>
      </c>
      <c r="E180" s="79">
        <v>1800000</v>
      </c>
      <c r="F180" s="42">
        <f>E180/C180*100</f>
        <v>6.487713657981649</v>
      </c>
      <c r="G180" s="70"/>
    </row>
    <row r="181" spans="1:8" ht="83.65" customHeight="1" x14ac:dyDescent="0.25">
      <c r="A181" s="32"/>
      <c r="B181" s="6" t="s">
        <v>108</v>
      </c>
      <c r="C181" s="57">
        <f>C183+C184</f>
        <v>283366149</v>
      </c>
      <c r="D181" s="57">
        <f>D183+D184</f>
        <v>42865905.780000001</v>
      </c>
      <c r="E181" s="57">
        <f>E183+E184</f>
        <v>42865905.780000001</v>
      </c>
      <c r="F181" s="42">
        <f t="shared" si="56"/>
        <v>15.127391162026202</v>
      </c>
      <c r="G181" s="70" t="s">
        <v>135</v>
      </c>
    </row>
    <row r="182" spans="1:8" ht="15.75" x14ac:dyDescent="0.25">
      <c r="A182" s="32"/>
      <c r="B182" s="6" t="s">
        <v>8</v>
      </c>
      <c r="C182" s="57"/>
      <c r="D182" s="57"/>
      <c r="E182" s="57"/>
      <c r="F182" s="42"/>
      <c r="G182" s="70"/>
    </row>
    <row r="183" spans="1:8" ht="19.149999999999999" customHeight="1" x14ac:dyDescent="0.25">
      <c r="A183" s="32"/>
      <c r="B183" s="6" t="s">
        <v>9</v>
      </c>
      <c r="C183" s="57">
        <v>281942200</v>
      </c>
      <c r="D183" s="57">
        <v>42650496.259999998</v>
      </c>
      <c r="E183" s="57">
        <v>42650496.259999998</v>
      </c>
      <c r="F183" s="42">
        <f t="shared" si="56"/>
        <v>15.127390032425083</v>
      </c>
      <c r="G183" s="70"/>
    </row>
    <row r="184" spans="1:8" ht="19.899999999999999" customHeight="1" x14ac:dyDescent="0.25">
      <c r="A184" s="32"/>
      <c r="B184" s="6" t="s">
        <v>104</v>
      </c>
      <c r="C184" s="57">
        <v>1423949</v>
      </c>
      <c r="D184" s="57">
        <v>215409.52</v>
      </c>
      <c r="E184" s="57">
        <v>215409.52</v>
      </c>
      <c r="F184" s="42">
        <f t="shared" si="56"/>
        <v>15.127614823283697</v>
      </c>
      <c r="G184" s="70"/>
    </row>
    <row r="185" spans="1:8" ht="82.9" customHeight="1" x14ac:dyDescent="0.25">
      <c r="A185" s="32"/>
      <c r="B185" s="6" t="s">
        <v>106</v>
      </c>
      <c r="C185" s="57">
        <f>C187+C188</f>
        <v>172332700</v>
      </c>
      <c r="D185" s="57">
        <f t="shared" ref="D185:E185" si="63">SUM(D187+D188)</f>
        <v>29801450</v>
      </c>
      <c r="E185" s="57">
        <f t="shared" si="63"/>
        <v>29801450</v>
      </c>
      <c r="F185" s="42">
        <f t="shared" si="56"/>
        <v>17.292974577662861</v>
      </c>
      <c r="G185" s="70" t="s">
        <v>135</v>
      </c>
    </row>
    <row r="186" spans="1:8" ht="19.899999999999999" customHeight="1" x14ac:dyDescent="0.25">
      <c r="A186" s="32"/>
      <c r="B186" s="6" t="s">
        <v>8</v>
      </c>
      <c r="C186" s="57"/>
      <c r="D186" s="57"/>
      <c r="E186" s="57"/>
      <c r="F186" s="42"/>
      <c r="G186" s="70"/>
    </row>
    <row r="187" spans="1:8" ht="19.5" customHeight="1" x14ac:dyDescent="0.25">
      <c r="A187" s="32"/>
      <c r="B187" s="6" t="s">
        <v>15</v>
      </c>
      <c r="C187" s="57">
        <v>172332700</v>
      </c>
      <c r="D187" s="57">
        <v>29801450</v>
      </c>
      <c r="E187" s="57">
        <v>29801450</v>
      </c>
      <c r="F187" s="42">
        <f t="shared" si="56"/>
        <v>17.292974577662861</v>
      </c>
      <c r="G187" s="70"/>
    </row>
    <row r="188" spans="1:8" ht="19.5" customHeight="1" x14ac:dyDescent="0.25">
      <c r="A188" s="32"/>
      <c r="B188" s="6" t="s">
        <v>104</v>
      </c>
      <c r="C188" s="57"/>
      <c r="D188" s="57"/>
      <c r="E188" s="57"/>
      <c r="F188" s="42"/>
      <c r="G188" s="70"/>
    </row>
    <row r="189" spans="1:8" ht="70.5" customHeight="1" x14ac:dyDescent="0.25">
      <c r="A189" s="32"/>
      <c r="B189" s="6" t="s">
        <v>110</v>
      </c>
      <c r="C189" s="57">
        <f>C191+C192</f>
        <v>41270200</v>
      </c>
      <c r="D189" s="57">
        <f t="shared" ref="D189:E189" si="64">SUM(D191+D192)</f>
        <v>41270200</v>
      </c>
      <c r="E189" s="57">
        <f t="shared" si="64"/>
        <v>41270200</v>
      </c>
      <c r="F189" s="42">
        <f t="shared" si="56"/>
        <v>100</v>
      </c>
      <c r="G189" s="70" t="s">
        <v>135</v>
      </c>
      <c r="H189" s="52"/>
    </row>
    <row r="190" spans="1:8" ht="15.75" x14ac:dyDescent="0.25">
      <c r="A190" s="32"/>
      <c r="B190" s="6" t="s">
        <v>8</v>
      </c>
      <c r="C190" s="57"/>
      <c r="D190" s="57"/>
      <c r="E190" s="57"/>
      <c r="F190" s="42"/>
      <c r="G190" s="70"/>
    </row>
    <row r="191" spans="1:8" ht="15.75" x14ac:dyDescent="0.25">
      <c r="A191" s="32"/>
      <c r="B191" s="6" t="s">
        <v>15</v>
      </c>
      <c r="C191" s="57"/>
      <c r="D191" s="57"/>
      <c r="E191" s="57"/>
      <c r="F191" s="42"/>
      <c r="G191" s="70"/>
    </row>
    <row r="192" spans="1:8" ht="20.65" customHeight="1" x14ac:dyDescent="0.25">
      <c r="A192" s="32"/>
      <c r="B192" s="6" t="s">
        <v>104</v>
      </c>
      <c r="C192" s="57">
        <v>41270200</v>
      </c>
      <c r="D192" s="57">
        <v>41270200</v>
      </c>
      <c r="E192" s="57">
        <v>41270200</v>
      </c>
      <c r="F192" s="42">
        <f t="shared" si="56"/>
        <v>100</v>
      </c>
      <c r="G192" s="70"/>
    </row>
    <row r="193" spans="1:7" ht="78.75" x14ac:dyDescent="0.25">
      <c r="A193" s="32"/>
      <c r="B193" s="6" t="s">
        <v>112</v>
      </c>
      <c r="C193" s="57">
        <f t="shared" ref="C193:E193" si="65">C195+C196</f>
        <v>11640606.060000001</v>
      </c>
      <c r="D193" s="57">
        <f t="shared" si="65"/>
        <v>0</v>
      </c>
      <c r="E193" s="57">
        <f t="shared" si="65"/>
        <v>0</v>
      </c>
      <c r="F193" s="42">
        <f t="shared" si="56"/>
        <v>0</v>
      </c>
      <c r="G193" s="70" t="s">
        <v>136</v>
      </c>
    </row>
    <row r="194" spans="1:7" ht="15.75" x14ac:dyDescent="0.25">
      <c r="A194" s="32"/>
      <c r="B194" s="11" t="s">
        <v>8</v>
      </c>
      <c r="C194" s="57"/>
      <c r="D194" s="57"/>
      <c r="E194" s="57"/>
      <c r="F194" s="42"/>
      <c r="G194" s="70"/>
    </row>
    <row r="195" spans="1:7" ht="22.5" customHeight="1" x14ac:dyDescent="0.25">
      <c r="A195" s="32"/>
      <c r="B195" s="11" t="s">
        <v>15</v>
      </c>
      <c r="C195" s="57">
        <v>11524200</v>
      </c>
      <c r="D195" s="57"/>
      <c r="E195" s="57"/>
      <c r="F195" s="42">
        <f t="shared" si="56"/>
        <v>0</v>
      </c>
      <c r="G195" s="70"/>
    </row>
    <row r="196" spans="1:7" ht="22.15" customHeight="1" x14ac:dyDescent="0.25">
      <c r="A196" s="32"/>
      <c r="B196" s="11" t="s">
        <v>126</v>
      </c>
      <c r="C196" s="57">
        <v>116406.06</v>
      </c>
      <c r="D196" s="57"/>
      <c r="E196" s="57"/>
      <c r="F196" s="42">
        <f t="shared" si="56"/>
        <v>0</v>
      </c>
      <c r="G196" s="70"/>
    </row>
    <row r="197" spans="1:7" ht="78.75" x14ac:dyDescent="0.25">
      <c r="A197" s="32"/>
      <c r="B197" s="6" t="s">
        <v>145</v>
      </c>
      <c r="C197" s="57">
        <f>C199+C200</f>
        <v>7706500</v>
      </c>
      <c r="D197" s="57">
        <f t="shared" ref="D197:E197" si="66">D199+D200</f>
        <v>0</v>
      </c>
      <c r="E197" s="57">
        <f t="shared" si="66"/>
        <v>0</v>
      </c>
      <c r="F197" s="42">
        <f t="shared" si="56"/>
        <v>0</v>
      </c>
      <c r="G197" s="70" t="s">
        <v>136</v>
      </c>
    </row>
    <row r="198" spans="1:7" ht="18.399999999999999" customHeight="1" x14ac:dyDescent="0.25">
      <c r="A198" s="32"/>
      <c r="B198" s="11" t="s">
        <v>8</v>
      </c>
      <c r="C198" s="57"/>
      <c r="D198" s="57"/>
      <c r="E198" s="57"/>
      <c r="F198" s="42"/>
      <c r="G198" s="70"/>
    </row>
    <row r="199" spans="1:7" ht="18.399999999999999" customHeight="1" x14ac:dyDescent="0.25">
      <c r="A199" s="32"/>
      <c r="B199" s="11" t="s">
        <v>15</v>
      </c>
      <c r="C199" s="57"/>
      <c r="D199" s="57"/>
      <c r="E199" s="57"/>
      <c r="F199" s="42"/>
      <c r="G199" s="70"/>
    </row>
    <row r="200" spans="1:7" ht="19.899999999999999" customHeight="1" x14ac:dyDescent="0.25">
      <c r="A200" s="32"/>
      <c r="B200" s="11" t="s">
        <v>27</v>
      </c>
      <c r="C200" s="57">
        <v>7706500</v>
      </c>
      <c r="D200" s="57"/>
      <c r="E200" s="57"/>
      <c r="F200" s="42">
        <f t="shared" si="56"/>
        <v>0</v>
      </c>
      <c r="G200" s="70"/>
    </row>
    <row r="201" spans="1:7" ht="111" customHeight="1" x14ac:dyDescent="0.25">
      <c r="A201" s="32"/>
      <c r="B201" s="6" t="s">
        <v>173</v>
      </c>
      <c r="C201" s="57">
        <f>C203+C204</f>
        <v>170200000</v>
      </c>
      <c r="D201" s="57">
        <f t="shared" ref="D201:E201" si="67">SUM(D203+D204)</f>
        <v>0</v>
      </c>
      <c r="E201" s="57">
        <f t="shared" si="67"/>
        <v>0</v>
      </c>
      <c r="F201" s="42">
        <f t="shared" si="56"/>
        <v>0</v>
      </c>
      <c r="G201" s="70" t="s">
        <v>135</v>
      </c>
    </row>
    <row r="202" spans="1:7" ht="18.399999999999999" customHeight="1" x14ac:dyDescent="0.25">
      <c r="A202" s="32"/>
      <c r="B202" s="6" t="s">
        <v>8</v>
      </c>
      <c r="C202" s="57"/>
      <c r="D202" s="57"/>
      <c r="E202" s="57"/>
      <c r="F202" s="42"/>
      <c r="G202" s="70"/>
    </row>
    <row r="203" spans="1:7" ht="18.399999999999999" customHeight="1" x14ac:dyDescent="0.25">
      <c r="A203" s="32"/>
      <c r="B203" s="6" t="s">
        <v>15</v>
      </c>
      <c r="C203" s="57"/>
      <c r="D203" s="57"/>
      <c r="E203" s="57"/>
      <c r="F203" s="42"/>
      <c r="G203" s="70"/>
    </row>
    <row r="204" spans="1:7" ht="21.4" customHeight="1" x14ac:dyDescent="0.25">
      <c r="A204" s="32"/>
      <c r="B204" s="6" t="s">
        <v>104</v>
      </c>
      <c r="C204" s="57">
        <v>170200000</v>
      </c>
      <c r="D204" s="57"/>
      <c r="E204" s="57"/>
      <c r="F204" s="42">
        <f t="shared" si="56"/>
        <v>0</v>
      </c>
      <c r="G204" s="70"/>
    </row>
    <row r="205" spans="1:7" ht="78.75" x14ac:dyDescent="0.25">
      <c r="A205" s="32"/>
      <c r="B205" s="6" t="s">
        <v>174</v>
      </c>
      <c r="C205" s="57">
        <f>C207+C208</f>
        <v>80612900</v>
      </c>
      <c r="D205" s="57">
        <f t="shared" ref="D205:E205" si="68">SUM(D207+D208)</f>
        <v>0</v>
      </c>
      <c r="E205" s="57">
        <f t="shared" si="68"/>
        <v>0</v>
      </c>
      <c r="F205" s="42">
        <f t="shared" si="56"/>
        <v>0</v>
      </c>
      <c r="G205" s="70" t="s">
        <v>135</v>
      </c>
    </row>
    <row r="206" spans="1:7" ht="18.399999999999999" customHeight="1" x14ac:dyDescent="0.25">
      <c r="A206" s="32"/>
      <c r="B206" s="6" t="s">
        <v>8</v>
      </c>
      <c r="C206" s="57"/>
      <c r="D206" s="57"/>
      <c r="E206" s="57"/>
      <c r="F206" s="42"/>
      <c r="G206" s="70"/>
    </row>
    <row r="207" spans="1:7" ht="18.399999999999999" customHeight="1" x14ac:dyDescent="0.25">
      <c r="A207" s="32"/>
      <c r="B207" s="6" t="s">
        <v>15</v>
      </c>
      <c r="C207" s="57"/>
      <c r="D207" s="57"/>
      <c r="E207" s="57"/>
      <c r="F207" s="42"/>
      <c r="G207" s="70"/>
    </row>
    <row r="208" spans="1:7" ht="19.149999999999999" customHeight="1" x14ac:dyDescent="0.25">
      <c r="A208" s="32"/>
      <c r="B208" s="6" t="s">
        <v>104</v>
      </c>
      <c r="C208" s="57">
        <v>80612900</v>
      </c>
      <c r="D208" s="57"/>
      <c r="E208" s="57"/>
      <c r="F208" s="42">
        <f t="shared" si="56"/>
        <v>0</v>
      </c>
      <c r="G208" s="70"/>
    </row>
    <row r="209" spans="1:8" ht="81" customHeight="1" x14ac:dyDescent="0.25">
      <c r="A209" s="32"/>
      <c r="B209" s="6" t="s">
        <v>176</v>
      </c>
      <c r="C209" s="57">
        <f t="shared" ref="C209:E209" si="69">SUM(C211+C212)</f>
        <v>5334305.55</v>
      </c>
      <c r="D209" s="57">
        <f t="shared" si="69"/>
        <v>0</v>
      </c>
      <c r="E209" s="57">
        <f t="shared" si="69"/>
        <v>0</v>
      </c>
      <c r="F209" s="42">
        <f t="shared" si="56"/>
        <v>0</v>
      </c>
      <c r="G209" s="70" t="s">
        <v>136</v>
      </c>
    </row>
    <row r="210" spans="1:8" ht="18.399999999999999" customHeight="1" x14ac:dyDescent="0.25">
      <c r="A210" s="32"/>
      <c r="B210" s="6" t="s">
        <v>8</v>
      </c>
      <c r="C210" s="57"/>
      <c r="D210" s="57"/>
      <c r="E210" s="57"/>
      <c r="F210" s="42"/>
      <c r="G210" s="70"/>
    </row>
    <row r="211" spans="1:8" ht="18.399999999999999" customHeight="1" x14ac:dyDescent="0.25">
      <c r="A211" s="32"/>
      <c r="B211" s="6" t="s">
        <v>15</v>
      </c>
      <c r="C211" s="57">
        <v>5307500</v>
      </c>
      <c r="D211" s="57"/>
      <c r="E211" s="57"/>
      <c r="F211" s="42"/>
      <c r="G211" s="70"/>
    </row>
    <row r="212" spans="1:8" ht="18.399999999999999" customHeight="1" x14ac:dyDescent="0.25">
      <c r="A212" s="32"/>
      <c r="B212" s="6" t="s">
        <v>104</v>
      </c>
      <c r="C212" s="57">
        <v>26805.55</v>
      </c>
      <c r="D212" s="57"/>
      <c r="E212" s="57"/>
      <c r="F212" s="42">
        <f t="shared" si="56"/>
        <v>0</v>
      </c>
      <c r="G212" s="70"/>
    </row>
    <row r="213" spans="1:8" ht="81.400000000000006" customHeight="1" x14ac:dyDescent="0.25">
      <c r="A213" s="32"/>
      <c r="B213" s="48" t="s">
        <v>111</v>
      </c>
      <c r="C213" s="62">
        <f>C215+C216+C217</f>
        <v>598701949</v>
      </c>
      <c r="D213" s="62">
        <f t="shared" ref="D213:E213" si="70">D215+D216+D217</f>
        <v>0</v>
      </c>
      <c r="E213" s="62">
        <f t="shared" si="70"/>
        <v>0</v>
      </c>
      <c r="F213" s="42">
        <f t="shared" si="56"/>
        <v>0</v>
      </c>
      <c r="G213" s="70" t="s">
        <v>133</v>
      </c>
    </row>
    <row r="214" spans="1:8" ht="15.75" x14ac:dyDescent="0.25">
      <c r="A214" s="32"/>
      <c r="B214" s="48" t="s">
        <v>8</v>
      </c>
      <c r="C214" s="57"/>
      <c r="D214" s="57"/>
      <c r="E214" s="57"/>
      <c r="F214" s="42"/>
      <c r="G214" s="70"/>
    </row>
    <row r="215" spans="1:8" ht="19.149999999999999" customHeight="1" x14ac:dyDescent="0.25">
      <c r="A215" s="32"/>
      <c r="B215" s="48" t="s">
        <v>125</v>
      </c>
      <c r="C215" s="57">
        <v>514544000</v>
      </c>
      <c r="D215" s="57"/>
      <c r="E215" s="57"/>
      <c r="F215" s="42">
        <f t="shared" si="56"/>
        <v>0</v>
      </c>
      <c r="G215" s="70"/>
    </row>
    <row r="216" spans="1:8" ht="20.65" customHeight="1" x14ac:dyDescent="0.25">
      <c r="A216" s="32"/>
      <c r="B216" s="48" t="s">
        <v>124</v>
      </c>
      <c r="C216" s="57">
        <v>4157949</v>
      </c>
      <c r="D216" s="57"/>
      <c r="E216" s="57"/>
      <c r="F216" s="42">
        <f t="shared" si="56"/>
        <v>0</v>
      </c>
      <c r="G216" s="70"/>
    </row>
    <row r="217" spans="1:8" ht="20.65" customHeight="1" x14ac:dyDescent="0.25">
      <c r="A217" s="32"/>
      <c r="B217" s="48" t="s">
        <v>124</v>
      </c>
      <c r="C217" s="57">
        <v>80000000</v>
      </c>
      <c r="D217" s="57"/>
      <c r="E217" s="57"/>
      <c r="F217" s="42">
        <f t="shared" si="56"/>
        <v>0</v>
      </c>
      <c r="G217" s="70"/>
    </row>
    <row r="218" spans="1:8" ht="63" x14ac:dyDescent="0.25">
      <c r="A218" s="32"/>
      <c r="B218" s="6" t="s">
        <v>175</v>
      </c>
      <c r="C218" s="57">
        <f>C220+C221</f>
        <v>2094800</v>
      </c>
      <c r="D218" s="57">
        <f t="shared" ref="D218:E218" si="71">D220+D221</f>
        <v>0</v>
      </c>
      <c r="E218" s="57">
        <f t="shared" si="71"/>
        <v>0</v>
      </c>
      <c r="F218" s="42">
        <f t="shared" si="56"/>
        <v>0</v>
      </c>
      <c r="G218" s="70" t="s">
        <v>135</v>
      </c>
    </row>
    <row r="219" spans="1:8" ht="20.65" customHeight="1" x14ac:dyDescent="0.25">
      <c r="A219" s="32"/>
      <c r="B219" s="6" t="s">
        <v>8</v>
      </c>
      <c r="C219" s="57"/>
      <c r="D219" s="57"/>
      <c r="E219" s="57"/>
      <c r="F219" s="42"/>
      <c r="G219" s="70"/>
    </row>
    <row r="220" spans="1:8" ht="20.65" customHeight="1" x14ac:dyDescent="0.25">
      <c r="A220" s="32"/>
      <c r="B220" s="6" t="s">
        <v>9</v>
      </c>
      <c r="C220" s="57">
        <v>2084400</v>
      </c>
      <c r="D220" s="57"/>
      <c r="E220" s="57"/>
      <c r="F220" s="42">
        <f t="shared" ref="F220:F221" si="72">E220/C220*100</f>
        <v>0</v>
      </c>
      <c r="G220" s="70"/>
    </row>
    <row r="221" spans="1:8" ht="20.65" customHeight="1" x14ac:dyDescent="0.25">
      <c r="A221" s="32"/>
      <c r="B221" s="6" t="s">
        <v>18</v>
      </c>
      <c r="C221" s="57">
        <v>10400</v>
      </c>
      <c r="D221" s="57"/>
      <c r="E221" s="57"/>
      <c r="F221" s="42">
        <f t="shared" si="72"/>
        <v>0</v>
      </c>
      <c r="G221" s="70"/>
    </row>
    <row r="222" spans="1:8" ht="18" customHeight="1" x14ac:dyDescent="0.25">
      <c r="A222" s="29" t="s">
        <v>29</v>
      </c>
      <c r="B222" s="49" t="s">
        <v>53</v>
      </c>
      <c r="C222" s="56">
        <f>C223+C227</f>
        <v>5063000</v>
      </c>
      <c r="D222" s="56">
        <f t="shared" ref="D222:E222" si="73">D223+D227</f>
        <v>0</v>
      </c>
      <c r="E222" s="56">
        <f t="shared" si="73"/>
        <v>0</v>
      </c>
      <c r="F222" s="3">
        <f t="shared" si="56"/>
        <v>0</v>
      </c>
      <c r="G222" s="71"/>
    </row>
    <row r="223" spans="1:8" ht="88.9" customHeight="1" x14ac:dyDescent="0.25">
      <c r="A223" s="32"/>
      <c r="B223" s="6" t="s">
        <v>107</v>
      </c>
      <c r="C223" s="57">
        <f t="shared" ref="C223:E223" si="74">C225+C226</f>
        <v>63000</v>
      </c>
      <c r="D223" s="57">
        <f t="shared" si="74"/>
        <v>0</v>
      </c>
      <c r="E223" s="57">
        <f t="shared" si="74"/>
        <v>0</v>
      </c>
      <c r="F223" s="42">
        <f t="shared" ref="F223:F289" si="75">E223/C223*100</f>
        <v>0</v>
      </c>
      <c r="G223" s="70" t="s">
        <v>136</v>
      </c>
      <c r="H223" s="52"/>
    </row>
    <row r="224" spans="1:8" ht="15.75" x14ac:dyDescent="0.25">
      <c r="A224" s="32"/>
      <c r="B224" s="6" t="s">
        <v>8</v>
      </c>
      <c r="C224" s="57"/>
      <c r="D224" s="57"/>
      <c r="E224" s="57"/>
      <c r="F224" s="42"/>
      <c r="G224" s="70"/>
    </row>
    <row r="225" spans="1:8" ht="15.75" x14ac:dyDescent="0.25">
      <c r="A225" s="32"/>
      <c r="B225" s="6" t="s">
        <v>15</v>
      </c>
      <c r="C225" s="57"/>
      <c r="D225" s="57"/>
      <c r="E225" s="57"/>
      <c r="F225" s="42"/>
      <c r="G225" s="70"/>
    </row>
    <row r="226" spans="1:8" ht="19.149999999999999" customHeight="1" x14ac:dyDescent="0.25">
      <c r="A226" s="32"/>
      <c r="B226" s="6" t="s">
        <v>27</v>
      </c>
      <c r="C226" s="57">
        <v>63000</v>
      </c>
      <c r="D226" s="57"/>
      <c r="E226" s="57"/>
      <c r="F226" s="42">
        <f t="shared" si="75"/>
        <v>0</v>
      </c>
      <c r="G226" s="70"/>
    </row>
    <row r="227" spans="1:8" ht="79.150000000000006" customHeight="1" x14ac:dyDescent="0.25">
      <c r="A227" s="32"/>
      <c r="B227" s="6" t="s">
        <v>177</v>
      </c>
      <c r="C227" s="57">
        <f t="shared" ref="C227:E227" si="76">SUM(C229+C230)</f>
        <v>5000000</v>
      </c>
      <c r="D227" s="57">
        <f t="shared" si="76"/>
        <v>0</v>
      </c>
      <c r="E227" s="57">
        <f t="shared" si="76"/>
        <v>0</v>
      </c>
      <c r="F227" s="42">
        <f t="shared" si="75"/>
        <v>0</v>
      </c>
      <c r="G227" s="70" t="s">
        <v>136</v>
      </c>
      <c r="H227" s="52"/>
    </row>
    <row r="228" spans="1:8" ht="15.75" x14ac:dyDescent="0.25">
      <c r="A228" s="32"/>
      <c r="B228" s="6" t="s">
        <v>8</v>
      </c>
      <c r="C228" s="57"/>
      <c r="D228" s="57"/>
      <c r="E228" s="57"/>
      <c r="F228" s="42"/>
      <c r="G228" s="70"/>
    </row>
    <row r="229" spans="1:8" ht="15.75" x14ac:dyDescent="0.25">
      <c r="A229" s="32"/>
      <c r="B229" s="6" t="s">
        <v>15</v>
      </c>
      <c r="C229" s="57">
        <v>5000000</v>
      </c>
      <c r="D229" s="57"/>
      <c r="E229" s="57"/>
      <c r="F229" s="42"/>
      <c r="G229" s="70"/>
    </row>
    <row r="230" spans="1:8" ht="22.9" customHeight="1" x14ac:dyDescent="0.25">
      <c r="A230" s="32"/>
      <c r="B230" s="6" t="s">
        <v>104</v>
      </c>
      <c r="C230" s="57"/>
      <c r="D230" s="57"/>
      <c r="E230" s="57"/>
      <c r="F230" s="42"/>
      <c r="G230" s="70"/>
    </row>
    <row r="231" spans="1:8" ht="18" customHeight="1" x14ac:dyDescent="0.25">
      <c r="A231" s="29" t="s">
        <v>61</v>
      </c>
      <c r="B231" s="47" t="s">
        <v>31</v>
      </c>
      <c r="C231" s="64">
        <f>C232+C236+C240+C244+C248+C252+C256+C260+C264+C268+C272+C276</f>
        <v>241082808.74000001</v>
      </c>
      <c r="D231" s="64">
        <f t="shared" ref="D231:E231" si="77">D232+D236+D240+D244+D248+D252+D256+D260+D264+D268+D272+D276</f>
        <v>868989.68</v>
      </c>
      <c r="E231" s="64">
        <f t="shared" si="77"/>
        <v>868989.68</v>
      </c>
      <c r="F231" s="3">
        <f t="shared" si="75"/>
        <v>0.36045277742602427</v>
      </c>
      <c r="G231" s="71"/>
    </row>
    <row r="232" spans="1:8" ht="199.15" customHeight="1" x14ac:dyDescent="0.25">
      <c r="A232" s="29"/>
      <c r="B232" s="44" t="s">
        <v>32</v>
      </c>
      <c r="C232" s="57">
        <f t="shared" ref="C232:E232" si="78">C234+C235</f>
        <v>2540000</v>
      </c>
      <c r="D232" s="57">
        <f t="shared" si="78"/>
        <v>158230.79999999999</v>
      </c>
      <c r="E232" s="57">
        <f t="shared" si="78"/>
        <v>158230.79999999999</v>
      </c>
      <c r="F232" s="42">
        <f t="shared" si="75"/>
        <v>6.2295590551181101</v>
      </c>
      <c r="G232" s="70" t="s">
        <v>135</v>
      </c>
    </row>
    <row r="233" spans="1:8" ht="15.75" x14ac:dyDescent="0.25">
      <c r="A233" s="32"/>
      <c r="B233" s="6" t="s">
        <v>8</v>
      </c>
      <c r="C233" s="57"/>
      <c r="D233" s="57"/>
      <c r="E233" s="57"/>
      <c r="F233" s="42"/>
      <c r="G233" s="70"/>
    </row>
    <row r="234" spans="1:8" ht="15.75" x14ac:dyDescent="0.25">
      <c r="A234" s="32"/>
      <c r="B234" s="6" t="s">
        <v>9</v>
      </c>
      <c r="C234" s="57"/>
      <c r="D234" s="57"/>
      <c r="E234" s="57"/>
      <c r="F234" s="42"/>
      <c r="G234" s="70"/>
    </row>
    <row r="235" spans="1:8" ht="21" customHeight="1" x14ac:dyDescent="0.25">
      <c r="A235" s="32"/>
      <c r="B235" s="6" t="s">
        <v>104</v>
      </c>
      <c r="C235" s="57">
        <v>2540000</v>
      </c>
      <c r="D235" s="57">
        <v>158230.79999999999</v>
      </c>
      <c r="E235" s="57">
        <v>158230.79999999999</v>
      </c>
      <c r="F235" s="42">
        <f t="shared" si="75"/>
        <v>6.2295590551181101</v>
      </c>
      <c r="G235" s="70"/>
    </row>
    <row r="236" spans="1:8" ht="81" customHeight="1" x14ac:dyDescent="0.25">
      <c r="A236" s="32"/>
      <c r="B236" s="15" t="s">
        <v>103</v>
      </c>
      <c r="C236" s="62">
        <f>C238+C239</f>
        <v>47528777.329999998</v>
      </c>
      <c r="D236" s="62">
        <f t="shared" ref="D236:E236" si="79">D238+D239</f>
        <v>0</v>
      </c>
      <c r="E236" s="62">
        <f t="shared" si="79"/>
        <v>0</v>
      </c>
      <c r="F236" s="42">
        <f t="shared" si="75"/>
        <v>0</v>
      </c>
      <c r="G236" s="70" t="s">
        <v>132</v>
      </c>
    </row>
    <row r="237" spans="1:8" ht="15.75" x14ac:dyDescent="0.25">
      <c r="A237" s="32"/>
      <c r="B237" s="6" t="s">
        <v>8</v>
      </c>
      <c r="C237" s="57"/>
      <c r="D237" s="57"/>
      <c r="E237" s="57"/>
      <c r="F237" s="42"/>
      <c r="G237" s="70"/>
    </row>
    <row r="238" spans="1:8" ht="19.5" customHeight="1" x14ac:dyDescent="0.25">
      <c r="A238" s="32"/>
      <c r="B238" s="6" t="s">
        <v>122</v>
      </c>
      <c r="C238" s="57">
        <v>33884511.32</v>
      </c>
      <c r="D238" s="57"/>
      <c r="E238" s="57"/>
      <c r="F238" s="42">
        <f t="shared" si="75"/>
        <v>0</v>
      </c>
      <c r="G238" s="70"/>
    </row>
    <row r="239" spans="1:8" ht="21" customHeight="1" x14ac:dyDescent="0.25">
      <c r="A239" s="32"/>
      <c r="B239" s="6" t="s">
        <v>12</v>
      </c>
      <c r="C239" s="57">
        <v>13644266.01</v>
      </c>
      <c r="D239" s="57"/>
      <c r="E239" s="57"/>
      <c r="F239" s="42">
        <f t="shared" si="75"/>
        <v>0</v>
      </c>
      <c r="G239" s="70"/>
    </row>
    <row r="240" spans="1:8" ht="231" customHeight="1" x14ac:dyDescent="0.25">
      <c r="A240" s="32"/>
      <c r="B240" s="15" t="s">
        <v>105</v>
      </c>
      <c r="C240" s="62">
        <f t="shared" ref="C240:E240" si="80">C242+C243</f>
        <v>1176300</v>
      </c>
      <c r="D240" s="62">
        <f t="shared" si="80"/>
        <v>80746</v>
      </c>
      <c r="E240" s="62">
        <f t="shared" si="80"/>
        <v>80746</v>
      </c>
      <c r="F240" s="42">
        <f t="shared" si="75"/>
        <v>6.8644053387741222</v>
      </c>
      <c r="G240" s="70" t="s">
        <v>135</v>
      </c>
    </row>
    <row r="241" spans="1:7" ht="15.75" x14ac:dyDescent="0.25">
      <c r="A241" s="32"/>
      <c r="B241" s="6" t="s">
        <v>8</v>
      </c>
      <c r="C241" s="57"/>
      <c r="D241" s="57"/>
      <c r="E241" s="57"/>
      <c r="F241" s="42"/>
      <c r="G241" s="70"/>
    </row>
    <row r="242" spans="1:7" ht="15.75" x14ac:dyDescent="0.25">
      <c r="A242" s="32"/>
      <c r="B242" s="6" t="s">
        <v>9</v>
      </c>
      <c r="C242" s="57"/>
      <c r="D242" s="57"/>
      <c r="E242" s="57"/>
      <c r="F242" s="42"/>
      <c r="G242" s="70"/>
    </row>
    <row r="243" spans="1:7" ht="19.5" customHeight="1" x14ac:dyDescent="0.25">
      <c r="A243" s="32"/>
      <c r="B243" s="6" t="s">
        <v>104</v>
      </c>
      <c r="C243" s="57">
        <v>1176300</v>
      </c>
      <c r="D243" s="57">
        <v>80746</v>
      </c>
      <c r="E243" s="57">
        <v>80746</v>
      </c>
      <c r="F243" s="42">
        <f t="shared" si="75"/>
        <v>6.8644053387741222</v>
      </c>
      <c r="G243" s="70"/>
    </row>
    <row r="244" spans="1:7" ht="101.65" customHeight="1" x14ac:dyDescent="0.25">
      <c r="A244" s="32"/>
      <c r="B244" s="15" t="s">
        <v>34</v>
      </c>
      <c r="C244" s="62">
        <f t="shared" ref="C244:E244" si="81">C246+C247</f>
        <v>2475000</v>
      </c>
      <c r="D244" s="62">
        <f t="shared" si="81"/>
        <v>0</v>
      </c>
      <c r="E244" s="62">
        <f t="shared" si="81"/>
        <v>0</v>
      </c>
      <c r="F244" s="42">
        <f t="shared" si="75"/>
        <v>0</v>
      </c>
      <c r="G244" s="70" t="s">
        <v>130</v>
      </c>
    </row>
    <row r="245" spans="1:7" ht="15.75" x14ac:dyDescent="0.25">
      <c r="A245" s="32"/>
      <c r="B245" s="6" t="s">
        <v>8</v>
      </c>
      <c r="C245" s="57"/>
      <c r="D245" s="57"/>
      <c r="E245" s="57"/>
      <c r="F245" s="42"/>
      <c r="G245" s="70"/>
    </row>
    <row r="246" spans="1:7" ht="15.75" x14ac:dyDescent="0.25">
      <c r="A246" s="32"/>
      <c r="B246" s="6" t="s">
        <v>9</v>
      </c>
      <c r="C246" s="57"/>
      <c r="D246" s="57"/>
      <c r="E246" s="57"/>
      <c r="F246" s="42"/>
      <c r="G246" s="70"/>
    </row>
    <row r="247" spans="1:7" ht="22.15" customHeight="1" x14ac:dyDescent="0.25">
      <c r="A247" s="32"/>
      <c r="B247" s="6" t="s">
        <v>104</v>
      </c>
      <c r="C247" s="57">
        <v>2475000</v>
      </c>
      <c r="D247" s="57"/>
      <c r="E247" s="57"/>
      <c r="F247" s="42">
        <f t="shared" si="75"/>
        <v>0</v>
      </c>
      <c r="G247" s="70"/>
    </row>
    <row r="248" spans="1:7" ht="220.15" customHeight="1" x14ac:dyDescent="0.25">
      <c r="A248" s="32"/>
      <c r="B248" s="15" t="s">
        <v>84</v>
      </c>
      <c r="C248" s="62">
        <f t="shared" ref="C248:E248" si="82">C250+C251</f>
        <v>70900</v>
      </c>
      <c r="D248" s="62">
        <f t="shared" si="82"/>
        <v>4884</v>
      </c>
      <c r="E248" s="62">
        <f t="shared" si="82"/>
        <v>4884</v>
      </c>
      <c r="F248" s="42">
        <f t="shared" si="75"/>
        <v>6.8885754583921015</v>
      </c>
      <c r="G248" s="70" t="s">
        <v>136</v>
      </c>
    </row>
    <row r="249" spans="1:7" ht="15.75" x14ac:dyDescent="0.25">
      <c r="A249" s="32"/>
      <c r="B249" s="6" t="s">
        <v>8</v>
      </c>
      <c r="C249" s="57"/>
      <c r="D249" s="57"/>
      <c r="E249" s="57"/>
      <c r="F249" s="42"/>
      <c r="G249" s="70"/>
    </row>
    <row r="250" spans="1:7" ht="15.75" x14ac:dyDescent="0.25">
      <c r="A250" s="32"/>
      <c r="B250" s="6" t="s">
        <v>9</v>
      </c>
      <c r="C250" s="57"/>
      <c r="D250" s="57"/>
      <c r="E250" s="57"/>
      <c r="F250" s="42"/>
      <c r="G250" s="70"/>
    </row>
    <row r="251" spans="1:7" ht="19.899999999999999" customHeight="1" x14ac:dyDescent="0.25">
      <c r="A251" s="32"/>
      <c r="B251" s="6" t="s">
        <v>104</v>
      </c>
      <c r="C251" s="57">
        <v>70900</v>
      </c>
      <c r="D251" s="57">
        <v>4884</v>
      </c>
      <c r="E251" s="57">
        <v>4884</v>
      </c>
      <c r="F251" s="42">
        <f t="shared" si="75"/>
        <v>6.8885754583921015</v>
      </c>
      <c r="G251" s="70"/>
    </row>
    <row r="252" spans="1:7" ht="83.25" customHeight="1" x14ac:dyDescent="0.25">
      <c r="A252" s="29"/>
      <c r="B252" s="44" t="s">
        <v>35</v>
      </c>
      <c r="C252" s="57">
        <f t="shared" ref="C252:E252" si="83">C254+C255</f>
        <v>3034400</v>
      </c>
      <c r="D252" s="57">
        <f t="shared" si="83"/>
        <v>0</v>
      </c>
      <c r="E252" s="57">
        <f t="shared" si="83"/>
        <v>0</v>
      </c>
      <c r="F252" s="42">
        <f t="shared" si="75"/>
        <v>0</v>
      </c>
      <c r="G252" s="70" t="s">
        <v>130</v>
      </c>
    </row>
    <row r="253" spans="1:7" ht="15.75" x14ac:dyDescent="0.25">
      <c r="A253" s="32"/>
      <c r="B253" s="6" t="s">
        <v>8</v>
      </c>
      <c r="C253" s="57"/>
      <c r="D253" s="57"/>
      <c r="E253" s="57"/>
      <c r="F253" s="42"/>
      <c r="G253" s="70"/>
    </row>
    <row r="254" spans="1:7" ht="19.5" customHeight="1" x14ac:dyDescent="0.25">
      <c r="A254" s="32"/>
      <c r="B254" s="6" t="s">
        <v>15</v>
      </c>
      <c r="C254" s="57">
        <v>3034400</v>
      </c>
      <c r="D254" s="57"/>
      <c r="E254" s="57"/>
      <c r="F254" s="42">
        <f t="shared" si="75"/>
        <v>0</v>
      </c>
      <c r="G254" s="70"/>
    </row>
    <row r="255" spans="1:7" ht="21.4" customHeight="1" x14ac:dyDescent="0.25">
      <c r="A255" s="32"/>
      <c r="B255" s="6" t="s">
        <v>12</v>
      </c>
      <c r="C255" s="57"/>
      <c r="D255" s="57"/>
      <c r="E255" s="57"/>
      <c r="F255" s="42"/>
      <c r="G255" s="70"/>
    </row>
    <row r="256" spans="1:7" ht="136.5" customHeight="1" x14ac:dyDescent="0.25">
      <c r="A256" s="29"/>
      <c r="B256" s="44" t="s">
        <v>36</v>
      </c>
      <c r="C256" s="57">
        <f t="shared" ref="C256:E256" si="84">C258+C259</f>
        <v>18664200</v>
      </c>
      <c r="D256" s="57">
        <f t="shared" si="84"/>
        <v>591034.80000000005</v>
      </c>
      <c r="E256" s="57">
        <f t="shared" si="84"/>
        <v>591034.80000000005</v>
      </c>
      <c r="F256" s="42">
        <f t="shared" si="75"/>
        <v>3.1666763107982132</v>
      </c>
      <c r="G256" s="70" t="s">
        <v>135</v>
      </c>
    </row>
    <row r="257" spans="1:7" ht="15.75" x14ac:dyDescent="0.25">
      <c r="A257" s="32"/>
      <c r="B257" s="6" t="s">
        <v>8</v>
      </c>
      <c r="C257" s="57"/>
      <c r="D257" s="57"/>
      <c r="E257" s="57"/>
      <c r="F257" s="42"/>
      <c r="G257" s="70"/>
    </row>
    <row r="258" spans="1:7" ht="15.75" x14ac:dyDescent="0.25">
      <c r="A258" s="32"/>
      <c r="B258" s="6" t="s">
        <v>9</v>
      </c>
      <c r="C258" s="57"/>
      <c r="D258" s="57"/>
      <c r="E258" s="57"/>
      <c r="F258" s="42"/>
      <c r="G258" s="70"/>
    </row>
    <row r="259" spans="1:7" ht="22.15" customHeight="1" x14ac:dyDescent="0.25">
      <c r="A259" s="32"/>
      <c r="B259" s="6" t="s">
        <v>12</v>
      </c>
      <c r="C259" s="57">
        <v>18664200</v>
      </c>
      <c r="D259" s="57">
        <v>591034.80000000005</v>
      </c>
      <c r="E259" s="57">
        <v>591034.80000000005</v>
      </c>
      <c r="F259" s="42">
        <f t="shared" si="75"/>
        <v>3.1666763107982132</v>
      </c>
      <c r="G259" s="70"/>
    </row>
    <row r="260" spans="1:7" ht="129.6" customHeight="1" x14ac:dyDescent="0.25">
      <c r="A260" s="32"/>
      <c r="B260" s="15" t="s">
        <v>37</v>
      </c>
      <c r="C260" s="62">
        <f t="shared" ref="C260:E260" si="85">C262+C263</f>
        <v>162543531.41</v>
      </c>
      <c r="D260" s="62">
        <f t="shared" si="85"/>
        <v>0</v>
      </c>
      <c r="E260" s="62">
        <f t="shared" si="85"/>
        <v>0</v>
      </c>
      <c r="F260" s="42">
        <f t="shared" si="75"/>
        <v>0</v>
      </c>
      <c r="G260" s="70" t="s">
        <v>133</v>
      </c>
    </row>
    <row r="261" spans="1:7" ht="22.15" customHeight="1" x14ac:dyDescent="0.25">
      <c r="A261" s="32"/>
      <c r="B261" s="6" t="s">
        <v>8</v>
      </c>
      <c r="C261" s="57"/>
      <c r="D261" s="57"/>
      <c r="E261" s="57"/>
      <c r="F261" s="42"/>
      <c r="G261" s="70"/>
    </row>
    <row r="262" spans="1:7" ht="22.15" customHeight="1" x14ac:dyDescent="0.25">
      <c r="A262" s="32"/>
      <c r="B262" s="6" t="s">
        <v>184</v>
      </c>
      <c r="C262" s="57">
        <v>153354516.41</v>
      </c>
      <c r="D262" s="57"/>
      <c r="E262" s="57"/>
      <c r="F262" s="42"/>
      <c r="G262" s="70"/>
    </row>
    <row r="263" spans="1:7" ht="22.15" customHeight="1" x14ac:dyDescent="0.25">
      <c r="A263" s="32"/>
      <c r="B263" s="6" t="s">
        <v>12</v>
      </c>
      <c r="C263" s="57">
        <v>9189015</v>
      </c>
      <c r="D263" s="57"/>
      <c r="E263" s="57"/>
      <c r="F263" s="42">
        <f t="shared" ref="F263" si="86">E263/C263*100</f>
        <v>0</v>
      </c>
      <c r="G263" s="70"/>
    </row>
    <row r="264" spans="1:7" ht="72" customHeight="1" x14ac:dyDescent="0.25">
      <c r="A264" s="29"/>
      <c r="B264" s="44" t="s">
        <v>38</v>
      </c>
      <c r="C264" s="57">
        <f t="shared" ref="C264:E264" si="87">C266+C267</f>
        <v>339200</v>
      </c>
      <c r="D264" s="57">
        <f t="shared" si="87"/>
        <v>27332.080000000002</v>
      </c>
      <c r="E264" s="57">
        <f t="shared" si="87"/>
        <v>27332.080000000002</v>
      </c>
      <c r="F264" s="42">
        <f t="shared" si="75"/>
        <v>8.0578066037735852</v>
      </c>
      <c r="G264" s="70" t="s">
        <v>137</v>
      </c>
    </row>
    <row r="265" spans="1:7" ht="15.75" x14ac:dyDescent="0.25">
      <c r="A265" s="32"/>
      <c r="B265" s="6" t="s">
        <v>8</v>
      </c>
      <c r="C265" s="57"/>
      <c r="D265" s="57"/>
      <c r="E265" s="57"/>
      <c r="F265" s="42"/>
      <c r="G265" s="70"/>
    </row>
    <row r="266" spans="1:7" ht="15.75" x14ac:dyDescent="0.25">
      <c r="A266" s="32"/>
      <c r="B266" s="6" t="s">
        <v>9</v>
      </c>
      <c r="C266" s="57"/>
      <c r="D266" s="57"/>
      <c r="E266" s="57"/>
      <c r="F266" s="42"/>
      <c r="G266" s="70"/>
    </row>
    <row r="267" spans="1:7" ht="22.15" customHeight="1" x14ac:dyDescent="0.25">
      <c r="A267" s="32"/>
      <c r="B267" s="6" t="s">
        <v>10</v>
      </c>
      <c r="C267" s="57">
        <v>339200</v>
      </c>
      <c r="D267" s="57">
        <v>27332.080000000002</v>
      </c>
      <c r="E267" s="57">
        <v>27332.080000000002</v>
      </c>
      <c r="F267" s="42">
        <f t="shared" si="75"/>
        <v>8.0578066037735852</v>
      </c>
      <c r="G267" s="70"/>
    </row>
    <row r="268" spans="1:7" ht="126" x14ac:dyDescent="0.25">
      <c r="A268" s="32"/>
      <c r="B268" s="44" t="s">
        <v>142</v>
      </c>
      <c r="C268" s="57">
        <f t="shared" ref="C268:E268" si="88">C270+C271</f>
        <v>222100</v>
      </c>
      <c r="D268" s="57">
        <f t="shared" si="88"/>
        <v>6762</v>
      </c>
      <c r="E268" s="57">
        <f t="shared" si="88"/>
        <v>6762</v>
      </c>
      <c r="F268" s="42">
        <f t="shared" si="75"/>
        <v>3.0445745159837911</v>
      </c>
      <c r="G268" s="70" t="s">
        <v>135</v>
      </c>
    </row>
    <row r="269" spans="1:7" ht="22.15" customHeight="1" x14ac:dyDescent="0.25">
      <c r="A269" s="32"/>
      <c r="B269" s="6" t="s">
        <v>8</v>
      </c>
      <c r="C269" s="57"/>
      <c r="D269" s="57"/>
      <c r="E269" s="57"/>
      <c r="F269" s="42"/>
      <c r="G269" s="70"/>
    </row>
    <row r="270" spans="1:7" ht="22.15" customHeight="1" x14ac:dyDescent="0.25">
      <c r="A270" s="32"/>
      <c r="B270" s="6" t="s">
        <v>9</v>
      </c>
      <c r="C270" s="57"/>
      <c r="D270" s="57"/>
      <c r="E270" s="57"/>
      <c r="F270" s="42"/>
      <c r="G270" s="70"/>
    </row>
    <row r="271" spans="1:7" ht="22.15" customHeight="1" x14ac:dyDescent="0.25">
      <c r="A271" s="32"/>
      <c r="B271" s="6" t="s">
        <v>12</v>
      </c>
      <c r="C271" s="57">
        <v>222100</v>
      </c>
      <c r="D271" s="57">
        <v>6762</v>
      </c>
      <c r="E271" s="57">
        <v>6762</v>
      </c>
      <c r="F271" s="42">
        <f t="shared" si="75"/>
        <v>3.0445745159837911</v>
      </c>
      <c r="G271" s="70"/>
    </row>
    <row r="272" spans="1:7" ht="85.9" customHeight="1" x14ac:dyDescent="0.25">
      <c r="A272" s="32"/>
      <c r="B272" s="44" t="s">
        <v>143</v>
      </c>
      <c r="C272" s="57">
        <f t="shared" ref="C272:E272" si="89">C274+C275</f>
        <v>348900</v>
      </c>
      <c r="D272" s="57">
        <f t="shared" si="89"/>
        <v>0</v>
      </c>
      <c r="E272" s="57">
        <f t="shared" si="89"/>
        <v>0</v>
      </c>
      <c r="F272" s="42">
        <f t="shared" si="75"/>
        <v>0</v>
      </c>
      <c r="G272" s="70" t="s">
        <v>135</v>
      </c>
    </row>
    <row r="273" spans="1:7" ht="22.15" customHeight="1" x14ac:dyDescent="0.25">
      <c r="A273" s="32"/>
      <c r="B273" s="6" t="s">
        <v>8</v>
      </c>
      <c r="C273" s="57"/>
      <c r="D273" s="57"/>
      <c r="E273" s="57"/>
      <c r="F273" s="42"/>
      <c r="G273" s="70"/>
    </row>
    <row r="274" spans="1:7" ht="22.15" customHeight="1" x14ac:dyDescent="0.25">
      <c r="A274" s="32"/>
      <c r="B274" s="6" t="s">
        <v>9</v>
      </c>
      <c r="C274" s="57"/>
      <c r="D274" s="57"/>
      <c r="E274" s="57"/>
      <c r="F274" s="42"/>
      <c r="G274" s="70"/>
    </row>
    <row r="275" spans="1:7" ht="22.15" customHeight="1" x14ac:dyDescent="0.25">
      <c r="A275" s="32"/>
      <c r="B275" s="6" t="s">
        <v>12</v>
      </c>
      <c r="C275" s="57">
        <v>348900</v>
      </c>
      <c r="D275" s="57"/>
      <c r="E275" s="57"/>
      <c r="F275" s="42">
        <f t="shared" si="75"/>
        <v>0</v>
      </c>
      <c r="G275" s="70"/>
    </row>
    <row r="276" spans="1:7" ht="78.75" x14ac:dyDescent="0.25">
      <c r="A276" s="32"/>
      <c r="B276" s="15" t="s">
        <v>178</v>
      </c>
      <c r="C276" s="62">
        <f>C278+C279</f>
        <v>2139500</v>
      </c>
      <c r="D276" s="62">
        <f t="shared" ref="D276:E276" si="90">D278+D279</f>
        <v>0</v>
      </c>
      <c r="E276" s="62">
        <f t="shared" si="90"/>
        <v>0</v>
      </c>
      <c r="F276" s="42">
        <f t="shared" si="75"/>
        <v>0</v>
      </c>
      <c r="G276" s="70" t="s">
        <v>132</v>
      </c>
    </row>
    <row r="277" spans="1:7" ht="22.15" customHeight="1" x14ac:dyDescent="0.25">
      <c r="A277" s="32"/>
      <c r="B277" s="6" t="s">
        <v>8</v>
      </c>
      <c r="C277" s="57"/>
      <c r="D277" s="57"/>
      <c r="E277" s="57"/>
      <c r="F277" s="42"/>
      <c r="G277" s="70"/>
    </row>
    <row r="278" spans="1:7" ht="22.15" customHeight="1" x14ac:dyDescent="0.25">
      <c r="A278" s="32"/>
      <c r="B278" s="6" t="s">
        <v>122</v>
      </c>
      <c r="C278" s="57">
        <v>2139500</v>
      </c>
      <c r="D278" s="57"/>
      <c r="E278" s="57"/>
      <c r="F278" s="42">
        <f t="shared" ref="F278" si="91">E278/C278*100</f>
        <v>0</v>
      </c>
      <c r="G278" s="70"/>
    </row>
    <row r="279" spans="1:7" ht="22.15" customHeight="1" x14ac:dyDescent="0.25">
      <c r="A279" s="32"/>
      <c r="B279" s="6" t="s">
        <v>12</v>
      </c>
      <c r="C279" s="57"/>
      <c r="D279" s="57"/>
      <c r="E279" s="57"/>
      <c r="F279" s="42"/>
      <c r="G279" s="70"/>
    </row>
    <row r="280" spans="1:7" ht="16.899999999999999" customHeight="1" x14ac:dyDescent="0.25">
      <c r="A280" s="29" t="s">
        <v>62</v>
      </c>
      <c r="B280" s="49" t="s">
        <v>49</v>
      </c>
      <c r="C280" s="56">
        <f>C281+C285</f>
        <v>24448575</v>
      </c>
      <c r="D280" s="56">
        <f t="shared" ref="D280:E280" si="92">D281+D285</f>
        <v>0</v>
      </c>
      <c r="E280" s="56">
        <f t="shared" si="92"/>
        <v>0</v>
      </c>
      <c r="F280" s="3">
        <f t="shared" si="75"/>
        <v>0</v>
      </c>
      <c r="G280" s="71"/>
    </row>
    <row r="281" spans="1:7" ht="78.75" x14ac:dyDescent="0.25">
      <c r="A281" s="32"/>
      <c r="B281" s="6" t="s">
        <v>179</v>
      </c>
      <c r="C281" s="58">
        <f t="shared" ref="C281:E281" si="93">C283+C284</f>
        <v>10000000</v>
      </c>
      <c r="D281" s="58">
        <f t="shared" si="93"/>
        <v>0</v>
      </c>
      <c r="E281" s="58">
        <f t="shared" si="93"/>
        <v>0</v>
      </c>
      <c r="F281" s="42"/>
      <c r="G281" s="70" t="s">
        <v>138</v>
      </c>
    </row>
    <row r="282" spans="1:7" ht="15.75" x14ac:dyDescent="0.25">
      <c r="A282" s="32"/>
      <c r="B282" s="11" t="s">
        <v>8</v>
      </c>
      <c r="C282" s="56"/>
      <c r="D282" s="56"/>
      <c r="E282" s="56"/>
      <c r="F282" s="42"/>
      <c r="G282" s="70"/>
    </row>
    <row r="283" spans="1:7" ht="15.75" x14ac:dyDescent="0.25">
      <c r="A283" s="32"/>
      <c r="B283" s="11" t="s">
        <v>9</v>
      </c>
      <c r="C283" s="56"/>
      <c r="D283" s="56"/>
      <c r="E283" s="56"/>
      <c r="F283" s="42"/>
      <c r="G283" s="70"/>
    </row>
    <row r="284" spans="1:7" ht="20.65" customHeight="1" x14ac:dyDescent="0.25">
      <c r="A284" s="32"/>
      <c r="B284" s="11" t="s">
        <v>30</v>
      </c>
      <c r="C284" s="57">
        <v>10000000</v>
      </c>
      <c r="D284" s="56"/>
      <c r="E284" s="56"/>
      <c r="F284" s="42"/>
      <c r="G284" s="70"/>
    </row>
    <row r="285" spans="1:7" ht="78.75" x14ac:dyDescent="0.25">
      <c r="A285" s="32"/>
      <c r="B285" s="6" t="s">
        <v>144</v>
      </c>
      <c r="C285" s="57">
        <f t="shared" ref="C285:E285" si="94">C287+C288</f>
        <v>14448575</v>
      </c>
      <c r="D285" s="57">
        <f>D287+D288</f>
        <v>0</v>
      </c>
      <c r="E285" s="57">
        <f t="shared" si="94"/>
        <v>0</v>
      </c>
      <c r="F285" s="42">
        <f t="shared" si="75"/>
        <v>0</v>
      </c>
      <c r="G285" s="70" t="s">
        <v>138</v>
      </c>
    </row>
    <row r="286" spans="1:7" ht="15.75" x14ac:dyDescent="0.25">
      <c r="A286" s="32"/>
      <c r="B286" s="11" t="s">
        <v>8</v>
      </c>
      <c r="C286" s="57"/>
      <c r="D286" s="56"/>
      <c r="E286" s="56"/>
      <c r="F286" s="42"/>
      <c r="G286" s="70"/>
    </row>
    <row r="287" spans="1:7" ht="16.899999999999999" customHeight="1" x14ac:dyDescent="0.25">
      <c r="A287" s="32"/>
      <c r="B287" s="11" t="s">
        <v>9</v>
      </c>
      <c r="C287" s="57"/>
      <c r="D287" s="56"/>
      <c r="E287" s="56"/>
      <c r="F287" s="42"/>
      <c r="G287" s="70"/>
    </row>
    <row r="288" spans="1:7" ht="17.649999999999999" customHeight="1" x14ac:dyDescent="0.25">
      <c r="A288" s="32"/>
      <c r="B288" s="11" t="s">
        <v>12</v>
      </c>
      <c r="C288" s="57">
        <v>14448575</v>
      </c>
      <c r="D288" s="57"/>
      <c r="E288" s="57"/>
      <c r="F288" s="42">
        <f t="shared" si="75"/>
        <v>0</v>
      </c>
      <c r="G288" s="70"/>
    </row>
    <row r="289" spans="1:7" ht="21" customHeight="1" x14ac:dyDescent="0.25">
      <c r="A289" s="32"/>
      <c r="B289" s="21" t="s">
        <v>39</v>
      </c>
      <c r="C289" s="65">
        <f>C8+C33+C38+C117+C163+C168+C222+C231+C280</f>
        <v>8910128577.3400002</v>
      </c>
      <c r="D289" s="65">
        <f t="shared" ref="D289:E289" si="95">D8+D33+D38+D117+D163+D168+D222+D231+D280</f>
        <v>741411864.35000002</v>
      </c>
      <c r="E289" s="65">
        <f t="shared" si="95"/>
        <v>741411864.35000002</v>
      </c>
      <c r="F289" s="69">
        <f t="shared" si="75"/>
        <v>8.3210007343276597</v>
      </c>
      <c r="G289" s="71"/>
    </row>
    <row r="290" spans="1:7" ht="15.75" x14ac:dyDescent="0.25">
      <c r="A290" s="32"/>
      <c r="B290" s="11" t="s">
        <v>8</v>
      </c>
      <c r="C290" s="61"/>
      <c r="D290" s="61"/>
      <c r="E290" s="61"/>
      <c r="F290" s="69"/>
      <c r="G290" s="66"/>
    </row>
    <row r="291" spans="1:7" ht="18.600000000000001" customHeight="1" x14ac:dyDescent="0.25">
      <c r="A291" s="32"/>
      <c r="B291" s="49" t="s">
        <v>9</v>
      </c>
      <c r="C291" s="67">
        <f>C11+C15+C19+C27+C31+C36+C41+C65+C86+C103+C107+C111+C115+C124+C153+C157+C161+C166+C171+C175+C179+C183+C187+C191+C195+C199+C203+C207+C211+C215+C220+C225+C229+C234+C238+C242+C246+C250+C254+C258+C266+C270+C274+C278+C283+C287</f>
        <v>1894665655</v>
      </c>
      <c r="D291" s="67">
        <f t="shared" ref="D291:E291" si="96">D11+D15+D19+D27+D31+D36+D41+D86+D107+D111+D115+D120+D124+D153+D157+D161+D166+D171+D175+D179+D183+D187+D191+D195++D199+D203+D207+D211+D215+D220+D225+D229+D234+D238+D242+D246+D250+D254+D258+D262+D266+D270+D274+D278+D283+D287</f>
        <v>73504503.939999998</v>
      </c>
      <c r="E291" s="67">
        <f t="shared" si="96"/>
        <v>73504503.939999998</v>
      </c>
      <c r="F291" s="3">
        <f t="shared" ref="F291:F292" si="97">E291/C291*100</f>
        <v>3.8795501330813957</v>
      </c>
      <c r="G291" s="67"/>
    </row>
    <row r="292" spans="1:7" ht="15.75" x14ac:dyDescent="0.25">
      <c r="A292" s="43"/>
      <c r="B292" s="49" t="s">
        <v>10</v>
      </c>
      <c r="C292" s="67">
        <f>C12+C16+C20+C23+C24+C28+C32+C37+C42+C45+C66+C87+C108+C112+C116+C121+C125+C154+C158+C162+C167+C172+C176+C180+C184+C188+C192+C196+C200+C204+C208+C212+C216+C217+C221+C226+C230+C235+C239+C243+C247+C251+C255+C259+C262+C263+C267+C271+C275+C279+C284+C288</f>
        <v>7015462922.3400011</v>
      </c>
      <c r="D292" s="67">
        <f t="shared" ref="D292:E292" si="98">D12+D16+D20+D23+D24+D28+D32+D37+D66+D87+D108+D112+D116+D121+D125+D154+D158+D162+D167+D172+D176+D180+D184+D188+D192+D196+D200+D204+D208+D212+D216+D217+D221+D226+D230+D235+D239+D243+D247+D251+D255+D259+D263+D267+D271+D275+D279+D284+D288</f>
        <v>667907360.40999997</v>
      </c>
      <c r="E292" s="67">
        <f t="shared" si="98"/>
        <v>667907360.40999997</v>
      </c>
      <c r="F292" s="3">
        <f t="shared" si="97"/>
        <v>9.5205030345626867</v>
      </c>
      <c r="G292" s="67"/>
    </row>
    <row r="293" spans="1:7" x14ac:dyDescent="0.25">
      <c r="C293" s="46"/>
      <c r="D293" s="46"/>
      <c r="E293" s="46"/>
      <c r="F293" s="4"/>
      <c r="G293" s="4"/>
    </row>
    <row r="294" spans="1:7" x14ac:dyDescent="0.25">
      <c r="C294" s="46"/>
    </row>
    <row r="295" spans="1:7" x14ac:dyDescent="0.25">
      <c r="C295" s="46"/>
    </row>
    <row r="296" spans="1:7" ht="18.75" x14ac:dyDescent="0.3">
      <c r="A296" s="83" t="s">
        <v>146</v>
      </c>
      <c r="B296" s="83"/>
      <c r="C296" s="74"/>
      <c r="D296" s="73"/>
      <c r="E296" s="73"/>
      <c r="F296" s="73"/>
      <c r="G296" s="73" t="s">
        <v>147</v>
      </c>
    </row>
    <row r="297" spans="1:7" x14ac:dyDescent="0.25">
      <c r="C297" s="46"/>
    </row>
  </sheetData>
  <mergeCells count="9"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6" manualBreakCount="6">
    <brk id="97" max="6" man="1"/>
    <brk id="138" max="6" man="1"/>
    <brk id="176" max="6" man="1"/>
    <brk id="217" max="6" man="1"/>
    <brk id="248" max="6" man="1"/>
    <brk id="28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0"/>
  <sheetViews>
    <sheetView view="pageBreakPreview" zoomScale="71" zoomScaleNormal="70" zoomScaleSheetLayoutView="71" workbookViewId="0">
      <pane xSplit="2" ySplit="6" topLeftCell="C331" activePane="bottomRight" state="frozen"/>
      <selection pane="topRight" activeCell="C1" sqref="C1"/>
      <selection pane="bottomLeft" activeCell="A7" sqref="A7"/>
      <selection pane="bottomRight" activeCell="J364" sqref="J364"/>
    </sheetView>
  </sheetViews>
  <sheetFormatPr defaultColWidth="9.28515625" defaultRowHeight="15" x14ac:dyDescent="0.25"/>
  <cols>
    <col min="1" max="1" width="6" style="1" customWidth="1"/>
    <col min="2" max="2" width="56.7109375" style="1" customWidth="1"/>
    <col min="3" max="3" width="20" style="1" customWidth="1"/>
    <col min="4" max="4" width="19.140625" style="1" customWidth="1"/>
    <col min="5" max="5" width="20.5703125" style="1" customWidth="1"/>
    <col min="6" max="6" width="17.42578125" style="1" customWidth="1"/>
    <col min="7" max="7" width="20.7109375" style="1" customWidth="1"/>
    <col min="8" max="8" width="21.7109375" style="1" customWidth="1"/>
    <col min="9" max="9" width="13.5703125" style="1" bestFit="1" customWidth="1"/>
    <col min="10" max="16384" width="9.28515625" style="1"/>
  </cols>
  <sheetData>
    <row r="1" spans="1:7" ht="21" customHeight="1" x14ac:dyDescent="0.3">
      <c r="A1" s="87"/>
      <c r="B1" s="87"/>
      <c r="C1" s="87"/>
      <c r="D1" s="87"/>
      <c r="E1" s="87"/>
      <c r="F1" s="87"/>
      <c r="G1" s="78"/>
    </row>
    <row r="2" spans="1:7" ht="29.25" customHeight="1" x14ac:dyDescent="0.25">
      <c r="A2" s="107" t="s">
        <v>212</v>
      </c>
      <c r="B2" s="107"/>
      <c r="C2" s="107"/>
      <c r="D2" s="107"/>
      <c r="E2" s="107"/>
      <c r="F2" s="107"/>
      <c r="G2" s="107"/>
    </row>
    <row r="3" spans="1:7" ht="18" customHeight="1" x14ac:dyDescent="0.3">
      <c r="A3" s="112"/>
      <c r="B3" s="112"/>
      <c r="C3" s="112"/>
      <c r="D3" s="112"/>
      <c r="E3" s="112"/>
      <c r="F3" s="112"/>
      <c r="G3" s="112"/>
    </row>
    <row r="4" spans="1:7" ht="29.25" customHeight="1" x14ac:dyDescent="0.25">
      <c r="A4" s="88"/>
      <c r="B4" s="88"/>
      <c r="C4" s="88"/>
      <c r="D4" s="88"/>
      <c r="E4" s="88"/>
      <c r="F4" s="55"/>
      <c r="G4" s="82" t="s">
        <v>114</v>
      </c>
    </row>
    <row r="5" spans="1:7" ht="14.85" customHeight="1" x14ac:dyDescent="0.25">
      <c r="A5" s="108" t="s">
        <v>4</v>
      </c>
      <c r="B5" s="110" t="s">
        <v>5</v>
      </c>
      <c r="C5" s="110" t="s">
        <v>185</v>
      </c>
      <c r="D5" s="110" t="s">
        <v>186</v>
      </c>
      <c r="E5" s="110" t="s">
        <v>187</v>
      </c>
      <c r="F5" s="110" t="s">
        <v>119</v>
      </c>
      <c r="G5" s="110" t="s">
        <v>120</v>
      </c>
    </row>
    <row r="6" spans="1:7" ht="61.5" customHeight="1" x14ac:dyDescent="0.25">
      <c r="A6" s="109"/>
      <c r="B6" s="111"/>
      <c r="C6" s="111"/>
      <c r="D6" s="111"/>
      <c r="E6" s="111"/>
      <c r="F6" s="111"/>
      <c r="G6" s="111"/>
    </row>
    <row r="7" spans="1:7" ht="15.6" x14ac:dyDescent="0.3">
      <c r="A7" s="34" t="s">
        <v>6</v>
      </c>
      <c r="B7" s="7">
        <v>2</v>
      </c>
      <c r="C7" s="54">
        <v>3</v>
      </c>
      <c r="D7" s="54">
        <v>4</v>
      </c>
      <c r="E7" s="54">
        <v>5</v>
      </c>
      <c r="F7" s="54" t="s">
        <v>121</v>
      </c>
      <c r="G7" s="54">
        <v>7</v>
      </c>
    </row>
    <row r="8" spans="1:7" ht="19.899999999999999" customHeight="1" x14ac:dyDescent="0.25">
      <c r="A8" s="29" t="s">
        <v>3</v>
      </c>
      <c r="B8" s="47" t="s">
        <v>7</v>
      </c>
      <c r="C8" s="56">
        <f>C9+C13+C17+C21+C25+C29+C33</f>
        <v>36948639.68</v>
      </c>
      <c r="D8" s="56">
        <f t="shared" ref="D8:E8" si="0">D9+D13+D17+D21+D25+D29+D33</f>
        <v>2506714.52</v>
      </c>
      <c r="E8" s="56">
        <f t="shared" si="0"/>
        <v>2506714.52</v>
      </c>
      <c r="F8" s="56">
        <f>E8/C8*100</f>
        <v>6.7843215385189515</v>
      </c>
      <c r="G8" s="56"/>
    </row>
    <row r="9" spans="1:7" ht="82.9" customHeight="1" x14ac:dyDescent="0.25">
      <c r="A9" s="29"/>
      <c r="B9" s="44" t="s">
        <v>41</v>
      </c>
      <c r="C9" s="57">
        <f t="shared" ref="C9:E9" si="1">C11+C12</f>
        <v>255000</v>
      </c>
      <c r="D9" s="57">
        <f t="shared" si="1"/>
        <v>6484.8</v>
      </c>
      <c r="E9" s="57">
        <f t="shared" si="1"/>
        <v>6484.8</v>
      </c>
      <c r="F9" s="42">
        <f t="shared" ref="F9:F55" si="2">E9/C9*100</f>
        <v>2.5430588235294116</v>
      </c>
      <c r="G9" s="70" t="s">
        <v>130</v>
      </c>
    </row>
    <row r="10" spans="1:7" ht="15.75" x14ac:dyDescent="0.25">
      <c r="A10" s="32"/>
      <c r="B10" s="6" t="s">
        <v>8</v>
      </c>
      <c r="C10" s="58"/>
      <c r="D10" s="58"/>
      <c r="E10" s="58"/>
      <c r="F10" s="42"/>
      <c r="G10" s="70"/>
    </row>
    <row r="11" spans="1:7" ht="19.899999999999999" customHeight="1" x14ac:dyDescent="0.25">
      <c r="A11" s="32"/>
      <c r="B11" s="6" t="s">
        <v>9</v>
      </c>
      <c r="C11" s="57"/>
      <c r="D11" s="57"/>
      <c r="E11" s="57"/>
      <c r="F11" s="42"/>
      <c r="G11" s="70"/>
    </row>
    <row r="12" spans="1:7" ht="22.9" customHeight="1" x14ac:dyDescent="0.25">
      <c r="A12" s="32"/>
      <c r="B12" s="6" t="s">
        <v>12</v>
      </c>
      <c r="C12" s="58">
        <v>255000</v>
      </c>
      <c r="D12" s="58">
        <v>6484.8</v>
      </c>
      <c r="E12" s="58">
        <v>6484.8</v>
      </c>
      <c r="F12" s="42">
        <f t="shared" si="2"/>
        <v>2.5430588235294116</v>
      </c>
      <c r="G12" s="70"/>
    </row>
    <row r="13" spans="1:7" ht="82.9" customHeight="1" x14ac:dyDescent="0.25">
      <c r="A13" s="29"/>
      <c r="B13" s="44" t="s">
        <v>11</v>
      </c>
      <c r="C13" s="57">
        <f t="shared" ref="C13:E13" si="3">C15+C16</f>
        <v>4522200</v>
      </c>
      <c r="D13" s="57">
        <f t="shared" si="3"/>
        <v>700935.23</v>
      </c>
      <c r="E13" s="57">
        <f t="shared" si="3"/>
        <v>700935.23</v>
      </c>
      <c r="F13" s="42">
        <f t="shared" si="2"/>
        <v>15.499872407235415</v>
      </c>
      <c r="G13" s="70" t="s">
        <v>130</v>
      </c>
    </row>
    <row r="14" spans="1:7" ht="15.75" x14ac:dyDescent="0.25">
      <c r="A14" s="32"/>
      <c r="B14" s="6" t="s">
        <v>8</v>
      </c>
      <c r="C14" s="57"/>
      <c r="D14" s="57"/>
      <c r="E14" s="57"/>
      <c r="F14" s="42"/>
      <c r="G14" s="70"/>
    </row>
    <row r="15" spans="1:7" ht="16.899999999999999" customHeight="1" x14ac:dyDescent="0.25">
      <c r="A15" s="32"/>
      <c r="B15" s="6" t="s">
        <v>9</v>
      </c>
      <c r="C15" s="57"/>
      <c r="D15" s="57"/>
      <c r="E15" s="57"/>
      <c r="F15" s="42"/>
      <c r="G15" s="70"/>
    </row>
    <row r="16" spans="1:7" ht="18.399999999999999" customHeight="1" x14ac:dyDescent="0.25">
      <c r="A16" s="35"/>
      <c r="B16" s="6" t="s">
        <v>12</v>
      </c>
      <c r="C16" s="57">
        <v>4522200</v>
      </c>
      <c r="D16" s="57">
        <v>700935.23</v>
      </c>
      <c r="E16" s="57">
        <v>700935.23</v>
      </c>
      <c r="F16" s="42">
        <f t="shared" si="2"/>
        <v>15.499872407235415</v>
      </c>
      <c r="G16" s="70"/>
    </row>
    <row r="17" spans="1:7" ht="213" customHeight="1" x14ac:dyDescent="0.25">
      <c r="A17" s="29"/>
      <c r="B17" s="44" t="s">
        <v>13</v>
      </c>
      <c r="C17" s="57">
        <f t="shared" ref="C17:E17" si="4">C19+C20</f>
        <v>46734.81</v>
      </c>
      <c r="D17" s="57">
        <f t="shared" si="4"/>
        <v>0</v>
      </c>
      <c r="E17" s="57">
        <f t="shared" si="4"/>
        <v>0</v>
      </c>
      <c r="F17" s="42">
        <f t="shared" si="2"/>
        <v>0</v>
      </c>
      <c r="G17" s="70" t="s">
        <v>130</v>
      </c>
    </row>
    <row r="18" spans="1:7" ht="15.75" x14ac:dyDescent="0.25">
      <c r="A18" s="32"/>
      <c r="B18" s="6" t="s">
        <v>8</v>
      </c>
      <c r="C18" s="57"/>
      <c r="D18" s="57"/>
      <c r="E18" s="57"/>
      <c r="F18" s="42"/>
      <c r="G18" s="70"/>
    </row>
    <row r="19" spans="1:7" ht="15.75" x14ac:dyDescent="0.25">
      <c r="A19" s="32"/>
      <c r="B19" s="6" t="s">
        <v>9</v>
      </c>
      <c r="C19" s="57"/>
      <c r="D19" s="57"/>
      <c r="E19" s="57"/>
      <c r="F19" s="42"/>
      <c r="G19" s="70"/>
    </row>
    <row r="20" spans="1:7" ht="19.149999999999999" customHeight="1" x14ac:dyDescent="0.25">
      <c r="A20" s="35"/>
      <c r="B20" s="6" t="s">
        <v>12</v>
      </c>
      <c r="C20" s="57">
        <v>46734.81</v>
      </c>
      <c r="D20" s="57"/>
      <c r="E20" s="57"/>
      <c r="F20" s="42">
        <f t="shared" si="2"/>
        <v>0</v>
      </c>
      <c r="G20" s="70"/>
    </row>
    <row r="21" spans="1:7" ht="68.45" customHeight="1" x14ac:dyDescent="0.25">
      <c r="A21" s="29"/>
      <c r="B21" s="44" t="s">
        <v>14</v>
      </c>
      <c r="C21" s="57">
        <f>C23+C24</f>
        <v>11826800</v>
      </c>
      <c r="D21" s="57">
        <f t="shared" ref="D21:E21" si="5">D23+D24</f>
        <v>1799294.49</v>
      </c>
      <c r="E21" s="57">
        <f t="shared" si="5"/>
        <v>1799294.49</v>
      </c>
      <c r="F21" s="42">
        <f t="shared" si="2"/>
        <v>15.213705228802382</v>
      </c>
      <c r="G21" s="70" t="s">
        <v>130</v>
      </c>
    </row>
    <row r="22" spans="1:7" ht="15.75" x14ac:dyDescent="0.25">
      <c r="A22" s="32"/>
      <c r="B22" s="6" t="s">
        <v>8</v>
      </c>
      <c r="C22" s="57"/>
      <c r="D22" s="57"/>
      <c r="E22" s="57"/>
      <c r="F22" s="42"/>
      <c r="G22" s="70"/>
    </row>
    <row r="23" spans="1:7" ht="19.5" customHeight="1" x14ac:dyDescent="0.25">
      <c r="A23" s="35"/>
      <c r="B23" s="6" t="s">
        <v>12</v>
      </c>
      <c r="C23" s="57">
        <v>10669100</v>
      </c>
      <c r="D23" s="57">
        <v>1676945.93</v>
      </c>
      <c r="E23" s="57">
        <v>1676945.93</v>
      </c>
      <c r="F23" s="42">
        <f>E23/C23*100</f>
        <v>15.717782474622977</v>
      </c>
      <c r="G23" s="70"/>
    </row>
    <row r="24" spans="1:7" ht="19.5" customHeight="1" x14ac:dyDescent="0.25">
      <c r="A24" s="35"/>
      <c r="B24" s="6" t="s">
        <v>12</v>
      </c>
      <c r="C24" s="57">
        <f>947700+210000</f>
        <v>1157700</v>
      </c>
      <c r="D24" s="57">
        <v>122348.56</v>
      </c>
      <c r="E24" s="57">
        <v>122348.56</v>
      </c>
      <c r="F24" s="42">
        <f t="shared" si="2"/>
        <v>10.568243931934006</v>
      </c>
      <c r="G24" s="70"/>
    </row>
    <row r="25" spans="1:7" ht="114.6" customHeight="1" x14ac:dyDescent="0.25">
      <c r="A25" s="29"/>
      <c r="B25" s="15" t="s">
        <v>40</v>
      </c>
      <c r="C25" s="59">
        <f t="shared" ref="C25:E25" si="6">C27+C28</f>
        <v>1002700</v>
      </c>
      <c r="D25" s="59">
        <f t="shared" si="6"/>
        <v>0</v>
      </c>
      <c r="E25" s="59">
        <f t="shared" si="6"/>
        <v>0</v>
      </c>
      <c r="F25" s="42">
        <f t="shared" si="2"/>
        <v>0</v>
      </c>
      <c r="G25" s="70" t="s">
        <v>130</v>
      </c>
    </row>
    <row r="26" spans="1:7" ht="15.75" x14ac:dyDescent="0.25">
      <c r="A26" s="31"/>
      <c r="B26" s="6" t="s">
        <v>8</v>
      </c>
      <c r="C26" s="57"/>
      <c r="D26" s="57"/>
      <c r="E26" s="57"/>
      <c r="F26" s="42"/>
      <c r="G26" s="70"/>
    </row>
    <row r="27" spans="1:7" ht="19.5" customHeight="1" x14ac:dyDescent="0.25">
      <c r="A27" s="31"/>
      <c r="B27" s="6" t="s">
        <v>15</v>
      </c>
      <c r="C27" s="57">
        <v>1002700</v>
      </c>
      <c r="D27" s="57"/>
      <c r="E27" s="57"/>
      <c r="F27" s="42">
        <f t="shared" si="2"/>
        <v>0</v>
      </c>
      <c r="G27" s="70"/>
    </row>
    <row r="28" spans="1:7" ht="19.149999999999999" customHeight="1" x14ac:dyDescent="0.25">
      <c r="A28" s="31"/>
      <c r="B28" s="6" t="s">
        <v>12</v>
      </c>
      <c r="C28" s="57"/>
      <c r="D28" s="57"/>
      <c r="E28" s="57"/>
      <c r="F28" s="42"/>
      <c r="G28" s="70"/>
    </row>
    <row r="29" spans="1:7" ht="47.25" x14ac:dyDescent="0.25">
      <c r="A29" s="32"/>
      <c r="B29" s="68" t="s">
        <v>152</v>
      </c>
      <c r="C29" s="57">
        <f t="shared" ref="C29:E29" si="7">C31+C32</f>
        <v>4811756.87</v>
      </c>
      <c r="D29" s="57">
        <f t="shared" si="7"/>
        <v>0</v>
      </c>
      <c r="E29" s="57">
        <f t="shared" si="7"/>
        <v>0</v>
      </c>
      <c r="F29" s="42">
        <f t="shared" si="2"/>
        <v>0</v>
      </c>
      <c r="G29" s="70" t="s">
        <v>153</v>
      </c>
    </row>
    <row r="30" spans="1:7" ht="15.75" x14ac:dyDescent="0.25">
      <c r="A30" s="32"/>
      <c r="B30" s="41" t="s">
        <v>8</v>
      </c>
      <c r="C30" s="57"/>
      <c r="D30" s="57"/>
      <c r="E30" s="57"/>
      <c r="F30" s="42"/>
      <c r="G30" s="70"/>
    </row>
    <row r="31" spans="1:7" ht="19.149999999999999" customHeight="1" x14ac:dyDescent="0.25">
      <c r="A31" s="32"/>
      <c r="B31" s="41" t="s">
        <v>9</v>
      </c>
      <c r="C31" s="57">
        <v>3965983.78</v>
      </c>
      <c r="D31" s="57"/>
      <c r="E31" s="57"/>
      <c r="F31" s="42">
        <f t="shared" si="2"/>
        <v>0</v>
      </c>
      <c r="G31" s="70"/>
    </row>
    <row r="32" spans="1:7" ht="19.149999999999999" customHeight="1" x14ac:dyDescent="0.25">
      <c r="A32" s="32"/>
      <c r="B32" s="68" t="s">
        <v>10</v>
      </c>
      <c r="C32" s="57">
        <v>845773.09</v>
      </c>
      <c r="D32" s="57"/>
      <c r="E32" s="57"/>
      <c r="F32" s="42"/>
      <c r="G32" s="70"/>
    </row>
    <row r="33" spans="1:7" ht="65.25" customHeight="1" x14ac:dyDescent="0.25">
      <c r="A33" s="32"/>
      <c r="B33" s="68" t="s">
        <v>188</v>
      </c>
      <c r="C33" s="57">
        <f>C35</f>
        <v>14483448</v>
      </c>
      <c r="D33" s="57">
        <f t="shared" ref="D33:E33" si="8">D35</f>
        <v>0</v>
      </c>
      <c r="E33" s="57">
        <f t="shared" si="8"/>
        <v>0</v>
      </c>
      <c r="F33" s="42">
        <f t="shared" si="2"/>
        <v>0</v>
      </c>
      <c r="G33" s="70" t="s">
        <v>189</v>
      </c>
    </row>
    <row r="34" spans="1:7" ht="19.149999999999999" customHeight="1" x14ac:dyDescent="0.25">
      <c r="A34" s="32"/>
      <c r="B34" s="89" t="s">
        <v>8</v>
      </c>
      <c r="C34" s="57"/>
      <c r="D34" s="57"/>
      <c r="E34" s="57"/>
      <c r="F34" s="42"/>
      <c r="G34" s="70"/>
    </row>
    <row r="35" spans="1:7" ht="19.149999999999999" customHeight="1" x14ac:dyDescent="0.25">
      <c r="A35" s="32"/>
      <c r="B35" s="90" t="s">
        <v>12</v>
      </c>
      <c r="C35" s="57">
        <v>14483448</v>
      </c>
      <c r="D35" s="57"/>
      <c r="E35" s="57"/>
      <c r="F35" s="42">
        <f t="shared" si="2"/>
        <v>0</v>
      </c>
      <c r="G35" s="70"/>
    </row>
    <row r="36" spans="1:7" ht="36.6" customHeight="1" x14ac:dyDescent="0.25">
      <c r="A36" s="29" t="s">
        <v>2</v>
      </c>
      <c r="B36" s="47" t="s">
        <v>16</v>
      </c>
      <c r="C36" s="60">
        <f>C37</f>
        <v>13534200</v>
      </c>
      <c r="D36" s="60">
        <f t="shared" ref="D36:E36" si="9">D37</f>
        <v>2682153.71</v>
      </c>
      <c r="E36" s="60">
        <f t="shared" si="9"/>
        <v>2682153.71</v>
      </c>
      <c r="F36" s="3">
        <f t="shared" si="2"/>
        <v>19.817600670892997</v>
      </c>
      <c r="G36" s="71"/>
    </row>
    <row r="37" spans="1:7" ht="84.4" customHeight="1" x14ac:dyDescent="0.25">
      <c r="A37" s="29"/>
      <c r="B37" s="44" t="s">
        <v>17</v>
      </c>
      <c r="C37" s="57">
        <f t="shared" ref="C37" si="10">C39+C40</f>
        <v>13534200</v>
      </c>
      <c r="D37" s="57">
        <f>D39+D40</f>
        <v>2682153.71</v>
      </c>
      <c r="E37" s="57">
        <f>E39+E40</f>
        <v>2682153.71</v>
      </c>
      <c r="F37" s="42">
        <f t="shared" si="2"/>
        <v>19.817600670892997</v>
      </c>
      <c r="G37" s="70" t="s">
        <v>131</v>
      </c>
    </row>
    <row r="38" spans="1:7" ht="15.75" x14ac:dyDescent="0.25">
      <c r="A38" s="29"/>
      <c r="B38" s="6" t="s">
        <v>8</v>
      </c>
      <c r="C38" s="57"/>
      <c r="D38" s="57"/>
      <c r="E38" s="57"/>
      <c r="F38" s="42"/>
      <c r="G38" s="70"/>
    </row>
    <row r="39" spans="1:7" ht="19.5" customHeight="1" x14ac:dyDescent="0.25">
      <c r="A39" s="32"/>
      <c r="B39" s="6" t="s">
        <v>15</v>
      </c>
      <c r="C39" s="57">
        <v>13534200</v>
      </c>
      <c r="D39" s="57">
        <v>2682153.71</v>
      </c>
      <c r="E39" s="57">
        <v>2682153.71</v>
      </c>
      <c r="F39" s="42">
        <f t="shared" si="2"/>
        <v>19.817600670892997</v>
      </c>
      <c r="G39" s="70"/>
    </row>
    <row r="40" spans="1:7" ht="19.899999999999999" customHeight="1" x14ac:dyDescent="0.25">
      <c r="A40" s="32"/>
      <c r="B40" s="6" t="s">
        <v>18</v>
      </c>
      <c r="C40" s="57"/>
      <c r="D40" s="57"/>
      <c r="E40" s="57"/>
      <c r="F40" s="42"/>
      <c r="G40" s="70"/>
    </row>
    <row r="41" spans="1:7" ht="20.65" customHeight="1" x14ac:dyDescent="0.25">
      <c r="A41" s="29" t="s">
        <v>1</v>
      </c>
      <c r="B41" s="47" t="s">
        <v>19</v>
      </c>
      <c r="C41" s="56">
        <f>C42+C46+C66+C87+C112+C116+C120</f>
        <v>1614032917.1500001</v>
      </c>
      <c r="D41" s="56">
        <f t="shared" ref="D41:E41" si="11">D42+D46+D66+D87+D112+D116+D120</f>
        <v>9761239.1100000013</v>
      </c>
      <c r="E41" s="56">
        <f t="shared" si="11"/>
        <v>9761239.1100000013</v>
      </c>
      <c r="F41" s="3">
        <f t="shared" si="2"/>
        <v>0.60477323642420111</v>
      </c>
      <c r="G41" s="71"/>
    </row>
    <row r="42" spans="1:7" ht="85.9" customHeight="1" x14ac:dyDescent="0.25">
      <c r="A42" s="29"/>
      <c r="B42" s="6" t="s">
        <v>93</v>
      </c>
      <c r="C42" s="62">
        <f t="shared" ref="C42:E42" si="12">C44+C45</f>
        <v>28828400</v>
      </c>
      <c r="D42" s="62">
        <f t="shared" si="12"/>
        <v>0</v>
      </c>
      <c r="E42" s="62">
        <f t="shared" si="12"/>
        <v>0</v>
      </c>
      <c r="F42" s="42">
        <f t="shared" si="2"/>
        <v>0</v>
      </c>
      <c r="G42" s="70" t="s">
        <v>132</v>
      </c>
    </row>
    <row r="43" spans="1:7" ht="15.75" x14ac:dyDescent="0.25">
      <c r="A43" s="29"/>
      <c r="B43" s="6" t="s">
        <v>8</v>
      </c>
      <c r="C43" s="57"/>
      <c r="D43" s="57"/>
      <c r="E43" s="57"/>
      <c r="F43" s="42"/>
      <c r="G43" s="70"/>
    </row>
    <row r="44" spans="1:7" ht="15.75" x14ac:dyDescent="0.25">
      <c r="A44" s="29"/>
      <c r="B44" s="6" t="s">
        <v>9</v>
      </c>
      <c r="C44" s="57"/>
      <c r="D44" s="57"/>
      <c r="E44" s="57"/>
      <c r="F44" s="42"/>
      <c r="G44" s="70"/>
    </row>
    <row r="45" spans="1:7" ht="22.15" customHeight="1" x14ac:dyDescent="0.25">
      <c r="A45" s="29"/>
      <c r="B45" s="6" t="s">
        <v>10</v>
      </c>
      <c r="C45" s="57">
        <v>28828400</v>
      </c>
      <c r="D45" s="57"/>
      <c r="E45" s="57"/>
      <c r="F45" s="42">
        <f t="shared" si="2"/>
        <v>0</v>
      </c>
      <c r="G45" s="70"/>
    </row>
    <row r="46" spans="1:7" ht="85.9" customHeight="1" x14ac:dyDescent="0.25">
      <c r="A46" s="29"/>
      <c r="B46" s="15" t="s">
        <v>117</v>
      </c>
      <c r="C46" s="62">
        <f>C48</f>
        <v>937267368</v>
      </c>
      <c r="D46" s="62">
        <f t="shared" ref="D46:E46" si="13">D48</f>
        <v>0</v>
      </c>
      <c r="E46" s="62">
        <f t="shared" si="13"/>
        <v>0</v>
      </c>
      <c r="F46" s="42">
        <f t="shared" si="2"/>
        <v>0</v>
      </c>
      <c r="G46" s="70" t="s">
        <v>132</v>
      </c>
    </row>
    <row r="47" spans="1:7" ht="15.75" x14ac:dyDescent="0.25">
      <c r="A47" s="29"/>
      <c r="B47" s="6" t="s">
        <v>8</v>
      </c>
      <c r="C47" s="57"/>
      <c r="D47" s="57"/>
      <c r="E47" s="57"/>
      <c r="F47" s="42"/>
      <c r="G47" s="70"/>
    </row>
    <row r="48" spans="1:7" ht="19.5" customHeight="1" x14ac:dyDescent="0.25">
      <c r="A48" s="29"/>
      <c r="B48" s="6" t="s">
        <v>113</v>
      </c>
      <c r="C48" s="57">
        <f>C52+C55</f>
        <v>937267368</v>
      </c>
      <c r="D48" s="57">
        <f>D52+D55</f>
        <v>0</v>
      </c>
      <c r="E48" s="57">
        <f>E52+E55</f>
        <v>0</v>
      </c>
      <c r="F48" s="42">
        <f t="shared" si="2"/>
        <v>0</v>
      </c>
      <c r="G48" s="70"/>
    </row>
    <row r="49" spans="1:7" ht="15.75" x14ac:dyDescent="0.25">
      <c r="A49" s="50"/>
      <c r="B49" s="33" t="s">
        <v>0</v>
      </c>
      <c r="C49" s="57"/>
      <c r="D49" s="57"/>
      <c r="E49" s="57"/>
      <c r="F49" s="42"/>
      <c r="G49" s="70"/>
    </row>
    <row r="50" spans="1:7" ht="36.6" customHeight="1" x14ac:dyDescent="0.25">
      <c r="A50" s="50"/>
      <c r="B50" s="33" t="s">
        <v>115</v>
      </c>
      <c r="C50" s="62">
        <f>C52</f>
        <v>380656468</v>
      </c>
      <c r="D50" s="62">
        <f t="shared" ref="D50:E50" si="14">D52</f>
        <v>0</v>
      </c>
      <c r="E50" s="62">
        <f t="shared" si="14"/>
        <v>0</v>
      </c>
      <c r="F50" s="42">
        <f t="shared" si="2"/>
        <v>0</v>
      </c>
      <c r="G50" s="70"/>
    </row>
    <row r="51" spans="1:7" ht="15.75" x14ac:dyDescent="0.25">
      <c r="A51" s="50"/>
      <c r="B51" s="33" t="s">
        <v>8</v>
      </c>
      <c r="C51" s="57"/>
      <c r="D51" s="57"/>
      <c r="E51" s="57"/>
      <c r="F51" s="42"/>
      <c r="G51" s="70"/>
    </row>
    <row r="52" spans="1:7" ht="18.399999999999999" customHeight="1" x14ac:dyDescent="0.25">
      <c r="A52" s="50"/>
      <c r="B52" s="33" t="s">
        <v>113</v>
      </c>
      <c r="C52" s="57">
        <v>380656468</v>
      </c>
      <c r="D52" s="57"/>
      <c r="E52" s="57"/>
      <c r="F52" s="42">
        <f t="shared" si="2"/>
        <v>0</v>
      </c>
      <c r="G52" s="70"/>
    </row>
    <row r="53" spans="1:7" ht="31.5" x14ac:dyDescent="0.25">
      <c r="A53" s="50"/>
      <c r="B53" s="33" t="s">
        <v>116</v>
      </c>
      <c r="C53" s="57">
        <f>C55</f>
        <v>556610900</v>
      </c>
      <c r="D53" s="57">
        <f t="shared" ref="D53:E53" si="15">D55</f>
        <v>0</v>
      </c>
      <c r="E53" s="57">
        <f t="shared" si="15"/>
        <v>0</v>
      </c>
      <c r="F53" s="42">
        <f t="shared" si="2"/>
        <v>0</v>
      </c>
      <c r="G53" s="70"/>
    </row>
    <row r="54" spans="1:7" ht="15.75" x14ac:dyDescent="0.25">
      <c r="A54" s="50"/>
      <c r="B54" s="33" t="s">
        <v>8</v>
      </c>
      <c r="C54" s="57"/>
      <c r="D54" s="57"/>
      <c r="E54" s="57"/>
      <c r="F54" s="42"/>
      <c r="G54" s="70"/>
    </row>
    <row r="55" spans="1:7" ht="18.399999999999999" customHeight="1" x14ac:dyDescent="0.25">
      <c r="A55" s="50"/>
      <c r="B55" s="33" t="s">
        <v>118</v>
      </c>
      <c r="C55" s="57">
        <f>C59+C62+C65</f>
        <v>556610900</v>
      </c>
      <c r="D55" s="57">
        <f t="shared" ref="D55:E55" si="16">D59+D62+D65</f>
        <v>0</v>
      </c>
      <c r="E55" s="57">
        <f t="shared" si="16"/>
        <v>0</v>
      </c>
      <c r="F55" s="42">
        <f t="shared" si="2"/>
        <v>0</v>
      </c>
      <c r="G55" s="70"/>
    </row>
    <row r="56" spans="1:7" ht="15.75" x14ac:dyDescent="0.25">
      <c r="A56" s="50"/>
      <c r="B56" s="51" t="s">
        <v>0</v>
      </c>
      <c r="C56" s="57"/>
      <c r="D56" s="57"/>
      <c r="E56" s="57"/>
      <c r="F56" s="42"/>
      <c r="G56" s="70"/>
    </row>
    <row r="57" spans="1:7" ht="52.15" customHeight="1" x14ac:dyDescent="0.25">
      <c r="A57" s="50"/>
      <c r="B57" s="51" t="s">
        <v>46</v>
      </c>
      <c r="C57" s="57">
        <f>C59</f>
        <v>464307900</v>
      </c>
      <c r="D57" s="57">
        <f t="shared" ref="D57:E57" si="17">D59</f>
        <v>0</v>
      </c>
      <c r="E57" s="57">
        <f t="shared" si="17"/>
        <v>0</v>
      </c>
      <c r="F57" s="42">
        <f t="shared" ref="F57:F165" si="18">E57/C57*100</f>
        <v>0</v>
      </c>
      <c r="G57" s="70"/>
    </row>
    <row r="58" spans="1:7" ht="15.75" x14ac:dyDescent="0.25">
      <c r="A58" s="50"/>
      <c r="B58" s="51" t="s">
        <v>8</v>
      </c>
      <c r="C58" s="57"/>
      <c r="D58" s="57"/>
      <c r="E58" s="57"/>
      <c r="F58" s="42"/>
      <c r="G58" s="70"/>
    </row>
    <row r="59" spans="1:7" ht="19.149999999999999" customHeight="1" x14ac:dyDescent="0.25">
      <c r="A59" s="50"/>
      <c r="B59" s="51" t="s">
        <v>12</v>
      </c>
      <c r="C59" s="57">
        <v>464307900</v>
      </c>
      <c r="D59" s="57"/>
      <c r="E59" s="57"/>
      <c r="F59" s="42">
        <f t="shared" si="18"/>
        <v>0</v>
      </c>
      <c r="G59" s="70"/>
    </row>
    <row r="60" spans="1:7" ht="33.6" customHeight="1" x14ac:dyDescent="0.25">
      <c r="A60" s="50"/>
      <c r="B60" s="51" t="s">
        <v>154</v>
      </c>
      <c r="C60" s="57">
        <f>C62</f>
        <v>25000000</v>
      </c>
      <c r="D60" s="57">
        <f t="shared" ref="D60:E60" si="19">D62</f>
        <v>0</v>
      </c>
      <c r="E60" s="57">
        <f t="shared" si="19"/>
        <v>0</v>
      </c>
      <c r="F60" s="42">
        <f t="shared" si="18"/>
        <v>0</v>
      </c>
      <c r="G60" s="70"/>
    </row>
    <row r="61" spans="1:7" ht="19.149999999999999" customHeight="1" x14ac:dyDescent="0.25">
      <c r="A61" s="50"/>
      <c r="B61" s="51" t="s">
        <v>8</v>
      </c>
      <c r="C61" s="57"/>
      <c r="D61" s="57"/>
      <c r="E61" s="57"/>
      <c r="F61" s="42"/>
      <c r="G61" s="70"/>
    </row>
    <row r="62" spans="1:7" ht="19.149999999999999" customHeight="1" x14ac:dyDescent="0.25">
      <c r="A62" s="50"/>
      <c r="B62" s="51" t="s">
        <v>12</v>
      </c>
      <c r="C62" s="57">
        <v>25000000</v>
      </c>
      <c r="D62" s="57"/>
      <c r="E62" s="57"/>
      <c r="F62" s="42">
        <f t="shared" ref="F62:F63" si="20">E62/C62*100</f>
        <v>0</v>
      </c>
      <c r="G62" s="70"/>
    </row>
    <row r="63" spans="1:7" ht="46.15" customHeight="1" x14ac:dyDescent="0.25">
      <c r="A63" s="50"/>
      <c r="B63" s="51" t="s">
        <v>155</v>
      </c>
      <c r="C63" s="57">
        <f>C65</f>
        <v>67303000</v>
      </c>
      <c r="D63" s="57">
        <f t="shared" ref="D63:E63" si="21">D65</f>
        <v>0</v>
      </c>
      <c r="E63" s="57">
        <f t="shared" si="21"/>
        <v>0</v>
      </c>
      <c r="F63" s="42">
        <f t="shared" si="20"/>
        <v>0</v>
      </c>
      <c r="G63" s="70"/>
    </row>
    <row r="64" spans="1:7" ht="19.149999999999999" customHeight="1" x14ac:dyDescent="0.25">
      <c r="A64" s="50"/>
      <c r="B64" s="51" t="s">
        <v>8</v>
      </c>
      <c r="C64" s="57"/>
      <c r="D64" s="57"/>
      <c r="E64" s="57"/>
      <c r="F64" s="42"/>
      <c r="G64" s="70"/>
    </row>
    <row r="65" spans="1:7" ht="19.149999999999999" customHeight="1" x14ac:dyDescent="0.25">
      <c r="A65" s="50"/>
      <c r="B65" s="51" t="s">
        <v>12</v>
      </c>
      <c r="C65" s="57">
        <v>67303000</v>
      </c>
      <c r="D65" s="57"/>
      <c r="E65" s="57"/>
      <c r="F65" s="42">
        <f t="shared" ref="F65:F69" si="22">E65/C65*100</f>
        <v>0</v>
      </c>
      <c r="G65" s="70"/>
    </row>
    <row r="66" spans="1:7" ht="78.75" x14ac:dyDescent="0.25">
      <c r="A66" s="50"/>
      <c r="B66" s="6" t="s">
        <v>159</v>
      </c>
      <c r="C66" s="57">
        <f>C68+C69</f>
        <v>119672730</v>
      </c>
      <c r="D66" s="57">
        <f t="shared" ref="D66:E66" si="23">D68+D69</f>
        <v>9519386.3100000005</v>
      </c>
      <c r="E66" s="57">
        <f t="shared" si="23"/>
        <v>9519386.3100000005</v>
      </c>
      <c r="F66" s="42">
        <f t="shared" si="22"/>
        <v>7.9545158784294472</v>
      </c>
      <c r="G66" s="70" t="s">
        <v>133</v>
      </c>
    </row>
    <row r="67" spans="1:7" ht="19.149999999999999" customHeight="1" x14ac:dyDescent="0.25">
      <c r="A67" s="50"/>
      <c r="B67" s="6" t="s">
        <v>8</v>
      </c>
      <c r="C67" s="57"/>
      <c r="D67" s="57"/>
      <c r="E67" s="57"/>
      <c r="F67" s="42"/>
      <c r="G67" s="70"/>
    </row>
    <row r="68" spans="1:7" ht="19.149999999999999" customHeight="1" x14ac:dyDescent="0.25">
      <c r="A68" s="50"/>
      <c r="B68" s="6" t="s">
        <v>9</v>
      </c>
      <c r="C68" s="57">
        <f>C73+C77+C81+C85</f>
        <v>96822700</v>
      </c>
      <c r="D68" s="57">
        <f t="shared" ref="D68:E69" si="24">D73+D77+D81+D85</f>
        <v>8112389.9000000004</v>
      </c>
      <c r="E68" s="57">
        <f t="shared" si="24"/>
        <v>8112389.9000000004</v>
      </c>
      <c r="F68" s="42">
        <f t="shared" si="22"/>
        <v>8.3786032614252655</v>
      </c>
      <c r="G68" s="70"/>
    </row>
    <row r="69" spans="1:7" ht="19.149999999999999" customHeight="1" x14ac:dyDescent="0.25">
      <c r="A69" s="50"/>
      <c r="B69" s="6" t="s">
        <v>10</v>
      </c>
      <c r="C69" s="57">
        <f>C74+C78+C82+C86</f>
        <v>22850030</v>
      </c>
      <c r="D69" s="57">
        <f t="shared" si="24"/>
        <v>1406996.41</v>
      </c>
      <c r="E69" s="57">
        <f t="shared" si="24"/>
        <v>1406996.41</v>
      </c>
      <c r="F69" s="42">
        <f t="shared" si="22"/>
        <v>6.1575254386974549</v>
      </c>
      <c r="G69" s="70"/>
    </row>
    <row r="70" spans="1:7" ht="19.149999999999999" customHeight="1" x14ac:dyDescent="0.25">
      <c r="A70" s="50"/>
      <c r="B70" s="33" t="s">
        <v>0</v>
      </c>
      <c r="C70" s="57"/>
      <c r="D70" s="57"/>
      <c r="E70" s="57"/>
      <c r="F70" s="42"/>
      <c r="G70" s="70"/>
    </row>
    <row r="71" spans="1:7" ht="31.5" x14ac:dyDescent="0.25">
      <c r="A71" s="50"/>
      <c r="B71" s="80" t="s">
        <v>139</v>
      </c>
      <c r="C71" s="57">
        <f>C73+C74</f>
        <v>88888630</v>
      </c>
      <c r="D71" s="57">
        <f t="shared" ref="D71:E71" si="25">D73+D74</f>
        <v>9519386.3100000005</v>
      </c>
      <c r="E71" s="57">
        <f t="shared" si="25"/>
        <v>9519386.3100000005</v>
      </c>
      <c r="F71" s="42">
        <f t="shared" si="18"/>
        <v>10.709340789705051</v>
      </c>
      <c r="G71" s="70"/>
    </row>
    <row r="72" spans="1:7" ht="15.75" x14ac:dyDescent="0.25">
      <c r="A72" s="50"/>
      <c r="B72" s="33" t="s">
        <v>8</v>
      </c>
      <c r="C72" s="57"/>
      <c r="D72" s="57"/>
      <c r="E72" s="57"/>
      <c r="F72" s="42"/>
      <c r="G72" s="70"/>
    </row>
    <row r="73" spans="1:7" ht="15.75" x14ac:dyDescent="0.25">
      <c r="A73" s="50"/>
      <c r="B73" s="81" t="s">
        <v>123</v>
      </c>
      <c r="C73" s="57">
        <v>75750600</v>
      </c>
      <c r="D73" s="57">
        <v>8112389.9000000004</v>
      </c>
      <c r="E73" s="57">
        <v>8112389.9000000004</v>
      </c>
      <c r="F73" s="42">
        <f t="shared" si="18"/>
        <v>10.7093407840994</v>
      </c>
      <c r="G73" s="70"/>
    </row>
    <row r="74" spans="1:7" ht="15.75" x14ac:dyDescent="0.25">
      <c r="A74" s="50"/>
      <c r="B74" s="33" t="s">
        <v>12</v>
      </c>
      <c r="C74" s="57">
        <v>13138030</v>
      </c>
      <c r="D74" s="57">
        <v>1406996.41</v>
      </c>
      <c r="E74" s="57">
        <v>1406996.41</v>
      </c>
      <c r="F74" s="42">
        <f t="shared" si="18"/>
        <v>10.709340822025828</v>
      </c>
      <c r="G74" s="70"/>
    </row>
    <row r="75" spans="1:7" ht="47.25" x14ac:dyDescent="0.25">
      <c r="A75" s="50"/>
      <c r="B75" s="80" t="s">
        <v>156</v>
      </c>
      <c r="C75" s="57">
        <f>C77+C78</f>
        <v>30784100</v>
      </c>
      <c r="D75" s="57">
        <f t="shared" ref="D75:E75" si="26">D77+D78</f>
        <v>0</v>
      </c>
      <c r="E75" s="57">
        <f t="shared" si="26"/>
        <v>0</v>
      </c>
      <c r="F75" s="42">
        <f t="shared" si="18"/>
        <v>0</v>
      </c>
      <c r="G75" s="70"/>
    </row>
    <row r="76" spans="1:7" ht="15.75" x14ac:dyDescent="0.25">
      <c r="A76" s="50"/>
      <c r="B76" s="33" t="s">
        <v>8</v>
      </c>
      <c r="C76" s="57"/>
      <c r="D76" s="57"/>
      <c r="E76" s="57"/>
      <c r="F76" s="42"/>
      <c r="G76" s="70"/>
    </row>
    <row r="77" spans="1:7" ht="15.75" x14ac:dyDescent="0.25">
      <c r="A77" s="50"/>
      <c r="B77" s="81" t="s">
        <v>123</v>
      </c>
      <c r="C77" s="57">
        <v>21072100</v>
      </c>
      <c r="D77" s="57"/>
      <c r="E77" s="57"/>
      <c r="F77" s="42">
        <f t="shared" si="18"/>
        <v>0</v>
      </c>
      <c r="G77" s="70"/>
    </row>
    <row r="78" spans="1:7" ht="15.75" x14ac:dyDescent="0.25">
      <c r="A78" s="50"/>
      <c r="B78" s="33" t="s">
        <v>12</v>
      </c>
      <c r="C78" s="57">
        <v>9712000</v>
      </c>
      <c r="D78" s="57"/>
      <c r="E78" s="57"/>
      <c r="F78" s="42">
        <f t="shared" si="18"/>
        <v>0</v>
      </c>
      <c r="G78" s="70"/>
    </row>
    <row r="79" spans="1:7" ht="47.25" x14ac:dyDescent="0.25">
      <c r="A79" s="50"/>
      <c r="B79" s="80" t="s">
        <v>157</v>
      </c>
      <c r="C79" s="57">
        <f>C81+C82</f>
        <v>0</v>
      </c>
      <c r="D79" s="57">
        <f t="shared" ref="D79:E79" si="27">D81+D82</f>
        <v>0</v>
      </c>
      <c r="E79" s="57">
        <f t="shared" si="27"/>
        <v>0</v>
      </c>
      <c r="F79" s="42">
        <v>0</v>
      </c>
      <c r="G79" s="70"/>
    </row>
    <row r="80" spans="1:7" ht="15.75" x14ac:dyDescent="0.25">
      <c r="A80" s="50"/>
      <c r="B80" s="33" t="s">
        <v>8</v>
      </c>
      <c r="C80" s="57"/>
      <c r="D80" s="57"/>
      <c r="E80" s="57"/>
      <c r="F80" s="42"/>
      <c r="G80" s="70"/>
    </row>
    <row r="81" spans="1:7" ht="15.75" x14ac:dyDescent="0.25">
      <c r="A81" s="50"/>
      <c r="B81" s="81" t="s">
        <v>123</v>
      </c>
      <c r="C81" s="57"/>
      <c r="D81" s="57"/>
      <c r="E81" s="57"/>
      <c r="F81" s="42">
        <v>0</v>
      </c>
      <c r="G81" s="70"/>
    </row>
    <row r="82" spans="1:7" ht="15.75" x14ac:dyDescent="0.25">
      <c r="A82" s="50"/>
      <c r="B82" s="33" t="s">
        <v>12</v>
      </c>
      <c r="C82" s="57"/>
      <c r="D82" s="57"/>
      <c r="E82" s="57"/>
      <c r="F82" s="42">
        <v>0</v>
      </c>
      <c r="G82" s="70"/>
    </row>
    <row r="83" spans="1:7" ht="78.75" x14ac:dyDescent="0.25">
      <c r="A83" s="50"/>
      <c r="B83" s="80" t="s">
        <v>158</v>
      </c>
      <c r="C83" s="57">
        <f>C85+C86</f>
        <v>0</v>
      </c>
      <c r="D83" s="57">
        <f t="shared" ref="D83:E83" si="28">D85+D86</f>
        <v>0</v>
      </c>
      <c r="E83" s="57">
        <f t="shared" si="28"/>
        <v>0</v>
      </c>
      <c r="F83" s="42">
        <v>0</v>
      </c>
      <c r="G83" s="70"/>
    </row>
    <row r="84" spans="1:7" ht="24" customHeight="1" x14ac:dyDescent="0.25">
      <c r="A84" s="50"/>
      <c r="B84" s="33" t="s">
        <v>8</v>
      </c>
      <c r="C84" s="57"/>
      <c r="D84" s="57"/>
      <c r="E84" s="57"/>
      <c r="F84" s="42"/>
      <c r="G84" s="70"/>
    </row>
    <row r="85" spans="1:7" ht="15.75" x14ac:dyDescent="0.25">
      <c r="A85" s="50"/>
      <c r="B85" s="81" t="s">
        <v>123</v>
      </c>
      <c r="C85" s="57"/>
      <c r="D85" s="57"/>
      <c r="E85" s="57"/>
      <c r="F85" s="42">
        <v>0</v>
      </c>
      <c r="G85" s="70"/>
    </row>
    <row r="86" spans="1:7" ht="15.75" x14ac:dyDescent="0.25">
      <c r="A86" s="50"/>
      <c r="B86" s="33" t="s">
        <v>12</v>
      </c>
      <c r="C86" s="57"/>
      <c r="D86" s="57"/>
      <c r="E86" s="57"/>
      <c r="F86" s="42">
        <v>0</v>
      </c>
      <c r="G86" s="70"/>
    </row>
    <row r="87" spans="1:7" ht="90.4" customHeight="1" x14ac:dyDescent="0.25">
      <c r="A87" s="29"/>
      <c r="B87" s="15" t="s">
        <v>109</v>
      </c>
      <c r="C87" s="62">
        <f t="shared" ref="C87:E87" si="29">C89+C90</f>
        <v>524274619.15000004</v>
      </c>
      <c r="D87" s="62">
        <f t="shared" si="29"/>
        <v>0</v>
      </c>
      <c r="E87" s="62">
        <f t="shared" si="29"/>
        <v>0</v>
      </c>
      <c r="F87" s="42">
        <f t="shared" si="18"/>
        <v>0</v>
      </c>
      <c r="G87" s="70"/>
    </row>
    <row r="88" spans="1:7" ht="15.75" x14ac:dyDescent="0.25">
      <c r="A88" s="29"/>
      <c r="B88" s="6" t="s">
        <v>8</v>
      </c>
      <c r="C88" s="57"/>
      <c r="D88" s="57"/>
      <c r="E88" s="57"/>
      <c r="F88" s="42"/>
      <c r="G88" s="70"/>
    </row>
    <row r="89" spans="1:7" ht="21.4" customHeight="1" x14ac:dyDescent="0.25">
      <c r="A89" s="29"/>
      <c r="B89" s="6" t="s">
        <v>9</v>
      </c>
      <c r="C89" s="57">
        <f>C94+C98+C102+C106+C110</f>
        <v>498803480.83000004</v>
      </c>
      <c r="D89" s="57">
        <f t="shared" ref="D89:E90" si="30">D98+D102+D106+D110</f>
        <v>0</v>
      </c>
      <c r="E89" s="57">
        <f t="shared" si="30"/>
        <v>0</v>
      </c>
      <c r="F89" s="42">
        <f t="shared" ref="F89:F90" si="31">E89/C89*100</f>
        <v>0</v>
      </c>
      <c r="G89" s="70"/>
    </row>
    <row r="90" spans="1:7" ht="19.5" customHeight="1" x14ac:dyDescent="0.25">
      <c r="A90" s="29"/>
      <c r="B90" s="6" t="s">
        <v>10</v>
      </c>
      <c r="C90" s="57">
        <f>C95+C99+C103+C107+C111</f>
        <v>25471138.32</v>
      </c>
      <c r="D90" s="57">
        <f t="shared" si="30"/>
        <v>0</v>
      </c>
      <c r="E90" s="57">
        <f t="shared" si="30"/>
        <v>0</v>
      </c>
      <c r="F90" s="42">
        <f t="shared" si="31"/>
        <v>0</v>
      </c>
      <c r="G90" s="70"/>
    </row>
    <row r="91" spans="1:7" ht="19.5" customHeight="1" x14ac:dyDescent="0.25">
      <c r="A91" s="29"/>
      <c r="B91" s="33" t="s">
        <v>0</v>
      </c>
      <c r="C91" s="57"/>
      <c r="D91" s="57"/>
      <c r="E91" s="57"/>
      <c r="F91" s="42"/>
      <c r="G91" s="70"/>
    </row>
    <row r="92" spans="1:7" ht="72" customHeight="1" x14ac:dyDescent="0.25">
      <c r="A92" s="29"/>
      <c r="B92" s="80" t="s">
        <v>190</v>
      </c>
      <c r="C92" s="57">
        <f>C94+C95</f>
        <v>261867600</v>
      </c>
      <c r="D92" s="57"/>
      <c r="E92" s="57"/>
      <c r="F92" s="42"/>
      <c r="G92" s="70" t="s">
        <v>132</v>
      </c>
    </row>
    <row r="93" spans="1:7" ht="19.5" customHeight="1" x14ac:dyDescent="0.25">
      <c r="A93" s="29"/>
      <c r="B93" s="6" t="s">
        <v>8</v>
      </c>
      <c r="C93" s="57"/>
      <c r="D93" s="57"/>
      <c r="E93" s="57"/>
      <c r="F93" s="42"/>
      <c r="G93" s="70"/>
    </row>
    <row r="94" spans="1:7" ht="19.5" customHeight="1" x14ac:dyDescent="0.25">
      <c r="A94" s="29"/>
      <c r="B94" s="6" t="s">
        <v>15</v>
      </c>
      <c r="C94" s="57">
        <v>249144980.83000001</v>
      </c>
      <c r="D94" s="57"/>
      <c r="E94" s="57"/>
      <c r="F94" s="42"/>
      <c r="G94" s="70"/>
    </row>
    <row r="95" spans="1:7" ht="19.5" customHeight="1" x14ac:dyDescent="0.25">
      <c r="A95" s="29"/>
      <c r="B95" s="6" t="s">
        <v>12</v>
      </c>
      <c r="C95" s="57">
        <v>12722619.17</v>
      </c>
      <c r="D95" s="57"/>
      <c r="E95" s="57"/>
      <c r="F95" s="42"/>
      <c r="G95" s="70"/>
    </row>
    <row r="96" spans="1:7" ht="78.75" x14ac:dyDescent="0.25">
      <c r="A96" s="29"/>
      <c r="B96" s="80" t="s">
        <v>160</v>
      </c>
      <c r="C96" s="57">
        <f>C98+C99</f>
        <v>123461636.17</v>
      </c>
      <c r="D96" s="57">
        <f t="shared" ref="D96:E96" si="32">D98+D99</f>
        <v>0</v>
      </c>
      <c r="E96" s="57">
        <f t="shared" si="32"/>
        <v>0</v>
      </c>
      <c r="F96" s="42">
        <f t="shared" ref="F96" si="33">E96/C96*100</f>
        <v>0</v>
      </c>
      <c r="G96" s="70" t="s">
        <v>132</v>
      </c>
    </row>
    <row r="97" spans="1:7" ht="19.5" customHeight="1" x14ac:dyDescent="0.25">
      <c r="A97" s="29"/>
      <c r="B97" s="33" t="s">
        <v>8</v>
      </c>
      <c r="C97" s="57"/>
      <c r="D97" s="57"/>
      <c r="E97" s="57"/>
      <c r="F97" s="42"/>
      <c r="G97" s="70"/>
    </row>
    <row r="98" spans="1:7" ht="19.5" customHeight="1" x14ac:dyDescent="0.25">
      <c r="A98" s="29"/>
      <c r="B98" s="81" t="s">
        <v>123</v>
      </c>
      <c r="C98" s="57">
        <v>117463500</v>
      </c>
      <c r="D98" s="57"/>
      <c r="E98" s="57"/>
      <c r="F98" s="42">
        <f t="shared" ref="F98:F100" si="34">E98/C98*100</f>
        <v>0</v>
      </c>
      <c r="G98" s="70"/>
    </row>
    <row r="99" spans="1:7" ht="19.5" customHeight="1" x14ac:dyDescent="0.25">
      <c r="A99" s="29"/>
      <c r="B99" s="33" t="s">
        <v>12</v>
      </c>
      <c r="C99" s="57">
        <v>5998136.1699999999</v>
      </c>
      <c r="D99" s="57"/>
      <c r="E99" s="57"/>
      <c r="F99" s="42">
        <f t="shared" si="34"/>
        <v>0</v>
      </c>
      <c r="G99" s="70"/>
    </row>
    <row r="100" spans="1:7" ht="78.75" x14ac:dyDescent="0.25">
      <c r="A100" s="29"/>
      <c r="B100" s="80" t="s">
        <v>161</v>
      </c>
      <c r="C100" s="57">
        <f>C102+C103</f>
        <v>58635697.869999997</v>
      </c>
      <c r="D100" s="57">
        <f t="shared" ref="D100:E100" si="35">D102+D103</f>
        <v>0</v>
      </c>
      <c r="E100" s="57">
        <f t="shared" si="35"/>
        <v>0</v>
      </c>
      <c r="F100" s="42">
        <f t="shared" si="34"/>
        <v>0</v>
      </c>
      <c r="G100" s="70" t="s">
        <v>133</v>
      </c>
    </row>
    <row r="101" spans="1:7" ht="19.5" customHeight="1" x14ac:dyDescent="0.25">
      <c r="A101" s="29"/>
      <c r="B101" s="33" t="s">
        <v>8</v>
      </c>
      <c r="C101" s="57"/>
      <c r="D101" s="57"/>
      <c r="E101" s="57"/>
      <c r="F101" s="42"/>
      <c r="G101" s="70"/>
    </row>
    <row r="102" spans="1:7" ht="19.5" customHeight="1" x14ac:dyDescent="0.25">
      <c r="A102" s="29"/>
      <c r="B102" s="81" t="s">
        <v>123</v>
      </c>
      <c r="C102" s="57">
        <v>55787000</v>
      </c>
      <c r="D102" s="57"/>
      <c r="E102" s="57"/>
      <c r="F102" s="42">
        <f t="shared" ref="F102:F104" si="36">E102/C102*100</f>
        <v>0</v>
      </c>
      <c r="G102" s="70"/>
    </row>
    <row r="103" spans="1:7" ht="19.5" customHeight="1" x14ac:dyDescent="0.25">
      <c r="A103" s="29"/>
      <c r="B103" s="33" t="s">
        <v>12</v>
      </c>
      <c r="C103" s="57">
        <v>2848697.87</v>
      </c>
      <c r="D103" s="57"/>
      <c r="E103" s="57"/>
      <c r="F103" s="42">
        <f t="shared" si="36"/>
        <v>0</v>
      </c>
      <c r="G103" s="70"/>
    </row>
    <row r="104" spans="1:7" ht="78.75" x14ac:dyDescent="0.25">
      <c r="A104" s="29"/>
      <c r="B104" s="80" t="s">
        <v>162</v>
      </c>
      <c r="C104" s="57">
        <f>C106+C107</f>
        <v>80309685.109999999</v>
      </c>
      <c r="D104" s="57">
        <f t="shared" ref="D104:E104" si="37">D106+D107</f>
        <v>0</v>
      </c>
      <c r="E104" s="57">
        <f t="shared" si="37"/>
        <v>0</v>
      </c>
      <c r="F104" s="42">
        <f t="shared" si="36"/>
        <v>0</v>
      </c>
      <c r="G104" s="70" t="s">
        <v>133</v>
      </c>
    </row>
    <row r="105" spans="1:7" ht="19.5" customHeight="1" x14ac:dyDescent="0.25">
      <c r="A105" s="29"/>
      <c r="B105" s="33" t="s">
        <v>8</v>
      </c>
      <c r="C105" s="57"/>
      <c r="D105" s="57"/>
      <c r="E105" s="57"/>
      <c r="F105" s="42"/>
      <c r="G105" s="70"/>
    </row>
    <row r="106" spans="1:7" ht="19.5" customHeight="1" x14ac:dyDescent="0.25">
      <c r="A106" s="29"/>
      <c r="B106" s="81" t="s">
        <v>123</v>
      </c>
      <c r="C106" s="57">
        <v>76408000</v>
      </c>
      <c r="D106" s="57"/>
      <c r="E106" s="57"/>
      <c r="F106" s="42">
        <f t="shared" ref="F106:F107" si="38">E106/C106*100</f>
        <v>0</v>
      </c>
      <c r="G106" s="70"/>
    </row>
    <row r="107" spans="1:7" ht="19.5" customHeight="1" x14ac:dyDescent="0.25">
      <c r="A107" s="29"/>
      <c r="B107" s="33" t="s">
        <v>12</v>
      </c>
      <c r="C107" s="57">
        <v>3901685.11</v>
      </c>
      <c r="D107" s="57"/>
      <c r="E107" s="57"/>
      <c r="F107" s="42">
        <f t="shared" si="38"/>
        <v>0</v>
      </c>
      <c r="G107" s="70"/>
    </row>
    <row r="108" spans="1:7" ht="78.75" x14ac:dyDescent="0.25">
      <c r="A108" s="29"/>
      <c r="B108" s="80" t="s">
        <v>163</v>
      </c>
      <c r="C108" s="57">
        <f>C110+C111</f>
        <v>0</v>
      </c>
      <c r="D108" s="57">
        <f t="shared" ref="D108:E108" si="39">D110+D111</f>
        <v>0</v>
      </c>
      <c r="E108" s="57">
        <f t="shared" si="39"/>
        <v>0</v>
      </c>
      <c r="F108" s="42">
        <v>0</v>
      </c>
      <c r="G108" s="70" t="s">
        <v>133</v>
      </c>
    </row>
    <row r="109" spans="1:7" ht="19.5" customHeight="1" x14ac:dyDescent="0.25">
      <c r="A109" s="29"/>
      <c r="B109" s="33" t="s">
        <v>8</v>
      </c>
      <c r="C109" s="57"/>
      <c r="D109" s="57"/>
      <c r="E109" s="57"/>
      <c r="F109" s="42"/>
      <c r="G109" s="70"/>
    </row>
    <row r="110" spans="1:7" ht="19.5" customHeight="1" x14ac:dyDescent="0.25">
      <c r="A110" s="29"/>
      <c r="B110" s="81" t="s">
        <v>123</v>
      </c>
      <c r="C110" s="57"/>
      <c r="D110" s="57"/>
      <c r="E110" s="57"/>
      <c r="F110" s="42"/>
      <c r="G110" s="70"/>
    </row>
    <row r="111" spans="1:7" ht="19.5" customHeight="1" x14ac:dyDescent="0.25">
      <c r="A111" s="29"/>
      <c r="B111" s="33" t="s">
        <v>12</v>
      </c>
      <c r="C111" s="57"/>
      <c r="D111" s="57"/>
      <c r="E111" s="57"/>
      <c r="F111" s="42">
        <v>0</v>
      </c>
      <c r="G111" s="70"/>
    </row>
    <row r="112" spans="1:7" ht="126.6" customHeight="1" x14ac:dyDescent="0.25">
      <c r="A112" s="32"/>
      <c r="B112" s="15" t="s">
        <v>87</v>
      </c>
      <c r="C112" s="62">
        <f t="shared" ref="C112:E112" si="40">C114+C115</f>
        <v>2951400</v>
      </c>
      <c r="D112" s="62">
        <f t="shared" si="40"/>
        <v>0</v>
      </c>
      <c r="E112" s="62">
        <f t="shared" si="40"/>
        <v>0</v>
      </c>
      <c r="F112" s="42">
        <f t="shared" si="18"/>
        <v>0</v>
      </c>
      <c r="G112" s="70" t="s">
        <v>132</v>
      </c>
    </row>
    <row r="113" spans="1:7" ht="15.75" x14ac:dyDescent="0.25">
      <c r="A113" s="32"/>
      <c r="B113" s="6" t="s">
        <v>8</v>
      </c>
      <c r="C113" s="57"/>
      <c r="D113" s="57"/>
      <c r="E113" s="57"/>
      <c r="F113" s="42"/>
      <c r="G113" s="70"/>
    </row>
    <row r="114" spans="1:7" ht="17.649999999999999" customHeight="1" x14ac:dyDescent="0.25">
      <c r="A114" s="32"/>
      <c r="B114" s="6" t="s">
        <v>9</v>
      </c>
      <c r="C114" s="57"/>
      <c r="D114" s="57"/>
      <c r="E114" s="57"/>
      <c r="F114" s="42"/>
      <c r="G114" s="70"/>
    </row>
    <row r="115" spans="1:7" ht="22.15" customHeight="1" x14ac:dyDescent="0.25">
      <c r="A115" s="32"/>
      <c r="B115" s="6" t="s">
        <v>12</v>
      </c>
      <c r="C115" s="57">
        <v>2951400</v>
      </c>
      <c r="D115" s="57"/>
      <c r="E115" s="57"/>
      <c r="F115" s="42">
        <f t="shared" si="18"/>
        <v>0</v>
      </c>
      <c r="G115" s="70"/>
    </row>
    <row r="116" spans="1:7" ht="112.15" customHeight="1" x14ac:dyDescent="0.25">
      <c r="A116" s="32"/>
      <c r="B116" s="6" t="s">
        <v>140</v>
      </c>
      <c r="C116" s="57">
        <f>C118+C119</f>
        <v>5500</v>
      </c>
      <c r="D116" s="57">
        <f t="shared" ref="D116:E116" si="41">D118+D119</f>
        <v>0</v>
      </c>
      <c r="E116" s="57">
        <f t="shared" si="41"/>
        <v>0</v>
      </c>
      <c r="F116" s="42">
        <f t="shared" si="18"/>
        <v>0</v>
      </c>
      <c r="G116" s="70" t="s">
        <v>134</v>
      </c>
    </row>
    <row r="117" spans="1:7" ht="15.75" x14ac:dyDescent="0.25">
      <c r="A117" s="32"/>
      <c r="B117" s="6" t="s">
        <v>8</v>
      </c>
      <c r="C117" s="57"/>
      <c r="D117" s="57"/>
      <c r="E117" s="57"/>
      <c r="F117" s="42"/>
      <c r="G117" s="70"/>
    </row>
    <row r="118" spans="1:7" ht="15.75" x14ac:dyDescent="0.25">
      <c r="A118" s="32"/>
      <c r="B118" s="6" t="s">
        <v>9</v>
      </c>
      <c r="C118" s="57"/>
      <c r="D118" s="57"/>
      <c r="E118" s="57"/>
      <c r="F118" s="42"/>
      <c r="G118" s="70"/>
    </row>
    <row r="119" spans="1:7" ht="15.75" x14ac:dyDescent="0.25">
      <c r="A119" s="32"/>
      <c r="B119" s="6" t="s">
        <v>12</v>
      </c>
      <c r="C119" s="57">
        <v>5500</v>
      </c>
      <c r="D119" s="57"/>
      <c r="E119" s="57"/>
      <c r="F119" s="42">
        <f t="shared" si="18"/>
        <v>0</v>
      </c>
      <c r="G119" s="70"/>
    </row>
    <row r="120" spans="1:7" ht="79.900000000000006" customHeight="1" x14ac:dyDescent="0.25">
      <c r="A120" s="32"/>
      <c r="B120" s="6" t="s">
        <v>164</v>
      </c>
      <c r="C120" s="57">
        <f>C122+C123</f>
        <v>1032900</v>
      </c>
      <c r="D120" s="57">
        <f t="shared" ref="D120:E120" si="42">D122+D123</f>
        <v>241852.79999999999</v>
      </c>
      <c r="E120" s="57">
        <f t="shared" si="42"/>
        <v>241852.79999999999</v>
      </c>
      <c r="F120" s="42">
        <f t="shared" si="18"/>
        <v>23.414928841126923</v>
      </c>
      <c r="G120" s="70" t="s">
        <v>153</v>
      </c>
    </row>
    <row r="121" spans="1:7" ht="15.75" x14ac:dyDescent="0.25">
      <c r="A121" s="32"/>
      <c r="B121" s="6" t="s">
        <v>8</v>
      </c>
      <c r="C121" s="57"/>
      <c r="D121" s="57"/>
      <c r="E121" s="57"/>
      <c r="F121" s="42"/>
      <c r="G121" s="70"/>
    </row>
    <row r="122" spans="1:7" ht="22.15" customHeight="1" x14ac:dyDescent="0.25">
      <c r="A122" s="32"/>
      <c r="B122" s="6" t="s">
        <v>9</v>
      </c>
      <c r="C122" s="57"/>
      <c r="D122" s="57"/>
      <c r="E122" s="57"/>
      <c r="F122" s="42"/>
      <c r="G122" s="70"/>
    </row>
    <row r="123" spans="1:7" ht="22.15" customHeight="1" x14ac:dyDescent="0.25">
      <c r="A123" s="32"/>
      <c r="B123" s="6" t="s">
        <v>18</v>
      </c>
      <c r="C123" s="57">
        <v>1032900</v>
      </c>
      <c r="D123" s="57">
        <v>241852.79999999999</v>
      </c>
      <c r="E123" s="57">
        <v>241852.79999999999</v>
      </c>
      <c r="F123" s="42">
        <f t="shared" si="18"/>
        <v>23.414928841126923</v>
      </c>
      <c r="G123" s="70"/>
    </row>
    <row r="124" spans="1:7" ht="18.399999999999999" customHeight="1" x14ac:dyDescent="0.25">
      <c r="A124" s="29" t="s">
        <v>21</v>
      </c>
      <c r="B124" s="47" t="s">
        <v>22</v>
      </c>
      <c r="C124" s="60">
        <f>C125+C129+C158+C162+C166+C170+C174+C178+C182</f>
        <v>686120614.26999998</v>
      </c>
      <c r="D124" s="60">
        <f t="shared" ref="D124:E124" si="43">D125+D129+D158+D162+D166+D170+D174+D178+D182</f>
        <v>204771663.91999999</v>
      </c>
      <c r="E124" s="60">
        <f t="shared" si="43"/>
        <v>204771663.91999999</v>
      </c>
      <c r="F124" s="3">
        <f t="shared" si="18"/>
        <v>29.844849383787629</v>
      </c>
      <c r="G124" s="72"/>
    </row>
    <row r="125" spans="1:7" ht="190.15" customHeight="1" x14ac:dyDescent="0.25">
      <c r="A125" s="29"/>
      <c r="B125" s="44" t="s">
        <v>45</v>
      </c>
      <c r="C125" s="57">
        <f t="shared" ref="C125:E158" si="44">C127+C128</f>
        <v>68289831.599999994</v>
      </c>
      <c r="D125" s="57">
        <f t="shared" si="44"/>
        <v>4771663.92</v>
      </c>
      <c r="E125" s="57">
        <f t="shared" si="44"/>
        <v>4771663.92</v>
      </c>
      <c r="F125" s="42">
        <f t="shared" si="18"/>
        <v>6.9873710451498612</v>
      </c>
      <c r="G125" s="70" t="s">
        <v>133</v>
      </c>
    </row>
    <row r="126" spans="1:7" ht="15.75" x14ac:dyDescent="0.25">
      <c r="A126" s="29"/>
      <c r="B126" s="6" t="s">
        <v>8</v>
      </c>
      <c r="C126" s="57"/>
      <c r="D126" s="57"/>
      <c r="E126" s="57"/>
      <c r="F126" s="42"/>
      <c r="G126" s="70"/>
    </row>
    <row r="127" spans="1:7" ht="17.649999999999999" customHeight="1" x14ac:dyDescent="0.25">
      <c r="A127" s="32"/>
      <c r="B127" s="6" t="s">
        <v>9</v>
      </c>
      <c r="C127" s="57"/>
      <c r="D127" s="57"/>
      <c r="E127" s="57"/>
      <c r="F127" s="42"/>
      <c r="G127" s="70"/>
    </row>
    <row r="128" spans="1:7" ht="18" customHeight="1" x14ac:dyDescent="0.25">
      <c r="A128" s="32"/>
      <c r="B128" s="6" t="s">
        <v>10</v>
      </c>
      <c r="C128" s="57">
        <v>68289831.599999994</v>
      </c>
      <c r="D128" s="57">
        <v>4771663.92</v>
      </c>
      <c r="E128" s="57">
        <v>4771663.92</v>
      </c>
      <c r="F128" s="42">
        <f t="shared" si="18"/>
        <v>6.9873710451498612</v>
      </c>
      <c r="G128" s="70"/>
    </row>
    <row r="129" spans="1:7" ht="78.75" x14ac:dyDescent="0.25">
      <c r="A129" s="32"/>
      <c r="B129" s="6" t="s">
        <v>159</v>
      </c>
      <c r="C129" s="57">
        <f t="shared" ref="C129:E129" si="45">C131+C132</f>
        <v>54713096.670000002</v>
      </c>
      <c r="D129" s="57">
        <f t="shared" si="45"/>
        <v>0</v>
      </c>
      <c r="E129" s="57">
        <f t="shared" si="45"/>
        <v>0</v>
      </c>
      <c r="F129" s="42">
        <f t="shared" si="18"/>
        <v>0</v>
      </c>
      <c r="G129" s="70" t="s">
        <v>133</v>
      </c>
    </row>
    <row r="130" spans="1:7" ht="15.75" x14ac:dyDescent="0.25">
      <c r="A130" s="32"/>
      <c r="B130" s="6" t="s">
        <v>8</v>
      </c>
      <c r="C130" s="57"/>
      <c r="D130" s="57"/>
      <c r="E130" s="57"/>
      <c r="F130" s="42"/>
      <c r="G130" s="70"/>
    </row>
    <row r="131" spans="1:7" ht="15.75" x14ac:dyDescent="0.25">
      <c r="A131" s="32"/>
      <c r="B131" s="6" t="s">
        <v>9</v>
      </c>
      <c r="C131" s="59">
        <f>C136+C140+C144+C148+C152+C156</f>
        <v>47447000</v>
      </c>
      <c r="D131" s="59">
        <f t="shared" ref="D131:E132" si="46">D136+D140+D144+D148+D152+D156</f>
        <v>0</v>
      </c>
      <c r="E131" s="59">
        <f t="shared" si="46"/>
        <v>0</v>
      </c>
      <c r="F131" s="42"/>
      <c r="G131" s="70"/>
    </row>
    <row r="132" spans="1:7" ht="21" customHeight="1" x14ac:dyDescent="0.25">
      <c r="A132" s="32"/>
      <c r="B132" s="6" t="s">
        <v>12</v>
      </c>
      <c r="C132" s="59">
        <f>C137+C141+C145+C149+C153+C157</f>
        <v>7266096.6699999999</v>
      </c>
      <c r="D132" s="59">
        <f t="shared" si="46"/>
        <v>0</v>
      </c>
      <c r="E132" s="59">
        <f t="shared" si="46"/>
        <v>0</v>
      </c>
      <c r="F132" s="42">
        <f t="shared" si="18"/>
        <v>0</v>
      </c>
      <c r="G132" s="70"/>
    </row>
    <row r="133" spans="1:7" ht="15.75" x14ac:dyDescent="0.25">
      <c r="A133" s="32"/>
      <c r="B133" s="33" t="s">
        <v>0</v>
      </c>
      <c r="C133" s="57"/>
      <c r="D133" s="57"/>
      <c r="E133" s="57"/>
      <c r="F133" s="42"/>
      <c r="G133" s="70"/>
    </row>
    <row r="134" spans="1:7" ht="47.25" x14ac:dyDescent="0.25">
      <c r="A134" s="32"/>
      <c r="B134" s="33" t="s">
        <v>165</v>
      </c>
      <c r="C134" s="59">
        <f t="shared" ref="C134:E134" si="47">C136+C137</f>
        <v>21737376</v>
      </c>
      <c r="D134" s="59">
        <f t="shared" si="47"/>
        <v>0</v>
      </c>
      <c r="E134" s="59">
        <f t="shared" si="47"/>
        <v>0</v>
      </c>
      <c r="F134" s="42">
        <f t="shared" si="18"/>
        <v>0</v>
      </c>
      <c r="G134" s="70"/>
    </row>
    <row r="135" spans="1:7" ht="15.75" x14ac:dyDescent="0.25">
      <c r="A135" s="32"/>
      <c r="B135" s="33" t="s">
        <v>8</v>
      </c>
      <c r="C135" s="57"/>
      <c r="D135" s="57"/>
      <c r="E135" s="57"/>
      <c r="F135" s="42"/>
      <c r="G135" s="70"/>
    </row>
    <row r="136" spans="1:7" ht="15.75" x14ac:dyDescent="0.25">
      <c r="A136" s="32"/>
      <c r="B136" s="33" t="s">
        <v>15</v>
      </c>
      <c r="C136" s="57">
        <v>18687000</v>
      </c>
      <c r="D136" s="57"/>
      <c r="E136" s="57"/>
      <c r="F136" s="42"/>
      <c r="G136" s="70"/>
    </row>
    <row r="137" spans="1:7" ht="22.15" customHeight="1" x14ac:dyDescent="0.25">
      <c r="A137" s="32"/>
      <c r="B137" s="33" t="s">
        <v>127</v>
      </c>
      <c r="C137" s="57">
        <v>3050376</v>
      </c>
      <c r="D137" s="57"/>
      <c r="E137" s="57"/>
      <c r="F137" s="42">
        <f t="shared" si="18"/>
        <v>0</v>
      </c>
      <c r="G137" s="70"/>
    </row>
    <row r="138" spans="1:7" ht="63" customHeight="1" x14ac:dyDescent="0.25">
      <c r="A138" s="32"/>
      <c r="B138" s="33" t="s">
        <v>166</v>
      </c>
      <c r="C138" s="59">
        <f t="shared" ref="C138:E138" si="48">C140+C141</f>
        <v>0</v>
      </c>
      <c r="D138" s="59">
        <f t="shared" si="48"/>
        <v>0</v>
      </c>
      <c r="E138" s="59">
        <f t="shared" si="48"/>
        <v>0</v>
      </c>
      <c r="F138" s="42">
        <v>0</v>
      </c>
      <c r="G138" s="70"/>
    </row>
    <row r="139" spans="1:7" ht="15.75" x14ac:dyDescent="0.25">
      <c r="A139" s="32"/>
      <c r="B139" s="33" t="s">
        <v>8</v>
      </c>
      <c r="C139" s="57"/>
      <c r="D139" s="57"/>
      <c r="E139" s="57"/>
      <c r="F139" s="42"/>
      <c r="G139" s="70"/>
    </row>
    <row r="140" spans="1:7" ht="15.75" x14ac:dyDescent="0.25">
      <c r="A140" s="32"/>
      <c r="B140" s="33" t="s">
        <v>15</v>
      </c>
      <c r="C140" s="57"/>
      <c r="D140" s="57"/>
      <c r="E140" s="57"/>
      <c r="F140" s="42"/>
      <c r="G140" s="70"/>
    </row>
    <row r="141" spans="1:7" ht="19.5" customHeight="1" x14ac:dyDescent="0.25">
      <c r="A141" s="32"/>
      <c r="B141" s="33" t="s">
        <v>127</v>
      </c>
      <c r="C141" s="57"/>
      <c r="D141" s="57"/>
      <c r="E141" s="57"/>
      <c r="F141" s="42">
        <v>0</v>
      </c>
      <c r="G141" s="70"/>
    </row>
    <row r="142" spans="1:7" ht="78.75" x14ac:dyDescent="0.25">
      <c r="A142" s="32"/>
      <c r="B142" s="33" t="s">
        <v>167</v>
      </c>
      <c r="C142" s="59">
        <f t="shared" ref="C142:E142" si="49">C144+C145</f>
        <v>27749792.670000002</v>
      </c>
      <c r="D142" s="59">
        <f t="shared" si="49"/>
        <v>0</v>
      </c>
      <c r="E142" s="59">
        <f t="shared" si="49"/>
        <v>0</v>
      </c>
      <c r="F142" s="42">
        <f t="shared" si="18"/>
        <v>0</v>
      </c>
      <c r="G142" s="70"/>
    </row>
    <row r="143" spans="1:7" ht="15.75" x14ac:dyDescent="0.25">
      <c r="A143" s="32"/>
      <c r="B143" s="33" t="s">
        <v>8</v>
      </c>
      <c r="C143" s="57"/>
      <c r="D143" s="57"/>
      <c r="E143" s="57"/>
      <c r="F143" s="42"/>
      <c r="G143" s="70"/>
    </row>
    <row r="144" spans="1:7" ht="15.75" x14ac:dyDescent="0.25">
      <c r="A144" s="32"/>
      <c r="B144" s="33" t="s">
        <v>15</v>
      </c>
      <c r="C144" s="57">
        <v>24364000</v>
      </c>
      <c r="D144" s="57"/>
      <c r="E144" s="57"/>
      <c r="F144" s="42"/>
      <c r="G144" s="70"/>
    </row>
    <row r="145" spans="1:7" ht="20.65" customHeight="1" x14ac:dyDescent="0.25">
      <c r="A145" s="32"/>
      <c r="B145" s="33" t="s">
        <v>128</v>
      </c>
      <c r="C145" s="57">
        <v>3385792.67</v>
      </c>
      <c r="D145" s="57"/>
      <c r="E145" s="57"/>
      <c r="F145" s="42">
        <f t="shared" si="18"/>
        <v>0</v>
      </c>
      <c r="G145" s="70"/>
    </row>
    <row r="146" spans="1:7" ht="47.25" x14ac:dyDescent="0.25">
      <c r="A146" s="32"/>
      <c r="B146" s="33" t="s">
        <v>168</v>
      </c>
      <c r="C146" s="59">
        <f t="shared" ref="C146:E146" si="50">C148+C149</f>
        <v>5225928</v>
      </c>
      <c r="D146" s="59">
        <f t="shared" si="50"/>
        <v>0</v>
      </c>
      <c r="E146" s="59">
        <f t="shared" si="50"/>
        <v>0</v>
      </c>
      <c r="F146" s="42">
        <f t="shared" si="18"/>
        <v>0</v>
      </c>
      <c r="G146" s="70"/>
    </row>
    <row r="147" spans="1:7" ht="15.75" x14ac:dyDescent="0.25">
      <c r="A147" s="32"/>
      <c r="B147" s="33" t="s">
        <v>8</v>
      </c>
      <c r="C147" s="57"/>
      <c r="D147" s="57"/>
      <c r="E147" s="57"/>
      <c r="F147" s="42"/>
      <c r="G147" s="70"/>
    </row>
    <row r="148" spans="1:7" ht="15.75" x14ac:dyDescent="0.25">
      <c r="A148" s="32"/>
      <c r="B148" s="33" t="s">
        <v>15</v>
      </c>
      <c r="C148" s="57">
        <v>4396000</v>
      </c>
      <c r="D148" s="57"/>
      <c r="E148" s="57"/>
      <c r="F148" s="42"/>
      <c r="G148" s="70"/>
    </row>
    <row r="149" spans="1:7" ht="19.5" customHeight="1" x14ac:dyDescent="0.25">
      <c r="A149" s="32"/>
      <c r="B149" s="33" t="s">
        <v>127</v>
      </c>
      <c r="C149" s="57">
        <v>829928</v>
      </c>
      <c r="D149" s="57"/>
      <c r="E149" s="57"/>
      <c r="F149" s="42">
        <f t="shared" si="18"/>
        <v>0</v>
      </c>
      <c r="G149" s="70"/>
    </row>
    <row r="150" spans="1:7" ht="66" customHeight="1" x14ac:dyDescent="0.25">
      <c r="A150" s="32"/>
      <c r="B150" s="33" t="s">
        <v>169</v>
      </c>
      <c r="C150" s="59">
        <f t="shared" ref="C150:E150" si="51">C152+C153</f>
        <v>0</v>
      </c>
      <c r="D150" s="59">
        <f t="shared" si="51"/>
        <v>0</v>
      </c>
      <c r="E150" s="59">
        <f t="shared" si="51"/>
        <v>0</v>
      </c>
      <c r="F150" s="42"/>
      <c r="G150" s="70"/>
    </row>
    <row r="151" spans="1:7" ht="15.75" x14ac:dyDescent="0.25">
      <c r="A151" s="32"/>
      <c r="B151" s="33" t="s">
        <v>8</v>
      </c>
      <c r="C151" s="57"/>
      <c r="D151" s="57"/>
      <c r="E151" s="57"/>
      <c r="F151" s="42"/>
      <c r="G151" s="70"/>
    </row>
    <row r="152" spans="1:7" ht="15.75" x14ac:dyDescent="0.25">
      <c r="A152" s="32"/>
      <c r="B152" s="33" t="s">
        <v>15</v>
      </c>
      <c r="C152" s="57"/>
      <c r="D152" s="57"/>
      <c r="E152" s="57"/>
      <c r="F152" s="42"/>
      <c r="G152" s="70"/>
    </row>
    <row r="153" spans="1:7" ht="20.65" customHeight="1" x14ac:dyDescent="0.25">
      <c r="A153" s="32"/>
      <c r="B153" s="33" t="s">
        <v>128</v>
      </c>
      <c r="C153" s="57"/>
      <c r="D153" s="57"/>
      <c r="E153" s="57"/>
      <c r="F153" s="42"/>
      <c r="G153" s="70"/>
    </row>
    <row r="154" spans="1:7" ht="63.6" customHeight="1" x14ac:dyDescent="0.25">
      <c r="A154" s="32"/>
      <c r="B154" s="33" t="s">
        <v>170</v>
      </c>
      <c r="C154" s="59">
        <f t="shared" ref="C154:E154" si="52">C156+C157</f>
        <v>0</v>
      </c>
      <c r="D154" s="59">
        <f t="shared" si="52"/>
        <v>0</v>
      </c>
      <c r="E154" s="59">
        <f t="shared" si="52"/>
        <v>0</v>
      </c>
      <c r="F154" s="42"/>
      <c r="G154" s="70"/>
    </row>
    <row r="155" spans="1:7" ht="20.65" customHeight="1" x14ac:dyDescent="0.25">
      <c r="A155" s="32"/>
      <c r="B155" s="33" t="s">
        <v>8</v>
      </c>
      <c r="C155" s="57"/>
      <c r="D155" s="57"/>
      <c r="E155" s="57"/>
      <c r="F155" s="42"/>
      <c r="G155" s="70"/>
    </row>
    <row r="156" spans="1:7" ht="20.65" customHeight="1" x14ac:dyDescent="0.25">
      <c r="A156" s="32"/>
      <c r="B156" s="33" t="s">
        <v>15</v>
      </c>
      <c r="C156" s="57"/>
      <c r="D156" s="57"/>
      <c r="E156" s="57"/>
      <c r="F156" s="42"/>
      <c r="G156" s="70"/>
    </row>
    <row r="157" spans="1:7" ht="20.65" customHeight="1" x14ac:dyDescent="0.25">
      <c r="A157" s="32"/>
      <c r="B157" s="33" t="s">
        <v>128</v>
      </c>
      <c r="C157" s="57"/>
      <c r="D157" s="57"/>
      <c r="E157" s="57"/>
      <c r="F157" s="42"/>
      <c r="G157" s="70"/>
    </row>
    <row r="158" spans="1:7" ht="114" customHeight="1" x14ac:dyDescent="0.25">
      <c r="A158" s="29"/>
      <c r="B158" s="15" t="s">
        <v>23</v>
      </c>
      <c r="C158" s="57">
        <f t="shared" si="44"/>
        <v>15900</v>
      </c>
      <c r="D158" s="57">
        <f t="shared" si="44"/>
        <v>0</v>
      </c>
      <c r="E158" s="57">
        <f t="shared" si="44"/>
        <v>0</v>
      </c>
      <c r="F158" s="42">
        <f t="shared" si="18"/>
        <v>0</v>
      </c>
      <c r="G158" s="70" t="s">
        <v>134</v>
      </c>
    </row>
    <row r="159" spans="1:7" ht="15.75" x14ac:dyDescent="0.25">
      <c r="A159" s="29"/>
      <c r="B159" s="6" t="s">
        <v>8</v>
      </c>
      <c r="C159" s="57"/>
      <c r="D159" s="57"/>
      <c r="E159" s="57"/>
      <c r="F159" s="42"/>
      <c r="G159" s="70"/>
    </row>
    <row r="160" spans="1:7" ht="21" customHeight="1" x14ac:dyDescent="0.25">
      <c r="A160" s="29"/>
      <c r="B160" s="6" t="s">
        <v>15</v>
      </c>
      <c r="C160" s="57"/>
      <c r="D160" s="57"/>
      <c r="E160" s="57"/>
      <c r="F160" s="42"/>
      <c r="G160" s="70"/>
    </row>
    <row r="161" spans="1:7" ht="19.149999999999999" customHeight="1" x14ac:dyDescent="0.25">
      <c r="A161" s="32"/>
      <c r="B161" s="6" t="s">
        <v>128</v>
      </c>
      <c r="C161" s="57">
        <v>15900</v>
      </c>
      <c r="D161" s="57"/>
      <c r="E161" s="57"/>
      <c r="F161" s="42">
        <f t="shared" si="18"/>
        <v>0</v>
      </c>
      <c r="G161" s="70"/>
    </row>
    <row r="162" spans="1:7" ht="82.15" customHeight="1" x14ac:dyDescent="0.25">
      <c r="A162" s="32"/>
      <c r="B162" s="6" t="s">
        <v>71</v>
      </c>
      <c r="C162" s="57">
        <f t="shared" ref="C162:E162" si="53">C164+C165</f>
        <v>139948092.84999999</v>
      </c>
      <c r="D162" s="57">
        <f t="shared" si="53"/>
        <v>0</v>
      </c>
      <c r="E162" s="57">
        <f t="shared" si="53"/>
        <v>0</v>
      </c>
      <c r="F162" s="42">
        <f t="shared" si="18"/>
        <v>0</v>
      </c>
      <c r="G162" s="70" t="s">
        <v>132</v>
      </c>
    </row>
    <row r="163" spans="1:7" ht="15.75" x14ac:dyDescent="0.25">
      <c r="A163" s="32"/>
      <c r="B163" s="6" t="s">
        <v>8</v>
      </c>
      <c r="C163" s="57"/>
      <c r="D163" s="57"/>
      <c r="E163" s="57"/>
      <c r="F163" s="42"/>
      <c r="G163" s="70"/>
    </row>
    <row r="164" spans="1:7" ht="21.4" customHeight="1" x14ac:dyDescent="0.25">
      <c r="A164" s="32"/>
      <c r="B164" s="6" t="s">
        <v>129</v>
      </c>
      <c r="C164" s="57">
        <v>138965508.44999999</v>
      </c>
      <c r="D164" s="57"/>
      <c r="E164" s="57"/>
      <c r="F164" s="42">
        <f t="shared" si="18"/>
        <v>0</v>
      </c>
      <c r="G164" s="70"/>
    </row>
    <row r="165" spans="1:7" ht="21" customHeight="1" x14ac:dyDescent="0.25">
      <c r="A165" s="32"/>
      <c r="B165" s="6" t="s">
        <v>10</v>
      </c>
      <c r="C165" s="57">
        <v>982584.4</v>
      </c>
      <c r="D165" s="57"/>
      <c r="E165" s="57"/>
      <c r="F165" s="42">
        <f t="shared" si="18"/>
        <v>0</v>
      </c>
      <c r="G165" s="70"/>
    </row>
    <row r="166" spans="1:7" ht="132.4" customHeight="1" x14ac:dyDescent="0.25">
      <c r="A166" s="32"/>
      <c r="B166" s="6" t="s">
        <v>141</v>
      </c>
      <c r="C166" s="57">
        <f>C168+C169</f>
        <v>1798806.2</v>
      </c>
      <c r="D166" s="57">
        <f t="shared" ref="D166:E166" si="54">D168+D169</f>
        <v>0</v>
      </c>
      <c r="E166" s="57">
        <f t="shared" si="54"/>
        <v>0</v>
      </c>
      <c r="F166" s="42">
        <f t="shared" ref="F166:F276" si="55">E166/C166*100</f>
        <v>0</v>
      </c>
      <c r="G166" s="70" t="s">
        <v>132</v>
      </c>
    </row>
    <row r="167" spans="1:7" ht="22.15" customHeight="1" x14ac:dyDescent="0.25">
      <c r="A167" s="32"/>
      <c r="B167" s="11" t="s">
        <v>8</v>
      </c>
      <c r="C167" s="57"/>
      <c r="D167" s="57"/>
      <c r="E167" s="57"/>
      <c r="F167" s="42"/>
      <c r="G167" s="70"/>
    </row>
    <row r="168" spans="1:7" ht="22.15" customHeight="1" x14ac:dyDescent="0.25">
      <c r="A168" s="32"/>
      <c r="B168" s="11" t="s">
        <v>9</v>
      </c>
      <c r="C168" s="57"/>
      <c r="D168" s="57"/>
      <c r="E168" s="57"/>
      <c r="F168" s="42"/>
      <c r="G168" s="70"/>
    </row>
    <row r="169" spans="1:7" ht="22.15" customHeight="1" x14ac:dyDescent="0.25">
      <c r="A169" s="32"/>
      <c r="B169" s="11" t="s">
        <v>10</v>
      </c>
      <c r="C169" s="57">
        <v>1798806.2</v>
      </c>
      <c r="D169" s="57"/>
      <c r="E169" s="57"/>
      <c r="F169" s="42">
        <f t="shared" si="55"/>
        <v>0</v>
      </c>
      <c r="G169" s="70"/>
    </row>
    <row r="170" spans="1:7" ht="45.75" customHeight="1" x14ac:dyDescent="0.25">
      <c r="A170" s="32"/>
      <c r="B170" s="44" t="s">
        <v>191</v>
      </c>
      <c r="C170" s="57">
        <f>C173</f>
        <v>200000000</v>
      </c>
      <c r="D170" s="57">
        <f>D173</f>
        <v>200000000</v>
      </c>
      <c r="E170" s="57">
        <f t="shared" ref="E170" si="56">E173</f>
        <v>200000000</v>
      </c>
      <c r="F170" s="42">
        <f t="shared" si="55"/>
        <v>100</v>
      </c>
      <c r="G170" s="70" t="s">
        <v>132</v>
      </c>
    </row>
    <row r="171" spans="1:7" ht="22.15" customHeight="1" x14ac:dyDescent="0.25">
      <c r="A171" s="32"/>
      <c r="B171" s="90" t="s">
        <v>8</v>
      </c>
      <c r="C171" s="57"/>
      <c r="D171" s="57"/>
      <c r="E171" s="57"/>
      <c r="F171" s="42"/>
      <c r="G171" s="70"/>
    </row>
    <row r="172" spans="1:7" ht="22.15" customHeight="1" x14ac:dyDescent="0.25">
      <c r="A172" s="32"/>
      <c r="B172" s="90" t="s">
        <v>9</v>
      </c>
      <c r="C172" s="57"/>
      <c r="D172" s="57"/>
      <c r="E172" s="57"/>
      <c r="F172" s="42"/>
      <c r="G172" s="70"/>
    </row>
    <row r="173" spans="1:7" ht="22.15" customHeight="1" x14ac:dyDescent="0.25">
      <c r="A173" s="32"/>
      <c r="B173" s="90" t="s">
        <v>10</v>
      </c>
      <c r="C173" s="57">
        <v>200000000</v>
      </c>
      <c r="D173" s="57">
        <v>200000000</v>
      </c>
      <c r="E173" s="57">
        <v>200000000</v>
      </c>
      <c r="F173" s="42">
        <f t="shared" si="55"/>
        <v>100</v>
      </c>
      <c r="G173" s="70"/>
    </row>
    <row r="174" spans="1:7" ht="99" customHeight="1" x14ac:dyDescent="0.25">
      <c r="A174" s="32"/>
      <c r="B174" s="6" t="s">
        <v>192</v>
      </c>
      <c r="C174" s="57">
        <f>C177</f>
        <v>111334500</v>
      </c>
      <c r="D174" s="57">
        <f t="shared" ref="D174:E174" si="57">D177</f>
        <v>0</v>
      </c>
      <c r="E174" s="57">
        <f t="shared" si="57"/>
        <v>0</v>
      </c>
      <c r="F174" s="42">
        <f t="shared" si="55"/>
        <v>0</v>
      </c>
      <c r="G174" s="70" t="s">
        <v>132</v>
      </c>
    </row>
    <row r="175" spans="1:7" ht="22.15" customHeight="1" x14ac:dyDescent="0.25">
      <c r="A175" s="32"/>
      <c r="B175" s="6" t="s">
        <v>8</v>
      </c>
      <c r="C175" s="57"/>
      <c r="D175" s="57"/>
      <c r="E175" s="57"/>
      <c r="F175" s="42"/>
      <c r="G175" s="70"/>
    </row>
    <row r="176" spans="1:7" ht="22.15" customHeight="1" x14ac:dyDescent="0.25">
      <c r="A176" s="32"/>
      <c r="B176" s="6" t="s">
        <v>9</v>
      </c>
      <c r="C176" s="57"/>
      <c r="D176" s="57"/>
      <c r="E176" s="57"/>
      <c r="F176" s="42"/>
      <c r="G176" s="70"/>
    </row>
    <row r="177" spans="1:7" ht="22.15" customHeight="1" x14ac:dyDescent="0.25">
      <c r="A177" s="32"/>
      <c r="B177" s="6" t="s">
        <v>193</v>
      </c>
      <c r="C177" s="57">
        <v>111334500</v>
      </c>
      <c r="D177" s="57"/>
      <c r="E177" s="57"/>
      <c r="F177" s="42">
        <f t="shared" si="55"/>
        <v>0</v>
      </c>
      <c r="G177" s="70"/>
    </row>
    <row r="178" spans="1:7" ht="106.5" customHeight="1" x14ac:dyDescent="0.25">
      <c r="A178" s="32"/>
      <c r="B178" s="6" t="s">
        <v>194</v>
      </c>
      <c r="C178" s="57">
        <f>C180+C181</f>
        <v>109469086.95</v>
      </c>
      <c r="D178" s="57">
        <f t="shared" ref="D178:E178" si="58">D180+D181</f>
        <v>0</v>
      </c>
      <c r="E178" s="57">
        <f t="shared" si="58"/>
        <v>0</v>
      </c>
      <c r="F178" s="42">
        <f t="shared" si="55"/>
        <v>0</v>
      </c>
      <c r="G178" s="70" t="s">
        <v>133</v>
      </c>
    </row>
    <row r="179" spans="1:7" ht="22.15" customHeight="1" x14ac:dyDescent="0.25">
      <c r="A179" s="32"/>
      <c r="B179" s="6" t="s">
        <v>8</v>
      </c>
      <c r="C179" s="57"/>
      <c r="D179" s="57"/>
      <c r="E179" s="57"/>
      <c r="F179" s="42"/>
      <c r="G179" s="70"/>
    </row>
    <row r="180" spans="1:7" ht="39" customHeight="1" x14ac:dyDescent="0.25">
      <c r="A180" s="32"/>
      <c r="B180" s="6" t="s">
        <v>195</v>
      </c>
      <c r="C180" s="57">
        <v>78868211.640000001</v>
      </c>
      <c r="D180" s="57"/>
      <c r="E180" s="57"/>
      <c r="F180" s="42">
        <f t="shared" si="55"/>
        <v>0</v>
      </c>
      <c r="G180" s="70"/>
    </row>
    <row r="181" spans="1:7" ht="22.15" customHeight="1" x14ac:dyDescent="0.25">
      <c r="A181" s="32"/>
      <c r="B181" s="6" t="s">
        <v>12</v>
      </c>
      <c r="C181" s="57">
        <v>30600875.309999999</v>
      </c>
      <c r="D181" s="57"/>
      <c r="E181" s="57"/>
      <c r="F181" s="42">
        <f t="shared" si="55"/>
        <v>0</v>
      </c>
      <c r="G181" s="70"/>
    </row>
    <row r="182" spans="1:7" ht="92.25" customHeight="1" x14ac:dyDescent="0.25">
      <c r="A182" s="32"/>
      <c r="B182" s="6" t="s">
        <v>196</v>
      </c>
      <c r="C182" s="57">
        <f>C185</f>
        <v>551300</v>
      </c>
      <c r="D182" s="57">
        <f t="shared" ref="D182:E182" si="59">D185</f>
        <v>0</v>
      </c>
      <c r="E182" s="57">
        <f t="shared" si="59"/>
        <v>0</v>
      </c>
      <c r="F182" s="42">
        <f t="shared" si="55"/>
        <v>0</v>
      </c>
      <c r="G182" s="70" t="s">
        <v>132</v>
      </c>
    </row>
    <row r="183" spans="1:7" ht="22.15" customHeight="1" x14ac:dyDescent="0.25">
      <c r="A183" s="32"/>
      <c r="B183" s="6" t="s">
        <v>8</v>
      </c>
      <c r="C183" s="57"/>
      <c r="D183" s="57"/>
      <c r="E183" s="57"/>
      <c r="F183" s="42"/>
      <c r="G183" s="70"/>
    </row>
    <row r="184" spans="1:7" ht="22.15" customHeight="1" x14ac:dyDescent="0.25">
      <c r="A184" s="32"/>
      <c r="B184" s="6" t="s">
        <v>9</v>
      </c>
      <c r="C184" s="57"/>
      <c r="D184" s="57"/>
      <c r="E184" s="57"/>
      <c r="F184" s="42"/>
      <c r="G184" s="70"/>
    </row>
    <row r="185" spans="1:7" ht="22.15" customHeight="1" x14ac:dyDescent="0.25">
      <c r="A185" s="32"/>
      <c r="B185" s="6" t="s">
        <v>10</v>
      </c>
      <c r="C185" s="57">
        <v>551300</v>
      </c>
      <c r="D185" s="57"/>
      <c r="E185" s="57"/>
      <c r="F185" s="42">
        <f t="shared" si="55"/>
        <v>0</v>
      </c>
      <c r="G185" s="70"/>
    </row>
    <row r="186" spans="1:7" ht="19.149999999999999" customHeight="1" x14ac:dyDescent="0.25">
      <c r="A186" s="29" t="s">
        <v>42</v>
      </c>
      <c r="B186" s="49" t="s">
        <v>43</v>
      </c>
      <c r="C186" s="56">
        <f>C187+C191</f>
        <v>193985181.41</v>
      </c>
      <c r="D186" s="56">
        <f t="shared" ref="D186:E186" si="60">D187</f>
        <v>0</v>
      </c>
      <c r="E186" s="56">
        <f t="shared" si="60"/>
        <v>0</v>
      </c>
      <c r="F186" s="3">
        <f t="shared" si="55"/>
        <v>0</v>
      </c>
      <c r="G186" s="71"/>
    </row>
    <row r="187" spans="1:7" ht="78.75" x14ac:dyDescent="0.25">
      <c r="A187" s="29"/>
      <c r="B187" s="6" t="s">
        <v>171</v>
      </c>
      <c r="C187" s="57">
        <f t="shared" ref="C187:E187" si="61">C189+C190</f>
        <v>190865181.41</v>
      </c>
      <c r="D187" s="57">
        <f t="shared" si="61"/>
        <v>0</v>
      </c>
      <c r="E187" s="57">
        <f t="shared" si="61"/>
        <v>0</v>
      </c>
      <c r="F187" s="42">
        <f t="shared" si="55"/>
        <v>0</v>
      </c>
      <c r="G187" s="70" t="s">
        <v>132</v>
      </c>
    </row>
    <row r="188" spans="1:7" ht="15.75" x14ac:dyDescent="0.25">
      <c r="A188" s="32"/>
      <c r="B188" s="53" t="s">
        <v>8</v>
      </c>
      <c r="C188" s="56"/>
      <c r="D188" s="56"/>
      <c r="E188" s="56"/>
      <c r="F188" s="42"/>
      <c r="G188" s="70"/>
    </row>
    <row r="189" spans="1:7" ht="21" customHeight="1" x14ac:dyDescent="0.25">
      <c r="A189" s="32"/>
      <c r="B189" s="48" t="s">
        <v>15</v>
      </c>
      <c r="C189" s="57">
        <v>189335200</v>
      </c>
      <c r="D189" s="57"/>
      <c r="E189" s="57"/>
      <c r="F189" s="42">
        <f t="shared" si="55"/>
        <v>0</v>
      </c>
      <c r="G189" s="70"/>
    </row>
    <row r="190" spans="1:7" ht="21.4" customHeight="1" x14ac:dyDescent="0.25">
      <c r="A190" s="32"/>
      <c r="B190" s="48" t="s">
        <v>12</v>
      </c>
      <c r="C190" s="57">
        <v>1529981.41</v>
      </c>
      <c r="D190" s="57"/>
      <c r="E190" s="57"/>
      <c r="F190" s="42">
        <f t="shared" si="55"/>
        <v>0</v>
      </c>
      <c r="G190" s="70"/>
    </row>
    <row r="191" spans="1:7" ht="103.5" customHeight="1" x14ac:dyDescent="0.25">
      <c r="A191" s="32"/>
      <c r="B191" s="90" t="s">
        <v>197</v>
      </c>
      <c r="C191" s="57">
        <f>C194</f>
        <v>3120000</v>
      </c>
      <c r="D191" s="57">
        <f t="shared" ref="D191:E191" si="62">D194</f>
        <v>0</v>
      </c>
      <c r="E191" s="57">
        <f t="shared" si="62"/>
        <v>0</v>
      </c>
      <c r="F191" s="42">
        <f t="shared" si="55"/>
        <v>0</v>
      </c>
      <c r="G191" s="70" t="s">
        <v>132</v>
      </c>
    </row>
    <row r="192" spans="1:7" ht="21.4" customHeight="1" x14ac:dyDescent="0.25">
      <c r="A192" s="32"/>
      <c r="B192" s="90" t="s">
        <v>8</v>
      </c>
      <c r="C192" s="57"/>
      <c r="D192" s="57"/>
      <c r="E192" s="57"/>
      <c r="F192" s="42"/>
      <c r="G192" s="70"/>
    </row>
    <row r="193" spans="1:7" ht="21.4" customHeight="1" x14ac:dyDescent="0.25">
      <c r="A193" s="32"/>
      <c r="B193" s="90" t="s">
        <v>9</v>
      </c>
      <c r="C193" s="57"/>
      <c r="D193" s="57"/>
      <c r="E193" s="57"/>
      <c r="F193" s="42"/>
      <c r="G193" s="70"/>
    </row>
    <row r="194" spans="1:7" ht="21.4" customHeight="1" x14ac:dyDescent="0.25">
      <c r="A194" s="32"/>
      <c r="B194" s="90" t="s">
        <v>12</v>
      </c>
      <c r="C194" s="57">
        <v>3120000</v>
      </c>
      <c r="D194" s="57"/>
      <c r="E194" s="57"/>
      <c r="F194" s="42">
        <f t="shared" si="55"/>
        <v>0</v>
      </c>
      <c r="G194" s="70"/>
    </row>
    <row r="195" spans="1:7" ht="20.65" customHeight="1" x14ac:dyDescent="0.25">
      <c r="A195" s="29" t="s">
        <v>60</v>
      </c>
      <c r="B195" s="47" t="s">
        <v>25</v>
      </c>
      <c r="C195" s="60">
        <f>C196+C200+C204+C208+C212+C216+C220+C224+C228+C232+C236+C240+C245+C249+C253+C257+C261+C265+C269+C273</f>
        <v>7274657743.96</v>
      </c>
      <c r="D195" s="60">
        <f t="shared" ref="D195:E195" si="63">D196+D200+D204+D208+D212+D216+D220+D224+D228+D232+D236+D240+D245+D249+D253+D257+D261+D265+D269+D273</f>
        <v>1185913492.0799999</v>
      </c>
      <c r="E195" s="60">
        <f t="shared" si="63"/>
        <v>1185913492.0799999</v>
      </c>
      <c r="F195" s="3">
        <f t="shared" si="55"/>
        <v>16.301983320997333</v>
      </c>
      <c r="G195" s="72"/>
    </row>
    <row r="196" spans="1:7" ht="114.4" customHeight="1" x14ac:dyDescent="0.25">
      <c r="A196" s="32"/>
      <c r="B196" s="44" t="s">
        <v>26</v>
      </c>
      <c r="C196" s="63">
        <f t="shared" ref="C196:E196" si="64">C198+C199</f>
        <v>2577167600</v>
      </c>
      <c r="D196" s="63">
        <f t="shared" si="64"/>
        <v>431586017.83999997</v>
      </c>
      <c r="E196" s="63">
        <f t="shared" si="64"/>
        <v>431586017.83999997</v>
      </c>
      <c r="F196" s="42">
        <f t="shared" si="55"/>
        <v>16.746525054870315</v>
      </c>
      <c r="G196" s="70" t="s">
        <v>135</v>
      </c>
    </row>
    <row r="197" spans="1:7" ht="15.75" x14ac:dyDescent="0.25">
      <c r="A197" s="32"/>
      <c r="B197" s="44" t="s">
        <v>8</v>
      </c>
      <c r="C197" s="57"/>
      <c r="D197" s="57"/>
      <c r="E197" s="57"/>
      <c r="F197" s="42"/>
      <c r="G197" s="70"/>
    </row>
    <row r="198" spans="1:7" ht="18.399999999999999" customHeight="1" x14ac:dyDescent="0.25">
      <c r="A198" s="32"/>
      <c r="B198" s="44" t="s">
        <v>9</v>
      </c>
      <c r="C198" s="57"/>
      <c r="D198" s="57"/>
      <c r="E198" s="57"/>
      <c r="F198" s="42"/>
      <c r="G198" s="70"/>
    </row>
    <row r="199" spans="1:7" ht="19.899999999999999" customHeight="1" x14ac:dyDescent="0.25">
      <c r="A199" s="32"/>
      <c r="B199" s="6" t="s">
        <v>104</v>
      </c>
      <c r="C199" s="63">
        <v>2577167600</v>
      </c>
      <c r="D199" s="63">
        <v>431586017.83999997</v>
      </c>
      <c r="E199" s="63">
        <v>431586017.83999997</v>
      </c>
      <c r="F199" s="42">
        <f t="shared" si="55"/>
        <v>16.746525054870315</v>
      </c>
      <c r="G199" s="70"/>
    </row>
    <row r="200" spans="1:7" ht="149.44999999999999" customHeight="1" x14ac:dyDescent="0.25">
      <c r="A200" s="29"/>
      <c r="B200" s="44" t="s">
        <v>86</v>
      </c>
      <c r="C200" s="57">
        <f>C202+C203</f>
        <v>2818431100</v>
      </c>
      <c r="D200" s="57">
        <f t="shared" ref="D200:E200" si="65">D202+D203</f>
        <v>595841116.42999995</v>
      </c>
      <c r="E200" s="57">
        <f t="shared" si="65"/>
        <v>595841116.42999995</v>
      </c>
      <c r="F200" s="42">
        <f t="shared" si="55"/>
        <v>21.140879279610559</v>
      </c>
      <c r="G200" s="70" t="s">
        <v>135</v>
      </c>
    </row>
    <row r="201" spans="1:7" ht="15.75" x14ac:dyDescent="0.25">
      <c r="A201" s="29"/>
      <c r="B201" s="6" t="s">
        <v>8</v>
      </c>
      <c r="C201" s="57"/>
      <c r="D201" s="57"/>
      <c r="E201" s="57"/>
      <c r="F201" s="42"/>
      <c r="G201" s="70"/>
    </row>
    <row r="202" spans="1:7" ht="15.75" x14ac:dyDescent="0.25">
      <c r="A202" s="32"/>
      <c r="B202" s="6" t="s">
        <v>9</v>
      </c>
      <c r="C202" s="57"/>
      <c r="D202" s="57"/>
      <c r="E202" s="57"/>
      <c r="F202" s="42"/>
      <c r="G202" s="70"/>
    </row>
    <row r="203" spans="1:7" ht="22.9" customHeight="1" x14ac:dyDescent="0.25">
      <c r="A203" s="32"/>
      <c r="B203" s="6" t="s">
        <v>104</v>
      </c>
      <c r="C203" s="57">
        <v>2818431100</v>
      </c>
      <c r="D203" s="57">
        <v>595841116.42999995</v>
      </c>
      <c r="E203" s="57">
        <v>595841116.42999995</v>
      </c>
      <c r="F203" s="42">
        <f t="shared" si="55"/>
        <v>21.140879279610559</v>
      </c>
      <c r="G203" s="70"/>
    </row>
    <row r="204" spans="1:7" ht="126" x14ac:dyDescent="0.25">
      <c r="A204" s="32"/>
      <c r="B204" s="6" t="s">
        <v>172</v>
      </c>
      <c r="C204" s="57">
        <f t="shared" ref="C204" si="66">C206+C207</f>
        <v>27744751</v>
      </c>
      <c r="D204" s="57">
        <f>D206+D207</f>
        <v>2150000</v>
      </c>
      <c r="E204" s="57">
        <f>E206+E207</f>
        <v>2150000</v>
      </c>
      <c r="F204" s="42">
        <f t="shared" si="55"/>
        <v>7.7492135359225252</v>
      </c>
      <c r="G204" s="70" t="s">
        <v>135</v>
      </c>
    </row>
    <row r="205" spans="1:7" ht="19.149999999999999" customHeight="1" x14ac:dyDescent="0.25">
      <c r="A205" s="32"/>
      <c r="B205" s="6" t="s">
        <v>8</v>
      </c>
      <c r="C205" s="57"/>
      <c r="D205" s="57"/>
      <c r="E205" s="57"/>
      <c r="F205" s="42"/>
      <c r="G205" s="70"/>
    </row>
    <row r="206" spans="1:7" ht="19.149999999999999" customHeight="1" x14ac:dyDescent="0.25">
      <c r="A206" s="32"/>
      <c r="B206" s="6" t="s">
        <v>15</v>
      </c>
      <c r="C206" s="57"/>
      <c r="D206" s="79"/>
      <c r="E206" s="79"/>
      <c r="F206" s="42"/>
      <c r="G206" s="70"/>
    </row>
    <row r="207" spans="1:7" ht="22.15" customHeight="1" x14ac:dyDescent="0.25">
      <c r="A207" s="32"/>
      <c r="B207" s="6" t="s">
        <v>104</v>
      </c>
      <c r="C207" s="57">
        <v>27744751</v>
      </c>
      <c r="D207" s="79">
        <v>2150000</v>
      </c>
      <c r="E207" s="79">
        <v>2150000</v>
      </c>
      <c r="F207" s="42">
        <f>E207/C207*100</f>
        <v>7.7492135359225252</v>
      </c>
      <c r="G207" s="70"/>
    </row>
    <row r="208" spans="1:7" ht="83.65" customHeight="1" x14ac:dyDescent="0.25">
      <c r="A208" s="32"/>
      <c r="B208" s="6" t="s">
        <v>108</v>
      </c>
      <c r="C208" s="57">
        <f>C210+C211</f>
        <v>301388501</v>
      </c>
      <c r="D208" s="57">
        <f>D210+D211</f>
        <v>50943707.810000002</v>
      </c>
      <c r="E208" s="57">
        <f>E210+E211</f>
        <v>50943707.810000002</v>
      </c>
      <c r="F208" s="42">
        <f t="shared" si="55"/>
        <v>16.90300314742267</v>
      </c>
      <c r="G208" s="70" t="s">
        <v>135</v>
      </c>
    </row>
    <row r="209" spans="1:8" ht="15.75" x14ac:dyDescent="0.25">
      <c r="A209" s="32"/>
      <c r="B209" s="6" t="s">
        <v>8</v>
      </c>
      <c r="C209" s="57"/>
      <c r="D209" s="57"/>
      <c r="E209" s="57"/>
      <c r="F209" s="42"/>
      <c r="G209" s="70"/>
    </row>
    <row r="210" spans="1:8" ht="19.149999999999999" customHeight="1" x14ac:dyDescent="0.25">
      <c r="A210" s="32"/>
      <c r="B210" s="6" t="s">
        <v>9</v>
      </c>
      <c r="C210" s="57">
        <v>299873956</v>
      </c>
      <c r="D210" s="57">
        <v>50687705.780000001</v>
      </c>
      <c r="E210" s="57">
        <v>50687705.780000001</v>
      </c>
      <c r="F210" s="42">
        <f t="shared" si="55"/>
        <v>16.903003667314142</v>
      </c>
      <c r="G210" s="70"/>
    </row>
    <row r="211" spans="1:8" ht="19.899999999999999" customHeight="1" x14ac:dyDescent="0.25">
      <c r="A211" s="32"/>
      <c r="B211" s="6" t="s">
        <v>104</v>
      </c>
      <c r="C211" s="57">
        <v>1514545</v>
      </c>
      <c r="D211" s="57">
        <v>256002.03</v>
      </c>
      <c r="E211" s="57">
        <v>256002.03</v>
      </c>
      <c r="F211" s="42">
        <f t="shared" si="55"/>
        <v>16.902900210954446</v>
      </c>
      <c r="G211" s="70"/>
    </row>
    <row r="212" spans="1:8" ht="82.9" customHeight="1" x14ac:dyDescent="0.25">
      <c r="A212" s="32"/>
      <c r="B212" s="6" t="s">
        <v>106</v>
      </c>
      <c r="C212" s="57">
        <f>C214+C215</f>
        <v>172332700</v>
      </c>
      <c r="D212" s="57">
        <f t="shared" ref="D212:E212" si="67">SUM(D214+D215)</f>
        <v>48831450</v>
      </c>
      <c r="E212" s="57">
        <f t="shared" si="67"/>
        <v>48831450</v>
      </c>
      <c r="F212" s="42">
        <f t="shared" si="55"/>
        <v>28.33556835121831</v>
      </c>
      <c r="G212" s="70" t="s">
        <v>135</v>
      </c>
    </row>
    <row r="213" spans="1:8" ht="19.899999999999999" customHeight="1" x14ac:dyDescent="0.25">
      <c r="A213" s="32"/>
      <c r="B213" s="6" t="s">
        <v>8</v>
      </c>
      <c r="C213" s="57"/>
      <c r="D213" s="57"/>
      <c r="E213" s="57"/>
      <c r="F213" s="42"/>
      <c r="G213" s="70"/>
    </row>
    <row r="214" spans="1:8" ht="19.5" customHeight="1" x14ac:dyDescent="0.25">
      <c r="A214" s="32"/>
      <c r="B214" s="6" t="s">
        <v>15</v>
      </c>
      <c r="C214" s="57">
        <v>172332700</v>
      </c>
      <c r="D214" s="57">
        <v>48831450</v>
      </c>
      <c r="E214" s="57">
        <v>48831450</v>
      </c>
      <c r="F214" s="42">
        <f t="shared" si="55"/>
        <v>28.33556835121831</v>
      </c>
      <c r="G214" s="70"/>
    </row>
    <row r="215" spans="1:8" ht="19.5" customHeight="1" x14ac:dyDescent="0.25">
      <c r="A215" s="32"/>
      <c r="B215" s="6" t="s">
        <v>104</v>
      </c>
      <c r="C215" s="57"/>
      <c r="D215" s="57"/>
      <c r="E215" s="57"/>
      <c r="F215" s="42"/>
      <c r="G215" s="70"/>
    </row>
    <row r="216" spans="1:8" ht="70.5" customHeight="1" x14ac:dyDescent="0.25">
      <c r="A216" s="32"/>
      <c r="B216" s="6" t="s">
        <v>110</v>
      </c>
      <c r="C216" s="57">
        <f>C218+C219</f>
        <v>41270200</v>
      </c>
      <c r="D216" s="57">
        <f t="shared" ref="D216:E216" si="68">SUM(D218+D219)</f>
        <v>41270200</v>
      </c>
      <c r="E216" s="57">
        <f t="shared" si="68"/>
        <v>41270200</v>
      </c>
      <c r="F216" s="42">
        <f t="shared" si="55"/>
        <v>100</v>
      </c>
      <c r="G216" s="70" t="s">
        <v>135</v>
      </c>
      <c r="H216" s="52"/>
    </row>
    <row r="217" spans="1:8" ht="15.75" x14ac:dyDescent="0.25">
      <c r="A217" s="32"/>
      <c r="B217" s="6" t="s">
        <v>8</v>
      </c>
      <c r="C217" s="57"/>
      <c r="D217" s="57"/>
      <c r="E217" s="57"/>
      <c r="F217" s="42"/>
      <c r="G217" s="70"/>
    </row>
    <row r="218" spans="1:8" ht="15.75" x14ac:dyDescent="0.25">
      <c r="A218" s="32"/>
      <c r="B218" s="6" t="s">
        <v>15</v>
      </c>
      <c r="C218" s="57"/>
      <c r="D218" s="57"/>
      <c r="E218" s="57"/>
      <c r="F218" s="42"/>
      <c r="G218" s="70"/>
    </row>
    <row r="219" spans="1:8" ht="20.65" customHeight="1" x14ac:dyDescent="0.25">
      <c r="A219" s="32"/>
      <c r="B219" s="6" t="s">
        <v>104</v>
      </c>
      <c r="C219" s="57">
        <v>41270200</v>
      </c>
      <c r="D219" s="57">
        <v>41270200</v>
      </c>
      <c r="E219" s="57">
        <v>41270200</v>
      </c>
      <c r="F219" s="42">
        <f t="shared" si="55"/>
        <v>100</v>
      </c>
      <c r="G219" s="70"/>
    </row>
    <row r="220" spans="1:8" ht="78.75" x14ac:dyDescent="0.25">
      <c r="A220" s="32"/>
      <c r="B220" s="6" t="s">
        <v>112</v>
      </c>
      <c r="C220" s="57">
        <f t="shared" ref="C220:E220" si="69">C222+C223</f>
        <v>11640606.060000001</v>
      </c>
      <c r="D220" s="57">
        <f t="shared" si="69"/>
        <v>0</v>
      </c>
      <c r="E220" s="57">
        <f t="shared" si="69"/>
        <v>0</v>
      </c>
      <c r="F220" s="42">
        <f t="shared" si="55"/>
        <v>0</v>
      </c>
      <c r="G220" s="70" t="s">
        <v>136</v>
      </c>
    </row>
    <row r="221" spans="1:8" ht="15.75" x14ac:dyDescent="0.25">
      <c r="A221" s="32"/>
      <c r="B221" s="11" t="s">
        <v>8</v>
      </c>
      <c r="C221" s="57"/>
      <c r="D221" s="57"/>
      <c r="E221" s="57"/>
      <c r="F221" s="42"/>
      <c r="G221" s="70"/>
    </row>
    <row r="222" spans="1:8" ht="22.5" customHeight="1" x14ac:dyDescent="0.25">
      <c r="A222" s="32"/>
      <c r="B222" s="11" t="s">
        <v>15</v>
      </c>
      <c r="C222" s="57">
        <v>11524200</v>
      </c>
      <c r="D222" s="57"/>
      <c r="E222" s="57"/>
      <c r="F222" s="42">
        <f t="shared" si="55"/>
        <v>0</v>
      </c>
      <c r="G222" s="70"/>
    </row>
    <row r="223" spans="1:8" ht="22.15" customHeight="1" x14ac:dyDescent="0.25">
      <c r="A223" s="32"/>
      <c r="B223" s="11" t="s">
        <v>126</v>
      </c>
      <c r="C223" s="57">
        <v>116406.06</v>
      </c>
      <c r="D223" s="57"/>
      <c r="E223" s="57"/>
      <c r="F223" s="42">
        <f t="shared" si="55"/>
        <v>0</v>
      </c>
      <c r="G223" s="70"/>
    </row>
    <row r="224" spans="1:8" ht="78.75" x14ac:dyDescent="0.25">
      <c r="A224" s="32"/>
      <c r="B224" s="6" t="s">
        <v>145</v>
      </c>
      <c r="C224" s="57">
        <f>C226+C227</f>
        <v>7706500</v>
      </c>
      <c r="D224" s="57">
        <f t="shared" ref="D224:E224" si="70">D226+D227</f>
        <v>0</v>
      </c>
      <c r="E224" s="57">
        <f t="shared" si="70"/>
        <v>0</v>
      </c>
      <c r="F224" s="42">
        <f t="shared" si="55"/>
        <v>0</v>
      </c>
      <c r="G224" s="70" t="s">
        <v>136</v>
      </c>
    </row>
    <row r="225" spans="1:7" ht="18.399999999999999" customHeight="1" x14ac:dyDescent="0.25">
      <c r="A225" s="32"/>
      <c r="B225" s="11" t="s">
        <v>8</v>
      </c>
      <c r="C225" s="57"/>
      <c r="D225" s="57"/>
      <c r="E225" s="57"/>
      <c r="F225" s="42"/>
      <c r="G225" s="70"/>
    </row>
    <row r="226" spans="1:7" ht="18.399999999999999" customHeight="1" x14ac:dyDescent="0.25">
      <c r="A226" s="32"/>
      <c r="B226" s="11" t="s">
        <v>15</v>
      </c>
      <c r="C226" s="57"/>
      <c r="D226" s="57"/>
      <c r="E226" s="57"/>
      <c r="F226" s="42"/>
      <c r="G226" s="70"/>
    </row>
    <row r="227" spans="1:7" ht="19.899999999999999" customHeight="1" x14ac:dyDescent="0.25">
      <c r="A227" s="32"/>
      <c r="B227" s="11" t="s">
        <v>27</v>
      </c>
      <c r="C227" s="57">
        <v>7706500</v>
      </c>
      <c r="D227" s="57"/>
      <c r="E227" s="57"/>
      <c r="F227" s="42">
        <f t="shared" si="55"/>
        <v>0</v>
      </c>
      <c r="G227" s="70"/>
    </row>
    <row r="228" spans="1:7" ht="111" customHeight="1" x14ac:dyDescent="0.25">
      <c r="A228" s="32"/>
      <c r="B228" s="6" t="s">
        <v>173</v>
      </c>
      <c r="C228" s="57">
        <f>C230+C231</f>
        <v>170200000</v>
      </c>
      <c r="D228" s="57">
        <f t="shared" ref="D228:E228" si="71">SUM(D230+D231)</f>
        <v>0</v>
      </c>
      <c r="E228" s="57">
        <f t="shared" si="71"/>
        <v>0</v>
      </c>
      <c r="F228" s="42">
        <f t="shared" si="55"/>
        <v>0</v>
      </c>
      <c r="G228" s="70" t="s">
        <v>135</v>
      </c>
    </row>
    <row r="229" spans="1:7" ht="18.399999999999999" customHeight="1" x14ac:dyDescent="0.25">
      <c r="A229" s="32"/>
      <c r="B229" s="6" t="s">
        <v>8</v>
      </c>
      <c r="C229" s="57"/>
      <c r="D229" s="57"/>
      <c r="E229" s="57"/>
      <c r="F229" s="42"/>
      <c r="G229" s="70"/>
    </row>
    <row r="230" spans="1:7" ht="18.399999999999999" customHeight="1" x14ac:dyDescent="0.25">
      <c r="A230" s="32"/>
      <c r="B230" s="6" t="s">
        <v>15</v>
      </c>
      <c r="C230" s="57"/>
      <c r="D230" s="57"/>
      <c r="E230" s="57"/>
      <c r="F230" s="42"/>
      <c r="G230" s="70"/>
    </row>
    <row r="231" spans="1:7" ht="21.4" customHeight="1" x14ac:dyDescent="0.25">
      <c r="A231" s="32"/>
      <c r="B231" s="6" t="s">
        <v>104</v>
      </c>
      <c r="C231" s="57">
        <v>170200000</v>
      </c>
      <c r="D231" s="57"/>
      <c r="E231" s="57"/>
      <c r="F231" s="42">
        <f t="shared" si="55"/>
        <v>0</v>
      </c>
      <c r="G231" s="70"/>
    </row>
    <row r="232" spans="1:7" ht="78.75" x14ac:dyDescent="0.25">
      <c r="A232" s="32"/>
      <c r="B232" s="6" t="s">
        <v>174</v>
      </c>
      <c r="C232" s="57">
        <f>C234+C235</f>
        <v>84113501.579999998</v>
      </c>
      <c r="D232" s="57">
        <f t="shared" ref="D232:E232" si="72">SUM(D234+D235)</f>
        <v>0</v>
      </c>
      <c r="E232" s="57">
        <f t="shared" si="72"/>
        <v>0</v>
      </c>
      <c r="F232" s="42">
        <f t="shared" si="55"/>
        <v>0</v>
      </c>
      <c r="G232" s="70" t="s">
        <v>135</v>
      </c>
    </row>
    <row r="233" spans="1:7" ht="18.399999999999999" customHeight="1" x14ac:dyDescent="0.25">
      <c r="A233" s="32"/>
      <c r="B233" s="6" t="s">
        <v>8</v>
      </c>
      <c r="C233" s="57"/>
      <c r="D233" s="57"/>
      <c r="E233" s="57"/>
      <c r="F233" s="42"/>
      <c r="G233" s="70"/>
    </row>
    <row r="234" spans="1:7" ht="18.399999999999999" customHeight="1" x14ac:dyDescent="0.25">
      <c r="A234" s="32"/>
      <c r="B234" s="6" t="s">
        <v>15</v>
      </c>
      <c r="C234" s="57"/>
      <c r="D234" s="57"/>
      <c r="E234" s="57"/>
      <c r="F234" s="42"/>
      <c r="G234" s="70"/>
    </row>
    <row r="235" spans="1:7" ht="19.149999999999999" customHeight="1" x14ac:dyDescent="0.25">
      <c r="A235" s="32"/>
      <c r="B235" s="6" t="s">
        <v>104</v>
      </c>
      <c r="C235" s="57">
        <v>84113501.579999998</v>
      </c>
      <c r="D235" s="57"/>
      <c r="E235" s="57"/>
      <c r="F235" s="42">
        <f t="shared" si="55"/>
        <v>0</v>
      </c>
      <c r="G235" s="70"/>
    </row>
    <row r="236" spans="1:7" ht="81" customHeight="1" x14ac:dyDescent="0.25">
      <c r="A236" s="32"/>
      <c r="B236" s="6" t="s">
        <v>176</v>
      </c>
      <c r="C236" s="57">
        <f t="shared" ref="C236:E236" si="73">SUM(C238+C239)</f>
        <v>5334305.55</v>
      </c>
      <c r="D236" s="57">
        <f t="shared" si="73"/>
        <v>0</v>
      </c>
      <c r="E236" s="57">
        <f t="shared" si="73"/>
        <v>0</v>
      </c>
      <c r="F236" s="42">
        <f t="shared" si="55"/>
        <v>0</v>
      </c>
      <c r="G236" s="70" t="s">
        <v>136</v>
      </c>
    </row>
    <row r="237" spans="1:7" ht="18.399999999999999" customHeight="1" x14ac:dyDescent="0.25">
      <c r="A237" s="32"/>
      <c r="B237" s="6" t="s">
        <v>8</v>
      </c>
      <c r="C237" s="57"/>
      <c r="D237" s="57"/>
      <c r="E237" s="57"/>
      <c r="F237" s="42"/>
      <c r="G237" s="70"/>
    </row>
    <row r="238" spans="1:7" ht="18.399999999999999" customHeight="1" x14ac:dyDescent="0.25">
      <c r="A238" s="32"/>
      <c r="B238" s="6" t="s">
        <v>15</v>
      </c>
      <c r="C238" s="57">
        <v>5307500</v>
      </c>
      <c r="D238" s="57"/>
      <c r="E238" s="57"/>
      <c r="F238" s="42"/>
      <c r="G238" s="70"/>
    </row>
    <row r="239" spans="1:7" ht="18.399999999999999" customHeight="1" x14ac:dyDescent="0.25">
      <c r="A239" s="32"/>
      <c r="B239" s="6" t="s">
        <v>104</v>
      </c>
      <c r="C239" s="57">
        <v>26805.55</v>
      </c>
      <c r="D239" s="57"/>
      <c r="E239" s="57"/>
      <c r="F239" s="42">
        <f t="shared" si="55"/>
        <v>0</v>
      </c>
      <c r="G239" s="70"/>
    </row>
    <row r="240" spans="1:7" ht="81.400000000000006" customHeight="1" x14ac:dyDescent="0.25">
      <c r="A240" s="32"/>
      <c r="B240" s="48" t="s">
        <v>111</v>
      </c>
      <c r="C240" s="62">
        <f>C242+C243+C244</f>
        <v>887881511.75999999</v>
      </c>
      <c r="D240" s="62">
        <f t="shared" ref="D240:E240" si="74">D242+D243+D244</f>
        <v>0</v>
      </c>
      <c r="E240" s="62">
        <f t="shared" si="74"/>
        <v>0</v>
      </c>
      <c r="F240" s="42">
        <f t="shared" si="55"/>
        <v>0</v>
      </c>
      <c r="G240" s="70" t="s">
        <v>133</v>
      </c>
    </row>
    <row r="241" spans="1:7" ht="15.75" x14ac:dyDescent="0.25">
      <c r="A241" s="32"/>
      <c r="B241" s="48" t="s">
        <v>8</v>
      </c>
      <c r="C241" s="57"/>
      <c r="D241" s="57"/>
      <c r="E241" s="57"/>
      <c r="F241" s="42"/>
      <c r="G241" s="70"/>
    </row>
    <row r="242" spans="1:7" ht="19.149999999999999" customHeight="1" x14ac:dyDescent="0.25">
      <c r="A242" s="32"/>
      <c r="B242" s="48" t="s">
        <v>125</v>
      </c>
      <c r="C242" s="57">
        <v>801405477.30999994</v>
      </c>
      <c r="D242" s="57"/>
      <c r="E242" s="57"/>
      <c r="F242" s="42">
        <f t="shared" si="55"/>
        <v>0</v>
      </c>
      <c r="G242" s="70"/>
    </row>
    <row r="243" spans="1:7" ht="20.65" customHeight="1" x14ac:dyDescent="0.25">
      <c r="A243" s="32"/>
      <c r="B243" s="48" t="s">
        <v>124</v>
      </c>
      <c r="C243" s="57">
        <v>6476034.4500000002</v>
      </c>
      <c r="D243" s="57"/>
      <c r="E243" s="57"/>
      <c r="F243" s="42">
        <f t="shared" si="55"/>
        <v>0</v>
      </c>
      <c r="G243" s="70"/>
    </row>
    <row r="244" spans="1:7" ht="20.65" customHeight="1" x14ac:dyDescent="0.25">
      <c r="A244" s="32"/>
      <c r="B244" s="48" t="s">
        <v>124</v>
      </c>
      <c r="C244" s="57">
        <v>80000000</v>
      </c>
      <c r="D244" s="57"/>
      <c r="E244" s="57"/>
      <c r="F244" s="42">
        <f t="shared" si="55"/>
        <v>0</v>
      </c>
      <c r="G244" s="70"/>
    </row>
    <row r="245" spans="1:7" ht="63" x14ac:dyDescent="0.25">
      <c r="A245" s="32"/>
      <c r="B245" s="6" t="s">
        <v>175</v>
      </c>
      <c r="C245" s="57">
        <f>C247+C248</f>
        <v>2105191.11</v>
      </c>
      <c r="D245" s="57">
        <f t="shared" ref="D245:E245" si="75">D247+D248</f>
        <v>0</v>
      </c>
      <c r="E245" s="57">
        <f t="shared" si="75"/>
        <v>0</v>
      </c>
      <c r="F245" s="42">
        <f t="shared" si="55"/>
        <v>0</v>
      </c>
      <c r="G245" s="70" t="s">
        <v>135</v>
      </c>
    </row>
    <row r="246" spans="1:7" ht="20.65" customHeight="1" x14ac:dyDescent="0.25">
      <c r="A246" s="32"/>
      <c r="B246" s="6" t="s">
        <v>8</v>
      </c>
      <c r="C246" s="57"/>
      <c r="D246" s="57"/>
      <c r="E246" s="57"/>
      <c r="F246" s="42"/>
      <c r="G246" s="70"/>
    </row>
    <row r="247" spans="1:7" ht="20.65" customHeight="1" x14ac:dyDescent="0.25">
      <c r="A247" s="32"/>
      <c r="B247" s="6" t="s">
        <v>9</v>
      </c>
      <c r="C247" s="57">
        <v>2084400</v>
      </c>
      <c r="D247" s="57"/>
      <c r="E247" s="57"/>
      <c r="F247" s="42">
        <f t="shared" ref="F247:F248" si="76">E247/C247*100</f>
        <v>0</v>
      </c>
      <c r="G247" s="70"/>
    </row>
    <row r="248" spans="1:7" ht="20.65" customHeight="1" x14ac:dyDescent="0.25">
      <c r="A248" s="32"/>
      <c r="B248" s="6" t="s">
        <v>18</v>
      </c>
      <c r="C248" s="57">
        <v>20791.11</v>
      </c>
      <c r="D248" s="57"/>
      <c r="E248" s="57"/>
      <c r="F248" s="42">
        <f t="shared" si="76"/>
        <v>0</v>
      </c>
      <c r="G248" s="70"/>
    </row>
    <row r="249" spans="1:7" ht="51.75" customHeight="1" x14ac:dyDescent="0.25">
      <c r="A249" s="32"/>
      <c r="B249" s="6" t="s">
        <v>198</v>
      </c>
      <c r="C249" s="57">
        <f>C252</f>
        <v>18149000</v>
      </c>
      <c r="D249" s="57">
        <f t="shared" ref="D249:E249" si="77">D252</f>
        <v>0</v>
      </c>
      <c r="E249" s="57">
        <f t="shared" si="77"/>
        <v>0</v>
      </c>
      <c r="F249" s="42">
        <f t="shared" si="55"/>
        <v>0</v>
      </c>
      <c r="G249" s="70" t="s">
        <v>135</v>
      </c>
    </row>
    <row r="250" spans="1:7" ht="20.65" customHeight="1" x14ac:dyDescent="0.25">
      <c r="A250" s="32"/>
      <c r="B250" s="6" t="s">
        <v>8</v>
      </c>
      <c r="C250" s="57"/>
      <c r="D250" s="57"/>
      <c r="E250" s="57"/>
      <c r="F250" s="42"/>
      <c r="G250" s="70"/>
    </row>
    <row r="251" spans="1:7" ht="20.65" customHeight="1" x14ac:dyDescent="0.25">
      <c r="A251" s="32"/>
      <c r="B251" s="6" t="s">
        <v>15</v>
      </c>
      <c r="C251" s="57"/>
      <c r="D251" s="57"/>
      <c r="E251" s="57"/>
      <c r="F251" s="42"/>
      <c r="G251" s="70"/>
    </row>
    <row r="252" spans="1:7" ht="20.65" customHeight="1" x14ac:dyDescent="0.25">
      <c r="A252" s="32"/>
      <c r="B252" s="90" t="s">
        <v>199</v>
      </c>
      <c r="C252" s="57">
        <v>18149000</v>
      </c>
      <c r="D252" s="57"/>
      <c r="E252" s="57"/>
      <c r="F252" s="42">
        <f t="shared" si="55"/>
        <v>0</v>
      </c>
      <c r="G252" s="70"/>
    </row>
    <row r="253" spans="1:7" ht="51.75" customHeight="1" x14ac:dyDescent="0.25">
      <c r="A253" s="32"/>
      <c r="B253" s="6" t="s">
        <v>200</v>
      </c>
      <c r="C253" s="57">
        <f>C256</f>
        <v>300000</v>
      </c>
      <c r="D253" s="57">
        <f t="shared" ref="D253:E253" si="78">D256</f>
        <v>0</v>
      </c>
      <c r="E253" s="57">
        <f t="shared" si="78"/>
        <v>0</v>
      </c>
      <c r="F253" s="42">
        <f t="shared" si="55"/>
        <v>0</v>
      </c>
      <c r="G253" s="70" t="s">
        <v>135</v>
      </c>
    </row>
    <row r="254" spans="1:7" ht="20.65" customHeight="1" x14ac:dyDescent="0.25">
      <c r="A254" s="32"/>
      <c r="B254" s="6" t="s">
        <v>8</v>
      </c>
      <c r="C254" s="57"/>
      <c r="D254" s="57"/>
      <c r="E254" s="57"/>
      <c r="F254" s="42"/>
      <c r="G254" s="70"/>
    </row>
    <row r="255" spans="1:7" ht="20.65" customHeight="1" x14ac:dyDescent="0.25">
      <c r="A255" s="32"/>
      <c r="B255" s="6" t="s">
        <v>9</v>
      </c>
      <c r="C255" s="57"/>
      <c r="D255" s="57"/>
      <c r="E255" s="57"/>
      <c r="F255" s="42"/>
      <c r="G255" s="70"/>
    </row>
    <row r="256" spans="1:7" ht="20.65" customHeight="1" x14ac:dyDescent="0.25">
      <c r="A256" s="32"/>
      <c r="B256" s="6" t="s">
        <v>12</v>
      </c>
      <c r="C256" s="57">
        <v>300000</v>
      </c>
      <c r="D256" s="57"/>
      <c r="E256" s="57"/>
      <c r="F256" s="42">
        <f t="shared" si="55"/>
        <v>0</v>
      </c>
      <c r="G256" s="70"/>
    </row>
    <row r="257" spans="1:7" ht="109.5" customHeight="1" x14ac:dyDescent="0.25">
      <c r="A257" s="32"/>
      <c r="B257" s="6" t="s">
        <v>201</v>
      </c>
      <c r="C257" s="57">
        <f>C260</f>
        <v>15291000</v>
      </c>
      <c r="D257" s="57">
        <f t="shared" ref="D257:E257" si="79">D260</f>
        <v>15291000</v>
      </c>
      <c r="E257" s="57">
        <f t="shared" si="79"/>
        <v>15291000</v>
      </c>
      <c r="F257" s="42">
        <f t="shared" si="55"/>
        <v>100</v>
      </c>
      <c r="G257" s="70" t="s">
        <v>135</v>
      </c>
    </row>
    <row r="258" spans="1:7" ht="20.65" customHeight="1" x14ac:dyDescent="0.25">
      <c r="A258" s="32"/>
      <c r="B258" s="90" t="s">
        <v>8</v>
      </c>
      <c r="C258" s="57"/>
      <c r="D258" s="57"/>
      <c r="E258" s="57"/>
      <c r="F258" s="42"/>
      <c r="G258" s="70"/>
    </row>
    <row r="259" spans="1:7" ht="20.65" customHeight="1" x14ac:dyDescent="0.25">
      <c r="A259" s="32"/>
      <c r="B259" s="90" t="s">
        <v>15</v>
      </c>
      <c r="C259" s="57"/>
      <c r="D259" s="57"/>
      <c r="E259" s="57"/>
      <c r="F259" s="42"/>
      <c r="G259" s="70"/>
    </row>
    <row r="260" spans="1:7" ht="20.65" customHeight="1" x14ac:dyDescent="0.25">
      <c r="A260" s="32"/>
      <c r="B260" s="90" t="s">
        <v>199</v>
      </c>
      <c r="C260" s="57">
        <v>15291000</v>
      </c>
      <c r="D260" s="57">
        <v>15291000</v>
      </c>
      <c r="E260" s="57">
        <v>15291000</v>
      </c>
      <c r="F260" s="42">
        <f t="shared" si="55"/>
        <v>100</v>
      </c>
      <c r="G260" s="70"/>
    </row>
    <row r="261" spans="1:7" ht="58.5" customHeight="1" x14ac:dyDescent="0.25">
      <c r="A261" s="32"/>
      <c r="B261" s="6" t="s">
        <v>202</v>
      </c>
      <c r="C261" s="57">
        <f>C263+C264</f>
        <v>19034375.300000001</v>
      </c>
      <c r="D261" s="57">
        <f t="shared" ref="D261:E261" si="80">D263+D264</f>
        <v>0</v>
      </c>
      <c r="E261" s="57">
        <f t="shared" si="80"/>
        <v>0</v>
      </c>
      <c r="F261" s="42">
        <f t="shared" si="55"/>
        <v>0</v>
      </c>
      <c r="G261" s="70" t="s">
        <v>133</v>
      </c>
    </row>
    <row r="262" spans="1:7" ht="33" customHeight="1" x14ac:dyDescent="0.25">
      <c r="A262" s="32"/>
      <c r="B262" s="6" t="s">
        <v>8</v>
      </c>
      <c r="C262" s="57"/>
      <c r="D262" s="57"/>
      <c r="E262" s="57"/>
      <c r="F262" s="42"/>
      <c r="G262" s="70"/>
    </row>
    <row r="263" spans="1:7" ht="33" customHeight="1" x14ac:dyDescent="0.25">
      <c r="A263" s="32"/>
      <c r="B263" s="6" t="s">
        <v>122</v>
      </c>
      <c r="C263" s="57">
        <v>8007400</v>
      </c>
      <c r="D263" s="57"/>
      <c r="E263" s="57"/>
      <c r="F263" s="42">
        <f t="shared" si="55"/>
        <v>0</v>
      </c>
      <c r="G263" s="70"/>
    </row>
    <row r="264" spans="1:7" ht="20.65" customHeight="1" x14ac:dyDescent="0.25">
      <c r="A264" s="32"/>
      <c r="B264" s="6" t="s">
        <v>12</v>
      </c>
      <c r="C264" s="57">
        <v>11026975.300000001</v>
      </c>
      <c r="D264" s="57"/>
      <c r="E264" s="57"/>
      <c r="F264" s="42">
        <f t="shared" si="55"/>
        <v>0</v>
      </c>
      <c r="G264" s="70"/>
    </row>
    <row r="265" spans="1:7" ht="48.75" customHeight="1" x14ac:dyDescent="0.25">
      <c r="A265" s="32"/>
      <c r="B265" s="6" t="s">
        <v>203</v>
      </c>
      <c r="C265" s="57">
        <f>C267+C268</f>
        <v>64749375.32</v>
      </c>
      <c r="D265" s="57">
        <f t="shared" ref="D265:E265" si="81">D267+D268</f>
        <v>0</v>
      </c>
      <c r="E265" s="57">
        <f t="shared" si="81"/>
        <v>0</v>
      </c>
      <c r="F265" s="42">
        <f t="shared" si="55"/>
        <v>0</v>
      </c>
      <c r="G265" s="70" t="s">
        <v>133</v>
      </c>
    </row>
    <row r="266" spans="1:7" ht="20.65" customHeight="1" x14ac:dyDescent="0.25">
      <c r="A266" s="32"/>
      <c r="B266" s="6" t="s">
        <v>8</v>
      </c>
      <c r="C266" s="57"/>
      <c r="D266" s="57"/>
      <c r="E266" s="57"/>
      <c r="F266" s="42"/>
      <c r="G266" s="70"/>
    </row>
    <row r="267" spans="1:7" ht="20.65" customHeight="1" x14ac:dyDescent="0.25">
      <c r="A267" s="32"/>
      <c r="B267" s="6" t="s">
        <v>9</v>
      </c>
      <c r="C267" s="57">
        <v>61338508.75</v>
      </c>
      <c r="D267" s="57"/>
      <c r="E267" s="57"/>
      <c r="F267" s="42">
        <f t="shared" si="55"/>
        <v>0</v>
      </c>
      <c r="G267" s="70"/>
    </row>
    <row r="268" spans="1:7" ht="20.65" customHeight="1" x14ac:dyDescent="0.25">
      <c r="A268" s="32"/>
      <c r="B268" s="6" t="s">
        <v>206</v>
      </c>
      <c r="C268" s="57">
        <f>309790.44+3101076.13</f>
        <v>3410866.57</v>
      </c>
      <c r="D268" s="57"/>
      <c r="E268" s="57"/>
      <c r="F268" s="42">
        <f t="shared" si="55"/>
        <v>0</v>
      </c>
      <c r="G268" s="70"/>
    </row>
    <row r="269" spans="1:7" ht="69.75" customHeight="1" x14ac:dyDescent="0.25">
      <c r="A269" s="32"/>
      <c r="B269" s="6" t="s">
        <v>204</v>
      </c>
      <c r="C269" s="57">
        <f>C271+C272</f>
        <v>46022400</v>
      </c>
      <c r="D269" s="57">
        <f t="shared" ref="D269:E269" si="82">D271+D272</f>
        <v>0</v>
      </c>
      <c r="E269" s="57">
        <f t="shared" si="82"/>
        <v>0</v>
      </c>
      <c r="F269" s="42">
        <f t="shared" si="55"/>
        <v>0</v>
      </c>
      <c r="G269" s="70" t="s">
        <v>133</v>
      </c>
    </row>
    <row r="270" spans="1:7" ht="20.65" customHeight="1" x14ac:dyDescent="0.25">
      <c r="A270" s="32"/>
      <c r="B270" s="6" t="s">
        <v>8</v>
      </c>
      <c r="C270" s="57"/>
      <c r="D270" s="57"/>
      <c r="E270" s="57"/>
      <c r="F270" s="42"/>
      <c r="G270" s="70"/>
    </row>
    <row r="271" spans="1:7" ht="20.65" customHeight="1" x14ac:dyDescent="0.25">
      <c r="A271" s="32"/>
      <c r="B271" s="6" t="s">
        <v>15</v>
      </c>
      <c r="C271" s="57">
        <v>15456100</v>
      </c>
      <c r="D271" s="57"/>
      <c r="E271" s="57"/>
      <c r="F271" s="42">
        <f t="shared" si="55"/>
        <v>0</v>
      </c>
      <c r="G271" s="70"/>
    </row>
    <row r="272" spans="1:7" ht="20.65" customHeight="1" x14ac:dyDescent="0.25">
      <c r="A272" s="32"/>
      <c r="B272" s="6" t="s">
        <v>207</v>
      </c>
      <c r="C272" s="57">
        <v>30566300</v>
      </c>
      <c r="D272" s="57"/>
      <c r="E272" s="57"/>
      <c r="F272" s="42">
        <f t="shared" si="55"/>
        <v>0</v>
      </c>
      <c r="G272" s="70"/>
    </row>
    <row r="273" spans="1:8" ht="153.75" customHeight="1" x14ac:dyDescent="0.25">
      <c r="A273" s="32"/>
      <c r="B273" s="6" t="s">
        <v>205</v>
      </c>
      <c r="C273" s="57">
        <f>C276</f>
        <v>3795125.28</v>
      </c>
      <c r="D273" s="57">
        <f t="shared" ref="D273:E273" si="83">D276</f>
        <v>0</v>
      </c>
      <c r="E273" s="57">
        <f t="shared" si="83"/>
        <v>0</v>
      </c>
      <c r="F273" s="42">
        <f t="shared" si="55"/>
        <v>0</v>
      </c>
      <c r="G273" s="70" t="s">
        <v>209</v>
      </c>
    </row>
    <row r="274" spans="1:8" ht="20.65" customHeight="1" x14ac:dyDescent="0.25">
      <c r="A274" s="32"/>
      <c r="B274" s="6" t="s">
        <v>8</v>
      </c>
      <c r="C274" s="57"/>
      <c r="D274" s="57"/>
      <c r="E274" s="57"/>
      <c r="F274" s="42"/>
      <c r="G274" s="70"/>
    </row>
    <row r="275" spans="1:8" ht="20.65" customHeight="1" x14ac:dyDescent="0.25">
      <c r="A275" s="32"/>
      <c r="B275" s="6" t="s">
        <v>9</v>
      </c>
      <c r="C275" s="57"/>
      <c r="D275" s="57"/>
      <c r="E275" s="57"/>
      <c r="F275" s="42">
        <v>0</v>
      </c>
      <c r="G275" s="70"/>
    </row>
    <row r="276" spans="1:8" ht="20.65" customHeight="1" x14ac:dyDescent="0.25">
      <c r="A276" s="32"/>
      <c r="B276" s="6" t="s">
        <v>12</v>
      </c>
      <c r="C276" s="57">
        <v>3795125.28</v>
      </c>
      <c r="D276" s="57"/>
      <c r="E276" s="57"/>
      <c r="F276" s="42">
        <f t="shared" si="55"/>
        <v>0</v>
      </c>
      <c r="G276" s="70"/>
    </row>
    <row r="277" spans="1:8" ht="18" customHeight="1" x14ac:dyDescent="0.25">
      <c r="A277" s="29" t="s">
        <v>29</v>
      </c>
      <c r="B277" s="49" t="s">
        <v>53</v>
      </c>
      <c r="C277" s="56">
        <f>C278+C282+C286+C290</f>
        <v>11309500</v>
      </c>
      <c r="D277" s="56">
        <f t="shared" ref="D277:E277" si="84">D278+D282+D286+D290</f>
        <v>663000</v>
      </c>
      <c r="E277" s="56">
        <f t="shared" si="84"/>
        <v>663000</v>
      </c>
      <c r="F277" s="3">
        <f>E277/C277*100</f>
        <v>5.8623281312171187</v>
      </c>
      <c r="G277" s="71"/>
    </row>
    <row r="278" spans="1:8" ht="88.9" customHeight="1" x14ac:dyDescent="0.25">
      <c r="A278" s="32"/>
      <c r="B278" s="6" t="s">
        <v>107</v>
      </c>
      <c r="C278" s="57">
        <f t="shared" ref="C278:E278" si="85">C280+C281</f>
        <v>63000</v>
      </c>
      <c r="D278" s="57">
        <f t="shared" si="85"/>
        <v>63000</v>
      </c>
      <c r="E278" s="57">
        <f t="shared" si="85"/>
        <v>63000</v>
      </c>
      <c r="F278" s="42">
        <f>E278/C278*100</f>
        <v>100</v>
      </c>
      <c r="G278" s="70" t="s">
        <v>136</v>
      </c>
      <c r="H278" s="52"/>
    </row>
    <row r="279" spans="1:8" ht="15.75" x14ac:dyDescent="0.25">
      <c r="A279" s="32"/>
      <c r="B279" s="6" t="s">
        <v>8</v>
      </c>
      <c r="C279" s="57"/>
      <c r="D279" s="57"/>
      <c r="E279" s="57"/>
      <c r="F279" s="42"/>
      <c r="G279" s="70"/>
    </row>
    <row r="280" spans="1:8" ht="15.75" x14ac:dyDescent="0.25">
      <c r="A280" s="32"/>
      <c r="B280" s="6" t="s">
        <v>15</v>
      </c>
      <c r="C280" s="57"/>
      <c r="D280" s="57"/>
      <c r="E280" s="57"/>
      <c r="F280" s="42"/>
      <c r="G280" s="70"/>
    </row>
    <row r="281" spans="1:8" ht="19.149999999999999" customHeight="1" x14ac:dyDescent="0.25">
      <c r="A281" s="32"/>
      <c r="B281" s="6" t="s">
        <v>27</v>
      </c>
      <c r="C281" s="57">
        <v>63000</v>
      </c>
      <c r="D281" s="57">
        <v>63000</v>
      </c>
      <c r="E281" s="57">
        <v>63000</v>
      </c>
      <c r="F281" s="42">
        <f>E281/C281*100</f>
        <v>100</v>
      </c>
      <c r="G281" s="70"/>
    </row>
    <row r="282" spans="1:8" ht="79.150000000000006" customHeight="1" x14ac:dyDescent="0.25">
      <c r="A282" s="32"/>
      <c r="B282" s="6" t="s">
        <v>177</v>
      </c>
      <c r="C282" s="57">
        <f t="shared" ref="C282:E282" si="86">SUM(C284+C285)</f>
        <v>5000000</v>
      </c>
      <c r="D282" s="57">
        <f t="shared" si="86"/>
        <v>600000</v>
      </c>
      <c r="E282" s="57">
        <f t="shared" si="86"/>
        <v>600000</v>
      </c>
      <c r="F282" s="42">
        <f>E282/C282*100</f>
        <v>12</v>
      </c>
      <c r="G282" s="70" t="s">
        <v>136</v>
      </c>
      <c r="H282" s="52"/>
    </row>
    <row r="283" spans="1:8" ht="15.75" x14ac:dyDescent="0.25">
      <c r="A283" s="32"/>
      <c r="B283" s="6" t="s">
        <v>8</v>
      </c>
      <c r="C283" s="57"/>
      <c r="D283" s="57"/>
      <c r="E283" s="57"/>
      <c r="F283" s="42"/>
      <c r="G283" s="70"/>
    </row>
    <row r="284" spans="1:8" ht="15.75" x14ac:dyDescent="0.25">
      <c r="A284" s="32"/>
      <c r="B284" s="6" t="s">
        <v>15</v>
      </c>
      <c r="C284" s="57">
        <v>5000000</v>
      </c>
      <c r="D284" s="57">
        <v>600000</v>
      </c>
      <c r="E284" s="57">
        <v>600000</v>
      </c>
      <c r="F284" s="42">
        <f>E284/C284*100</f>
        <v>12</v>
      </c>
      <c r="G284" s="70"/>
    </row>
    <row r="285" spans="1:8" ht="22.9" customHeight="1" x14ac:dyDescent="0.25">
      <c r="A285" s="32"/>
      <c r="B285" s="6" t="s">
        <v>104</v>
      </c>
      <c r="C285" s="57"/>
      <c r="D285" s="57"/>
      <c r="E285" s="57"/>
      <c r="F285" s="42"/>
      <c r="G285" s="70"/>
    </row>
    <row r="286" spans="1:8" ht="66.75" customHeight="1" x14ac:dyDescent="0.25">
      <c r="A286" s="32"/>
      <c r="B286" s="90" t="s">
        <v>208</v>
      </c>
      <c r="C286" s="57">
        <f>C289</f>
        <v>1975000</v>
      </c>
      <c r="D286" s="57">
        <f t="shared" ref="D286:E286" si="87">D289</f>
        <v>0</v>
      </c>
      <c r="E286" s="57">
        <f t="shared" si="87"/>
        <v>0</v>
      </c>
      <c r="F286" s="42">
        <f>E286/C286*100</f>
        <v>0</v>
      </c>
      <c r="G286" s="70" t="s">
        <v>133</v>
      </c>
    </row>
    <row r="287" spans="1:8" ht="22.9" customHeight="1" x14ac:dyDescent="0.25">
      <c r="A287" s="32"/>
      <c r="B287" s="90" t="s">
        <v>8</v>
      </c>
      <c r="C287" s="57"/>
      <c r="D287" s="57"/>
      <c r="E287" s="57"/>
      <c r="F287" s="42"/>
      <c r="G287" s="70"/>
    </row>
    <row r="288" spans="1:8" ht="22.9" customHeight="1" x14ac:dyDescent="0.25">
      <c r="A288" s="32"/>
      <c r="B288" s="90" t="s">
        <v>15</v>
      </c>
      <c r="C288" s="57"/>
      <c r="D288" s="57"/>
      <c r="E288" s="57"/>
      <c r="F288" s="42"/>
      <c r="G288" s="70"/>
    </row>
    <row r="289" spans="1:7" ht="22.9" customHeight="1" x14ac:dyDescent="0.25">
      <c r="A289" s="32"/>
      <c r="B289" s="90" t="s">
        <v>12</v>
      </c>
      <c r="C289" s="57">
        <v>1975000</v>
      </c>
      <c r="D289" s="57"/>
      <c r="E289" s="57"/>
      <c r="F289" s="42">
        <f>E289/C289*100</f>
        <v>0</v>
      </c>
      <c r="G289" s="70"/>
    </row>
    <row r="290" spans="1:7" ht="102.75" customHeight="1" x14ac:dyDescent="0.25">
      <c r="A290" s="32"/>
      <c r="B290" s="6" t="s">
        <v>210</v>
      </c>
      <c r="C290" s="57">
        <f>C293</f>
        <v>4271500</v>
      </c>
      <c r="D290" s="57">
        <f t="shared" ref="D290:E290" si="88">D293</f>
        <v>0</v>
      </c>
      <c r="E290" s="57">
        <f t="shared" si="88"/>
        <v>0</v>
      </c>
      <c r="F290" s="42">
        <f>E290/C290*100</f>
        <v>0</v>
      </c>
      <c r="G290" s="70" t="s">
        <v>136</v>
      </c>
    </row>
    <row r="291" spans="1:7" ht="22.9" customHeight="1" x14ac:dyDescent="0.25">
      <c r="A291" s="32"/>
      <c r="B291" s="6" t="s">
        <v>8</v>
      </c>
      <c r="C291" s="57"/>
      <c r="D291" s="57"/>
      <c r="E291" s="57"/>
      <c r="F291" s="42"/>
      <c r="G291" s="70"/>
    </row>
    <row r="292" spans="1:7" ht="22.9" customHeight="1" x14ac:dyDescent="0.25">
      <c r="A292" s="32"/>
      <c r="B292" s="6" t="s">
        <v>15</v>
      </c>
      <c r="C292" s="57"/>
      <c r="D292" s="57"/>
      <c r="E292" s="57"/>
      <c r="F292" s="42"/>
      <c r="G292" s="70"/>
    </row>
    <row r="293" spans="1:7" ht="22.9" customHeight="1" x14ac:dyDescent="0.25">
      <c r="A293" s="32"/>
      <c r="B293" s="90" t="s">
        <v>211</v>
      </c>
      <c r="C293" s="57">
        <v>4271500</v>
      </c>
      <c r="D293" s="57"/>
      <c r="E293" s="57"/>
      <c r="F293" s="42">
        <f>E293/C293*100</f>
        <v>0</v>
      </c>
      <c r="G293" s="70"/>
    </row>
    <row r="294" spans="1:7" ht="18" customHeight="1" x14ac:dyDescent="0.25">
      <c r="A294" s="29" t="s">
        <v>61</v>
      </c>
      <c r="B294" s="47" t="s">
        <v>31</v>
      </c>
      <c r="C294" s="64">
        <f>C295+C299+C303+C307+C311+C315+C319+C323+C327+C331+C335+C339</f>
        <v>258879409.32999998</v>
      </c>
      <c r="D294" s="64">
        <f t="shared" ref="D294:E294" si="89">D295+D299+D303+D307+D311+D315+D319+D323+D327+D331+D335+D339</f>
        <v>51371350.149999999</v>
      </c>
      <c r="E294" s="64">
        <f t="shared" si="89"/>
        <v>51371350.149999999</v>
      </c>
      <c r="F294" s="3">
        <f>E294/C294*100</f>
        <v>19.843737392229471</v>
      </c>
      <c r="G294" s="71"/>
    </row>
    <row r="295" spans="1:7" ht="199.15" customHeight="1" x14ac:dyDescent="0.25">
      <c r="A295" s="29"/>
      <c r="B295" s="44" t="s">
        <v>32</v>
      </c>
      <c r="C295" s="57">
        <f t="shared" ref="C295:E295" si="90">C297+C298</f>
        <v>2540000</v>
      </c>
      <c r="D295" s="57">
        <f t="shared" si="90"/>
        <v>251565.3</v>
      </c>
      <c r="E295" s="57">
        <f t="shared" si="90"/>
        <v>251565.3</v>
      </c>
      <c r="F295" s="42">
        <f>E295/C295*100</f>
        <v>9.9041456692913385</v>
      </c>
      <c r="G295" s="70" t="s">
        <v>135</v>
      </c>
    </row>
    <row r="296" spans="1:7" ht="15.75" x14ac:dyDescent="0.25">
      <c r="A296" s="32"/>
      <c r="B296" s="6" t="s">
        <v>8</v>
      </c>
      <c r="C296" s="57"/>
      <c r="D296" s="57"/>
      <c r="E296" s="57"/>
      <c r="F296" s="42"/>
      <c r="G296" s="70"/>
    </row>
    <row r="297" spans="1:7" ht="15.75" x14ac:dyDescent="0.25">
      <c r="A297" s="32"/>
      <c r="B297" s="6" t="s">
        <v>9</v>
      </c>
      <c r="C297" s="57"/>
      <c r="D297" s="57"/>
      <c r="E297" s="57"/>
      <c r="F297" s="42"/>
      <c r="G297" s="70"/>
    </row>
    <row r="298" spans="1:7" ht="21" customHeight="1" x14ac:dyDescent="0.25">
      <c r="A298" s="32"/>
      <c r="B298" s="6" t="s">
        <v>104</v>
      </c>
      <c r="C298" s="57">
        <v>2540000</v>
      </c>
      <c r="D298" s="57">
        <v>251565.3</v>
      </c>
      <c r="E298" s="57">
        <v>251565.3</v>
      </c>
      <c r="F298" s="42">
        <f>E298/C298*100</f>
        <v>9.9041456692913385</v>
      </c>
      <c r="G298" s="70"/>
    </row>
    <row r="299" spans="1:7" ht="81" customHeight="1" x14ac:dyDescent="0.25">
      <c r="A299" s="32"/>
      <c r="B299" s="15" t="s">
        <v>103</v>
      </c>
      <c r="C299" s="62">
        <f>C301+C302</f>
        <v>47528777.329999998</v>
      </c>
      <c r="D299" s="62">
        <f t="shared" ref="D299:E299" si="91">D301+D302</f>
        <v>47528777.329999998</v>
      </c>
      <c r="E299" s="62">
        <f t="shared" si="91"/>
        <v>47528777.329999998</v>
      </c>
      <c r="F299" s="42">
        <f>E299/C299*100</f>
        <v>100</v>
      </c>
      <c r="G299" s="70" t="s">
        <v>132</v>
      </c>
    </row>
    <row r="300" spans="1:7" ht="15.75" x14ac:dyDescent="0.25">
      <c r="A300" s="32"/>
      <c r="B300" s="6" t="s">
        <v>8</v>
      </c>
      <c r="C300" s="57"/>
      <c r="D300" s="57"/>
      <c r="E300" s="57"/>
      <c r="F300" s="42"/>
      <c r="G300" s="70"/>
    </row>
    <row r="301" spans="1:7" ht="19.5" customHeight="1" x14ac:dyDescent="0.25">
      <c r="A301" s="32"/>
      <c r="B301" s="6" t="s">
        <v>122</v>
      </c>
      <c r="C301" s="57">
        <v>33884511.32</v>
      </c>
      <c r="D301" s="57">
        <v>33884511.32</v>
      </c>
      <c r="E301" s="57">
        <v>33884511.32</v>
      </c>
      <c r="F301" s="42">
        <f>E301/C301*100</f>
        <v>100</v>
      </c>
      <c r="G301" s="70"/>
    </row>
    <row r="302" spans="1:7" ht="21" customHeight="1" x14ac:dyDescent="0.25">
      <c r="A302" s="32"/>
      <c r="B302" s="6" t="s">
        <v>12</v>
      </c>
      <c r="C302" s="57">
        <v>13644266.01</v>
      </c>
      <c r="D302" s="57">
        <v>13644266.01</v>
      </c>
      <c r="E302" s="57">
        <v>13644266.01</v>
      </c>
      <c r="F302" s="42">
        <f>E302/C302*100</f>
        <v>100</v>
      </c>
      <c r="G302" s="70"/>
    </row>
    <row r="303" spans="1:7" ht="231" customHeight="1" x14ac:dyDescent="0.25">
      <c r="A303" s="32"/>
      <c r="B303" s="15" t="s">
        <v>105</v>
      </c>
      <c r="C303" s="62">
        <f t="shared" ref="C303:E303" si="92">C305+C306</f>
        <v>1176300</v>
      </c>
      <c r="D303" s="62">
        <f t="shared" si="92"/>
        <v>180868</v>
      </c>
      <c r="E303" s="62">
        <f t="shared" si="92"/>
        <v>180868</v>
      </c>
      <c r="F303" s="42">
        <f>E303/C303*100</f>
        <v>15.376009521380601</v>
      </c>
      <c r="G303" s="70" t="s">
        <v>135</v>
      </c>
    </row>
    <row r="304" spans="1:7" ht="15.75" x14ac:dyDescent="0.25">
      <c r="A304" s="32"/>
      <c r="B304" s="6" t="s">
        <v>8</v>
      </c>
      <c r="C304" s="57"/>
      <c r="D304" s="57"/>
      <c r="E304" s="57"/>
      <c r="F304" s="42"/>
      <c r="G304" s="70"/>
    </row>
    <row r="305" spans="1:7" ht="15.75" x14ac:dyDescent="0.25">
      <c r="A305" s="32"/>
      <c r="B305" s="6" t="s">
        <v>9</v>
      </c>
      <c r="C305" s="57"/>
      <c r="D305" s="57"/>
      <c r="E305" s="57"/>
      <c r="F305" s="42"/>
      <c r="G305" s="70"/>
    </row>
    <row r="306" spans="1:7" ht="19.5" customHeight="1" x14ac:dyDescent="0.25">
      <c r="A306" s="32"/>
      <c r="B306" s="6" t="s">
        <v>104</v>
      </c>
      <c r="C306" s="57">
        <v>1176300</v>
      </c>
      <c r="D306" s="57">
        <v>180868</v>
      </c>
      <c r="E306" s="57">
        <v>180868</v>
      </c>
      <c r="F306" s="42">
        <f>E306/C306*100</f>
        <v>15.376009521380601</v>
      </c>
      <c r="G306" s="70"/>
    </row>
    <row r="307" spans="1:7" ht="101.65" customHeight="1" x14ac:dyDescent="0.25">
      <c r="A307" s="32"/>
      <c r="B307" s="15" t="s">
        <v>34</v>
      </c>
      <c r="C307" s="62">
        <f t="shared" ref="C307:E307" si="93">C309+C310</f>
        <v>2475000</v>
      </c>
      <c r="D307" s="62">
        <f t="shared" si="93"/>
        <v>300000</v>
      </c>
      <c r="E307" s="62">
        <f t="shared" si="93"/>
        <v>300000</v>
      </c>
      <c r="F307" s="42">
        <f>E307/C307*100</f>
        <v>12.121212121212121</v>
      </c>
      <c r="G307" s="70" t="s">
        <v>130</v>
      </c>
    </row>
    <row r="308" spans="1:7" ht="15.75" x14ac:dyDescent="0.25">
      <c r="A308" s="32"/>
      <c r="B308" s="6" t="s">
        <v>8</v>
      </c>
      <c r="C308" s="57"/>
      <c r="D308" s="57"/>
      <c r="E308" s="57"/>
      <c r="F308" s="42"/>
      <c r="G308" s="70"/>
    </row>
    <row r="309" spans="1:7" ht="15.75" x14ac:dyDescent="0.25">
      <c r="A309" s="32"/>
      <c r="B309" s="6" t="s">
        <v>9</v>
      </c>
      <c r="C309" s="57"/>
      <c r="D309" s="57"/>
      <c r="E309" s="57"/>
      <c r="F309" s="42"/>
      <c r="G309" s="70"/>
    </row>
    <row r="310" spans="1:7" ht="22.15" customHeight="1" x14ac:dyDescent="0.25">
      <c r="A310" s="32"/>
      <c r="B310" s="6" t="s">
        <v>104</v>
      </c>
      <c r="C310" s="57">
        <v>2475000</v>
      </c>
      <c r="D310" s="57">
        <v>300000</v>
      </c>
      <c r="E310" s="57">
        <v>300000</v>
      </c>
      <c r="F310" s="42">
        <f>E310/C310*100</f>
        <v>12.121212121212121</v>
      </c>
      <c r="G310" s="70"/>
    </row>
    <row r="311" spans="1:7" ht="220.15" customHeight="1" x14ac:dyDescent="0.25">
      <c r="A311" s="32"/>
      <c r="B311" s="15" t="s">
        <v>84</v>
      </c>
      <c r="C311" s="62">
        <f t="shared" ref="C311:E311" si="94">C313+C314</f>
        <v>70900</v>
      </c>
      <c r="D311" s="62">
        <f t="shared" si="94"/>
        <v>9768</v>
      </c>
      <c r="E311" s="62">
        <f t="shared" si="94"/>
        <v>9768</v>
      </c>
      <c r="F311" s="42">
        <f>E311/C311*100</f>
        <v>13.777150916784203</v>
      </c>
      <c r="G311" s="70" t="s">
        <v>136</v>
      </c>
    </row>
    <row r="312" spans="1:7" ht="15.75" x14ac:dyDescent="0.25">
      <c r="A312" s="32"/>
      <c r="B312" s="6" t="s">
        <v>8</v>
      </c>
      <c r="C312" s="57"/>
      <c r="D312" s="57"/>
      <c r="E312" s="57"/>
      <c r="F312" s="42"/>
      <c r="G312" s="70"/>
    </row>
    <row r="313" spans="1:7" ht="15.75" x14ac:dyDescent="0.25">
      <c r="A313" s="32"/>
      <c r="B313" s="6" t="s">
        <v>9</v>
      </c>
      <c r="C313" s="57"/>
      <c r="D313" s="57"/>
      <c r="E313" s="57"/>
      <c r="F313" s="42"/>
      <c r="G313" s="70"/>
    </row>
    <row r="314" spans="1:7" ht="19.899999999999999" customHeight="1" x14ac:dyDescent="0.25">
      <c r="A314" s="32"/>
      <c r="B314" s="6" t="s">
        <v>104</v>
      </c>
      <c r="C314" s="57">
        <v>70900</v>
      </c>
      <c r="D314" s="57">
        <v>9768</v>
      </c>
      <c r="E314" s="57">
        <v>9768</v>
      </c>
      <c r="F314" s="42">
        <f>E314/C314*100</f>
        <v>13.777150916784203</v>
      </c>
      <c r="G314" s="70"/>
    </row>
    <row r="315" spans="1:7" ht="96.75" customHeight="1" x14ac:dyDescent="0.25">
      <c r="A315" s="29"/>
      <c r="B315" s="44" t="s">
        <v>35</v>
      </c>
      <c r="C315" s="57">
        <f t="shared" ref="C315:E315" si="95">C317+C318</f>
        <v>0</v>
      </c>
      <c r="D315" s="57">
        <f t="shared" si="95"/>
        <v>0</v>
      </c>
      <c r="E315" s="57">
        <f t="shared" si="95"/>
        <v>0</v>
      </c>
      <c r="F315" s="42">
        <v>0</v>
      </c>
      <c r="G315" s="70" t="s">
        <v>130</v>
      </c>
    </row>
    <row r="316" spans="1:7" ht="15.75" x14ac:dyDescent="0.25">
      <c r="A316" s="32"/>
      <c r="B316" s="6" t="s">
        <v>8</v>
      </c>
      <c r="C316" s="57"/>
      <c r="D316" s="57"/>
      <c r="E316" s="57"/>
      <c r="F316" s="42"/>
      <c r="G316" s="70"/>
    </row>
    <row r="317" spans="1:7" ht="19.5" customHeight="1" x14ac:dyDescent="0.25">
      <c r="A317" s="32"/>
      <c r="B317" s="6" t="s">
        <v>15</v>
      </c>
      <c r="C317" s="57"/>
      <c r="D317" s="57"/>
      <c r="E317" s="57"/>
      <c r="F317" s="42">
        <v>0</v>
      </c>
      <c r="G317" s="70"/>
    </row>
    <row r="318" spans="1:7" ht="21.4" customHeight="1" x14ac:dyDescent="0.25">
      <c r="A318" s="32"/>
      <c r="B318" s="6" t="s">
        <v>12</v>
      </c>
      <c r="C318" s="57"/>
      <c r="D318" s="57"/>
      <c r="E318" s="57"/>
      <c r="F318" s="42"/>
      <c r="G318" s="70"/>
    </row>
    <row r="319" spans="1:7" ht="136.5" customHeight="1" x14ac:dyDescent="0.25">
      <c r="A319" s="29"/>
      <c r="B319" s="44" t="s">
        <v>36</v>
      </c>
      <c r="C319" s="57">
        <f t="shared" ref="C319:E319" si="96">C321+C322</f>
        <v>18664200</v>
      </c>
      <c r="D319" s="57">
        <f t="shared" si="96"/>
        <v>1199259.68</v>
      </c>
      <c r="E319" s="57">
        <f t="shared" si="96"/>
        <v>1199259.68</v>
      </c>
      <c r="F319" s="42">
        <f>E319/C319*100</f>
        <v>6.4254545064883564</v>
      </c>
      <c r="G319" s="70" t="s">
        <v>135</v>
      </c>
    </row>
    <row r="320" spans="1:7" ht="15.75" x14ac:dyDescent="0.25">
      <c r="A320" s="32"/>
      <c r="B320" s="6" t="s">
        <v>8</v>
      </c>
      <c r="C320" s="57"/>
      <c r="D320" s="57"/>
      <c r="E320" s="57"/>
      <c r="F320" s="42"/>
      <c r="G320" s="70"/>
    </row>
    <row r="321" spans="1:7" ht="15.75" x14ac:dyDescent="0.25">
      <c r="A321" s="32"/>
      <c r="B321" s="6" t="s">
        <v>9</v>
      </c>
      <c r="C321" s="57"/>
      <c r="D321" s="57"/>
      <c r="E321" s="57"/>
      <c r="F321" s="42"/>
      <c r="G321" s="70"/>
    </row>
    <row r="322" spans="1:7" ht="22.15" customHeight="1" x14ac:dyDescent="0.25">
      <c r="A322" s="32"/>
      <c r="B322" s="6" t="s">
        <v>12</v>
      </c>
      <c r="C322" s="57">
        <v>18664200</v>
      </c>
      <c r="D322" s="57">
        <v>1199259.68</v>
      </c>
      <c r="E322" s="57">
        <v>1199259.68</v>
      </c>
      <c r="F322" s="42">
        <f>E322/C322*100</f>
        <v>6.4254545064883564</v>
      </c>
      <c r="G322" s="70"/>
    </row>
    <row r="323" spans="1:7" ht="129.6" customHeight="1" x14ac:dyDescent="0.25">
      <c r="A323" s="32"/>
      <c r="B323" s="15" t="s">
        <v>37</v>
      </c>
      <c r="C323" s="62">
        <f t="shared" ref="C323:E323" si="97">C325+C326</f>
        <v>183374532</v>
      </c>
      <c r="D323" s="62">
        <f t="shared" si="97"/>
        <v>1837803</v>
      </c>
      <c r="E323" s="62">
        <f t="shared" si="97"/>
        <v>1837803</v>
      </c>
      <c r="F323" s="42">
        <f>E323/C323*100</f>
        <v>1.0022127827434619</v>
      </c>
      <c r="G323" s="70" t="s">
        <v>133</v>
      </c>
    </row>
    <row r="324" spans="1:7" ht="22.15" customHeight="1" x14ac:dyDescent="0.25">
      <c r="A324" s="32"/>
      <c r="B324" s="6" t="s">
        <v>8</v>
      </c>
      <c r="C324" s="57"/>
      <c r="D324" s="57"/>
      <c r="E324" s="57"/>
      <c r="F324" s="42"/>
      <c r="G324" s="70"/>
    </row>
    <row r="325" spans="1:7" ht="22.15" customHeight="1" x14ac:dyDescent="0.25">
      <c r="A325" s="32"/>
      <c r="B325" s="6" t="s">
        <v>184</v>
      </c>
      <c r="C325" s="57">
        <v>150294078</v>
      </c>
      <c r="D325" s="57"/>
      <c r="E325" s="57"/>
      <c r="F325" s="42"/>
      <c r="G325" s="70"/>
    </row>
    <row r="326" spans="1:7" ht="22.15" customHeight="1" x14ac:dyDescent="0.25">
      <c r="A326" s="32"/>
      <c r="B326" s="6" t="s">
        <v>12</v>
      </c>
      <c r="C326" s="57">
        <v>33080454</v>
      </c>
      <c r="D326" s="57">
        <v>1837803</v>
      </c>
      <c r="E326" s="57">
        <v>1837803</v>
      </c>
      <c r="F326" s="42">
        <f>E326/C326*100</f>
        <v>5.5555555555555554</v>
      </c>
      <c r="G326" s="70"/>
    </row>
    <row r="327" spans="1:7" ht="72" customHeight="1" x14ac:dyDescent="0.25">
      <c r="A327" s="29"/>
      <c r="B327" s="44" t="s">
        <v>38</v>
      </c>
      <c r="C327" s="57">
        <f t="shared" ref="C327:E327" si="98">C329+C330</f>
        <v>339200</v>
      </c>
      <c r="D327" s="57">
        <f t="shared" si="98"/>
        <v>52544.84</v>
      </c>
      <c r="E327" s="57">
        <f t="shared" si="98"/>
        <v>52544.84</v>
      </c>
      <c r="F327" s="42">
        <f>E327/C327*100</f>
        <v>15.490813679245283</v>
      </c>
      <c r="G327" s="70" t="s">
        <v>137</v>
      </c>
    </row>
    <row r="328" spans="1:7" ht="15.75" x14ac:dyDescent="0.25">
      <c r="A328" s="32"/>
      <c r="B328" s="6" t="s">
        <v>8</v>
      </c>
      <c r="C328" s="57"/>
      <c r="D328" s="57"/>
      <c r="E328" s="57"/>
      <c r="F328" s="42"/>
      <c r="G328" s="70"/>
    </row>
    <row r="329" spans="1:7" ht="15.75" x14ac:dyDescent="0.25">
      <c r="A329" s="32"/>
      <c r="B329" s="6" t="s">
        <v>9</v>
      </c>
      <c r="C329" s="57"/>
      <c r="D329" s="57"/>
      <c r="E329" s="57"/>
      <c r="F329" s="42"/>
      <c r="G329" s="70"/>
    </row>
    <row r="330" spans="1:7" ht="22.15" customHeight="1" x14ac:dyDescent="0.25">
      <c r="A330" s="32"/>
      <c r="B330" s="6" t="s">
        <v>10</v>
      </c>
      <c r="C330" s="57">
        <v>339200</v>
      </c>
      <c r="D330" s="57">
        <v>52544.84</v>
      </c>
      <c r="E330" s="57">
        <v>52544.84</v>
      </c>
      <c r="F330" s="42">
        <f>E330/C330*100</f>
        <v>15.490813679245283</v>
      </c>
      <c r="G330" s="70"/>
    </row>
    <row r="331" spans="1:7" ht="126" x14ac:dyDescent="0.25">
      <c r="A331" s="32"/>
      <c r="B331" s="44" t="s">
        <v>142</v>
      </c>
      <c r="C331" s="57">
        <f t="shared" ref="C331:E331" si="99">C333+C334</f>
        <v>222100</v>
      </c>
      <c r="D331" s="57">
        <f t="shared" si="99"/>
        <v>10764</v>
      </c>
      <c r="E331" s="57">
        <f t="shared" si="99"/>
        <v>10764</v>
      </c>
      <c r="F331" s="42">
        <f>E331/C331*100</f>
        <v>4.846465556055831</v>
      </c>
      <c r="G331" s="70" t="s">
        <v>135</v>
      </c>
    </row>
    <row r="332" spans="1:7" ht="22.15" customHeight="1" x14ac:dyDescent="0.25">
      <c r="A332" s="32"/>
      <c r="B332" s="6" t="s">
        <v>8</v>
      </c>
      <c r="C332" s="57"/>
      <c r="D332" s="57"/>
      <c r="E332" s="57"/>
      <c r="F332" s="42"/>
      <c r="G332" s="70"/>
    </row>
    <row r="333" spans="1:7" ht="22.15" customHeight="1" x14ac:dyDescent="0.25">
      <c r="A333" s="32"/>
      <c r="B333" s="6" t="s">
        <v>9</v>
      </c>
      <c r="C333" s="57"/>
      <c r="D333" s="57"/>
      <c r="E333" s="57"/>
      <c r="F333" s="42"/>
      <c r="G333" s="70"/>
    </row>
    <row r="334" spans="1:7" ht="22.15" customHeight="1" x14ac:dyDescent="0.25">
      <c r="A334" s="32"/>
      <c r="B334" s="6" t="s">
        <v>12</v>
      </c>
      <c r="C334" s="57">
        <v>222100</v>
      </c>
      <c r="D334" s="57">
        <v>10764</v>
      </c>
      <c r="E334" s="57">
        <v>10764</v>
      </c>
      <c r="F334" s="42">
        <f>E334/C334*100</f>
        <v>4.846465556055831</v>
      </c>
      <c r="G334" s="70"/>
    </row>
    <row r="335" spans="1:7" ht="85.9" customHeight="1" x14ac:dyDescent="0.25">
      <c r="A335" s="32"/>
      <c r="B335" s="44" t="s">
        <v>143</v>
      </c>
      <c r="C335" s="57">
        <f t="shared" ref="C335:E335" si="100">C337+C338</f>
        <v>348900</v>
      </c>
      <c r="D335" s="57">
        <f t="shared" si="100"/>
        <v>0</v>
      </c>
      <c r="E335" s="57">
        <f t="shared" si="100"/>
        <v>0</v>
      </c>
      <c r="F335" s="42">
        <f>E335/C335*100</f>
        <v>0</v>
      </c>
      <c r="G335" s="70" t="s">
        <v>135</v>
      </c>
    </row>
    <row r="336" spans="1:7" ht="22.15" customHeight="1" x14ac:dyDescent="0.25">
      <c r="A336" s="32"/>
      <c r="B336" s="6" t="s">
        <v>8</v>
      </c>
      <c r="C336" s="57"/>
      <c r="D336" s="57"/>
      <c r="E336" s="57"/>
      <c r="F336" s="42"/>
      <c r="G336" s="70"/>
    </row>
    <row r="337" spans="1:7" ht="22.15" customHeight="1" x14ac:dyDescent="0.25">
      <c r="A337" s="32"/>
      <c r="B337" s="6" t="s">
        <v>9</v>
      </c>
      <c r="C337" s="57"/>
      <c r="D337" s="57"/>
      <c r="E337" s="57"/>
      <c r="F337" s="42"/>
      <c r="G337" s="70"/>
    </row>
    <row r="338" spans="1:7" ht="22.15" customHeight="1" x14ac:dyDescent="0.25">
      <c r="A338" s="32"/>
      <c r="B338" s="6" t="s">
        <v>12</v>
      </c>
      <c r="C338" s="57">
        <v>348900</v>
      </c>
      <c r="D338" s="57"/>
      <c r="E338" s="57"/>
      <c r="F338" s="42">
        <f>E338/C338*100</f>
        <v>0</v>
      </c>
      <c r="G338" s="70"/>
    </row>
    <row r="339" spans="1:7" ht="78.75" x14ac:dyDescent="0.25">
      <c r="A339" s="32"/>
      <c r="B339" s="15" t="s">
        <v>178</v>
      </c>
      <c r="C339" s="62">
        <f>C341+C342</f>
        <v>2139500</v>
      </c>
      <c r="D339" s="62">
        <f t="shared" ref="D339:E339" si="101">D341+D342</f>
        <v>0</v>
      </c>
      <c r="E339" s="62">
        <f t="shared" si="101"/>
        <v>0</v>
      </c>
      <c r="F339" s="42">
        <f>E339/C339*100</f>
        <v>0</v>
      </c>
      <c r="G339" s="70" t="s">
        <v>132</v>
      </c>
    </row>
    <row r="340" spans="1:7" ht="22.15" customHeight="1" x14ac:dyDescent="0.25">
      <c r="A340" s="32"/>
      <c r="B340" s="6" t="s">
        <v>8</v>
      </c>
      <c r="C340" s="57"/>
      <c r="D340" s="57"/>
      <c r="E340" s="57"/>
      <c r="F340" s="42"/>
      <c r="G340" s="70"/>
    </row>
    <row r="341" spans="1:7" ht="22.15" customHeight="1" x14ac:dyDescent="0.25">
      <c r="A341" s="32"/>
      <c r="B341" s="6" t="s">
        <v>122</v>
      </c>
      <c r="C341" s="57">
        <v>2139500</v>
      </c>
      <c r="D341" s="57"/>
      <c r="E341" s="57"/>
      <c r="F341" s="42">
        <f>E341/C341*100</f>
        <v>0</v>
      </c>
      <c r="G341" s="70"/>
    </row>
    <row r="342" spans="1:7" ht="22.15" customHeight="1" x14ac:dyDescent="0.25">
      <c r="A342" s="32"/>
      <c r="B342" s="6" t="s">
        <v>12</v>
      </c>
      <c r="C342" s="57"/>
      <c r="D342" s="57"/>
      <c r="E342" s="57"/>
      <c r="F342" s="42"/>
      <c r="G342" s="70"/>
    </row>
    <row r="343" spans="1:7" ht="16.899999999999999" customHeight="1" x14ac:dyDescent="0.25">
      <c r="A343" s="29" t="s">
        <v>62</v>
      </c>
      <c r="B343" s="49" t="s">
        <v>49</v>
      </c>
      <c r="C343" s="56">
        <f>C344+C348</f>
        <v>14448575</v>
      </c>
      <c r="D343" s="56">
        <f t="shared" ref="D343:E343" si="102">D344+D348</f>
        <v>0</v>
      </c>
      <c r="E343" s="56">
        <f t="shared" si="102"/>
        <v>0</v>
      </c>
      <c r="F343" s="3">
        <f>E343/C343*100</f>
        <v>0</v>
      </c>
      <c r="G343" s="71"/>
    </row>
    <row r="344" spans="1:7" ht="78.75" x14ac:dyDescent="0.25">
      <c r="A344" s="32"/>
      <c r="B344" s="6" t="s">
        <v>179</v>
      </c>
      <c r="C344" s="58">
        <f t="shared" ref="C344:E344" si="103">C346+C347</f>
        <v>0</v>
      </c>
      <c r="D344" s="58">
        <f t="shared" si="103"/>
        <v>0</v>
      </c>
      <c r="E344" s="58">
        <f t="shared" si="103"/>
        <v>0</v>
      </c>
      <c r="F344" s="42"/>
      <c r="G344" s="70" t="s">
        <v>138</v>
      </c>
    </row>
    <row r="345" spans="1:7" ht="15.75" x14ac:dyDescent="0.25">
      <c r="A345" s="32"/>
      <c r="B345" s="11" t="s">
        <v>8</v>
      </c>
      <c r="C345" s="56"/>
      <c r="D345" s="56"/>
      <c r="E345" s="56"/>
      <c r="F345" s="42"/>
      <c r="G345" s="70"/>
    </row>
    <row r="346" spans="1:7" ht="15.75" x14ac:dyDescent="0.25">
      <c r="A346" s="32"/>
      <c r="B346" s="11" t="s">
        <v>9</v>
      </c>
      <c r="C346" s="56"/>
      <c r="D346" s="56"/>
      <c r="E346" s="56"/>
      <c r="F346" s="42"/>
      <c r="G346" s="70"/>
    </row>
    <row r="347" spans="1:7" ht="20.65" customHeight="1" x14ac:dyDescent="0.25">
      <c r="A347" s="32"/>
      <c r="B347" s="11" t="s">
        <v>30</v>
      </c>
      <c r="C347" s="57"/>
      <c r="D347" s="56"/>
      <c r="E347" s="56"/>
      <c r="F347" s="42"/>
      <c r="G347" s="70"/>
    </row>
    <row r="348" spans="1:7" ht="78.75" x14ac:dyDescent="0.25">
      <c r="A348" s="32"/>
      <c r="B348" s="6" t="s">
        <v>144</v>
      </c>
      <c r="C348" s="57">
        <f t="shared" ref="C348:E348" si="104">C350+C351</f>
        <v>14448575</v>
      </c>
      <c r="D348" s="57">
        <f>D350+D351</f>
        <v>0</v>
      </c>
      <c r="E348" s="57">
        <f t="shared" si="104"/>
        <v>0</v>
      </c>
      <c r="F348" s="42">
        <f>E348/C348*100</f>
        <v>0</v>
      </c>
      <c r="G348" s="70" t="s">
        <v>138</v>
      </c>
    </row>
    <row r="349" spans="1:7" ht="15.75" x14ac:dyDescent="0.25">
      <c r="A349" s="32"/>
      <c r="B349" s="11" t="s">
        <v>8</v>
      </c>
      <c r="C349" s="57"/>
      <c r="D349" s="56"/>
      <c r="E349" s="56"/>
      <c r="F349" s="42"/>
      <c r="G349" s="70"/>
    </row>
    <row r="350" spans="1:7" ht="16.899999999999999" customHeight="1" x14ac:dyDescent="0.25">
      <c r="A350" s="32"/>
      <c r="B350" s="11" t="s">
        <v>9</v>
      </c>
      <c r="C350" s="57"/>
      <c r="D350" s="56"/>
      <c r="E350" s="56"/>
      <c r="F350" s="42"/>
      <c r="G350" s="70"/>
    </row>
    <row r="351" spans="1:7" ht="17.649999999999999" customHeight="1" x14ac:dyDescent="0.25">
      <c r="A351" s="32"/>
      <c r="B351" s="11" t="s">
        <v>12</v>
      </c>
      <c r="C351" s="57">
        <v>14448575</v>
      </c>
      <c r="D351" s="57"/>
      <c r="E351" s="57"/>
      <c r="F351" s="42">
        <f>E351/C351*100</f>
        <v>0</v>
      </c>
      <c r="G351" s="70"/>
    </row>
    <row r="352" spans="1:7" ht="21" customHeight="1" x14ac:dyDescent="0.25">
      <c r="A352" s="32"/>
      <c r="B352" s="21" t="s">
        <v>39</v>
      </c>
      <c r="C352" s="65">
        <f>C8+C36+C41+C124+C186+C195+C277+C294+C343</f>
        <v>10103916780.800001</v>
      </c>
      <c r="D352" s="65">
        <f t="shared" ref="D352:E352" si="105">D8+D36+D41+D124+D186+D195+D277+D294+D343</f>
        <v>1457669613.49</v>
      </c>
      <c r="E352" s="65">
        <f t="shared" si="105"/>
        <v>1457669613.49</v>
      </c>
      <c r="F352" s="69">
        <f>E352/C352*100</f>
        <v>14.426777705255263</v>
      </c>
      <c r="G352" s="71"/>
    </row>
    <row r="353" spans="1:7" ht="15.75" x14ac:dyDescent="0.25">
      <c r="A353" s="32"/>
      <c r="B353" s="11" t="s">
        <v>8</v>
      </c>
      <c r="C353" s="61"/>
      <c r="D353" s="61"/>
      <c r="E353" s="61"/>
      <c r="F353" s="69"/>
      <c r="G353" s="66"/>
    </row>
    <row r="354" spans="1:7" ht="18.600000000000001" customHeight="1" x14ac:dyDescent="0.25">
      <c r="A354" s="32"/>
      <c r="B354" s="49" t="s">
        <v>9</v>
      </c>
      <c r="C354" s="67">
        <f>C11+C15+C19+C27+C31+C39+C44+C68+C89+C110+C114+C118+C122+C131+C160+C164+C168+C189+C198+C202+C206+C210+C214+C218+C222+C226+C230+C234+C238+C242+C247+C263+C267+C271+C280+C284+C297+C301+C305+C309+C313+C317+C321+C329+C333+C337+C341+C346+C350</f>
        <v>2408231026.4400001</v>
      </c>
      <c r="D354" s="67">
        <f t="shared" ref="D354:E354" si="106">D11+D15+D19+D27+D31+D39+D44+D68+D89+D110+D114+D118+D122+D131+D160+D164+D168+D189+D198+D202+D206+D210+D214+D218+D222+D226+D230+D234+D238+D242+D247+D263+D267+D271+D280+D284+D297+D301+D305+D309+D313+D317+D321+D329+D333+D337+D341+D346+D350</f>
        <v>144798210.71000001</v>
      </c>
      <c r="E354" s="67">
        <f t="shared" si="106"/>
        <v>144798210.71000001</v>
      </c>
      <c r="F354" s="3">
        <f>E354/C354*100</f>
        <v>6.0126378707133386</v>
      </c>
      <c r="G354" s="67"/>
    </row>
    <row r="355" spans="1:7" ht="15.75" x14ac:dyDescent="0.25">
      <c r="A355" s="43"/>
      <c r="B355" s="49" t="s">
        <v>10</v>
      </c>
      <c r="C355" s="67">
        <f>C12+C16+C20+C23+C24+C28+C32+C35+C40+C45+C48+C69+C90+C115+C119+C123+C128+C132+C161+C165+C169+C173+C177+C178+C185+C190+C194+C199+C203+C207+C211+C215+C219+C223+C227+C231+C235+C239+C243+C244+C248+C252+C256+C260+C264+C268+C272+C276+C281+C285+C289+C293+C298+C302+C306+C310+C314+C318+C322+C325+C326+C330+C334+C338+C342+C347+C351</f>
        <v>7695685754.3600006</v>
      </c>
      <c r="D355" s="67">
        <f t="shared" ref="D355:E355" si="107">D12+D16+D20+D23+D24+D28+D32+D35+D40+D45+D48+D69+D90+D115+D119+D123+D128+D132+D161+D165+D169+D173+D177+D178+D185+D190+D194+D199+D203+D207+D211+D215+D219+D223+D227+D231+D235+D239+D243+D244+D248+D252+D256+D260+D264+D268+D272+D276+D281+D285+D289+D293+D298+D302+D306+D310+D314+D318+D322+D325+D326+D330+D334+D338+D342+D347+D351</f>
        <v>1312871402.78</v>
      </c>
      <c r="E355" s="67">
        <f t="shared" si="107"/>
        <v>1312871402.78</v>
      </c>
      <c r="F355" s="3">
        <f>E355/C355*100</f>
        <v>17.059836441946594</v>
      </c>
      <c r="G355" s="67"/>
    </row>
    <row r="356" spans="1:7" x14ac:dyDescent="0.25">
      <c r="C356" s="46"/>
      <c r="D356" s="46"/>
      <c r="E356" s="46"/>
      <c r="F356" s="4"/>
      <c r="G356" s="4"/>
    </row>
    <row r="357" spans="1:7" x14ac:dyDescent="0.25">
      <c r="C357" s="46"/>
    </row>
    <row r="358" spans="1:7" x14ac:dyDescent="0.25">
      <c r="C358" s="46"/>
    </row>
    <row r="359" spans="1:7" ht="18.75" x14ac:dyDescent="0.3">
      <c r="A359" s="86" t="s">
        <v>146</v>
      </c>
      <c r="B359" s="86"/>
      <c r="C359" s="74"/>
      <c r="D359" s="73"/>
      <c r="E359" s="73"/>
      <c r="F359" s="73"/>
      <c r="G359" s="73" t="s">
        <v>147</v>
      </c>
    </row>
    <row r="360" spans="1:7" x14ac:dyDescent="0.25">
      <c r="C360" s="46"/>
    </row>
  </sheetData>
  <mergeCells count="9"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6" manualBreakCount="6">
    <brk id="104" max="6" man="1"/>
    <brk id="145" max="6" man="1"/>
    <brk id="203" max="6" man="1"/>
    <brk id="244" max="6" man="1"/>
    <brk id="311" max="6" man="1"/>
    <brk id="35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6"/>
  <sheetViews>
    <sheetView tabSelected="1" view="pageBreakPreview" zoomScale="71" zoomScaleNormal="70" zoomScaleSheetLayoutView="71" workbookViewId="0">
      <pane xSplit="2" ySplit="6" topLeftCell="C377" activePane="bottomRight" state="frozen"/>
      <selection pane="topRight" activeCell="C1" sqref="C1"/>
      <selection pane="bottomLeft" activeCell="A7" sqref="A7"/>
      <selection pane="bottomRight" activeCell="G385" sqref="G385"/>
    </sheetView>
  </sheetViews>
  <sheetFormatPr defaultColWidth="9.28515625" defaultRowHeight="15" x14ac:dyDescent="0.25"/>
  <cols>
    <col min="1" max="1" width="6" style="1" customWidth="1"/>
    <col min="2" max="2" width="56.7109375" style="1" customWidth="1"/>
    <col min="3" max="3" width="20" style="1" customWidth="1"/>
    <col min="4" max="4" width="19.140625" style="1" customWidth="1"/>
    <col min="5" max="5" width="20.5703125" style="1" customWidth="1"/>
    <col min="6" max="6" width="17.42578125" style="1" customWidth="1"/>
    <col min="7" max="7" width="20.7109375" style="1" customWidth="1"/>
    <col min="8" max="8" width="21.7109375" style="1" customWidth="1"/>
    <col min="9" max="9" width="13.5703125" style="1" bestFit="1" customWidth="1"/>
    <col min="10" max="16384" width="9.28515625" style="1"/>
  </cols>
  <sheetData>
    <row r="1" spans="1:8" ht="21" customHeight="1" x14ac:dyDescent="0.3">
      <c r="A1" s="96"/>
      <c r="B1" s="96"/>
      <c r="C1" s="96"/>
      <c r="D1" s="96"/>
      <c r="E1" s="96"/>
      <c r="F1" s="96"/>
      <c r="G1" s="78"/>
    </row>
    <row r="2" spans="1:8" ht="29.25" customHeight="1" x14ac:dyDescent="0.25">
      <c r="A2" s="107" t="s">
        <v>226</v>
      </c>
      <c r="B2" s="107"/>
      <c r="C2" s="107"/>
      <c r="D2" s="107"/>
      <c r="E2" s="107"/>
      <c r="F2" s="107"/>
      <c r="G2" s="107"/>
    </row>
    <row r="3" spans="1:8" ht="18" customHeight="1" x14ac:dyDescent="0.25">
      <c r="A3" s="112"/>
      <c r="B3" s="112"/>
      <c r="C3" s="112"/>
      <c r="D3" s="112"/>
      <c r="E3" s="112"/>
      <c r="F3" s="112"/>
      <c r="G3" s="112"/>
    </row>
    <row r="4" spans="1:8" ht="29.25" customHeight="1" x14ac:dyDescent="0.25">
      <c r="A4" s="97"/>
      <c r="B4" s="97"/>
      <c r="C4" s="97"/>
      <c r="D4" s="97"/>
      <c r="E4" s="97"/>
      <c r="F4" s="55"/>
      <c r="G4" s="82" t="s">
        <v>114</v>
      </c>
    </row>
    <row r="5" spans="1:8" ht="14.85" customHeight="1" x14ac:dyDescent="0.25">
      <c r="A5" s="108" t="s">
        <v>4</v>
      </c>
      <c r="B5" s="110" t="s">
        <v>5</v>
      </c>
      <c r="C5" s="110" t="s">
        <v>227</v>
      </c>
      <c r="D5" s="110" t="s">
        <v>228</v>
      </c>
      <c r="E5" s="110" t="s">
        <v>229</v>
      </c>
      <c r="F5" s="110" t="s">
        <v>119</v>
      </c>
      <c r="G5" s="110" t="s">
        <v>120</v>
      </c>
    </row>
    <row r="6" spans="1:8" ht="61.5" customHeight="1" x14ac:dyDescent="0.25">
      <c r="A6" s="109"/>
      <c r="B6" s="111"/>
      <c r="C6" s="111"/>
      <c r="D6" s="111"/>
      <c r="E6" s="111"/>
      <c r="F6" s="111"/>
      <c r="G6" s="111"/>
    </row>
    <row r="7" spans="1:8" ht="15.6" x14ac:dyDescent="0.3">
      <c r="A7" s="34" t="s">
        <v>6</v>
      </c>
      <c r="B7" s="7">
        <v>2</v>
      </c>
      <c r="C7" s="54">
        <v>3</v>
      </c>
      <c r="D7" s="54">
        <v>4</v>
      </c>
      <c r="E7" s="54">
        <v>5</v>
      </c>
      <c r="F7" s="54" t="s">
        <v>121</v>
      </c>
      <c r="G7" s="54">
        <v>7</v>
      </c>
    </row>
    <row r="8" spans="1:8" ht="19.899999999999999" customHeight="1" x14ac:dyDescent="0.25">
      <c r="A8" s="29" t="s">
        <v>3</v>
      </c>
      <c r="B8" s="47" t="s">
        <v>7</v>
      </c>
      <c r="C8" s="56">
        <f>C9+C13+C17+C21+C25+C29+C33+C36</f>
        <v>32372224.07</v>
      </c>
      <c r="D8" s="56">
        <f t="shared" ref="D8:E8" si="0">D9+D13+D17+D21+D25+D29+D33+D36</f>
        <v>19283556.899999999</v>
      </c>
      <c r="E8" s="56">
        <f t="shared" si="0"/>
        <v>19283556.899999999</v>
      </c>
      <c r="F8" s="56">
        <f>E8/C8*100</f>
        <v>59.568217674208135</v>
      </c>
      <c r="G8" s="56"/>
      <c r="H8" s="46"/>
    </row>
    <row r="9" spans="1:8" ht="82.9" customHeight="1" x14ac:dyDescent="0.25">
      <c r="A9" s="29"/>
      <c r="B9" s="44" t="s">
        <v>41</v>
      </c>
      <c r="C9" s="57">
        <f t="shared" ref="C9:E9" si="1">C11+C12</f>
        <v>255000</v>
      </c>
      <c r="D9" s="57">
        <f t="shared" si="1"/>
        <v>193751</v>
      </c>
      <c r="E9" s="57">
        <f t="shared" si="1"/>
        <v>193751</v>
      </c>
      <c r="F9" s="42">
        <f t="shared" ref="F9:F65" si="2">E9/C9*100</f>
        <v>75.980784313725493</v>
      </c>
      <c r="G9" s="70" t="s">
        <v>130</v>
      </c>
      <c r="H9" s="46"/>
    </row>
    <row r="10" spans="1:8" ht="15.75" x14ac:dyDescent="0.25">
      <c r="A10" s="32"/>
      <c r="B10" s="6" t="s">
        <v>8</v>
      </c>
      <c r="C10" s="58"/>
      <c r="D10" s="58"/>
      <c r="E10" s="58"/>
      <c r="F10" s="42"/>
      <c r="G10" s="70"/>
      <c r="H10" s="46"/>
    </row>
    <row r="11" spans="1:8" ht="19.899999999999999" customHeight="1" x14ac:dyDescent="0.25">
      <c r="A11" s="32"/>
      <c r="B11" s="6" t="s">
        <v>9</v>
      </c>
      <c r="C11" s="57"/>
      <c r="D11" s="57"/>
      <c r="E11" s="57"/>
      <c r="F11" s="42"/>
      <c r="G11" s="70"/>
      <c r="H11" s="46"/>
    </row>
    <row r="12" spans="1:8" ht="22.9" customHeight="1" x14ac:dyDescent="0.25">
      <c r="A12" s="32"/>
      <c r="B12" s="6" t="s">
        <v>12</v>
      </c>
      <c r="C12" s="58">
        <v>255000</v>
      </c>
      <c r="D12" s="58">
        <v>193751</v>
      </c>
      <c r="E12" s="58">
        <v>193751</v>
      </c>
      <c r="F12" s="42">
        <f t="shared" si="2"/>
        <v>75.980784313725493</v>
      </c>
      <c r="G12" s="70"/>
      <c r="H12" s="46"/>
    </row>
    <row r="13" spans="1:8" ht="82.9" customHeight="1" x14ac:dyDescent="0.25">
      <c r="A13" s="29"/>
      <c r="B13" s="44" t="s">
        <v>11</v>
      </c>
      <c r="C13" s="57">
        <f t="shared" ref="C13:E13" si="3">C15+C16</f>
        <v>4522200</v>
      </c>
      <c r="D13" s="57">
        <f t="shared" si="3"/>
        <v>3008032.02</v>
      </c>
      <c r="E13" s="57">
        <f t="shared" si="3"/>
        <v>3008032.02</v>
      </c>
      <c r="F13" s="42">
        <f t="shared" si="2"/>
        <v>66.517005439830172</v>
      </c>
      <c r="G13" s="70" t="s">
        <v>130</v>
      </c>
      <c r="H13" s="46"/>
    </row>
    <row r="14" spans="1:8" ht="15.75" x14ac:dyDescent="0.25">
      <c r="A14" s="32"/>
      <c r="B14" s="6" t="s">
        <v>8</v>
      </c>
      <c r="C14" s="57"/>
      <c r="D14" s="57"/>
      <c r="E14" s="57"/>
      <c r="F14" s="42"/>
      <c r="G14" s="70"/>
      <c r="H14" s="46"/>
    </row>
    <row r="15" spans="1:8" ht="16.899999999999999" customHeight="1" x14ac:dyDescent="0.25">
      <c r="A15" s="32"/>
      <c r="B15" s="6" t="s">
        <v>9</v>
      </c>
      <c r="C15" s="57"/>
      <c r="D15" s="57"/>
      <c r="E15" s="57"/>
      <c r="F15" s="42"/>
      <c r="G15" s="70"/>
      <c r="H15" s="46"/>
    </row>
    <row r="16" spans="1:8" ht="18.399999999999999" customHeight="1" x14ac:dyDescent="0.25">
      <c r="A16" s="35"/>
      <c r="B16" s="6" t="s">
        <v>12</v>
      </c>
      <c r="C16" s="57">
        <v>4522200</v>
      </c>
      <c r="D16" s="57">
        <v>3008032.02</v>
      </c>
      <c r="E16" s="57">
        <v>3008032.02</v>
      </c>
      <c r="F16" s="42">
        <f t="shared" si="2"/>
        <v>66.517005439830172</v>
      </c>
      <c r="G16" s="70"/>
      <c r="H16" s="46"/>
    </row>
    <row r="17" spans="1:8" ht="213" customHeight="1" x14ac:dyDescent="0.25">
      <c r="A17" s="29"/>
      <c r="B17" s="44" t="s">
        <v>13</v>
      </c>
      <c r="C17" s="57">
        <f t="shared" ref="C17:E17" si="4">C19+C20</f>
        <v>46734.81</v>
      </c>
      <c r="D17" s="57">
        <f t="shared" si="4"/>
        <v>13250</v>
      </c>
      <c r="E17" s="57">
        <f t="shared" si="4"/>
        <v>13250</v>
      </c>
      <c r="F17" s="42">
        <f t="shared" si="2"/>
        <v>28.351457938953857</v>
      </c>
      <c r="G17" s="70" t="s">
        <v>130</v>
      </c>
      <c r="H17" s="46"/>
    </row>
    <row r="18" spans="1:8" ht="15.75" x14ac:dyDescent="0.25">
      <c r="A18" s="32"/>
      <c r="B18" s="6" t="s">
        <v>8</v>
      </c>
      <c r="C18" s="57"/>
      <c r="D18" s="57"/>
      <c r="E18" s="57"/>
      <c r="F18" s="42"/>
      <c r="G18" s="70"/>
      <c r="H18" s="46"/>
    </row>
    <row r="19" spans="1:8" ht="15.75" x14ac:dyDescent="0.25">
      <c r="A19" s="32"/>
      <c r="B19" s="6" t="s">
        <v>9</v>
      </c>
      <c r="C19" s="57"/>
      <c r="D19" s="57"/>
      <c r="E19" s="57"/>
      <c r="F19" s="42"/>
      <c r="G19" s="70"/>
      <c r="H19" s="46"/>
    </row>
    <row r="20" spans="1:8" ht="19.149999999999999" customHeight="1" x14ac:dyDescent="0.25">
      <c r="A20" s="35"/>
      <c r="B20" s="6" t="s">
        <v>12</v>
      </c>
      <c r="C20" s="57">
        <v>46734.81</v>
      </c>
      <c r="D20" s="57">
        <v>13250</v>
      </c>
      <c r="E20" s="57">
        <v>13250</v>
      </c>
      <c r="F20" s="42">
        <f t="shared" si="2"/>
        <v>28.351457938953857</v>
      </c>
      <c r="G20" s="70"/>
      <c r="H20" s="46"/>
    </row>
    <row r="21" spans="1:8" ht="68.45" customHeight="1" x14ac:dyDescent="0.25">
      <c r="A21" s="29"/>
      <c r="B21" s="44" t="s">
        <v>14</v>
      </c>
      <c r="C21" s="57">
        <f>C23+C24</f>
        <v>11826800</v>
      </c>
      <c r="D21" s="57">
        <f t="shared" ref="D21:E21" si="5">D23+D24</f>
        <v>7437333.8799999999</v>
      </c>
      <c r="E21" s="57">
        <f t="shared" si="5"/>
        <v>7437333.8799999999</v>
      </c>
      <c r="F21" s="42">
        <f t="shared" si="2"/>
        <v>62.885428687387964</v>
      </c>
      <c r="G21" s="70" t="s">
        <v>130</v>
      </c>
      <c r="H21" s="46"/>
    </row>
    <row r="22" spans="1:8" ht="15.75" x14ac:dyDescent="0.25">
      <c r="A22" s="32"/>
      <c r="B22" s="6" t="s">
        <v>8</v>
      </c>
      <c r="C22" s="57"/>
      <c r="D22" s="57"/>
      <c r="E22" s="57"/>
      <c r="F22" s="42"/>
      <c r="G22" s="70"/>
      <c r="H22" s="46"/>
    </row>
    <row r="23" spans="1:8" ht="19.5" customHeight="1" x14ac:dyDescent="0.25">
      <c r="A23" s="35"/>
      <c r="B23" s="6" t="s">
        <v>12</v>
      </c>
      <c r="C23" s="57">
        <v>10669100</v>
      </c>
      <c r="D23" s="57">
        <v>6881033.8399999999</v>
      </c>
      <c r="E23" s="57">
        <v>6881033.8399999999</v>
      </c>
      <c r="F23" s="42">
        <f>E23/C23*100</f>
        <v>64.494979332839691</v>
      </c>
      <c r="G23" s="70"/>
      <c r="H23" s="46"/>
    </row>
    <row r="24" spans="1:8" ht="19.5" customHeight="1" x14ac:dyDescent="0.25">
      <c r="A24" s="35"/>
      <c r="B24" s="6" t="s">
        <v>12</v>
      </c>
      <c r="C24" s="57">
        <f>947700+210000</f>
        <v>1157700</v>
      </c>
      <c r="D24" s="57">
        <v>556300.04</v>
      </c>
      <c r="E24" s="57">
        <v>556300.04</v>
      </c>
      <c r="F24" s="42">
        <f t="shared" si="2"/>
        <v>48.052175865941095</v>
      </c>
      <c r="G24" s="70"/>
      <c r="H24" s="46"/>
    </row>
    <row r="25" spans="1:8" ht="114.6" customHeight="1" x14ac:dyDescent="0.25">
      <c r="A25" s="29"/>
      <c r="B25" s="15" t="s">
        <v>40</v>
      </c>
      <c r="C25" s="59">
        <f t="shared" ref="C25:E25" si="6">C27+C28</f>
        <v>1002700</v>
      </c>
      <c r="D25" s="59">
        <f t="shared" si="6"/>
        <v>1002700</v>
      </c>
      <c r="E25" s="59">
        <f t="shared" si="6"/>
        <v>1002700</v>
      </c>
      <c r="F25" s="42">
        <f t="shared" si="2"/>
        <v>100</v>
      </c>
      <c r="G25" s="70" t="s">
        <v>130</v>
      </c>
      <c r="H25" s="46"/>
    </row>
    <row r="26" spans="1:8" ht="15.75" x14ac:dyDescent="0.25">
      <c r="A26" s="31"/>
      <c r="B26" s="6" t="s">
        <v>8</v>
      </c>
      <c r="C26" s="57"/>
      <c r="D26" s="57"/>
      <c r="E26" s="57"/>
      <c r="F26" s="42"/>
      <c r="G26" s="70"/>
      <c r="H26" s="46"/>
    </row>
    <row r="27" spans="1:8" ht="19.5" customHeight="1" x14ac:dyDescent="0.25">
      <c r="A27" s="31"/>
      <c r="B27" s="6" t="s">
        <v>15</v>
      </c>
      <c r="C27" s="57">
        <v>1002700</v>
      </c>
      <c r="D27" s="57">
        <v>1002700</v>
      </c>
      <c r="E27" s="57">
        <v>1002700</v>
      </c>
      <c r="F27" s="42">
        <f t="shared" si="2"/>
        <v>100</v>
      </c>
      <c r="G27" s="70"/>
      <c r="H27" s="46"/>
    </row>
    <row r="28" spans="1:8" ht="19.149999999999999" customHeight="1" x14ac:dyDescent="0.25">
      <c r="A28" s="31"/>
      <c r="B28" s="6" t="s">
        <v>12</v>
      </c>
      <c r="C28" s="57"/>
      <c r="D28" s="57"/>
      <c r="E28" s="57"/>
      <c r="F28" s="42"/>
      <c r="G28" s="70"/>
      <c r="H28" s="46"/>
    </row>
    <row r="29" spans="1:8" ht="47.25" x14ac:dyDescent="0.25">
      <c r="A29" s="32"/>
      <c r="B29" s="68" t="s">
        <v>152</v>
      </c>
      <c r="C29" s="57">
        <f t="shared" ref="C29:E29" si="7">C31+C32</f>
        <v>4705101.26</v>
      </c>
      <c r="D29" s="57">
        <f t="shared" si="7"/>
        <v>0</v>
      </c>
      <c r="E29" s="57">
        <f t="shared" si="7"/>
        <v>0</v>
      </c>
      <c r="F29" s="42">
        <f t="shared" si="2"/>
        <v>0</v>
      </c>
      <c r="G29" s="70" t="s">
        <v>153</v>
      </c>
      <c r="H29" s="46"/>
    </row>
    <row r="30" spans="1:8" ht="15.75" x14ac:dyDescent="0.25">
      <c r="A30" s="32"/>
      <c r="B30" s="41" t="s">
        <v>8</v>
      </c>
      <c r="C30" s="57"/>
      <c r="D30" s="57"/>
      <c r="E30" s="57"/>
      <c r="F30" s="42"/>
      <c r="G30" s="70"/>
      <c r="H30" s="46"/>
    </row>
    <row r="31" spans="1:8" ht="19.149999999999999" customHeight="1" x14ac:dyDescent="0.25">
      <c r="A31" s="32"/>
      <c r="B31" s="41" t="s">
        <v>9</v>
      </c>
      <c r="C31" s="57">
        <f>3965983.78-87908.52</f>
        <v>3878075.26</v>
      </c>
      <c r="D31" s="57"/>
      <c r="E31" s="57"/>
      <c r="F31" s="42">
        <f t="shared" si="2"/>
        <v>0</v>
      </c>
      <c r="G31" s="70"/>
      <c r="H31" s="46"/>
    </row>
    <row r="32" spans="1:8" ht="19.149999999999999" customHeight="1" x14ac:dyDescent="0.25">
      <c r="A32" s="32"/>
      <c r="B32" s="68" t="s">
        <v>10</v>
      </c>
      <c r="C32" s="57">
        <f>845773.09-18747.09</f>
        <v>827026</v>
      </c>
      <c r="D32" s="57"/>
      <c r="E32" s="57"/>
      <c r="F32" s="42"/>
      <c r="G32" s="70"/>
      <c r="H32" s="46"/>
    </row>
    <row r="33" spans="1:8" ht="114.75" customHeight="1" x14ac:dyDescent="0.25">
      <c r="A33" s="32"/>
      <c r="B33" s="68" t="s">
        <v>188</v>
      </c>
      <c r="C33" s="57">
        <f>C35</f>
        <v>2385198</v>
      </c>
      <c r="D33" s="57">
        <f t="shared" ref="D33:E33" si="8">D35</f>
        <v>0</v>
      </c>
      <c r="E33" s="57">
        <f t="shared" si="8"/>
        <v>0</v>
      </c>
      <c r="F33" s="42">
        <f t="shared" si="2"/>
        <v>0</v>
      </c>
      <c r="G33" s="70" t="s">
        <v>213</v>
      </c>
      <c r="H33" s="46"/>
    </row>
    <row r="34" spans="1:8" ht="19.149999999999999" customHeight="1" x14ac:dyDescent="0.25">
      <c r="A34" s="32"/>
      <c r="B34" s="89" t="s">
        <v>8</v>
      </c>
      <c r="C34" s="57"/>
      <c r="D34" s="57"/>
      <c r="E34" s="57"/>
      <c r="F34" s="42"/>
      <c r="G34" s="70"/>
      <c r="H34" s="46"/>
    </row>
    <row r="35" spans="1:8" ht="19.149999999999999" customHeight="1" x14ac:dyDescent="0.25">
      <c r="A35" s="32"/>
      <c r="B35" s="90" t="s">
        <v>12</v>
      </c>
      <c r="C35" s="57">
        <v>2385198</v>
      </c>
      <c r="D35" s="57"/>
      <c r="E35" s="57"/>
      <c r="F35" s="42">
        <f t="shared" si="2"/>
        <v>0</v>
      </c>
      <c r="G35" s="70"/>
      <c r="H35" s="46"/>
    </row>
    <row r="36" spans="1:8" ht="103.5" customHeight="1" x14ac:dyDescent="0.25">
      <c r="A36" s="32"/>
      <c r="B36" s="6" t="s">
        <v>217</v>
      </c>
      <c r="C36" s="57">
        <f>C38</f>
        <v>7628490</v>
      </c>
      <c r="D36" s="57">
        <f t="shared" ref="D36:E36" si="9">D38</f>
        <v>7628490</v>
      </c>
      <c r="E36" s="57">
        <f t="shared" si="9"/>
        <v>7628490</v>
      </c>
      <c r="F36" s="42">
        <f t="shared" si="2"/>
        <v>100</v>
      </c>
      <c r="G36" s="70" t="s">
        <v>213</v>
      </c>
      <c r="H36" s="46"/>
    </row>
    <row r="37" spans="1:8" ht="19.149999999999999" customHeight="1" x14ac:dyDescent="0.25">
      <c r="A37" s="32"/>
      <c r="B37" s="89" t="s">
        <v>8</v>
      </c>
      <c r="C37" s="57"/>
      <c r="D37" s="57"/>
      <c r="E37" s="57"/>
      <c r="F37" s="42"/>
      <c r="G37" s="70"/>
      <c r="H37" s="46"/>
    </row>
    <row r="38" spans="1:8" ht="19.149999999999999" customHeight="1" x14ac:dyDescent="0.25">
      <c r="A38" s="32"/>
      <c r="B38" s="94" t="s">
        <v>218</v>
      </c>
      <c r="C38" s="57">
        <v>7628490</v>
      </c>
      <c r="D38" s="57">
        <v>7628490</v>
      </c>
      <c r="E38" s="57">
        <v>7628490</v>
      </c>
      <c r="F38" s="42">
        <f t="shared" si="2"/>
        <v>100</v>
      </c>
      <c r="G38" s="70"/>
      <c r="H38" s="46"/>
    </row>
    <row r="39" spans="1:8" ht="36.6" customHeight="1" x14ac:dyDescent="0.25">
      <c r="A39" s="29" t="s">
        <v>2</v>
      </c>
      <c r="B39" s="47" t="s">
        <v>16</v>
      </c>
      <c r="C39" s="60">
        <f>C40+C44+C47</f>
        <v>13740800</v>
      </c>
      <c r="D39" s="60">
        <f t="shared" ref="D39:E39" si="10">D40+D44+D47</f>
        <v>9398122.4199999999</v>
      </c>
      <c r="E39" s="60">
        <f t="shared" si="10"/>
        <v>9398122.4199999999</v>
      </c>
      <c r="F39" s="3">
        <f t="shared" si="2"/>
        <v>68.395744207033076</v>
      </c>
      <c r="G39" s="71"/>
      <c r="H39" s="46"/>
    </row>
    <row r="40" spans="1:8" ht="84.4" customHeight="1" x14ac:dyDescent="0.25">
      <c r="A40" s="29"/>
      <c r="B40" s="44" t="s">
        <v>17</v>
      </c>
      <c r="C40" s="57">
        <f t="shared" ref="C40" si="11">C42+C43</f>
        <v>13534200</v>
      </c>
      <c r="D40" s="57">
        <f>D42+D43</f>
        <v>9281122.4199999999</v>
      </c>
      <c r="E40" s="57">
        <f>E42+E43</f>
        <v>9281122.4199999999</v>
      </c>
      <c r="F40" s="42">
        <f t="shared" si="2"/>
        <v>68.575330791624182</v>
      </c>
      <c r="G40" s="70" t="s">
        <v>131</v>
      </c>
      <c r="H40" s="46"/>
    </row>
    <row r="41" spans="1:8" ht="15.75" x14ac:dyDescent="0.25">
      <c r="A41" s="29"/>
      <c r="B41" s="6" t="s">
        <v>8</v>
      </c>
      <c r="C41" s="57"/>
      <c r="D41" s="57"/>
      <c r="E41" s="57"/>
      <c r="F41" s="42"/>
      <c r="G41" s="70"/>
      <c r="H41" s="46"/>
    </row>
    <row r="42" spans="1:8" ht="19.5" customHeight="1" x14ac:dyDescent="0.25">
      <c r="A42" s="32"/>
      <c r="B42" s="6" t="s">
        <v>15</v>
      </c>
      <c r="C42" s="57">
        <v>13534200</v>
      </c>
      <c r="D42" s="57">
        <v>9281122.4199999999</v>
      </c>
      <c r="E42" s="57">
        <v>9281122.4199999999</v>
      </c>
      <c r="F42" s="42">
        <f t="shared" si="2"/>
        <v>68.575330791624182</v>
      </c>
      <c r="G42" s="70"/>
      <c r="H42" s="46"/>
    </row>
    <row r="43" spans="1:8" ht="19.899999999999999" customHeight="1" x14ac:dyDescent="0.25">
      <c r="A43" s="32"/>
      <c r="B43" s="6" t="s">
        <v>18</v>
      </c>
      <c r="C43" s="57"/>
      <c r="D43" s="57"/>
      <c r="E43" s="57"/>
      <c r="F43" s="42"/>
      <c r="G43" s="70"/>
      <c r="H43" s="46"/>
    </row>
    <row r="44" spans="1:8" ht="115.5" customHeight="1" x14ac:dyDescent="0.25">
      <c r="A44" s="32"/>
      <c r="B44" s="68" t="s">
        <v>188</v>
      </c>
      <c r="C44" s="57">
        <f>C46</f>
        <v>89600</v>
      </c>
      <c r="D44" s="57">
        <f t="shared" ref="D44:E44" si="12">D46</f>
        <v>0</v>
      </c>
      <c r="E44" s="57">
        <f t="shared" si="12"/>
        <v>0</v>
      </c>
      <c r="F44" s="42">
        <f t="shared" si="2"/>
        <v>0</v>
      </c>
      <c r="G44" s="70" t="s">
        <v>214</v>
      </c>
      <c r="H44" s="46"/>
    </row>
    <row r="45" spans="1:8" ht="19.899999999999999" customHeight="1" x14ac:dyDescent="0.25">
      <c r="A45" s="32"/>
      <c r="B45" s="89" t="s">
        <v>8</v>
      </c>
      <c r="C45" s="57"/>
      <c r="D45" s="57"/>
      <c r="E45" s="57"/>
      <c r="F45" s="42"/>
      <c r="G45" s="70"/>
      <c r="H45" s="46"/>
    </row>
    <row r="46" spans="1:8" ht="19.899999999999999" customHeight="1" x14ac:dyDescent="0.25">
      <c r="A46" s="32"/>
      <c r="B46" s="90" t="s">
        <v>12</v>
      </c>
      <c r="C46" s="57">
        <v>89600</v>
      </c>
      <c r="D46" s="57"/>
      <c r="E46" s="57"/>
      <c r="F46" s="42">
        <f t="shared" si="2"/>
        <v>0</v>
      </c>
      <c r="G46" s="70"/>
      <c r="H46" s="46"/>
    </row>
    <row r="47" spans="1:8" ht="66.75" customHeight="1" x14ac:dyDescent="0.25">
      <c r="A47" s="32"/>
      <c r="B47" s="90" t="s">
        <v>224</v>
      </c>
      <c r="C47" s="57">
        <f>C49+C50</f>
        <v>117000</v>
      </c>
      <c r="D47" s="57">
        <f t="shared" ref="D47:E47" si="13">D49+D50</f>
        <v>117000</v>
      </c>
      <c r="E47" s="57">
        <f t="shared" si="13"/>
        <v>117000</v>
      </c>
      <c r="F47" s="42"/>
      <c r="G47" s="70" t="s">
        <v>131</v>
      </c>
      <c r="H47" s="46"/>
    </row>
    <row r="48" spans="1:8" ht="19.899999999999999" customHeight="1" x14ac:dyDescent="0.25">
      <c r="A48" s="32"/>
      <c r="B48" s="90" t="s">
        <v>8</v>
      </c>
      <c r="C48" s="57"/>
      <c r="D48" s="57"/>
      <c r="E48" s="57"/>
      <c r="F48" s="42"/>
      <c r="G48" s="70"/>
      <c r="H48" s="46"/>
    </row>
    <row r="49" spans="1:8" ht="19.899999999999999" customHeight="1" x14ac:dyDescent="0.25">
      <c r="A49" s="32"/>
      <c r="B49" s="90" t="s">
        <v>225</v>
      </c>
      <c r="C49" s="57"/>
      <c r="D49" s="57"/>
      <c r="E49" s="57"/>
      <c r="F49" s="42"/>
      <c r="G49" s="70"/>
      <c r="H49" s="46"/>
    </row>
    <row r="50" spans="1:8" ht="19.899999999999999" customHeight="1" x14ac:dyDescent="0.25">
      <c r="A50" s="32"/>
      <c r="B50" s="90" t="s">
        <v>12</v>
      </c>
      <c r="C50" s="57">
        <v>117000</v>
      </c>
      <c r="D50" s="57">
        <v>117000</v>
      </c>
      <c r="E50" s="57">
        <v>117000</v>
      </c>
      <c r="F50" s="42">
        <f t="shared" si="2"/>
        <v>100</v>
      </c>
      <c r="G50" s="70"/>
      <c r="H50" s="46"/>
    </row>
    <row r="51" spans="1:8" ht="20.65" customHeight="1" x14ac:dyDescent="0.25">
      <c r="A51" s="29" t="s">
        <v>1</v>
      </c>
      <c r="B51" s="47" t="s">
        <v>19</v>
      </c>
      <c r="C51" s="56">
        <f>C52+C56+C76+C89+C110+C114+C118+C122+C126</f>
        <v>1690792917.1500001</v>
      </c>
      <c r="D51" s="56">
        <f t="shared" ref="D51:E51" si="14">D52+D56+D76+D89+D110+D114+D118+D122+D126</f>
        <v>991421572.57999992</v>
      </c>
      <c r="E51" s="56">
        <f t="shared" si="14"/>
        <v>991421572.57999992</v>
      </c>
      <c r="F51" s="3">
        <f t="shared" si="2"/>
        <v>58.636487208092859</v>
      </c>
      <c r="G51" s="71"/>
      <c r="H51" s="46"/>
    </row>
    <row r="52" spans="1:8" ht="85.9" customHeight="1" x14ac:dyDescent="0.25">
      <c r="A52" s="29"/>
      <c r="B52" s="6" t="s">
        <v>93</v>
      </c>
      <c r="C52" s="62">
        <f t="shared" ref="C52:E52" si="15">C54+C55</f>
        <v>28828400</v>
      </c>
      <c r="D52" s="62">
        <f t="shared" si="15"/>
        <v>22505309.809999999</v>
      </c>
      <c r="E52" s="62">
        <f t="shared" si="15"/>
        <v>22505309.809999999</v>
      </c>
      <c r="F52" s="42">
        <f t="shared" si="2"/>
        <v>78.066454641950287</v>
      </c>
      <c r="G52" s="70" t="s">
        <v>132</v>
      </c>
      <c r="H52" s="46"/>
    </row>
    <row r="53" spans="1:8" ht="15.75" x14ac:dyDescent="0.25">
      <c r="A53" s="29"/>
      <c r="B53" s="6" t="s">
        <v>8</v>
      </c>
      <c r="C53" s="57"/>
      <c r="D53" s="57"/>
      <c r="E53" s="57"/>
      <c r="F53" s="42"/>
      <c r="G53" s="70"/>
      <c r="H53" s="46"/>
    </row>
    <row r="54" spans="1:8" ht="15.75" x14ac:dyDescent="0.25">
      <c r="A54" s="29"/>
      <c r="B54" s="6" t="s">
        <v>9</v>
      </c>
      <c r="C54" s="57"/>
      <c r="D54" s="57"/>
      <c r="E54" s="57"/>
      <c r="F54" s="42"/>
      <c r="G54" s="70"/>
      <c r="H54" s="46"/>
    </row>
    <row r="55" spans="1:8" ht="22.15" customHeight="1" x14ac:dyDescent="0.25">
      <c r="A55" s="29"/>
      <c r="B55" s="6" t="s">
        <v>10</v>
      </c>
      <c r="C55" s="57">
        <v>28828400</v>
      </c>
      <c r="D55" s="57">
        <v>22505309.809999999</v>
      </c>
      <c r="E55" s="57">
        <v>22505309.809999999</v>
      </c>
      <c r="F55" s="42">
        <f t="shared" si="2"/>
        <v>78.066454641950287</v>
      </c>
      <c r="G55" s="70"/>
      <c r="H55" s="46"/>
    </row>
    <row r="56" spans="1:8" ht="85.9" customHeight="1" x14ac:dyDescent="0.25">
      <c r="A56" s="29"/>
      <c r="B56" s="15" t="s">
        <v>117</v>
      </c>
      <c r="C56" s="62">
        <f>C58</f>
        <v>937267368</v>
      </c>
      <c r="D56" s="62">
        <f t="shared" ref="D56:E56" si="16">D58</f>
        <v>574825556.29999995</v>
      </c>
      <c r="E56" s="62">
        <f t="shared" si="16"/>
        <v>574825556.29999995</v>
      </c>
      <c r="F56" s="42">
        <f t="shared" si="2"/>
        <v>61.329944466817274</v>
      </c>
      <c r="G56" s="70" t="s">
        <v>132</v>
      </c>
      <c r="H56" s="46"/>
    </row>
    <row r="57" spans="1:8" ht="15.75" x14ac:dyDescent="0.25">
      <c r="A57" s="29"/>
      <c r="B57" s="6" t="s">
        <v>8</v>
      </c>
      <c r="C57" s="57"/>
      <c r="D57" s="57"/>
      <c r="E57" s="57"/>
      <c r="F57" s="42"/>
      <c r="G57" s="70"/>
      <c r="H57" s="46"/>
    </row>
    <row r="58" spans="1:8" ht="19.5" customHeight="1" x14ac:dyDescent="0.25">
      <c r="A58" s="29"/>
      <c r="B58" s="6" t="s">
        <v>113</v>
      </c>
      <c r="C58" s="57">
        <f>C62+C65</f>
        <v>937267368</v>
      </c>
      <c r="D58" s="57">
        <f>D62+D65</f>
        <v>574825556.29999995</v>
      </c>
      <c r="E58" s="57">
        <f>E62+E65</f>
        <v>574825556.29999995</v>
      </c>
      <c r="F58" s="42">
        <f t="shared" si="2"/>
        <v>61.329944466817274</v>
      </c>
      <c r="G58" s="70"/>
      <c r="H58" s="46"/>
    </row>
    <row r="59" spans="1:8" ht="15.75" x14ac:dyDescent="0.25">
      <c r="A59" s="50"/>
      <c r="B59" s="33" t="s">
        <v>0</v>
      </c>
      <c r="C59" s="57"/>
      <c r="D59" s="57"/>
      <c r="E59" s="57"/>
      <c r="F59" s="42"/>
      <c r="G59" s="70"/>
      <c r="H59" s="46"/>
    </row>
    <row r="60" spans="1:8" ht="36.6" customHeight="1" x14ac:dyDescent="0.25">
      <c r="A60" s="50"/>
      <c r="B60" s="33" t="s">
        <v>115</v>
      </c>
      <c r="C60" s="62">
        <f>C62</f>
        <v>380656468</v>
      </c>
      <c r="D60" s="62">
        <f t="shared" ref="D60:E60" si="17">D62</f>
        <v>165025775.80000001</v>
      </c>
      <c r="E60" s="62">
        <f t="shared" si="17"/>
        <v>165025775.80000001</v>
      </c>
      <c r="F60" s="42">
        <f t="shared" si="2"/>
        <v>43.35294147688041</v>
      </c>
      <c r="G60" s="70"/>
      <c r="H60" s="46"/>
    </row>
    <row r="61" spans="1:8" ht="15.75" x14ac:dyDescent="0.25">
      <c r="A61" s="50"/>
      <c r="B61" s="33" t="s">
        <v>8</v>
      </c>
      <c r="C61" s="57"/>
      <c r="D61" s="57"/>
      <c r="E61" s="57"/>
      <c r="F61" s="42"/>
      <c r="G61" s="70"/>
      <c r="H61" s="46"/>
    </row>
    <row r="62" spans="1:8" ht="18.399999999999999" customHeight="1" x14ac:dyDescent="0.25">
      <c r="A62" s="50"/>
      <c r="B62" s="33" t="s">
        <v>113</v>
      </c>
      <c r="C62" s="57">
        <v>380656468</v>
      </c>
      <c r="D62" s="57">
        <v>165025775.80000001</v>
      </c>
      <c r="E62" s="57">
        <v>165025775.80000001</v>
      </c>
      <c r="F62" s="42">
        <f t="shared" si="2"/>
        <v>43.35294147688041</v>
      </c>
      <c r="G62" s="70"/>
      <c r="H62" s="46"/>
    </row>
    <row r="63" spans="1:8" ht="31.5" x14ac:dyDescent="0.25">
      <c r="A63" s="50"/>
      <c r="B63" s="33" t="s">
        <v>116</v>
      </c>
      <c r="C63" s="57">
        <f>C65</f>
        <v>556610900</v>
      </c>
      <c r="D63" s="57">
        <f t="shared" ref="D63:E63" si="18">D65</f>
        <v>409799780.5</v>
      </c>
      <c r="E63" s="57">
        <f t="shared" si="18"/>
        <v>409799780.5</v>
      </c>
      <c r="F63" s="42">
        <f t="shared" si="2"/>
        <v>73.62410267208206</v>
      </c>
      <c r="G63" s="70"/>
      <c r="H63" s="46"/>
    </row>
    <row r="64" spans="1:8" ht="15.75" x14ac:dyDescent="0.25">
      <c r="A64" s="50"/>
      <c r="B64" s="33" t="s">
        <v>8</v>
      </c>
      <c r="C64" s="57"/>
      <c r="D64" s="57"/>
      <c r="E64" s="57"/>
      <c r="F64" s="42"/>
      <c r="G64" s="70"/>
      <c r="H64" s="46"/>
    </row>
    <row r="65" spans="1:8" ht="18.399999999999999" customHeight="1" x14ac:dyDescent="0.25">
      <c r="A65" s="50"/>
      <c r="B65" s="33" t="s">
        <v>118</v>
      </c>
      <c r="C65" s="57">
        <f>C69+C72+C75</f>
        <v>556610900</v>
      </c>
      <c r="D65" s="57">
        <f t="shared" ref="D65:E65" si="19">D69+D72+D75</f>
        <v>409799780.5</v>
      </c>
      <c r="E65" s="57">
        <f t="shared" si="19"/>
        <v>409799780.5</v>
      </c>
      <c r="F65" s="42">
        <f t="shared" si="2"/>
        <v>73.62410267208206</v>
      </c>
      <c r="G65" s="70"/>
      <c r="H65" s="46"/>
    </row>
    <row r="66" spans="1:8" ht="15.75" x14ac:dyDescent="0.25">
      <c r="A66" s="50"/>
      <c r="B66" s="51" t="s">
        <v>0</v>
      </c>
      <c r="C66" s="57"/>
      <c r="D66" s="57"/>
      <c r="E66" s="57"/>
      <c r="F66" s="42"/>
      <c r="G66" s="70"/>
      <c r="H66" s="46"/>
    </row>
    <row r="67" spans="1:8" ht="52.15" customHeight="1" x14ac:dyDescent="0.25">
      <c r="A67" s="50"/>
      <c r="B67" s="51" t="s">
        <v>46</v>
      </c>
      <c r="C67" s="57">
        <f>C69</f>
        <v>464307900</v>
      </c>
      <c r="D67" s="57">
        <f t="shared" ref="D67:E67" si="20">D69</f>
        <v>409799780.5</v>
      </c>
      <c r="E67" s="57">
        <f t="shared" si="20"/>
        <v>409799780.5</v>
      </c>
      <c r="F67" s="42">
        <f t="shared" ref="F67:F158" si="21">E67/C67*100</f>
        <v>88.26035062078418</v>
      </c>
      <c r="G67" s="70"/>
      <c r="H67" s="46"/>
    </row>
    <row r="68" spans="1:8" ht="15.75" x14ac:dyDescent="0.25">
      <c r="A68" s="50"/>
      <c r="B68" s="51" t="s">
        <v>8</v>
      </c>
      <c r="C68" s="57"/>
      <c r="D68" s="57"/>
      <c r="E68" s="57"/>
      <c r="F68" s="42"/>
      <c r="G68" s="70"/>
      <c r="H68" s="46"/>
    </row>
    <row r="69" spans="1:8" ht="19.149999999999999" customHeight="1" x14ac:dyDescent="0.25">
      <c r="A69" s="50"/>
      <c r="B69" s="51" t="s">
        <v>12</v>
      </c>
      <c r="C69" s="57">
        <v>464307900</v>
      </c>
      <c r="D69" s="57">
        <v>409799780.5</v>
      </c>
      <c r="E69" s="57">
        <v>409799780.5</v>
      </c>
      <c r="F69" s="42">
        <f t="shared" si="21"/>
        <v>88.26035062078418</v>
      </c>
      <c r="G69" s="70"/>
      <c r="H69" s="46"/>
    </row>
    <row r="70" spans="1:8" ht="33.6" customHeight="1" x14ac:dyDescent="0.25">
      <c r="A70" s="50"/>
      <c r="B70" s="51" t="s">
        <v>154</v>
      </c>
      <c r="C70" s="57">
        <f>C72</f>
        <v>25000000</v>
      </c>
      <c r="D70" s="57">
        <f t="shared" ref="D70:E70" si="22">D72</f>
        <v>0</v>
      </c>
      <c r="E70" s="57">
        <f t="shared" si="22"/>
        <v>0</v>
      </c>
      <c r="F70" s="42">
        <f t="shared" si="21"/>
        <v>0</v>
      </c>
      <c r="G70" s="70"/>
      <c r="H70" s="46"/>
    </row>
    <row r="71" spans="1:8" ht="19.149999999999999" customHeight="1" x14ac:dyDescent="0.25">
      <c r="A71" s="50"/>
      <c r="B71" s="51" t="s">
        <v>8</v>
      </c>
      <c r="C71" s="57"/>
      <c r="D71" s="57"/>
      <c r="E71" s="57"/>
      <c r="F71" s="42"/>
      <c r="G71" s="70"/>
      <c r="H71" s="46"/>
    </row>
    <row r="72" spans="1:8" ht="19.149999999999999" customHeight="1" x14ac:dyDescent="0.25">
      <c r="A72" s="50"/>
      <c r="B72" s="51" t="s">
        <v>12</v>
      </c>
      <c r="C72" s="57">
        <v>25000000</v>
      </c>
      <c r="D72" s="57"/>
      <c r="E72" s="57"/>
      <c r="F72" s="42">
        <f t="shared" ref="F72:F73" si="23">E72/C72*100</f>
        <v>0</v>
      </c>
      <c r="G72" s="70"/>
      <c r="H72" s="46"/>
    </row>
    <row r="73" spans="1:8" ht="46.15" customHeight="1" x14ac:dyDescent="0.25">
      <c r="A73" s="50"/>
      <c r="B73" s="51" t="s">
        <v>155</v>
      </c>
      <c r="C73" s="57">
        <f>C75</f>
        <v>67303000</v>
      </c>
      <c r="D73" s="57">
        <f t="shared" ref="D73:E73" si="24">D75</f>
        <v>0</v>
      </c>
      <c r="E73" s="57">
        <f t="shared" si="24"/>
        <v>0</v>
      </c>
      <c r="F73" s="42">
        <f t="shared" si="23"/>
        <v>0</v>
      </c>
      <c r="G73" s="70"/>
      <c r="H73" s="46"/>
    </row>
    <row r="74" spans="1:8" ht="19.149999999999999" customHeight="1" x14ac:dyDescent="0.25">
      <c r="A74" s="50"/>
      <c r="B74" s="51" t="s">
        <v>8</v>
      </c>
      <c r="C74" s="57"/>
      <c r="D74" s="57"/>
      <c r="E74" s="57"/>
      <c r="F74" s="42"/>
      <c r="G74" s="70"/>
      <c r="H74" s="46"/>
    </row>
    <row r="75" spans="1:8" ht="19.149999999999999" customHeight="1" x14ac:dyDescent="0.25">
      <c r="A75" s="50"/>
      <c r="B75" s="51" t="s">
        <v>12</v>
      </c>
      <c r="C75" s="57">
        <v>67303000</v>
      </c>
      <c r="D75" s="57"/>
      <c r="E75" s="57"/>
      <c r="F75" s="42">
        <f t="shared" ref="F75:F76" si="25">E75/C75*100</f>
        <v>0</v>
      </c>
      <c r="G75" s="70"/>
      <c r="H75" s="46"/>
    </row>
    <row r="76" spans="1:8" ht="78.75" x14ac:dyDescent="0.25">
      <c r="A76" s="50"/>
      <c r="B76" s="6" t="s">
        <v>159</v>
      </c>
      <c r="C76" s="57">
        <f>C78+C79</f>
        <v>119672730</v>
      </c>
      <c r="D76" s="57">
        <f t="shared" ref="D76:E76" si="26">D78+D79</f>
        <v>61509900.689999998</v>
      </c>
      <c r="E76" s="57">
        <f t="shared" si="26"/>
        <v>61509900.689999998</v>
      </c>
      <c r="F76" s="42">
        <f t="shared" si="25"/>
        <v>51.398426934858087</v>
      </c>
      <c r="G76" s="70" t="s">
        <v>133</v>
      </c>
      <c r="H76" s="46"/>
    </row>
    <row r="77" spans="1:8" ht="19.149999999999999" customHeight="1" x14ac:dyDescent="0.25">
      <c r="A77" s="50"/>
      <c r="B77" s="6" t="s">
        <v>8</v>
      </c>
      <c r="C77" s="57"/>
      <c r="D77" s="57"/>
      <c r="E77" s="57"/>
      <c r="F77" s="42"/>
      <c r="G77" s="70"/>
      <c r="H77" s="46"/>
    </row>
    <row r="78" spans="1:8" ht="19.149999999999999" customHeight="1" x14ac:dyDescent="0.25">
      <c r="A78" s="50"/>
      <c r="B78" s="6" t="s">
        <v>9</v>
      </c>
      <c r="C78" s="57">
        <f>C83+C87</f>
        <v>96822700</v>
      </c>
      <c r="D78" s="57">
        <f t="shared" ref="D78:F79" si="27">D83+D87</f>
        <v>47332292.789999999</v>
      </c>
      <c r="E78" s="57">
        <f t="shared" si="27"/>
        <v>47332292.789999999</v>
      </c>
      <c r="F78" s="57">
        <f t="shared" si="27"/>
        <v>133.60718478578335</v>
      </c>
      <c r="G78" s="70"/>
      <c r="H78" s="46"/>
    </row>
    <row r="79" spans="1:8" ht="19.149999999999999" customHeight="1" x14ac:dyDescent="0.25">
      <c r="A79" s="50"/>
      <c r="B79" s="6" t="s">
        <v>10</v>
      </c>
      <c r="C79" s="57">
        <f>C84+C88</f>
        <v>22850030</v>
      </c>
      <c r="D79" s="57">
        <f t="shared" si="27"/>
        <v>14177607.9</v>
      </c>
      <c r="E79" s="57">
        <f t="shared" si="27"/>
        <v>14177607.9</v>
      </c>
      <c r="F79" s="57">
        <f t="shared" si="27"/>
        <v>133.60718489944037</v>
      </c>
      <c r="G79" s="70"/>
      <c r="H79" s="46"/>
    </row>
    <row r="80" spans="1:8" ht="19.149999999999999" customHeight="1" x14ac:dyDescent="0.25">
      <c r="A80" s="50"/>
      <c r="B80" s="33" t="s">
        <v>0</v>
      </c>
      <c r="C80" s="57"/>
      <c r="D80" s="57"/>
      <c r="E80" s="57"/>
      <c r="F80" s="42"/>
      <c r="G80" s="70"/>
      <c r="H80" s="46"/>
    </row>
    <row r="81" spans="1:8" ht="31.5" x14ac:dyDescent="0.25">
      <c r="A81" s="50"/>
      <c r="B81" s="80" t="s">
        <v>139</v>
      </c>
      <c r="C81" s="57">
        <f>C83+C84</f>
        <v>88888630</v>
      </c>
      <c r="D81" s="57">
        <f t="shared" ref="D81:E81" si="28">D83+D84</f>
        <v>31177637.120000001</v>
      </c>
      <c r="E81" s="57">
        <f t="shared" si="28"/>
        <v>31177637.120000001</v>
      </c>
      <c r="F81" s="42">
        <f t="shared" si="21"/>
        <v>35.074943915774156</v>
      </c>
      <c r="G81" s="70"/>
      <c r="H81" s="46"/>
    </row>
    <row r="82" spans="1:8" ht="15.75" x14ac:dyDescent="0.25">
      <c r="A82" s="50"/>
      <c r="B82" s="33" t="s">
        <v>8</v>
      </c>
      <c r="C82" s="57"/>
      <c r="D82" s="57"/>
      <c r="E82" s="57"/>
      <c r="F82" s="42"/>
      <c r="G82" s="70"/>
      <c r="H82" s="46"/>
    </row>
    <row r="83" spans="1:8" ht="15.75" x14ac:dyDescent="0.25">
      <c r="A83" s="50"/>
      <c r="B83" s="81" t="s">
        <v>123</v>
      </c>
      <c r="C83" s="57">
        <v>75750600</v>
      </c>
      <c r="D83" s="57">
        <v>26569480.460000001</v>
      </c>
      <c r="E83" s="57">
        <v>26569480.460000001</v>
      </c>
      <c r="F83" s="42">
        <f t="shared" si="21"/>
        <v>35.074943908035053</v>
      </c>
      <c r="G83" s="70"/>
      <c r="H83" s="46"/>
    </row>
    <row r="84" spans="1:8" ht="15.75" x14ac:dyDescent="0.25">
      <c r="A84" s="50"/>
      <c r="B84" s="33" t="s">
        <v>12</v>
      </c>
      <c r="C84" s="57">
        <v>13138030</v>
      </c>
      <c r="D84" s="57">
        <v>4608156.66</v>
      </c>
      <c r="E84" s="57">
        <v>4608156.66</v>
      </c>
      <c r="F84" s="42">
        <f t="shared" si="21"/>
        <v>35.074943960395885</v>
      </c>
      <c r="G84" s="70"/>
      <c r="H84" s="46"/>
    </row>
    <row r="85" spans="1:8" ht="47.25" x14ac:dyDescent="0.25">
      <c r="A85" s="50"/>
      <c r="B85" s="80" t="s">
        <v>156</v>
      </c>
      <c r="C85" s="57">
        <f>C87+C88</f>
        <v>30784100</v>
      </c>
      <c r="D85" s="57">
        <f t="shared" ref="D85:E85" si="29">D87+D88</f>
        <v>30332263.57</v>
      </c>
      <c r="E85" s="57">
        <f t="shared" si="29"/>
        <v>30332263.57</v>
      </c>
      <c r="F85" s="42">
        <f t="shared" si="21"/>
        <v>98.532240897086481</v>
      </c>
      <c r="G85" s="70"/>
      <c r="H85" s="46"/>
    </row>
    <row r="86" spans="1:8" ht="15.75" x14ac:dyDescent="0.25">
      <c r="A86" s="50"/>
      <c r="B86" s="33" t="s">
        <v>8</v>
      </c>
      <c r="C86" s="57"/>
      <c r="D86" s="57"/>
      <c r="E86" s="57"/>
      <c r="F86" s="42"/>
      <c r="G86" s="70"/>
      <c r="H86" s="46"/>
    </row>
    <row r="87" spans="1:8" ht="15.75" x14ac:dyDescent="0.25">
      <c r="A87" s="50"/>
      <c r="B87" s="81" t="s">
        <v>123</v>
      </c>
      <c r="C87" s="57">
        <v>21072100</v>
      </c>
      <c r="D87" s="57">
        <v>20762812.329999998</v>
      </c>
      <c r="E87" s="57">
        <v>20762812.329999998</v>
      </c>
      <c r="F87" s="42">
        <f t="shared" si="21"/>
        <v>98.532240877748293</v>
      </c>
      <c r="G87" s="70"/>
      <c r="H87" s="46"/>
    </row>
    <row r="88" spans="1:8" ht="15.75" x14ac:dyDescent="0.25">
      <c r="A88" s="50"/>
      <c r="B88" s="33" t="s">
        <v>12</v>
      </c>
      <c r="C88" s="57">
        <v>9712000</v>
      </c>
      <c r="D88" s="57">
        <v>9569451.2400000002</v>
      </c>
      <c r="E88" s="57">
        <v>9569451.2400000002</v>
      </c>
      <c r="F88" s="42">
        <f t="shared" si="21"/>
        <v>98.532240939044485</v>
      </c>
      <c r="G88" s="70"/>
      <c r="H88" s="46"/>
    </row>
    <row r="89" spans="1:8" ht="108.75" customHeight="1" x14ac:dyDescent="0.25">
      <c r="A89" s="29"/>
      <c r="B89" s="15" t="s">
        <v>109</v>
      </c>
      <c r="C89" s="62">
        <f t="shared" ref="C89:E89" si="30">C91+C92</f>
        <v>524274619.15000004</v>
      </c>
      <c r="D89" s="62">
        <f t="shared" si="30"/>
        <v>254367274.77000001</v>
      </c>
      <c r="E89" s="62">
        <f t="shared" si="30"/>
        <v>254367274.77000001</v>
      </c>
      <c r="F89" s="42">
        <f t="shared" si="21"/>
        <v>48.517945648866721</v>
      </c>
      <c r="G89" s="70"/>
      <c r="H89" s="46"/>
    </row>
    <row r="90" spans="1:8" ht="15.75" x14ac:dyDescent="0.25">
      <c r="A90" s="29"/>
      <c r="B90" s="6" t="s">
        <v>8</v>
      </c>
      <c r="C90" s="57"/>
      <c r="D90" s="57"/>
      <c r="E90" s="57"/>
      <c r="F90" s="42"/>
      <c r="G90" s="70"/>
      <c r="H90" s="46"/>
    </row>
    <row r="91" spans="1:8" ht="21.4" customHeight="1" x14ac:dyDescent="0.25">
      <c r="A91" s="29"/>
      <c r="B91" s="6" t="s">
        <v>9</v>
      </c>
      <c r="C91" s="57">
        <f>C96+C100+C104+C108</f>
        <v>498803480.83000004</v>
      </c>
      <c r="D91" s="57">
        <f t="shared" ref="D91:E92" si="31">D96+D100+D104+D108</f>
        <v>242009307.03</v>
      </c>
      <c r="E91" s="57">
        <f t="shared" si="31"/>
        <v>242009307.03</v>
      </c>
      <c r="F91" s="42">
        <f t="shared" si="21"/>
        <v>48.517966760637044</v>
      </c>
      <c r="G91" s="70"/>
      <c r="H91" s="46"/>
    </row>
    <row r="92" spans="1:8" ht="19.5" customHeight="1" x14ac:dyDescent="0.25">
      <c r="A92" s="29"/>
      <c r="B92" s="6" t="s">
        <v>10</v>
      </c>
      <c r="C92" s="57">
        <f>C97+C101+C105+C109</f>
        <v>25471138.32</v>
      </c>
      <c r="D92" s="57">
        <f t="shared" si="31"/>
        <v>12357967.74</v>
      </c>
      <c r="E92" s="57">
        <f t="shared" si="31"/>
        <v>12357967.74</v>
      </c>
      <c r="F92" s="42">
        <f t="shared" si="21"/>
        <v>48.517532215262221</v>
      </c>
      <c r="G92" s="70"/>
      <c r="H92" s="46"/>
    </row>
    <row r="93" spans="1:8" ht="19.5" customHeight="1" x14ac:dyDescent="0.25">
      <c r="A93" s="29"/>
      <c r="B93" s="33" t="s">
        <v>0</v>
      </c>
      <c r="C93" s="57"/>
      <c r="D93" s="57"/>
      <c r="E93" s="57"/>
      <c r="F93" s="42"/>
      <c r="G93" s="70"/>
      <c r="H93" s="46"/>
    </row>
    <row r="94" spans="1:8" ht="72" customHeight="1" x14ac:dyDescent="0.25">
      <c r="A94" s="29"/>
      <c r="B94" s="92" t="s">
        <v>190</v>
      </c>
      <c r="C94" s="57">
        <f>C96+C97</f>
        <v>261867600</v>
      </c>
      <c r="D94" s="57">
        <f t="shared" ref="D94:E94" si="32">D96+D97</f>
        <v>140804700.81999999</v>
      </c>
      <c r="E94" s="57">
        <f t="shared" si="32"/>
        <v>140804700.81999999</v>
      </c>
      <c r="F94" s="42">
        <f t="shared" si="21"/>
        <v>53.769424251033726</v>
      </c>
      <c r="G94" s="70" t="s">
        <v>132</v>
      </c>
      <c r="H94" s="46"/>
    </row>
    <row r="95" spans="1:8" ht="19.5" customHeight="1" x14ac:dyDescent="0.25">
      <c r="A95" s="29"/>
      <c r="B95" s="91" t="s">
        <v>8</v>
      </c>
      <c r="C95" s="57"/>
      <c r="D95" s="57"/>
      <c r="E95" s="57"/>
      <c r="F95" s="42"/>
      <c r="G95" s="70"/>
      <c r="H95" s="46"/>
    </row>
    <row r="96" spans="1:8" ht="19.5" customHeight="1" x14ac:dyDescent="0.25">
      <c r="A96" s="29"/>
      <c r="B96" s="91" t="s">
        <v>15</v>
      </c>
      <c r="C96" s="57">
        <v>249144980.83000001</v>
      </c>
      <c r="D96" s="57">
        <v>133963943.15000001</v>
      </c>
      <c r="E96" s="57">
        <v>133963943.15000001</v>
      </c>
      <c r="F96" s="42">
        <f t="shared" ref="F96:F98" si="33">E96/C96*100</f>
        <v>53.769472980636969</v>
      </c>
      <c r="G96" s="70"/>
      <c r="H96" s="46"/>
    </row>
    <row r="97" spans="1:8" ht="19.5" customHeight="1" x14ac:dyDescent="0.25">
      <c r="A97" s="29"/>
      <c r="B97" s="91" t="s">
        <v>12</v>
      </c>
      <c r="C97" s="57">
        <v>12722619.17</v>
      </c>
      <c r="D97" s="57">
        <v>6840757.6699999999</v>
      </c>
      <c r="E97" s="57">
        <v>6840757.6699999999</v>
      </c>
      <c r="F97" s="42">
        <f t="shared" si="33"/>
        <v>53.768469987143376</v>
      </c>
      <c r="G97" s="70"/>
      <c r="H97" s="46"/>
    </row>
    <row r="98" spans="1:8" ht="78.75" x14ac:dyDescent="0.25">
      <c r="A98" s="29"/>
      <c r="B98" s="92" t="s">
        <v>160</v>
      </c>
      <c r="C98" s="57">
        <f>C100+C101</f>
        <v>123461636.17</v>
      </c>
      <c r="D98" s="57">
        <f t="shared" ref="D98:E98" si="34">D100+D101</f>
        <v>45497561.630000003</v>
      </c>
      <c r="E98" s="57">
        <f t="shared" si="34"/>
        <v>45497561.630000003</v>
      </c>
      <c r="F98" s="42">
        <f t="shared" si="33"/>
        <v>36.851578386141199</v>
      </c>
      <c r="G98" s="70" t="s">
        <v>132</v>
      </c>
      <c r="H98" s="46"/>
    </row>
    <row r="99" spans="1:8" ht="19.5" customHeight="1" x14ac:dyDescent="0.25">
      <c r="A99" s="29"/>
      <c r="B99" s="91" t="s">
        <v>8</v>
      </c>
      <c r="C99" s="57"/>
      <c r="D99" s="57"/>
      <c r="E99" s="57"/>
      <c r="F99" s="42"/>
      <c r="G99" s="70"/>
      <c r="H99" s="46"/>
    </row>
    <row r="100" spans="1:8" ht="19.5" customHeight="1" x14ac:dyDescent="0.25">
      <c r="A100" s="29"/>
      <c r="B100" s="93" t="s">
        <v>123</v>
      </c>
      <c r="C100" s="57">
        <v>117463500</v>
      </c>
      <c r="D100" s="57">
        <v>43287153.780000001</v>
      </c>
      <c r="E100" s="57">
        <v>43287153.780000001</v>
      </c>
      <c r="F100" s="42">
        <f t="shared" ref="F100:F102" si="35">E100/C100*100</f>
        <v>36.851578388180158</v>
      </c>
      <c r="G100" s="70"/>
      <c r="H100" s="46"/>
    </row>
    <row r="101" spans="1:8" ht="19.5" customHeight="1" x14ac:dyDescent="0.25">
      <c r="A101" s="29"/>
      <c r="B101" s="91" t="s">
        <v>12</v>
      </c>
      <c r="C101" s="57">
        <v>5998136.1699999999</v>
      </c>
      <c r="D101" s="57">
        <v>2210407.85</v>
      </c>
      <c r="E101" s="57">
        <v>2210407.85</v>
      </c>
      <c r="F101" s="42">
        <f t="shared" si="35"/>
        <v>36.851578346211504</v>
      </c>
      <c r="G101" s="70"/>
      <c r="H101" s="46"/>
    </row>
    <row r="102" spans="1:8" ht="78.75" x14ac:dyDescent="0.25">
      <c r="A102" s="29"/>
      <c r="B102" s="92" t="s">
        <v>161</v>
      </c>
      <c r="C102" s="57">
        <f>C104+C105</f>
        <v>58635697.869999997</v>
      </c>
      <c r="D102" s="57">
        <f t="shared" ref="D102:E102" si="36">D104+D105</f>
        <v>0</v>
      </c>
      <c r="E102" s="57">
        <f t="shared" si="36"/>
        <v>0</v>
      </c>
      <c r="F102" s="42">
        <f t="shared" si="35"/>
        <v>0</v>
      </c>
      <c r="G102" s="70" t="s">
        <v>133</v>
      </c>
      <c r="H102" s="46"/>
    </row>
    <row r="103" spans="1:8" ht="19.5" customHeight="1" x14ac:dyDescent="0.25">
      <c r="A103" s="29"/>
      <c r="B103" s="91" t="s">
        <v>8</v>
      </c>
      <c r="C103" s="57"/>
      <c r="D103" s="57"/>
      <c r="E103" s="57"/>
      <c r="F103" s="42"/>
      <c r="G103" s="70"/>
      <c r="H103" s="46"/>
    </row>
    <row r="104" spans="1:8" ht="19.5" customHeight="1" x14ac:dyDescent="0.25">
      <c r="A104" s="29"/>
      <c r="B104" s="93" t="s">
        <v>123</v>
      </c>
      <c r="C104" s="57">
        <v>55787000</v>
      </c>
      <c r="D104" s="57"/>
      <c r="E104" s="57"/>
      <c r="F104" s="42">
        <f t="shared" ref="F104:F106" si="37">E104/C104*100</f>
        <v>0</v>
      </c>
      <c r="G104" s="70"/>
      <c r="H104" s="46"/>
    </row>
    <row r="105" spans="1:8" ht="19.5" customHeight="1" x14ac:dyDescent="0.25">
      <c r="A105" s="29"/>
      <c r="B105" s="91" t="s">
        <v>12</v>
      </c>
      <c r="C105" s="57">
        <v>2848697.87</v>
      </c>
      <c r="D105" s="57"/>
      <c r="E105" s="57"/>
      <c r="F105" s="42">
        <f t="shared" si="37"/>
        <v>0</v>
      </c>
      <c r="G105" s="70"/>
      <c r="H105" s="46"/>
    </row>
    <row r="106" spans="1:8" ht="78.75" x14ac:dyDescent="0.25">
      <c r="A106" s="29"/>
      <c r="B106" s="92" t="s">
        <v>162</v>
      </c>
      <c r="C106" s="57">
        <f>C108+C109</f>
        <v>80309685.109999999</v>
      </c>
      <c r="D106" s="57">
        <f t="shared" ref="D106:E106" si="38">D108+D109</f>
        <v>68065012.320000008</v>
      </c>
      <c r="E106" s="57">
        <f t="shared" si="38"/>
        <v>68065012.320000008</v>
      </c>
      <c r="F106" s="42">
        <f t="shared" si="37"/>
        <v>84.753180424965564</v>
      </c>
      <c r="G106" s="70" t="s">
        <v>133</v>
      </c>
      <c r="H106" s="46"/>
    </row>
    <row r="107" spans="1:8" ht="19.5" customHeight="1" x14ac:dyDescent="0.25">
      <c r="A107" s="29"/>
      <c r="B107" s="91" t="s">
        <v>8</v>
      </c>
      <c r="C107" s="57"/>
      <c r="D107" s="57"/>
      <c r="E107" s="57"/>
      <c r="F107" s="42"/>
      <c r="G107" s="70"/>
      <c r="H107" s="46"/>
    </row>
    <row r="108" spans="1:8" ht="19.5" customHeight="1" x14ac:dyDescent="0.25">
      <c r="A108" s="29"/>
      <c r="B108" s="93" t="s">
        <v>123</v>
      </c>
      <c r="C108" s="57">
        <v>76408000</v>
      </c>
      <c r="D108" s="57">
        <v>64758210.100000001</v>
      </c>
      <c r="E108" s="57">
        <v>64758210.100000001</v>
      </c>
      <c r="F108" s="42">
        <f t="shared" ref="F108:F109" si="39">E108/C108*100</f>
        <v>84.753180426133383</v>
      </c>
      <c r="G108" s="70"/>
      <c r="H108" s="46"/>
    </row>
    <row r="109" spans="1:8" ht="19.5" customHeight="1" x14ac:dyDescent="0.25">
      <c r="A109" s="29"/>
      <c r="B109" s="91" t="s">
        <v>12</v>
      </c>
      <c r="C109" s="57">
        <v>3901685.11</v>
      </c>
      <c r="D109" s="57">
        <v>3306802.22</v>
      </c>
      <c r="E109" s="57">
        <v>3306802.22</v>
      </c>
      <c r="F109" s="42">
        <f t="shared" si="39"/>
        <v>84.753180402095552</v>
      </c>
      <c r="G109" s="70"/>
      <c r="H109" s="46"/>
    </row>
    <row r="110" spans="1:8" ht="126.6" customHeight="1" x14ac:dyDescent="0.25">
      <c r="A110" s="32"/>
      <c r="B110" s="15" t="s">
        <v>87</v>
      </c>
      <c r="C110" s="62">
        <f t="shared" ref="C110:E110" si="40">C112+C113</f>
        <v>2951400</v>
      </c>
      <c r="D110" s="62">
        <f t="shared" si="40"/>
        <v>722231.01</v>
      </c>
      <c r="E110" s="62">
        <f t="shared" si="40"/>
        <v>722231.01</v>
      </c>
      <c r="F110" s="42">
        <f t="shared" si="21"/>
        <v>24.470793860540759</v>
      </c>
      <c r="G110" s="70" t="s">
        <v>132</v>
      </c>
      <c r="H110" s="46"/>
    </row>
    <row r="111" spans="1:8" ht="15.75" x14ac:dyDescent="0.25">
      <c r="A111" s="32"/>
      <c r="B111" s="6" t="s">
        <v>8</v>
      </c>
      <c r="C111" s="57"/>
      <c r="D111" s="57"/>
      <c r="E111" s="57"/>
      <c r="F111" s="42"/>
      <c r="G111" s="70"/>
      <c r="H111" s="46"/>
    </row>
    <row r="112" spans="1:8" ht="17.649999999999999" customHeight="1" x14ac:dyDescent="0.25">
      <c r="A112" s="32"/>
      <c r="B112" s="6" t="s">
        <v>9</v>
      </c>
      <c r="C112" s="57"/>
      <c r="D112" s="57"/>
      <c r="E112" s="57"/>
      <c r="F112" s="42"/>
      <c r="G112" s="70"/>
      <c r="H112" s="46"/>
    </row>
    <row r="113" spans="1:8" ht="22.15" customHeight="1" x14ac:dyDescent="0.25">
      <c r="A113" s="32"/>
      <c r="B113" s="6" t="s">
        <v>12</v>
      </c>
      <c r="C113" s="57">
        <v>2951400</v>
      </c>
      <c r="D113" s="57">
        <v>722231.01</v>
      </c>
      <c r="E113" s="57">
        <v>722231.01</v>
      </c>
      <c r="F113" s="42">
        <f t="shared" si="21"/>
        <v>24.470793860540759</v>
      </c>
      <c r="G113" s="70"/>
      <c r="H113" s="46"/>
    </row>
    <row r="114" spans="1:8" ht="127.5" customHeight="1" x14ac:dyDescent="0.25">
      <c r="A114" s="32"/>
      <c r="B114" s="6" t="s">
        <v>140</v>
      </c>
      <c r="C114" s="57">
        <f>C116+C117</f>
        <v>5500</v>
      </c>
      <c r="D114" s="57">
        <f t="shared" ref="D114:E114" si="41">D116+D117</f>
        <v>0</v>
      </c>
      <c r="E114" s="57">
        <f t="shared" si="41"/>
        <v>0</v>
      </c>
      <c r="F114" s="42">
        <f t="shared" si="21"/>
        <v>0</v>
      </c>
      <c r="G114" s="70" t="s">
        <v>134</v>
      </c>
      <c r="H114" s="46"/>
    </row>
    <row r="115" spans="1:8" ht="15.75" x14ac:dyDescent="0.25">
      <c r="A115" s="32"/>
      <c r="B115" s="6" t="s">
        <v>8</v>
      </c>
      <c r="C115" s="57"/>
      <c r="D115" s="57"/>
      <c r="E115" s="57"/>
      <c r="F115" s="42"/>
      <c r="G115" s="70"/>
      <c r="H115" s="46"/>
    </row>
    <row r="116" spans="1:8" ht="15.75" x14ac:dyDescent="0.25">
      <c r="A116" s="32"/>
      <c r="B116" s="6" t="s">
        <v>9</v>
      </c>
      <c r="C116" s="57"/>
      <c r="D116" s="57"/>
      <c r="E116" s="57"/>
      <c r="F116" s="42"/>
      <c r="G116" s="70"/>
      <c r="H116" s="46"/>
    </row>
    <row r="117" spans="1:8" ht="15.75" x14ac:dyDescent="0.25">
      <c r="A117" s="32"/>
      <c r="B117" s="6" t="s">
        <v>12</v>
      </c>
      <c r="C117" s="57">
        <v>5500</v>
      </c>
      <c r="D117" s="57"/>
      <c r="E117" s="57"/>
      <c r="F117" s="42">
        <f t="shared" si="21"/>
        <v>0</v>
      </c>
      <c r="G117" s="70"/>
      <c r="H117" s="46"/>
    </row>
    <row r="118" spans="1:8" ht="79.900000000000006" customHeight="1" x14ac:dyDescent="0.25">
      <c r="A118" s="32"/>
      <c r="B118" s="6" t="s">
        <v>164</v>
      </c>
      <c r="C118" s="57">
        <f>C120+C121</f>
        <v>1032900</v>
      </c>
      <c r="D118" s="57">
        <f t="shared" ref="D118:E118" si="42">D120+D121</f>
        <v>911300</v>
      </c>
      <c r="E118" s="57">
        <f t="shared" si="42"/>
        <v>911300</v>
      </c>
      <c r="F118" s="42">
        <f t="shared" si="21"/>
        <v>88.227321134669381</v>
      </c>
      <c r="G118" s="70" t="s">
        <v>153</v>
      </c>
      <c r="H118" s="46"/>
    </row>
    <row r="119" spans="1:8" ht="15.75" x14ac:dyDescent="0.25">
      <c r="A119" s="32"/>
      <c r="B119" s="6" t="s">
        <v>8</v>
      </c>
      <c r="C119" s="57"/>
      <c r="D119" s="57"/>
      <c r="E119" s="57"/>
      <c r="F119" s="42"/>
      <c r="G119" s="70"/>
      <c r="H119" s="46"/>
    </row>
    <row r="120" spans="1:8" ht="22.15" customHeight="1" x14ac:dyDescent="0.25">
      <c r="A120" s="32"/>
      <c r="B120" s="6" t="s">
        <v>9</v>
      </c>
      <c r="C120" s="57"/>
      <c r="D120" s="57"/>
      <c r="E120" s="57"/>
      <c r="F120" s="42"/>
      <c r="G120" s="70"/>
      <c r="H120" s="46"/>
    </row>
    <row r="121" spans="1:8" ht="22.15" customHeight="1" x14ac:dyDescent="0.25">
      <c r="A121" s="32"/>
      <c r="B121" s="6" t="s">
        <v>18</v>
      </c>
      <c r="C121" s="57">
        <v>1032900</v>
      </c>
      <c r="D121" s="57">
        <v>911300</v>
      </c>
      <c r="E121" s="57">
        <v>911300</v>
      </c>
      <c r="F121" s="42">
        <f t="shared" si="21"/>
        <v>88.227321134669381</v>
      </c>
      <c r="G121" s="70"/>
      <c r="H121" s="46"/>
    </row>
    <row r="122" spans="1:8" ht="84" customHeight="1" x14ac:dyDescent="0.25">
      <c r="A122" s="32"/>
      <c r="B122" s="44" t="s">
        <v>216</v>
      </c>
      <c r="C122" s="57">
        <f>C124+C125</f>
        <v>76400000</v>
      </c>
      <c r="D122" s="57">
        <f t="shared" ref="D122:E122" si="43">D124+D125</f>
        <v>76400000</v>
      </c>
      <c r="E122" s="57">
        <f t="shared" si="43"/>
        <v>76400000</v>
      </c>
      <c r="F122" s="42">
        <f t="shared" si="21"/>
        <v>100</v>
      </c>
      <c r="G122" s="70" t="s">
        <v>132</v>
      </c>
      <c r="H122" s="46"/>
    </row>
    <row r="123" spans="1:8" ht="22.15" customHeight="1" x14ac:dyDescent="0.25">
      <c r="A123" s="32"/>
      <c r="B123" s="6" t="s">
        <v>8</v>
      </c>
      <c r="C123" s="57"/>
      <c r="D123" s="57"/>
      <c r="E123" s="57"/>
      <c r="F123" s="42"/>
      <c r="G123" s="70"/>
      <c r="H123" s="46"/>
    </row>
    <row r="124" spans="1:8" ht="22.15" customHeight="1" x14ac:dyDescent="0.25">
      <c r="A124" s="32"/>
      <c r="B124" s="6" t="s">
        <v>9</v>
      </c>
      <c r="C124" s="57"/>
      <c r="D124" s="57"/>
      <c r="E124" s="57"/>
      <c r="F124" s="42"/>
      <c r="G124" s="70"/>
      <c r="H124" s="46"/>
    </row>
    <row r="125" spans="1:8" ht="22.15" customHeight="1" x14ac:dyDescent="0.25">
      <c r="A125" s="32"/>
      <c r="B125" s="6" t="s">
        <v>18</v>
      </c>
      <c r="C125" s="57">
        <v>76400000</v>
      </c>
      <c r="D125" s="57">
        <v>76400000</v>
      </c>
      <c r="E125" s="57">
        <v>76400000</v>
      </c>
      <c r="F125" s="42">
        <f t="shared" si="21"/>
        <v>100</v>
      </c>
      <c r="G125" s="70"/>
      <c r="H125" s="46"/>
    </row>
    <row r="126" spans="1:8" ht="84.75" customHeight="1" x14ac:dyDescent="0.25">
      <c r="A126" s="32"/>
      <c r="B126" s="6" t="s">
        <v>220</v>
      </c>
      <c r="C126" s="57">
        <f>C128</f>
        <v>360000</v>
      </c>
      <c r="D126" s="57">
        <f t="shared" ref="D126:E126" si="44">D128</f>
        <v>180000</v>
      </c>
      <c r="E126" s="57">
        <f t="shared" si="44"/>
        <v>180000</v>
      </c>
      <c r="F126" s="42">
        <f t="shared" si="21"/>
        <v>50</v>
      </c>
      <c r="G126" s="70" t="s">
        <v>221</v>
      </c>
      <c r="H126" s="46"/>
    </row>
    <row r="127" spans="1:8" ht="22.15" customHeight="1" x14ac:dyDescent="0.25">
      <c r="A127" s="32"/>
      <c r="B127" s="89" t="s">
        <v>8</v>
      </c>
      <c r="C127" s="57"/>
      <c r="D127" s="57"/>
      <c r="E127" s="57"/>
      <c r="F127" s="42"/>
      <c r="G127" s="70"/>
      <c r="H127" s="46"/>
    </row>
    <row r="128" spans="1:8" ht="22.15" customHeight="1" x14ac:dyDescent="0.25">
      <c r="A128" s="32"/>
      <c r="B128" s="90" t="s">
        <v>211</v>
      </c>
      <c r="C128" s="57">
        <v>360000</v>
      </c>
      <c r="D128" s="57">
        <v>180000</v>
      </c>
      <c r="E128" s="57">
        <v>180000</v>
      </c>
      <c r="F128" s="42">
        <f t="shared" si="21"/>
        <v>50</v>
      </c>
      <c r="G128" s="70"/>
      <c r="H128" s="46"/>
    </row>
    <row r="129" spans="1:8" ht="18.399999999999999" customHeight="1" x14ac:dyDescent="0.25">
      <c r="A129" s="29" t="s">
        <v>21</v>
      </c>
      <c r="B129" s="47" t="s">
        <v>22</v>
      </c>
      <c r="C129" s="60">
        <f>C130+C134+C151+C155+C159+C163+C167+C171+C175+C179+C182+C186+C189</f>
        <v>631187712.66999996</v>
      </c>
      <c r="D129" s="60">
        <f t="shared" ref="D129:E129" si="45">D130+D134+D151+D155+D159+D163+D167+D171+D175+D179+D182+D186+D189</f>
        <v>470745271.19</v>
      </c>
      <c r="E129" s="60">
        <f t="shared" si="45"/>
        <v>470745271.19</v>
      </c>
      <c r="F129" s="3">
        <f t="shared" si="21"/>
        <v>74.580867425110483</v>
      </c>
      <c r="G129" s="72"/>
      <c r="H129" s="46"/>
    </row>
    <row r="130" spans="1:8" ht="190.15" customHeight="1" x14ac:dyDescent="0.25">
      <c r="A130" s="29"/>
      <c r="B130" s="44" t="s">
        <v>45</v>
      </c>
      <c r="C130" s="57">
        <f t="shared" ref="C130:E151" si="46">C132+C133</f>
        <v>0</v>
      </c>
      <c r="D130" s="57">
        <f t="shared" si="46"/>
        <v>0</v>
      </c>
      <c r="E130" s="57">
        <f t="shared" si="46"/>
        <v>0</v>
      </c>
      <c r="F130" s="42"/>
      <c r="G130" s="70" t="s">
        <v>133</v>
      </c>
      <c r="H130" s="46"/>
    </row>
    <row r="131" spans="1:8" ht="15.75" x14ac:dyDescent="0.25">
      <c r="A131" s="29"/>
      <c r="B131" s="6" t="s">
        <v>8</v>
      </c>
      <c r="C131" s="57"/>
      <c r="D131" s="57"/>
      <c r="E131" s="57"/>
      <c r="F131" s="42"/>
      <c r="G131" s="70"/>
      <c r="H131" s="46"/>
    </row>
    <row r="132" spans="1:8" ht="17.649999999999999" customHeight="1" x14ac:dyDescent="0.25">
      <c r="A132" s="32"/>
      <c r="B132" s="6" t="s">
        <v>9</v>
      </c>
      <c r="C132" s="57"/>
      <c r="D132" s="57"/>
      <c r="E132" s="57"/>
      <c r="F132" s="42"/>
      <c r="G132" s="70"/>
      <c r="H132" s="46"/>
    </row>
    <row r="133" spans="1:8" ht="18" customHeight="1" x14ac:dyDescent="0.25">
      <c r="A133" s="32"/>
      <c r="B133" s="6" t="s">
        <v>10</v>
      </c>
      <c r="C133" s="57"/>
      <c r="D133" s="57"/>
      <c r="E133" s="57"/>
      <c r="F133" s="42"/>
      <c r="G133" s="70"/>
      <c r="H133" s="46"/>
    </row>
    <row r="134" spans="1:8" ht="78.75" x14ac:dyDescent="0.25">
      <c r="A134" s="32"/>
      <c r="B134" s="6" t="s">
        <v>159</v>
      </c>
      <c r="C134" s="57">
        <f t="shared" ref="C134:E134" si="47">C136+C137</f>
        <v>54713096.670000002</v>
      </c>
      <c r="D134" s="57">
        <f t="shared" si="47"/>
        <v>24743584.329999998</v>
      </c>
      <c r="E134" s="57">
        <f t="shared" si="47"/>
        <v>24743584.329999998</v>
      </c>
      <c r="F134" s="42">
        <f t="shared" si="21"/>
        <v>45.224243985384341</v>
      </c>
      <c r="G134" s="70" t="s">
        <v>133</v>
      </c>
      <c r="H134" s="46"/>
    </row>
    <row r="135" spans="1:8" ht="15.75" x14ac:dyDescent="0.25">
      <c r="A135" s="32"/>
      <c r="B135" s="6" t="s">
        <v>8</v>
      </c>
      <c r="C135" s="57"/>
      <c r="D135" s="57"/>
      <c r="E135" s="57"/>
      <c r="F135" s="42"/>
      <c r="G135" s="70"/>
      <c r="H135" s="46"/>
    </row>
    <row r="136" spans="1:8" ht="15.75" x14ac:dyDescent="0.25">
      <c r="A136" s="32"/>
      <c r="B136" s="6" t="s">
        <v>9</v>
      </c>
      <c r="C136" s="59">
        <f>C141+C145+C149</f>
        <v>47447000</v>
      </c>
      <c r="D136" s="59">
        <f t="shared" ref="D136:E137" si="48">D141+D145+D149</f>
        <v>21525500</v>
      </c>
      <c r="E136" s="59">
        <f t="shared" si="48"/>
        <v>21525500</v>
      </c>
      <c r="F136" s="42">
        <f t="shared" si="21"/>
        <v>45.36746264252745</v>
      </c>
      <c r="G136" s="70"/>
      <c r="H136" s="46"/>
    </row>
    <row r="137" spans="1:8" ht="21" customHeight="1" x14ac:dyDescent="0.25">
      <c r="A137" s="32"/>
      <c r="B137" s="6" t="s">
        <v>12</v>
      </c>
      <c r="C137" s="59">
        <f>C142+C146+C150</f>
        <v>7266096.6699999999</v>
      </c>
      <c r="D137" s="59">
        <f t="shared" si="48"/>
        <v>3218084.33</v>
      </c>
      <c r="E137" s="59">
        <f t="shared" si="48"/>
        <v>3218084.33</v>
      </c>
      <c r="F137" s="42">
        <f t="shared" si="21"/>
        <v>44.289038202405315</v>
      </c>
      <c r="G137" s="70"/>
      <c r="H137" s="46"/>
    </row>
    <row r="138" spans="1:8" ht="15.75" x14ac:dyDescent="0.25">
      <c r="A138" s="32"/>
      <c r="B138" s="33" t="s">
        <v>0</v>
      </c>
      <c r="C138" s="57"/>
      <c r="D138" s="57"/>
      <c r="E138" s="57"/>
      <c r="F138" s="42"/>
      <c r="G138" s="70"/>
      <c r="H138" s="46"/>
    </row>
    <row r="139" spans="1:8" ht="47.25" x14ac:dyDescent="0.25">
      <c r="A139" s="32"/>
      <c r="B139" s="33" t="s">
        <v>165</v>
      </c>
      <c r="C139" s="59">
        <f t="shared" ref="C139:E139" si="49">C141+C142</f>
        <v>21737376</v>
      </c>
      <c r="D139" s="59">
        <f t="shared" si="49"/>
        <v>10868688</v>
      </c>
      <c r="E139" s="59">
        <f t="shared" si="49"/>
        <v>10868688</v>
      </c>
      <c r="F139" s="42">
        <f t="shared" si="21"/>
        <v>50</v>
      </c>
      <c r="G139" s="70"/>
      <c r="H139" s="46"/>
    </row>
    <row r="140" spans="1:8" ht="15.75" x14ac:dyDescent="0.25">
      <c r="A140" s="32"/>
      <c r="B140" s="33" t="s">
        <v>8</v>
      </c>
      <c r="C140" s="57"/>
      <c r="D140" s="57"/>
      <c r="E140" s="57"/>
      <c r="F140" s="42"/>
      <c r="G140" s="70"/>
      <c r="H140" s="46"/>
    </row>
    <row r="141" spans="1:8" ht="15.75" x14ac:dyDescent="0.25">
      <c r="A141" s="32"/>
      <c r="B141" s="33" t="s">
        <v>15</v>
      </c>
      <c r="C141" s="57">
        <v>18687000</v>
      </c>
      <c r="D141" s="57">
        <v>9343500</v>
      </c>
      <c r="E141" s="57">
        <v>9343500</v>
      </c>
      <c r="F141" s="42">
        <f t="shared" si="21"/>
        <v>50</v>
      </c>
      <c r="G141" s="70"/>
      <c r="H141" s="46"/>
    </row>
    <row r="142" spans="1:8" ht="22.15" customHeight="1" x14ac:dyDescent="0.25">
      <c r="A142" s="32"/>
      <c r="B142" s="33" t="s">
        <v>127</v>
      </c>
      <c r="C142" s="57">
        <v>3050376</v>
      </c>
      <c r="D142" s="57">
        <v>1525188</v>
      </c>
      <c r="E142" s="57">
        <v>1525188</v>
      </c>
      <c r="F142" s="42">
        <f t="shared" si="21"/>
        <v>50</v>
      </c>
      <c r="G142" s="70"/>
      <c r="H142" s="46"/>
    </row>
    <row r="143" spans="1:8" ht="78.75" x14ac:dyDescent="0.25">
      <c r="A143" s="32"/>
      <c r="B143" s="33" t="s">
        <v>167</v>
      </c>
      <c r="C143" s="59">
        <f t="shared" ref="C143:E143" si="50">C145+C146</f>
        <v>27749792.670000002</v>
      </c>
      <c r="D143" s="59">
        <f t="shared" si="50"/>
        <v>13874896.33</v>
      </c>
      <c r="E143" s="59">
        <f t="shared" si="50"/>
        <v>13874896.33</v>
      </c>
      <c r="F143" s="42">
        <f t="shared" si="21"/>
        <v>49.999999981981844</v>
      </c>
      <c r="G143" s="70"/>
      <c r="H143" s="46"/>
    </row>
    <row r="144" spans="1:8" ht="15.75" x14ac:dyDescent="0.25">
      <c r="A144" s="32"/>
      <c r="B144" s="33" t="s">
        <v>8</v>
      </c>
      <c r="C144" s="57"/>
      <c r="D144" s="57"/>
      <c r="E144" s="57"/>
      <c r="F144" s="42"/>
      <c r="G144" s="70"/>
      <c r="H144" s="46"/>
    </row>
    <row r="145" spans="1:8" ht="15.75" x14ac:dyDescent="0.25">
      <c r="A145" s="32"/>
      <c r="B145" s="33" t="s">
        <v>15</v>
      </c>
      <c r="C145" s="57">
        <v>24364000</v>
      </c>
      <c r="D145" s="57">
        <v>12182000</v>
      </c>
      <c r="E145" s="57">
        <v>12182000</v>
      </c>
      <c r="F145" s="42">
        <f t="shared" si="21"/>
        <v>50</v>
      </c>
      <c r="G145" s="70"/>
      <c r="H145" s="46"/>
    </row>
    <row r="146" spans="1:8" ht="20.65" customHeight="1" x14ac:dyDescent="0.25">
      <c r="A146" s="32"/>
      <c r="B146" s="33" t="s">
        <v>128</v>
      </c>
      <c r="C146" s="57">
        <v>3385792.67</v>
      </c>
      <c r="D146" s="57">
        <v>1692896.33</v>
      </c>
      <c r="E146" s="57">
        <v>1692896.33</v>
      </c>
      <c r="F146" s="42">
        <f t="shared" si="21"/>
        <v>49.999999852324095</v>
      </c>
      <c r="G146" s="70"/>
      <c r="H146" s="46"/>
    </row>
    <row r="147" spans="1:8" ht="47.25" x14ac:dyDescent="0.25">
      <c r="A147" s="32"/>
      <c r="B147" s="33" t="s">
        <v>168</v>
      </c>
      <c r="C147" s="59">
        <f t="shared" ref="C147:E147" si="51">C149+C150</f>
        <v>5225928</v>
      </c>
      <c r="D147" s="59">
        <f t="shared" si="51"/>
        <v>0</v>
      </c>
      <c r="E147" s="59">
        <f t="shared" si="51"/>
        <v>0</v>
      </c>
      <c r="F147" s="42">
        <f t="shared" si="21"/>
        <v>0</v>
      </c>
      <c r="G147" s="70"/>
      <c r="H147" s="46"/>
    </row>
    <row r="148" spans="1:8" ht="15.75" x14ac:dyDescent="0.25">
      <c r="A148" s="32"/>
      <c r="B148" s="33" t="s">
        <v>8</v>
      </c>
      <c r="C148" s="57"/>
      <c r="D148" s="57"/>
      <c r="E148" s="57"/>
      <c r="F148" s="42"/>
      <c r="G148" s="70"/>
      <c r="H148" s="46"/>
    </row>
    <row r="149" spans="1:8" ht="15.75" x14ac:dyDescent="0.25">
      <c r="A149" s="32"/>
      <c r="B149" s="33" t="s">
        <v>15</v>
      </c>
      <c r="C149" s="57">
        <v>4396000</v>
      </c>
      <c r="D149" s="57"/>
      <c r="E149" s="57"/>
      <c r="F149" s="42">
        <f t="shared" si="21"/>
        <v>0</v>
      </c>
      <c r="G149" s="70"/>
      <c r="H149" s="46"/>
    </row>
    <row r="150" spans="1:8" ht="19.5" customHeight="1" x14ac:dyDescent="0.25">
      <c r="A150" s="32"/>
      <c r="B150" s="33" t="s">
        <v>127</v>
      </c>
      <c r="C150" s="57">
        <v>829928</v>
      </c>
      <c r="D150" s="57"/>
      <c r="E150" s="57"/>
      <c r="F150" s="42">
        <f t="shared" si="21"/>
        <v>0</v>
      </c>
      <c r="G150" s="70"/>
      <c r="H150" s="46"/>
    </row>
    <row r="151" spans="1:8" ht="114" customHeight="1" x14ac:dyDescent="0.25">
      <c r="A151" s="29"/>
      <c r="B151" s="15" t="s">
        <v>23</v>
      </c>
      <c r="C151" s="57">
        <f t="shared" si="46"/>
        <v>15900</v>
      </c>
      <c r="D151" s="57">
        <f t="shared" si="46"/>
        <v>0</v>
      </c>
      <c r="E151" s="57">
        <f t="shared" si="46"/>
        <v>0</v>
      </c>
      <c r="F151" s="42">
        <f t="shared" si="21"/>
        <v>0</v>
      </c>
      <c r="G151" s="70" t="s">
        <v>134</v>
      </c>
      <c r="H151" s="46"/>
    </row>
    <row r="152" spans="1:8" ht="15.75" x14ac:dyDescent="0.25">
      <c r="A152" s="29"/>
      <c r="B152" s="6" t="s">
        <v>8</v>
      </c>
      <c r="C152" s="57"/>
      <c r="D152" s="57"/>
      <c r="E152" s="57"/>
      <c r="F152" s="42"/>
      <c r="G152" s="70"/>
      <c r="H152" s="46"/>
    </row>
    <row r="153" spans="1:8" ht="21" customHeight="1" x14ac:dyDescent="0.25">
      <c r="A153" s="29"/>
      <c r="B153" s="6" t="s">
        <v>15</v>
      </c>
      <c r="C153" s="57"/>
      <c r="D153" s="57"/>
      <c r="E153" s="57"/>
      <c r="F153" s="42"/>
      <c r="G153" s="70"/>
      <c r="H153" s="46"/>
    </row>
    <row r="154" spans="1:8" ht="19.149999999999999" customHeight="1" x14ac:dyDescent="0.25">
      <c r="A154" s="32"/>
      <c r="B154" s="6" t="s">
        <v>128</v>
      </c>
      <c r="C154" s="57">
        <v>15900</v>
      </c>
      <c r="D154" s="57"/>
      <c r="E154" s="57"/>
      <c r="F154" s="42">
        <f t="shared" si="21"/>
        <v>0</v>
      </c>
      <c r="G154" s="70"/>
      <c r="H154" s="46"/>
    </row>
    <row r="155" spans="1:8" ht="82.15" customHeight="1" x14ac:dyDescent="0.25">
      <c r="A155" s="32"/>
      <c r="B155" s="6" t="s">
        <v>71</v>
      </c>
      <c r="C155" s="57">
        <f t="shared" ref="C155:E155" si="52">C157+C158</f>
        <v>139948092.84999999</v>
      </c>
      <c r="D155" s="57">
        <f t="shared" si="52"/>
        <v>93342709.109999999</v>
      </c>
      <c r="E155" s="57">
        <f t="shared" si="52"/>
        <v>93342709.109999999</v>
      </c>
      <c r="F155" s="42">
        <f t="shared" si="21"/>
        <v>66.698092992269025</v>
      </c>
      <c r="G155" s="70" t="s">
        <v>132</v>
      </c>
      <c r="H155" s="46"/>
    </row>
    <row r="156" spans="1:8" ht="15.75" x14ac:dyDescent="0.25">
      <c r="A156" s="32"/>
      <c r="B156" s="6" t="s">
        <v>8</v>
      </c>
      <c r="C156" s="57"/>
      <c r="D156" s="57"/>
      <c r="E156" s="57"/>
      <c r="F156" s="42"/>
      <c r="G156" s="70"/>
      <c r="H156" s="46"/>
    </row>
    <row r="157" spans="1:8" ht="21.4" customHeight="1" x14ac:dyDescent="0.25">
      <c r="A157" s="32"/>
      <c r="B157" s="6" t="s">
        <v>129</v>
      </c>
      <c r="C157" s="57">
        <v>138965508.44999999</v>
      </c>
      <c r="D157" s="57">
        <v>92687344.040000007</v>
      </c>
      <c r="E157" s="57">
        <v>92687344.040000007</v>
      </c>
      <c r="F157" s="42">
        <f t="shared" si="21"/>
        <v>66.698092982798713</v>
      </c>
      <c r="G157" s="70"/>
      <c r="H157" s="46"/>
    </row>
    <row r="158" spans="1:8" ht="21" customHeight="1" x14ac:dyDescent="0.25">
      <c r="A158" s="32"/>
      <c r="B158" s="6" t="s">
        <v>10</v>
      </c>
      <c r="C158" s="57">
        <v>982584.4</v>
      </c>
      <c r="D158" s="57">
        <v>655365.06999999995</v>
      </c>
      <c r="E158" s="57">
        <v>655365.06999999995</v>
      </c>
      <c r="F158" s="42">
        <f t="shared" si="21"/>
        <v>66.698094331642139</v>
      </c>
      <c r="G158" s="70"/>
      <c r="H158" s="46"/>
    </row>
    <row r="159" spans="1:8" ht="132.4" customHeight="1" x14ac:dyDescent="0.25">
      <c r="A159" s="32"/>
      <c r="B159" s="6" t="s">
        <v>141</v>
      </c>
      <c r="C159" s="57">
        <f>C161+C162</f>
        <v>1798806.2</v>
      </c>
      <c r="D159" s="57">
        <f t="shared" ref="D159:E159" si="53">D161+D162</f>
        <v>0</v>
      </c>
      <c r="E159" s="57">
        <f t="shared" si="53"/>
        <v>0</v>
      </c>
      <c r="F159" s="42">
        <f t="shared" ref="F159:F288" si="54">E159/C159*100</f>
        <v>0</v>
      </c>
      <c r="G159" s="70" t="s">
        <v>132</v>
      </c>
      <c r="H159" s="46"/>
    </row>
    <row r="160" spans="1:8" ht="22.15" customHeight="1" x14ac:dyDescent="0.25">
      <c r="A160" s="32"/>
      <c r="B160" s="11" t="s">
        <v>8</v>
      </c>
      <c r="C160" s="57"/>
      <c r="D160" s="57"/>
      <c r="E160" s="57"/>
      <c r="F160" s="42"/>
      <c r="G160" s="70"/>
      <c r="H160" s="46"/>
    </row>
    <row r="161" spans="1:8" ht="22.15" customHeight="1" x14ac:dyDescent="0.25">
      <c r="A161" s="32"/>
      <c r="B161" s="11" t="s">
        <v>9</v>
      </c>
      <c r="C161" s="57"/>
      <c r="D161" s="57"/>
      <c r="E161" s="57"/>
      <c r="F161" s="42"/>
      <c r="G161" s="70"/>
      <c r="H161" s="46"/>
    </row>
    <row r="162" spans="1:8" ht="22.15" customHeight="1" x14ac:dyDescent="0.25">
      <c r="A162" s="32"/>
      <c r="B162" s="11" t="s">
        <v>10</v>
      </c>
      <c r="C162" s="57">
        <v>1798806.2</v>
      </c>
      <c r="D162" s="57"/>
      <c r="E162" s="57"/>
      <c r="F162" s="42">
        <f t="shared" si="54"/>
        <v>0</v>
      </c>
      <c r="G162" s="70"/>
      <c r="H162" s="46"/>
    </row>
    <row r="163" spans="1:8" ht="66" customHeight="1" x14ac:dyDescent="0.25">
      <c r="A163" s="32"/>
      <c r="B163" s="44" t="s">
        <v>191</v>
      </c>
      <c r="C163" s="57">
        <f>C166</f>
        <v>200000000</v>
      </c>
      <c r="D163" s="57">
        <f>D166</f>
        <v>200000000</v>
      </c>
      <c r="E163" s="57">
        <f t="shared" ref="E163" si="55">E166</f>
        <v>200000000</v>
      </c>
      <c r="F163" s="42">
        <f t="shared" si="54"/>
        <v>100</v>
      </c>
      <c r="G163" s="70" t="s">
        <v>132</v>
      </c>
      <c r="H163" s="46"/>
    </row>
    <row r="164" spans="1:8" ht="22.15" customHeight="1" x14ac:dyDescent="0.25">
      <c r="A164" s="32"/>
      <c r="B164" s="90" t="s">
        <v>8</v>
      </c>
      <c r="C164" s="57"/>
      <c r="D164" s="57"/>
      <c r="E164" s="57"/>
      <c r="F164" s="42"/>
      <c r="G164" s="70"/>
      <c r="H164" s="46"/>
    </row>
    <row r="165" spans="1:8" ht="22.15" customHeight="1" x14ac:dyDescent="0.25">
      <c r="A165" s="32"/>
      <c r="B165" s="90" t="s">
        <v>9</v>
      </c>
      <c r="C165" s="57"/>
      <c r="D165" s="57"/>
      <c r="E165" s="57"/>
      <c r="F165" s="42"/>
      <c r="G165" s="70"/>
      <c r="H165" s="46"/>
    </row>
    <row r="166" spans="1:8" ht="22.15" customHeight="1" x14ac:dyDescent="0.25">
      <c r="A166" s="32"/>
      <c r="B166" s="90" t="s">
        <v>10</v>
      </c>
      <c r="C166" s="57">
        <v>200000000</v>
      </c>
      <c r="D166" s="57">
        <v>200000000</v>
      </c>
      <c r="E166" s="57">
        <v>200000000</v>
      </c>
      <c r="F166" s="42">
        <f t="shared" si="54"/>
        <v>100</v>
      </c>
      <c r="G166" s="70"/>
      <c r="H166" s="46"/>
    </row>
    <row r="167" spans="1:8" ht="99" customHeight="1" x14ac:dyDescent="0.25">
      <c r="A167" s="32"/>
      <c r="B167" s="6" t="s">
        <v>192</v>
      </c>
      <c r="C167" s="57">
        <f>C170</f>
        <v>111334500</v>
      </c>
      <c r="D167" s="57">
        <f t="shared" ref="D167:E167" si="56">D170</f>
        <v>55667280</v>
      </c>
      <c r="E167" s="57">
        <f t="shared" si="56"/>
        <v>55667280</v>
      </c>
      <c r="F167" s="42">
        <f t="shared" si="54"/>
        <v>50.000026945825418</v>
      </c>
      <c r="G167" s="70" t="s">
        <v>132</v>
      </c>
      <c r="H167" s="46"/>
    </row>
    <row r="168" spans="1:8" ht="22.15" customHeight="1" x14ac:dyDescent="0.25">
      <c r="A168" s="32"/>
      <c r="B168" s="6" t="s">
        <v>8</v>
      </c>
      <c r="C168" s="57"/>
      <c r="D168" s="57"/>
      <c r="E168" s="57"/>
      <c r="F168" s="42"/>
      <c r="G168" s="70"/>
      <c r="H168" s="46"/>
    </row>
    <row r="169" spans="1:8" ht="22.15" customHeight="1" x14ac:dyDescent="0.25">
      <c r="A169" s="32"/>
      <c r="B169" s="6" t="s">
        <v>9</v>
      </c>
      <c r="C169" s="57"/>
      <c r="D169" s="57"/>
      <c r="E169" s="57"/>
      <c r="F169" s="42"/>
      <c r="G169" s="70"/>
      <c r="H169" s="46"/>
    </row>
    <row r="170" spans="1:8" ht="22.15" customHeight="1" x14ac:dyDescent="0.25">
      <c r="A170" s="32"/>
      <c r="B170" s="6" t="s">
        <v>193</v>
      </c>
      <c r="C170" s="57">
        <v>111334500</v>
      </c>
      <c r="D170" s="57">
        <v>55667280</v>
      </c>
      <c r="E170" s="57">
        <v>55667280</v>
      </c>
      <c r="F170" s="42">
        <f t="shared" si="54"/>
        <v>50.000026945825418</v>
      </c>
      <c r="G170" s="70"/>
      <c r="H170" s="46"/>
    </row>
    <row r="171" spans="1:8" ht="106.5" customHeight="1" x14ac:dyDescent="0.25">
      <c r="A171" s="32"/>
      <c r="B171" s="6" t="s">
        <v>194</v>
      </c>
      <c r="C171" s="57">
        <f>C173+C174</f>
        <v>109469086.95</v>
      </c>
      <c r="D171" s="57">
        <f t="shared" ref="D171:E171" si="57">D173+D174</f>
        <v>95853067.75</v>
      </c>
      <c r="E171" s="57">
        <f t="shared" si="57"/>
        <v>95853067.75</v>
      </c>
      <c r="F171" s="42">
        <f t="shared" si="54"/>
        <v>87.561767820152625</v>
      </c>
      <c r="G171" s="70" t="s">
        <v>133</v>
      </c>
      <c r="H171" s="46"/>
    </row>
    <row r="172" spans="1:8" ht="22.15" customHeight="1" x14ac:dyDescent="0.25">
      <c r="A172" s="32"/>
      <c r="B172" s="6" t="s">
        <v>8</v>
      </c>
      <c r="C172" s="57"/>
      <c r="D172" s="57"/>
      <c r="E172" s="57"/>
      <c r="F172" s="42"/>
      <c r="G172" s="70"/>
      <c r="H172" s="46"/>
    </row>
    <row r="173" spans="1:8" ht="39" customHeight="1" x14ac:dyDescent="0.25">
      <c r="A173" s="32"/>
      <c r="B173" s="6" t="s">
        <v>195</v>
      </c>
      <c r="C173" s="57">
        <v>78868211.640000001</v>
      </c>
      <c r="D173" s="57">
        <v>69058400.359999999</v>
      </c>
      <c r="E173" s="57">
        <v>69058400.359999999</v>
      </c>
      <c r="F173" s="42">
        <f t="shared" si="54"/>
        <v>87.561767819996177</v>
      </c>
      <c r="G173" s="70"/>
      <c r="H173" s="46"/>
    </row>
    <row r="174" spans="1:8" ht="22.15" customHeight="1" x14ac:dyDescent="0.25">
      <c r="A174" s="32"/>
      <c r="B174" s="6" t="s">
        <v>12</v>
      </c>
      <c r="C174" s="57">
        <v>30600875.309999999</v>
      </c>
      <c r="D174" s="57">
        <v>26794667.390000001</v>
      </c>
      <c r="E174" s="57">
        <v>26794667.390000001</v>
      </c>
      <c r="F174" s="42">
        <f t="shared" si="54"/>
        <v>87.561767820555858</v>
      </c>
      <c r="G174" s="70"/>
      <c r="H174" s="46"/>
    </row>
    <row r="175" spans="1:8" ht="92.25" customHeight="1" x14ac:dyDescent="0.25">
      <c r="A175" s="32"/>
      <c r="B175" s="6" t="s">
        <v>196</v>
      </c>
      <c r="C175" s="57">
        <f>C178</f>
        <v>551300</v>
      </c>
      <c r="D175" s="57">
        <f t="shared" ref="D175:E175" si="58">D178</f>
        <v>551300</v>
      </c>
      <c r="E175" s="57">
        <f t="shared" si="58"/>
        <v>551300</v>
      </c>
      <c r="F175" s="42">
        <f t="shared" si="54"/>
        <v>100</v>
      </c>
      <c r="G175" s="70" t="s">
        <v>132</v>
      </c>
      <c r="H175" s="46"/>
    </row>
    <row r="176" spans="1:8" ht="22.15" customHeight="1" x14ac:dyDescent="0.25">
      <c r="A176" s="32"/>
      <c r="B176" s="6" t="s">
        <v>8</v>
      </c>
      <c r="C176" s="57"/>
      <c r="D176" s="57"/>
      <c r="E176" s="57"/>
      <c r="F176" s="42"/>
      <c r="G176" s="70"/>
      <c r="H176" s="46"/>
    </row>
    <row r="177" spans="1:8" ht="22.15" customHeight="1" x14ac:dyDescent="0.25">
      <c r="A177" s="32"/>
      <c r="B177" s="6" t="s">
        <v>9</v>
      </c>
      <c r="C177" s="57"/>
      <c r="D177" s="57"/>
      <c r="E177" s="57"/>
      <c r="F177" s="42"/>
      <c r="G177" s="70"/>
      <c r="H177" s="46"/>
    </row>
    <row r="178" spans="1:8" ht="22.15" customHeight="1" x14ac:dyDescent="0.25">
      <c r="A178" s="32"/>
      <c r="B178" s="6" t="s">
        <v>10</v>
      </c>
      <c r="C178" s="57">
        <v>551300</v>
      </c>
      <c r="D178" s="57">
        <v>551300</v>
      </c>
      <c r="E178" s="57">
        <v>551300</v>
      </c>
      <c r="F178" s="42">
        <f t="shared" si="54"/>
        <v>100</v>
      </c>
      <c r="G178" s="70"/>
      <c r="H178" s="46"/>
    </row>
    <row r="179" spans="1:8" ht="91.5" customHeight="1" x14ac:dyDescent="0.25">
      <c r="A179" s="32"/>
      <c r="B179" s="68" t="s">
        <v>188</v>
      </c>
      <c r="C179" s="57">
        <f>C181</f>
        <v>89600</v>
      </c>
      <c r="D179" s="57">
        <f t="shared" ref="D179:E179" si="59">D181</f>
        <v>0</v>
      </c>
      <c r="E179" s="57">
        <f t="shared" si="59"/>
        <v>0</v>
      </c>
      <c r="F179" s="42">
        <f t="shared" si="54"/>
        <v>0</v>
      </c>
      <c r="G179" s="70" t="s">
        <v>132</v>
      </c>
      <c r="H179" s="46"/>
    </row>
    <row r="180" spans="1:8" ht="22.15" customHeight="1" x14ac:dyDescent="0.25">
      <c r="A180" s="32"/>
      <c r="B180" s="89" t="s">
        <v>8</v>
      </c>
      <c r="C180" s="57"/>
      <c r="D180" s="57"/>
      <c r="E180" s="57"/>
      <c r="F180" s="42"/>
      <c r="G180" s="70"/>
      <c r="H180" s="46"/>
    </row>
    <row r="181" spans="1:8" ht="22.15" customHeight="1" x14ac:dyDescent="0.25">
      <c r="A181" s="32"/>
      <c r="B181" s="90" t="s">
        <v>12</v>
      </c>
      <c r="C181" s="57">
        <v>89600</v>
      </c>
      <c r="D181" s="57"/>
      <c r="E181" s="57"/>
      <c r="F181" s="42">
        <f t="shared" si="54"/>
        <v>0</v>
      </c>
      <c r="G181" s="70"/>
      <c r="H181" s="46"/>
    </row>
    <row r="182" spans="1:8" ht="102" customHeight="1" x14ac:dyDescent="0.25">
      <c r="A182" s="32"/>
      <c r="B182" s="6" t="s">
        <v>219</v>
      </c>
      <c r="C182" s="57">
        <f>C185</f>
        <v>12500000</v>
      </c>
      <c r="D182" s="57">
        <f t="shared" ref="D182:E182" si="60">D185</f>
        <v>0</v>
      </c>
      <c r="E182" s="57">
        <f t="shared" si="60"/>
        <v>0</v>
      </c>
      <c r="F182" s="42">
        <f t="shared" si="54"/>
        <v>0</v>
      </c>
      <c r="G182" s="70" t="s">
        <v>132</v>
      </c>
      <c r="H182" s="46"/>
    </row>
    <row r="183" spans="1:8" ht="22.15" customHeight="1" x14ac:dyDescent="0.25">
      <c r="A183" s="32"/>
      <c r="B183" s="6" t="s">
        <v>8</v>
      </c>
      <c r="C183" s="57"/>
      <c r="D183" s="57"/>
      <c r="E183" s="57"/>
      <c r="F183" s="42"/>
      <c r="G183" s="70"/>
      <c r="H183" s="46"/>
    </row>
    <row r="184" spans="1:8" ht="22.15" customHeight="1" x14ac:dyDescent="0.25">
      <c r="A184" s="32"/>
      <c r="B184" s="6" t="s">
        <v>9</v>
      </c>
      <c r="C184" s="57"/>
      <c r="D184" s="57"/>
      <c r="E184" s="57"/>
      <c r="F184" s="42"/>
      <c r="G184" s="70"/>
      <c r="H184" s="46"/>
    </row>
    <row r="185" spans="1:8" ht="22.15" customHeight="1" x14ac:dyDescent="0.25">
      <c r="A185" s="32"/>
      <c r="B185" s="6" t="s">
        <v>18</v>
      </c>
      <c r="C185" s="57">
        <v>12500000</v>
      </c>
      <c r="D185" s="57"/>
      <c r="E185" s="57"/>
      <c r="F185" s="42">
        <f t="shared" si="54"/>
        <v>0</v>
      </c>
      <c r="G185" s="70"/>
      <c r="H185" s="46"/>
    </row>
    <row r="186" spans="1:8" ht="104.25" customHeight="1" x14ac:dyDescent="0.25">
      <c r="A186" s="32"/>
      <c r="B186" s="6" t="s">
        <v>217</v>
      </c>
      <c r="C186" s="57">
        <f>C188</f>
        <v>587330</v>
      </c>
      <c r="D186" s="57">
        <f t="shared" ref="D186:E186" si="61">D188</f>
        <v>587330</v>
      </c>
      <c r="E186" s="57">
        <f t="shared" si="61"/>
        <v>587330</v>
      </c>
      <c r="F186" s="42">
        <f t="shared" si="54"/>
        <v>100</v>
      </c>
      <c r="G186" s="70" t="s">
        <v>132</v>
      </c>
      <c r="H186" s="46"/>
    </row>
    <row r="187" spans="1:8" ht="22.15" customHeight="1" x14ac:dyDescent="0.25">
      <c r="A187" s="32"/>
      <c r="B187" s="89" t="s">
        <v>8</v>
      </c>
      <c r="C187" s="57"/>
      <c r="D187" s="57"/>
      <c r="E187" s="57"/>
      <c r="F187" s="42"/>
      <c r="G187" s="70"/>
      <c r="H187" s="46"/>
    </row>
    <row r="188" spans="1:8" ht="22.15" customHeight="1" x14ac:dyDescent="0.25">
      <c r="A188" s="32"/>
      <c r="B188" s="94" t="s">
        <v>218</v>
      </c>
      <c r="C188" s="57">
        <v>587330</v>
      </c>
      <c r="D188" s="57">
        <v>587330</v>
      </c>
      <c r="E188" s="57">
        <v>587330</v>
      </c>
      <c r="F188" s="42">
        <f t="shared" si="54"/>
        <v>100</v>
      </c>
      <c r="G188" s="70"/>
      <c r="H188" s="46"/>
    </row>
    <row r="189" spans="1:8" ht="89.25" customHeight="1" x14ac:dyDescent="0.25">
      <c r="A189" s="32"/>
      <c r="B189" s="6" t="s">
        <v>220</v>
      </c>
      <c r="C189" s="57">
        <f>C191</f>
        <v>180000</v>
      </c>
      <c r="D189" s="57">
        <f t="shared" ref="D189:E189" si="62">D191</f>
        <v>0</v>
      </c>
      <c r="E189" s="57">
        <f t="shared" si="62"/>
        <v>0</v>
      </c>
      <c r="F189" s="42">
        <f t="shared" si="54"/>
        <v>0</v>
      </c>
      <c r="G189" s="70" t="s">
        <v>221</v>
      </c>
      <c r="H189" s="46"/>
    </row>
    <row r="190" spans="1:8" ht="22.15" customHeight="1" x14ac:dyDescent="0.25">
      <c r="A190" s="32"/>
      <c r="B190" s="89" t="s">
        <v>8</v>
      </c>
      <c r="C190" s="57"/>
      <c r="D190" s="57"/>
      <c r="E190" s="57"/>
      <c r="F190" s="42"/>
      <c r="G190" s="70"/>
      <c r="H190" s="46"/>
    </row>
    <row r="191" spans="1:8" ht="22.15" customHeight="1" x14ac:dyDescent="0.25">
      <c r="A191" s="32"/>
      <c r="B191" s="90" t="s">
        <v>222</v>
      </c>
      <c r="C191" s="57">
        <v>180000</v>
      </c>
      <c r="D191" s="57"/>
      <c r="E191" s="57"/>
      <c r="F191" s="42">
        <f t="shared" si="54"/>
        <v>0</v>
      </c>
      <c r="G191" s="70"/>
      <c r="H191" s="46"/>
    </row>
    <row r="192" spans="1:8" ht="19.149999999999999" customHeight="1" x14ac:dyDescent="0.25">
      <c r="A192" s="29" t="s">
        <v>42</v>
      </c>
      <c r="B192" s="49" t="s">
        <v>43</v>
      </c>
      <c r="C192" s="56">
        <f>C193+C197</f>
        <v>193985181.41</v>
      </c>
      <c r="D192" s="56">
        <f t="shared" ref="D192:E192" si="63">D193</f>
        <v>148185234.25999999</v>
      </c>
      <c r="E192" s="56">
        <f t="shared" si="63"/>
        <v>148185234.25999999</v>
      </c>
      <c r="F192" s="3">
        <f t="shared" si="54"/>
        <v>76.389976380103533</v>
      </c>
      <c r="G192" s="71"/>
      <c r="H192" s="46"/>
    </row>
    <row r="193" spans="1:8" ht="78.75" x14ac:dyDescent="0.25">
      <c r="A193" s="29"/>
      <c r="B193" s="6" t="s">
        <v>171</v>
      </c>
      <c r="C193" s="57">
        <f t="shared" ref="C193:E193" si="64">C195+C196</f>
        <v>190865181.41</v>
      </c>
      <c r="D193" s="57">
        <f t="shared" si="64"/>
        <v>148185234.25999999</v>
      </c>
      <c r="E193" s="57">
        <f t="shared" si="64"/>
        <v>148185234.25999999</v>
      </c>
      <c r="F193" s="42">
        <f t="shared" si="54"/>
        <v>77.638694058965825</v>
      </c>
      <c r="G193" s="70" t="s">
        <v>132</v>
      </c>
      <c r="H193" s="46"/>
    </row>
    <row r="194" spans="1:8" ht="15.75" x14ac:dyDescent="0.25">
      <c r="A194" s="32"/>
      <c r="B194" s="53" t="s">
        <v>8</v>
      </c>
      <c r="C194" s="56"/>
      <c r="D194" s="56"/>
      <c r="E194" s="56"/>
      <c r="F194" s="42"/>
      <c r="G194" s="70"/>
      <c r="H194" s="46"/>
    </row>
    <row r="195" spans="1:8" ht="21" customHeight="1" x14ac:dyDescent="0.25">
      <c r="A195" s="32"/>
      <c r="B195" s="48" t="s">
        <v>15</v>
      </c>
      <c r="C195" s="57">
        <v>189335200</v>
      </c>
      <c r="D195" s="57">
        <v>146997376.88</v>
      </c>
      <c r="E195" s="57">
        <v>146997376.88</v>
      </c>
      <c r="F195" s="42">
        <f t="shared" si="54"/>
        <v>77.638694167803976</v>
      </c>
      <c r="G195" s="70"/>
      <c r="H195" s="46"/>
    </row>
    <row r="196" spans="1:8" ht="21.4" customHeight="1" x14ac:dyDescent="0.25">
      <c r="A196" s="32"/>
      <c r="B196" s="48" t="s">
        <v>12</v>
      </c>
      <c r="C196" s="57">
        <v>1529981.41</v>
      </c>
      <c r="D196" s="57">
        <v>1187857.3799999999</v>
      </c>
      <c r="E196" s="57">
        <v>1187857.3799999999</v>
      </c>
      <c r="F196" s="42">
        <f t="shared" si="54"/>
        <v>77.638680590243254</v>
      </c>
      <c r="G196" s="70"/>
      <c r="H196" s="46"/>
    </row>
    <row r="197" spans="1:8" ht="103.5" customHeight="1" x14ac:dyDescent="0.25">
      <c r="A197" s="32"/>
      <c r="B197" s="90" t="s">
        <v>197</v>
      </c>
      <c r="C197" s="57">
        <f>C200</f>
        <v>3120000</v>
      </c>
      <c r="D197" s="57">
        <f t="shared" ref="D197:E197" si="65">D200</f>
        <v>0</v>
      </c>
      <c r="E197" s="57">
        <f t="shared" si="65"/>
        <v>0</v>
      </c>
      <c r="F197" s="42">
        <f t="shared" si="54"/>
        <v>0</v>
      </c>
      <c r="G197" s="70" t="s">
        <v>132</v>
      </c>
      <c r="H197" s="46"/>
    </row>
    <row r="198" spans="1:8" ht="21.4" customHeight="1" x14ac:dyDescent="0.25">
      <c r="A198" s="32"/>
      <c r="B198" s="90" t="s">
        <v>8</v>
      </c>
      <c r="C198" s="57"/>
      <c r="D198" s="57"/>
      <c r="E198" s="57"/>
      <c r="F198" s="42"/>
      <c r="G198" s="70"/>
      <c r="H198" s="46"/>
    </row>
    <row r="199" spans="1:8" ht="21.4" customHeight="1" x14ac:dyDescent="0.25">
      <c r="A199" s="32"/>
      <c r="B199" s="90" t="s">
        <v>9</v>
      </c>
      <c r="C199" s="57"/>
      <c r="D199" s="57"/>
      <c r="E199" s="57"/>
      <c r="F199" s="42"/>
      <c r="G199" s="70"/>
      <c r="H199" s="46"/>
    </row>
    <row r="200" spans="1:8" ht="21.4" customHeight="1" x14ac:dyDescent="0.25">
      <c r="A200" s="32"/>
      <c r="B200" s="90" t="s">
        <v>12</v>
      </c>
      <c r="C200" s="57">
        <v>3120000</v>
      </c>
      <c r="D200" s="57"/>
      <c r="E200" s="57"/>
      <c r="F200" s="42">
        <f t="shared" si="54"/>
        <v>0</v>
      </c>
      <c r="G200" s="70"/>
      <c r="H200" s="46"/>
    </row>
    <row r="201" spans="1:8" ht="20.65" customHeight="1" x14ac:dyDescent="0.25">
      <c r="A201" s="29" t="s">
        <v>60</v>
      </c>
      <c r="B201" s="47" t="s">
        <v>25</v>
      </c>
      <c r="C201" s="60">
        <f>C202+C206+C210+C214+C218+C222+C226+C230+C234+C238+C242+C246+C251+C255+C259+C263+C267+C271+C275+C279+C283+C286</f>
        <v>7292718298.9499998</v>
      </c>
      <c r="D201" s="60">
        <f>D202+D206+D210+D214+D218+D222+D226+D230+D234+D238+D242+D246+D251+D255+D259+D263+D267+D271+D275+D279+D283+D286</f>
        <v>5354441349.8199987</v>
      </c>
      <c r="E201" s="60">
        <f t="shared" ref="E201" si="66">E202+E206+E210+E214+E218+E222+E226+E230+E234+E238+E242+E246+E251+E255+E259+E263+E267+E271+E275+E279+E283+E286</f>
        <v>5334146164.6799984</v>
      </c>
      <c r="F201" s="3">
        <f t="shared" si="54"/>
        <v>73.143455512987586</v>
      </c>
      <c r="G201" s="72"/>
      <c r="H201" s="46"/>
    </row>
    <row r="202" spans="1:8" ht="114.4" customHeight="1" x14ac:dyDescent="0.25">
      <c r="A202" s="32"/>
      <c r="B202" s="44" t="s">
        <v>26</v>
      </c>
      <c r="C202" s="63">
        <f t="shared" ref="C202:E202" si="67">C204+C205</f>
        <v>2577167600</v>
      </c>
      <c r="D202" s="63">
        <f t="shared" si="67"/>
        <v>1838082893.5899999</v>
      </c>
      <c r="E202" s="63">
        <f t="shared" si="67"/>
        <v>1838082893.5899999</v>
      </c>
      <c r="F202" s="42">
        <f t="shared" si="54"/>
        <v>71.321822204733593</v>
      </c>
      <c r="G202" s="70" t="s">
        <v>135</v>
      </c>
      <c r="H202" s="46"/>
    </row>
    <row r="203" spans="1:8" ht="15.75" x14ac:dyDescent="0.25">
      <c r="A203" s="32"/>
      <c r="B203" s="44" t="s">
        <v>8</v>
      </c>
      <c r="C203" s="57"/>
      <c r="D203" s="57"/>
      <c r="E203" s="57"/>
      <c r="F203" s="42"/>
      <c r="G203" s="70"/>
      <c r="H203" s="46"/>
    </row>
    <row r="204" spans="1:8" ht="18.399999999999999" customHeight="1" x14ac:dyDescent="0.25">
      <c r="A204" s="32"/>
      <c r="B204" s="44" t="s">
        <v>9</v>
      </c>
      <c r="C204" s="57"/>
      <c r="D204" s="57"/>
      <c r="E204" s="57"/>
      <c r="F204" s="42"/>
      <c r="G204" s="70"/>
      <c r="H204" s="46"/>
    </row>
    <row r="205" spans="1:8" ht="19.899999999999999" customHeight="1" x14ac:dyDescent="0.25">
      <c r="A205" s="32"/>
      <c r="B205" s="6" t="s">
        <v>104</v>
      </c>
      <c r="C205" s="63">
        <v>2577167600</v>
      </c>
      <c r="D205" s="63">
        <v>1838082893.5899999</v>
      </c>
      <c r="E205" s="63">
        <v>1838082893.5899999</v>
      </c>
      <c r="F205" s="42">
        <f t="shared" si="54"/>
        <v>71.321822204733593</v>
      </c>
      <c r="G205" s="70"/>
      <c r="H205" s="46"/>
    </row>
    <row r="206" spans="1:8" ht="149.44999999999999" customHeight="1" x14ac:dyDescent="0.25">
      <c r="A206" s="29"/>
      <c r="B206" s="44" t="s">
        <v>86</v>
      </c>
      <c r="C206" s="57">
        <f>C208+C209</f>
        <v>2818431100</v>
      </c>
      <c r="D206" s="57">
        <f t="shared" ref="D206:E206" si="68">D208+D209</f>
        <v>2216707920.4000001</v>
      </c>
      <c r="E206" s="57">
        <f t="shared" si="68"/>
        <v>2196855494.4000001</v>
      </c>
      <c r="F206" s="42">
        <f t="shared" si="54"/>
        <v>77.946042193474241</v>
      </c>
      <c r="G206" s="70" t="s">
        <v>135</v>
      </c>
      <c r="H206" s="46"/>
    </row>
    <row r="207" spans="1:8" ht="15.75" x14ac:dyDescent="0.25">
      <c r="A207" s="29"/>
      <c r="B207" s="6" t="s">
        <v>8</v>
      </c>
      <c r="C207" s="57"/>
      <c r="D207" s="57"/>
      <c r="E207" s="57"/>
      <c r="F207" s="42"/>
      <c r="G207" s="70"/>
      <c r="H207" s="46"/>
    </row>
    <row r="208" spans="1:8" ht="15.75" x14ac:dyDescent="0.25">
      <c r="A208" s="32"/>
      <c r="B208" s="6" t="s">
        <v>9</v>
      </c>
      <c r="C208" s="57"/>
      <c r="D208" s="57"/>
      <c r="E208" s="57"/>
      <c r="F208" s="42"/>
      <c r="G208" s="70"/>
      <c r="H208" s="46"/>
    </row>
    <row r="209" spans="1:8" ht="22.9" customHeight="1" x14ac:dyDescent="0.25">
      <c r="A209" s="32"/>
      <c r="B209" s="6" t="s">
        <v>104</v>
      </c>
      <c r="C209" s="57">
        <v>2818431100</v>
      </c>
      <c r="D209" s="57">
        <v>2216707920.4000001</v>
      </c>
      <c r="E209" s="57">
        <v>2196855494.4000001</v>
      </c>
      <c r="F209" s="42">
        <f t="shared" si="54"/>
        <v>77.946042193474241</v>
      </c>
      <c r="G209" s="70"/>
      <c r="H209" s="46"/>
    </row>
    <row r="210" spans="1:8" ht="126" x14ac:dyDescent="0.25">
      <c r="A210" s="32"/>
      <c r="B210" s="6" t="s">
        <v>172</v>
      </c>
      <c r="C210" s="57">
        <f t="shared" ref="C210" si="69">C212+C213</f>
        <v>27744751</v>
      </c>
      <c r="D210" s="57">
        <f>D212+D213</f>
        <v>2750000</v>
      </c>
      <c r="E210" s="57">
        <f>E212+E213</f>
        <v>2750000</v>
      </c>
      <c r="F210" s="42">
        <f t="shared" si="54"/>
        <v>9.9117847552497409</v>
      </c>
      <c r="G210" s="70" t="s">
        <v>135</v>
      </c>
      <c r="H210" s="46"/>
    </row>
    <row r="211" spans="1:8" ht="19.149999999999999" customHeight="1" x14ac:dyDescent="0.25">
      <c r="A211" s="32"/>
      <c r="B211" s="6" t="s">
        <v>8</v>
      </c>
      <c r="C211" s="57"/>
      <c r="D211" s="57"/>
      <c r="E211" s="57"/>
      <c r="F211" s="42"/>
      <c r="G211" s="70"/>
      <c r="H211" s="46"/>
    </row>
    <row r="212" spans="1:8" ht="19.149999999999999" customHeight="1" x14ac:dyDescent="0.25">
      <c r="A212" s="32"/>
      <c r="B212" s="6" t="s">
        <v>15</v>
      </c>
      <c r="C212" s="57"/>
      <c r="D212" s="79"/>
      <c r="E212" s="79"/>
      <c r="F212" s="42"/>
      <c r="G212" s="70"/>
      <c r="H212" s="46"/>
    </row>
    <row r="213" spans="1:8" ht="22.15" customHeight="1" x14ac:dyDescent="0.25">
      <c r="A213" s="32"/>
      <c r="B213" s="6" t="s">
        <v>104</v>
      </c>
      <c r="C213" s="57">
        <v>27744751</v>
      </c>
      <c r="D213" s="79">
        <v>2750000</v>
      </c>
      <c r="E213" s="79">
        <v>2750000</v>
      </c>
      <c r="F213" s="42">
        <f>E213/C213*100</f>
        <v>9.9117847552497409</v>
      </c>
      <c r="G213" s="70"/>
      <c r="H213" s="46"/>
    </row>
    <row r="214" spans="1:8" ht="83.65" customHeight="1" x14ac:dyDescent="0.25">
      <c r="A214" s="32"/>
      <c r="B214" s="6" t="s">
        <v>108</v>
      </c>
      <c r="C214" s="57">
        <f>C216+C217</f>
        <v>301388501</v>
      </c>
      <c r="D214" s="57">
        <f>D216+D217</f>
        <v>170880526.17999998</v>
      </c>
      <c r="E214" s="57">
        <f>E216+E217</f>
        <v>170437767.03999999</v>
      </c>
      <c r="F214" s="42">
        <f t="shared" si="54"/>
        <v>56.550852628581204</v>
      </c>
      <c r="G214" s="70" t="s">
        <v>135</v>
      </c>
      <c r="H214" s="46"/>
    </row>
    <row r="215" spans="1:8" ht="15.75" x14ac:dyDescent="0.25">
      <c r="A215" s="32"/>
      <c r="B215" s="6" t="s">
        <v>8</v>
      </c>
      <c r="C215" s="57"/>
      <c r="D215" s="57"/>
      <c r="E215" s="57"/>
      <c r="F215" s="42"/>
      <c r="G215" s="70"/>
      <c r="H215" s="46"/>
    </row>
    <row r="216" spans="1:8" ht="19.149999999999999" customHeight="1" x14ac:dyDescent="0.25">
      <c r="A216" s="32"/>
      <c r="B216" s="6" t="s">
        <v>9</v>
      </c>
      <c r="C216" s="57">
        <v>299873956</v>
      </c>
      <c r="D216" s="57">
        <v>170021818.28999999</v>
      </c>
      <c r="E216" s="57">
        <v>169581284.06</v>
      </c>
      <c r="F216" s="42">
        <f t="shared" si="54"/>
        <v>56.55085433961461</v>
      </c>
      <c r="G216" s="70"/>
      <c r="H216" s="46"/>
    </row>
    <row r="217" spans="1:8" ht="19.899999999999999" customHeight="1" x14ac:dyDescent="0.25">
      <c r="A217" s="32"/>
      <c r="B217" s="6" t="s">
        <v>104</v>
      </c>
      <c r="C217" s="57">
        <v>1514545</v>
      </c>
      <c r="D217" s="57">
        <v>858707.89</v>
      </c>
      <c r="E217" s="57">
        <v>856482.98</v>
      </c>
      <c r="F217" s="42">
        <f t="shared" si="54"/>
        <v>56.550513850694429</v>
      </c>
      <c r="G217" s="70"/>
      <c r="H217" s="46"/>
    </row>
    <row r="218" spans="1:8" ht="82.9" customHeight="1" x14ac:dyDescent="0.25">
      <c r="A218" s="32"/>
      <c r="B218" s="6" t="s">
        <v>106</v>
      </c>
      <c r="C218" s="57">
        <f>C220+C221</f>
        <v>172332700</v>
      </c>
      <c r="D218" s="57">
        <f t="shared" ref="D218:E218" si="70">SUM(D220+D221)</f>
        <v>139214819.97999999</v>
      </c>
      <c r="E218" s="57">
        <f t="shared" si="70"/>
        <v>139214819.97999999</v>
      </c>
      <c r="F218" s="42">
        <f t="shared" si="54"/>
        <v>80.782590872190823</v>
      </c>
      <c r="G218" s="70" t="s">
        <v>135</v>
      </c>
      <c r="H218" s="46"/>
    </row>
    <row r="219" spans="1:8" ht="19.899999999999999" customHeight="1" x14ac:dyDescent="0.25">
      <c r="A219" s="32"/>
      <c r="B219" s="6" t="s">
        <v>8</v>
      </c>
      <c r="C219" s="57"/>
      <c r="D219" s="57"/>
      <c r="E219" s="57"/>
      <c r="F219" s="42"/>
      <c r="G219" s="70"/>
      <c r="H219" s="46"/>
    </row>
    <row r="220" spans="1:8" ht="19.5" customHeight="1" x14ac:dyDescent="0.25">
      <c r="A220" s="32"/>
      <c r="B220" s="6" t="s">
        <v>15</v>
      </c>
      <c r="C220" s="57">
        <v>172332700</v>
      </c>
      <c r="D220" s="57">
        <v>139214819.97999999</v>
      </c>
      <c r="E220" s="57">
        <v>139214819.97999999</v>
      </c>
      <c r="F220" s="42">
        <f t="shared" si="54"/>
        <v>80.782590872190823</v>
      </c>
      <c r="G220" s="70"/>
      <c r="H220" s="46"/>
    </row>
    <row r="221" spans="1:8" ht="19.5" customHeight="1" x14ac:dyDescent="0.25">
      <c r="A221" s="32"/>
      <c r="B221" s="6" t="s">
        <v>104</v>
      </c>
      <c r="C221" s="57"/>
      <c r="D221" s="57"/>
      <c r="E221" s="57"/>
      <c r="F221" s="42"/>
      <c r="G221" s="70"/>
      <c r="H221" s="46"/>
    </row>
    <row r="222" spans="1:8" ht="70.5" customHeight="1" x14ac:dyDescent="0.25">
      <c r="A222" s="32"/>
      <c r="B222" s="6" t="s">
        <v>110</v>
      </c>
      <c r="C222" s="57">
        <f>C224+C225</f>
        <v>41270200</v>
      </c>
      <c r="D222" s="57">
        <f t="shared" ref="D222:E222" si="71">SUM(D224+D225)</f>
        <v>41270200</v>
      </c>
      <c r="E222" s="57">
        <f t="shared" si="71"/>
        <v>41270200</v>
      </c>
      <c r="F222" s="42">
        <f t="shared" si="54"/>
        <v>100</v>
      </c>
      <c r="G222" s="70" t="s">
        <v>135</v>
      </c>
      <c r="H222" s="46"/>
    </row>
    <row r="223" spans="1:8" ht="15.75" x14ac:dyDescent="0.25">
      <c r="A223" s="32"/>
      <c r="B223" s="6" t="s">
        <v>8</v>
      </c>
      <c r="C223" s="57"/>
      <c r="D223" s="57"/>
      <c r="E223" s="57"/>
      <c r="F223" s="42"/>
      <c r="G223" s="70"/>
      <c r="H223" s="46"/>
    </row>
    <row r="224" spans="1:8" ht="15.75" x14ac:dyDescent="0.25">
      <c r="A224" s="32"/>
      <c r="B224" s="6" t="s">
        <v>15</v>
      </c>
      <c r="C224" s="57"/>
      <c r="D224" s="57"/>
      <c r="E224" s="57"/>
      <c r="F224" s="42"/>
      <c r="G224" s="70"/>
      <c r="H224" s="46"/>
    </row>
    <row r="225" spans="1:8" ht="20.65" customHeight="1" x14ac:dyDescent="0.25">
      <c r="A225" s="32"/>
      <c r="B225" s="6" t="s">
        <v>104</v>
      </c>
      <c r="C225" s="57">
        <v>41270200</v>
      </c>
      <c r="D225" s="57">
        <v>41270200</v>
      </c>
      <c r="E225" s="57">
        <v>41270200</v>
      </c>
      <c r="F225" s="42">
        <f t="shared" si="54"/>
        <v>100</v>
      </c>
      <c r="G225" s="70"/>
      <c r="H225" s="46"/>
    </row>
    <row r="226" spans="1:8" ht="78.75" x14ac:dyDescent="0.25">
      <c r="A226" s="32"/>
      <c r="B226" s="6" t="s">
        <v>112</v>
      </c>
      <c r="C226" s="57">
        <f t="shared" ref="C226:E226" si="72">C228+C229</f>
        <v>11640606.060000001</v>
      </c>
      <c r="D226" s="57">
        <f t="shared" si="72"/>
        <v>11640606.060000001</v>
      </c>
      <c r="E226" s="57">
        <f t="shared" si="72"/>
        <v>11640606.060000001</v>
      </c>
      <c r="F226" s="42">
        <f t="shared" si="54"/>
        <v>100</v>
      </c>
      <c r="G226" s="70" t="s">
        <v>136</v>
      </c>
      <c r="H226" s="46"/>
    </row>
    <row r="227" spans="1:8" ht="15.75" x14ac:dyDescent="0.25">
      <c r="A227" s="32"/>
      <c r="B227" s="11" t="s">
        <v>8</v>
      </c>
      <c r="C227" s="57"/>
      <c r="D227" s="57"/>
      <c r="E227" s="57"/>
      <c r="F227" s="42"/>
      <c r="G227" s="70"/>
      <c r="H227" s="46"/>
    </row>
    <row r="228" spans="1:8" ht="22.5" customHeight="1" x14ac:dyDescent="0.25">
      <c r="A228" s="32"/>
      <c r="B228" s="11" t="s">
        <v>15</v>
      </c>
      <c r="C228" s="57">
        <v>11524200</v>
      </c>
      <c r="D228" s="57">
        <v>11524200</v>
      </c>
      <c r="E228" s="57">
        <v>11524200</v>
      </c>
      <c r="F228" s="42">
        <f t="shared" si="54"/>
        <v>100</v>
      </c>
      <c r="G228" s="70"/>
      <c r="H228" s="46"/>
    </row>
    <row r="229" spans="1:8" ht="22.15" customHeight="1" x14ac:dyDescent="0.25">
      <c r="A229" s="32"/>
      <c r="B229" s="11" t="s">
        <v>126</v>
      </c>
      <c r="C229" s="57">
        <v>116406.06</v>
      </c>
      <c r="D229" s="57">
        <v>116406.06</v>
      </c>
      <c r="E229" s="57">
        <v>116406.06</v>
      </c>
      <c r="F229" s="42">
        <f t="shared" si="54"/>
        <v>100</v>
      </c>
      <c r="G229" s="70"/>
      <c r="H229" s="46"/>
    </row>
    <row r="230" spans="1:8" ht="78.75" x14ac:dyDescent="0.25">
      <c r="A230" s="32"/>
      <c r="B230" s="6" t="s">
        <v>145</v>
      </c>
      <c r="C230" s="57">
        <f>C232+C233</f>
        <v>7706500</v>
      </c>
      <c r="D230" s="57">
        <f t="shared" ref="D230:E230" si="73">D232+D233</f>
        <v>7679712</v>
      </c>
      <c r="E230" s="57">
        <f t="shared" si="73"/>
        <v>7679712</v>
      </c>
      <c r="F230" s="42">
        <f t="shared" si="54"/>
        <v>99.652397326931805</v>
      </c>
      <c r="G230" s="70" t="s">
        <v>136</v>
      </c>
      <c r="H230" s="46"/>
    </row>
    <row r="231" spans="1:8" ht="18.399999999999999" customHeight="1" x14ac:dyDescent="0.25">
      <c r="A231" s="32"/>
      <c r="B231" s="11" t="s">
        <v>8</v>
      </c>
      <c r="C231" s="57"/>
      <c r="D231" s="57"/>
      <c r="E231" s="57"/>
      <c r="F231" s="42"/>
      <c r="G231" s="70"/>
      <c r="H231" s="46"/>
    </row>
    <row r="232" spans="1:8" ht="18.399999999999999" customHeight="1" x14ac:dyDescent="0.25">
      <c r="A232" s="32"/>
      <c r="B232" s="11" t="s">
        <v>15</v>
      </c>
      <c r="C232" s="57"/>
      <c r="D232" s="57"/>
      <c r="E232" s="57"/>
      <c r="F232" s="42"/>
      <c r="G232" s="70"/>
      <c r="H232" s="46"/>
    </row>
    <row r="233" spans="1:8" ht="19.899999999999999" customHeight="1" x14ac:dyDescent="0.25">
      <c r="A233" s="32"/>
      <c r="B233" s="11" t="s">
        <v>27</v>
      </c>
      <c r="C233" s="57">
        <v>7706500</v>
      </c>
      <c r="D233" s="57">
        <v>7679712</v>
      </c>
      <c r="E233" s="57">
        <v>7679712</v>
      </c>
      <c r="F233" s="42">
        <f t="shared" si="54"/>
        <v>99.652397326931805</v>
      </c>
      <c r="G233" s="70"/>
      <c r="H233" s="46"/>
    </row>
    <row r="234" spans="1:8" ht="111" customHeight="1" x14ac:dyDescent="0.25">
      <c r="A234" s="32"/>
      <c r="B234" s="6" t="s">
        <v>173</v>
      </c>
      <c r="C234" s="57">
        <f>C236+C237</f>
        <v>163270823.63</v>
      </c>
      <c r="D234" s="57">
        <f t="shared" ref="D234:E234" si="74">SUM(D236+D237)</f>
        <v>132704254.15000001</v>
      </c>
      <c r="E234" s="57">
        <f t="shared" si="74"/>
        <v>132704254.15000001</v>
      </c>
      <c r="F234" s="42">
        <f t="shared" si="54"/>
        <v>81.278608877928406</v>
      </c>
      <c r="G234" s="70" t="s">
        <v>135</v>
      </c>
      <c r="H234" s="46"/>
    </row>
    <row r="235" spans="1:8" ht="18.399999999999999" customHeight="1" x14ac:dyDescent="0.25">
      <c r="A235" s="32"/>
      <c r="B235" s="6" t="s">
        <v>8</v>
      </c>
      <c r="C235" s="57"/>
      <c r="D235" s="57"/>
      <c r="E235" s="57"/>
      <c r="F235" s="42"/>
      <c r="G235" s="70"/>
      <c r="H235" s="46"/>
    </row>
    <row r="236" spans="1:8" ht="18.399999999999999" customHeight="1" x14ac:dyDescent="0.25">
      <c r="A236" s="32"/>
      <c r="B236" s="6" t="s">
        <v>15</v>
      </c>
      <c r="C236" s="57"/>
      <c r="D236" s="57"/>
      <c r="E236" s="57"/>
      <c r="F236" s="42"/>
      <c r="G236" s="70"/>
      <c r="H236" s="46"/>
    </row>
    <row r="237" spans="1:8" ht="21.4" customHeight="1" x14ac:dyDescent="0.25">
      <c r="A237" s="32"/>
      <c r="B237" s="6" t="s">
        <v>104</v>
      </c>
      <c r="C237" s="57">
        <f>170200000-81820.8-6847355.57</f>
        <v>163270823.63</v>
      </c>
      <c r="D237" s="57">
        <v>132704254.15000001</v>
      </c>
      <c r="E237" s="57">
        <v>132704254.15000001</v>
      </c>
      <c r="F237" s="42">
        <f t="shared" si="54"/>
        <v>81.278608877928406</v>
      </c>
      <c r="G237" s="70"/>
      <c r="H237" s="46"/>
    </row>
    <row r="238" spans="1:8" ht="78.75" x14ac:dyDescent="0.25">
      <c r="A238" s="32"/>
      <c r="B238" s="6" t="s">
        <v>174</v>
      </c>
      <c r="C238" s="57">
        <f>C240+C241</f>
        <v>81779529</v>
      </c>
      <c r="D238" s="57">
        <f t="shared" ref="D238:E238" si="75">SUM(D240+D241)</f>
        <v>41709293.829999998</v>
      </c>
      <c r="E238" s="57">
        <f t="shared" si="75"/>
        <v>41709293.829999998</v>
      </c>
      <c r="F238" s="42">
        <f t="shared" si="54"/>
        <v>51.002120383941076</v>
      </c>
      <c r="G238" s="70" t="s">
        <v>135</v>
      </c>
      <c r="H238" s="46"/>
    </row>
    <row r="239" spans="1:8" ht="18.399999999999999" customHeight="1" x14ac:dyDescent="0.25">
      <c r="A239" s="32"/>
      <c r="B239" s="6" t="s">
        <v>8</v>
      </c>
      <c r="C239" s="57"/>
      <c r="D239" s="57"/>
      <c r="E239" s="57"/>
      <c r="F239" s="42"/>
      <c r="G239" s="70"/>
      <c r="H239" s="46"/>
    </row>
    <row r="240" spans="1:8" ht="18.399999999999999" customHeight="1" x14ac:dyDescent="0.25">
      <c r="A240" s="32"/>
      <c r="B240" s="6" t="s">
        <v>15</v>
      </c>
      <c r="C240" s="57"/>
      <c r="D240" s="57"/>
      <c r="E240" s="57"/>
      <c r="F240" s="42"/>
      <c r="G240" s="70"/>
      <c r="H240" s="46"/>
    </row>
    <row r="241" spans="1:8" ht="19.149999999999999" customHeight="1" x14ac:dyDescent="0.25">
      <c r="A241" s="32"/>
      <c r="B241" s="6" t="s">
        <v>104</v>
      </c>
      <c r="C241" s="57">
        <f>84113501.58-2333972.58</f>
        <v>81779529</v>
      </c>
      <c r="D241" s="57">
        <v>41709293.829999998</v>
      </c>
      <c r="E241" s="57">
        <v>41709293.829999998</v>
      </c>
      <c r="F241" s="42">
        <f t="shared" si="54"/>
        <v>51.002120383941076</v>
      </c>
      <c r="G241" s="70"/>
      <c r="H241" s="46"/>
    </row>
    <row r="242" spans="1:8" ht="81" customHeight="1" x14ac:dyDescent="0.25">
      <c r="A242" s="32"/>
      <c r="B242" s="6" t="s">
        <v>176</v>
      </c>
      <c r="C242" s="57">
        <f t="shared" ref="C242:E242" si="76">SUM(C244+C245)</f>
        <v>5334305.55</v>
      </c>
      <c r="D242" s="57">
        <f t="shared" si="76"/>
        <v>1563255.54</v>
      </c>
      <c r="E242" s="57">
        <f t="shared" si="76"/>
        <v>1563255.54</v>
      </c>
      <c r="F242" s="42">
        <f t="shared" si="54"/>
        <v>29.305699220772986</v>
      </c>
      <c r="G242" s="70" t="s">
        <v>136</v>
      </c>
      <c r="H242" s="46"/>
    </row>
    <row r="243" spans="1:8" ht="18.399999999999999" customHeight="1" x14ac:dyDescent="0.25">
      <c r="A243" s="32"/>
      <c r="B243" s="6" t="s">
        <v>8</v>
      </c>
      <c r="C243" s="57"/>
      <c r="D243" s="57"/>
      <c r="E243" s="57"/>
      <c r="F243" s="42"/>
      <c r="G243" s="70"/>
      <c r="H243" s="46"/>
    </row>
    <row r="244" spans="1:8" ht="18.399999999999999" customHeight="1" x14ac:dyDescent="0.25">
      <c r="A244" s="32"/>
      <c r="B244" s="6" t="s">
        <v>15</v>
      </c>
      <c r="C244" s="57">
        <v>5307500</v>
      </c>
      <c r="D244" s="57">
        <v>1555399.98</v>
      </c>
      <c r="E244" s="57">
        <v>1555399.98</v>
      </c>
      <c r="F244" s="42">
        <f t="shared" si="54"/>
        <v>29.305699105040041</v>
      </c>
      <c r="G244" s="70"/>
      <c r="H244" s="46"/>
    </row>
    <row r="245" spans="1:8" ht="18.399999999999999" customHeight="1" x14ac:dyDescent="0.25">
      <c r="A245" s="32"/>
      <c r="B245" s="6" t="s">
        <v>104</v>
      </c>
      <c r="C245" s="57">
        <v>26805.55</v>
      </c>
      <c r="D245" s="57">
        <v>7855.56</v>
      </c>
      <c r="E245" s="57">
        <v>7855.56</v>
      </c>
      <c r="F245" s="42">
        <f t="shared" si="54"/>
        <v>29.305722135900965</v>
      </c>
      <c r="G245" s="70"/>
      <c r="H245" s="46"/>
    </row>
    <row r="246" spans="1:8" ht="81.400000000000006" customHeight="1" x14ac:dyDescent="0.25">
      <c r="A246" s="32"/>
      <c r="B246" s="48" t="s">
        <v>111</v>
      </c>
      <c r="C246" s="62">
        <f>C248+C249+C250</f>
        <v>887881434.45000005</v>
      </c>
      <c r="D246" s="62">
        <f t="shared" ref="D246:E246" si="77">D248+D249+D250</f>
        <v>596509263.13</v>
      </c>
      <c r="E246" s="62">
        <f t="shared" si="77"/>
        <v>596509263.13</v>
      </c>
      <c r="F246" s="42">
        <f t="shared" si="54"/>
        <v>67.183436885298647</v>
      </c>
      <c r="G246" s="70" t="s">
        <v>133</v>
      </c>
      <c r="H246" s="46"/>
    </row>
    <row r="247" spans="1:8" ht="15.75" x14ac:dyDescent="0.25">
      <c r="A247" s="32"/>
      <c r="B247" s="48" t="s">
        <v>8</v>
      </c>
      <c r="C247" s="57"/>
      <c r="D247" s="57"/>
      <c r="E247" s="57"/>
      <c r="F247" s="42"/>
      <c r="G247" s="70"/>
      <c r="H247" s="46"/>
    </row>
    <row r="248" spans="1:8" ht="19.149999999999999" customHeight="1" x14ac:dyDescent="0.25">
      <c r="A248" s="32"/>
      <c r="B248" s="48" t="s">
        <v>125</v>
      </c>
      <c r="C248" s="57">
        <v>801405400</v>
      </c>
      <c r="D248" s="57">
        <v>591727625.75</v>
      </c>
      <c r="E248" s="57">
        <v>591727625.75</v>
      </c>
      <c r="F248" s="42">
        <f t="shared" si="54"/>
        <v>73.836241401667621</v>
      </c>
      <c r="G248" s="70"/>
      <c r="H248" s="46"/>
    </row>
    <row r="249" spans="1:8" ht="20.65" customHeight="1" x14ac:dyDescent="0.25">
      <c r="A249" s="32"/>
      <c r="B249" s="48" t="s">
        <v>124</v>
      </c>
      <c r="C249" s="57">
        <v>6476003.2300000004</v>
      </c>
      <c r="D249" s="57">
        <v>4781637.38</v>
      </c>
      <c r="E249" s="57">
        <v>4781637.38</v>
      </c>
      <c r="F249" s="42">
        <f t="shared" si="54"/>
        <v>73.836241431275496</v>
      </c>
      <c r="G249" s="70"/>
      <c r="H249" s="46"/>
    </row>
    <row r="250" spans="1:8" ht="20.65" customHeight="1" x14ac:dyDescent="0.25">
      <c r="A250" s="32"/>
      <c r="B250" s="48" t="s">
        <v>124</v>
      </c>
      <c r="C250" s="57">
        <v>80000031.219999999</v>
      </c>
      <c r="D250" s="57"/>
      <c r="E250" s="57"/>
      <c r="F250" s="42">
        <f t="shared" si="54"/>
        <v>0</v>
      </c>
      <c r="G250" s="70"/>
      <c r="H250" s="46"/>
    </row>
    <row r="251" spans="1:8" ht="63" x14ac:dyDescent="0.25">
      <c r="A251" s="32"/>
      <c r="B251" s="6" t="s">
        <v>175</v>
      </c>
      <c r="C251" s="57">
        <f>C253+C254</f>
        <v>2105191.11</v>
      </c>
      <c r="D251" s="57">
        <f t="shared" ref="D251:E251" si="78">D253+D254</f>
        <v>2105191.11</v>
      </c>
      <c r="E251" s="57">
        <f t="shared" si="78"/>
        <v>2105191.11</v>
      </c>
      <c r="F251" s="42">
        <f t="shared" si="54"/>
        <v>100</v>
      </c>
      <c r="G251" s="70" t="s">
        <v>135</v>
      </c>
      <c r="H251" s="46"/>
    </row>
    <row r="252" spans="1:8" ht="20.65" customHeight="1" x14ac:dyDescent="0.25">
      <c r="A252" s="32"/>
      <c r="B252" s="6" t="s">
        <v>8</v>
      </c>
      <c r="C252" s="57"/>
      <c r="D252" s="57"/>
      <c r="E252" s="57"/>
      <c r="F252" s="42"/>
      <c r="G252" s="70"/>
      <c r="H252" s="46"/>
    </row>
    <row r="253" spans="1:8" ht="20.65" customHeight="1" x14ac:dyDescent="0.25">
      <c r="A253" s="32"/>
      <c r="B253" s="6" t="s">
        <v>9</v>
      </c>
      <c r="C253" s="57">
        <v>2084400</v>
      </c>
      <c r="D253" s="57">
        <v>2084400</v>
      </c>
      <c r="E253" s="57">
        <v>2084400</v>
      </c>
      <c r="F253" s="42">
        <f t="shared" ref="F253:F254" si="79">E253/C253*100</f>
        <v>100</v>
      </c>
      <c r="G253" s="70"/>
      <c r="H253" s="46"/>
    </row>
    <row r="254" spans="1:8" ht="20.65" customHeight="1" x14ac:dyDescent="0.25">
      <c r="A254" s="32"/>
      <c r="B254" s="6" t="s">
        <v>18</v>
      </c>
      <c r="C254" s="57">
        <v>20791.11</v>
      </c>
      <c r="D254" s="57">
        <v>20791.11</v>
      </c>
      <c r="E254" s="57">
        <v>20791.11</v>
      </c>
      <c r="F254" s="42">
        <f t="shared" si="79"/>
        <v>100</v>
      </c>
      <c r="G254" s="70"/>
      <c r="H254" s="46"/>
    </row>
    <row r="255" spans="1:8" ht="109.5" customHeight="1" x14ac:dyDescent="0.25">
      <c r="A255" s="32"/>
      <c r="B255" s="6" t="s">
        <v>198</v>
      </c>
      <c r="C255" s="57">
        <f>C258</f>
        <v>18149000</v>
      </c>
      <c r="D255" s="57">
        <f t="shared" ref="D255:E255" si="80">D258</f>
        <v>11343150</v>
      </c>
      <c r="E255" s="57">
        <f t="shared" si="80"/>
        <v>11343150</v>
      </c>
      <c r="F255" s="42">
        <f t="shared" si="54"/>
        <v>62.500137748636284</v>
      </c>
      <c r="G255" s="70" t="s">
        <v>135</v>
      </c>
      <c r="H255" s="46"/>
    </row>
    <row r="256" spans="1:8" ht="20.65" customHeight="1" x14ac:dyDescent="0.25">
      <c r="A256" s="32"/>
      <c r="B256" s="6" t="s">
        <v>8</v>
      </c>
      <c r="C256" s="57"/>
      <c r="D256" s="57"/>
      <c r="E256" s="57"/>
      <c r="F256" s="42"/>
      <c r="G256" s="70"/>
      <c r="H256" s="46"/>
    </row>
    <row r="257" spans="1:8" ht="20.65" customHeight="1" x14ac:dyDescent="0.25">
      <c r="A257" s="32"/>
      <c r="B257" s="6" t="s">
        <v>15</v>
      </c>
      <c r="C257" s="57"/>
      <c r="D257" s="57"/>
      <c r="E257" s="57"/>
      <c r="F257" s="42"/>
      <c r="G257" s="70"/>
      <c r="H257" s="46"/>
    </row>
    <row r="258" spans="1:8" ht="20.65" customHeight="1" x14ac:dyDescent="0.25">
      <c r="A258" s="32"/>
      <c r="B258" s="90" t="s">
        <v>199</v>
      </c>
      <c r="C258" s="57">
        <v>18149000</v>
      </c>
      <c r="D258" s="57">
        <v>11343150</v>
      </c>
      <c r="E258" s="57">
        <v>11343150</v>
      </c>
      <c r="F258" s="42">
        <f t="shared" si="54"/>
        <v>62.500137748636284</v>
      </c>
      <c r="G258" s="70"/>
      <c r="H258" s="46"/>
    </row>
    <row r="259" spans="1:8" ht="100.5" customHeight="1" x14ac:dyDescent="0.25">
      <c r="A259" s="32"/>
      <c r="B259" s="6" t="s">
        <v>200</v>
      </c>
      <c r="C259" s="57">
        <f>C262</f>
        <v>300000</v>
      </c>
      <c r="D259" s="57">
        <f t="shared" ref="D259:E259" si="81">D262</f>
        <v>300000</v>
      </c>
      <c r="E259" s="57">
        <f t="shared" si="81"/>
        <v>300000</v>
      </c>
      <c r="F259" s="42">
        <f t="shared" si="54"/>
        <v>100</v>
      </c>
      <c r="G259" s="70" t="s">
        <v>135</v>
      </c>
      <c r="H259" s="46"/>
    </row>
    <row r="260" spans="1:8" ht="20.65" customHeight="1" x14ac:dyDescent="0.25">
      <c r="A260" s="32"/>
      <c r="B260" s="6" t="s">
        <v>8</v>
      </c>
      <c r="C260" s="57"/>
      <c r="D260" s="57"/>
      <c r="E260" s="57"/>
      <c r="F260" s="42"/>
      <c r="G260" s="70"/>
      <c r="H260" s="46"/>
    </row>
    <row r="261" spans="1:8" ht="20.65" customHeight="1" x14ac:dyDescent="0.25">
      <c r="A261" s="32"/>
      <c r="B261" s="6" t="s">
        <v>9</v>
      </c>
      <c r="C261" s="57"/>
      <c r="D261" s="57"/>
      <c r="E261" s="57"/>
      <c r="F261" s="42"/>
      <c r="G261" s="70"/>
      <c r="H261" s="46"/>
    </row>
    <row r="262" spans="1:8" ht="20.65" customHeight="1" x14ac:dyDescent="0.25">
      <c r="A262" s="32"/>
      <c r="B262" s="6" t="s">
        <v>12</v>
      </c>
      <c r="C262" s="57">
        <v>300000</v>
      </c>
      <c r="D262" s="57">
        <v>300000</v>
      </c>
      <c r="E262" s="57">
        <v>300000</v>
      </c>
      <c r="F262" s="42">
        <f t="shared" si="54"/>
        <v>100</v>
      </c>
      <c r="G262" s="70"/>
      <c r="H262" s="46"/>
    </row>
    <row r="263" spans="1:8" ht="109.5" customHeight="1" x14ac:dyDescent="0.25">
      <c r="A263" s="32"/>
      <c r="B263" s="6" t="s">
        <v>201</v>
      </c>
      <c r="C263" s="57">
        <f>C266</f>
        <v>15291000</v>
      </c>
      <c r="D263" s="57">
        <f t="shared" ref="D263:E263" si="82">D266</f>
        <v>15291000</v>
      </c>
      <c r="E263" s="57">
        <f t="shared" si="82"/>
        <v>15291000</v>
      </c>
      <c r="F263" s="42">
        <f t="shared" si="54"/>
        <v>100</v>
      </c>
      <c r="G263" s="70" t="s">
        <v>135</v>
      </c>
      <c r="H263" s="46"/>
    </row>
    <row r="264" spans="1:8" ht="20.65" customHeight="1" x14ac:dyDescent="0.25">
      <c r="A264" s="32"/>
      <c r="B264" s="90" t="s">
        <v>8</v>
      </c>
      <c r="C264" s="57"/>
      <c r="D264" s="57"/>
      <c r="E264" s="57"/>
      <c r="F264" s="42"/>
      <c r="G264" s="70"/>
      <c r="H264" s="46"/>
    </row>
    <row r="265" spans="1:8" ht="20.65" customHeight="1" x14ac:dyDescent="0.25">
      <c r="A265" s="32"/>
      <c r="B265" s="90" t="s">
        <v>15</v>
      </c>
      <c r="C265" s="57"/>
      <c r="D265" s="57"/>
      <c r="E265" s="57"/>
      <c r="F265" s="42"/>
      <c r="G265" s="70"/>
      <c r="H265" s="46"/>
    </row>
    <row r="266" spans="1:8" ht="20.65" customHeight="1" x14ac:dyDescent="0.25">
      <c r="A266" s="32"/>
      <c r="B266" s="90" t="s">
        <v>199</v>
      </c>
      <c r="C266" s="57">
        <v>15291000</v>
      </c>
      <c r="D266" s="57">
        <v>15291000</v>
      </c>
      <c r="E266" s="57">
        <v>15291000</v>
      </c>
      <c r="F266" s="42">
        <f t="shared" si="54"/>
        <v>100</v>
      </c>
      <c r="G266" s="70"/>
      <c r="H266" s="46"/>
    </row>
    <row r="267" spans="1:8" ht="95.25" customHeight="1" x14ac:dyDescent="0.25">
      <c r="A267" s="32"/>
      <c r="B267" s="6" t="s">
        <v>202</v>
      </c>
      <c r="C267" s="57">
        <f>C269+C270</f>
        <v>18954274.789999999</v>
      </c>
      <c r="D267" s="57">
        <f t="shared" ref="D267:E267" si="83">D269+D270</f>
        <v>7326086.0800000001</v>
      </c>
      <c r="E267" s="57">
        <f t="shared" si="83"/>
        <v>7326086.0800000001</v>
      </c>
      <c r="F267" s="42">
        <f t="shared" si="54"/>
        <v>38.651365779845804</v>
      </c>
      <c r="G267" s="70" t="s">
        <v>133</v>
      </c>
      <c r="H267" s="46"/>
    </row>
    <row r="268" spans="1:8" ht="22.5" customHeight="1" x14ac:dyDescent="0.25">
      <c r="A268" s="32"/>
      <c r="B268" s="6" t="s">
        <v>8</v>
      </c>
      <c r="C268" s="57"/>
      <c r="D268" s="57"/>
      <c r="E268" s="57"/>
      <c r="F268" s="42"/>
      <c r="G268" s="70"/>
      <c r="H268" s="46"/>
    </row>
    <row r="269" spans="1:8" ht="20.25" customHeight="1" x14ac:dyDescent="0.25">
      <c r="A269" s="32"/>
      <c r="B269" s="6" t="s">
        <v>122</v>
      </c>
      <c r="C269" s="57">
        <v>7927300</v>
      </c>
      <c r="D269" s="57"/>
      <c r="E269" s="57"/>
      <c r="F269" s="42">
        <f t="shared" si="54"/>
        <v>0</v>
      </c>
      <c r="G269" s="70"/>
      <c r="H269" s="46"/>
    </row>
    <row r="270" spans="1:8" ht="20.65" customHeight="1" x14ac:dyDescent="0.25">
      <c r="A270" s="32"/>
      <c r="B270" s="6" t="s">
        <v>12</v>
      </c>
      <c r="C270" s="57">
        <v>11026974.789999999</v>
      </c>
      <c r="D270" s="57">
        <v>7326086.0800000001</v>
      </c>
      <c r="E270" s="57">
        <v>7326086.0800000001</v>
      </c>
      <c r="F270" s="42">
        <f t="shared" si="54"/>
        <v>66.43786006152645</v>
      </c>
      <c r="G270" s="70"/>
      <c r="H270" s="46"/>
    </row>
    <row r="271" spans="1:8" ht="82.5" customHeight="1" x14ac:dyDescent="0.25">
      <c r="A271" s="32"/>
      <c r="B271" s="6" t="s">
        <v>203</v>
      </c>
      <c r="C271" s="57">
        <f>C273+C274</f>
        <v>64533767.079999998</v>
      </c>
      <c r="D271" s="57">
        <f t="shared" ref="D271:E271" si="84">D273+D274</f>
        <v>59823104.729999997</v>
      </c>
      <c r="E271" s="57">
        <f t="shared" si="84"/>
        <v>59823104.729999997</v>
      </c>
      <c r="F271" s="42">
        <f t="shared" si="54"/>
        <v>92.70046897438921</v>
      </c>
      <c r="G271" s="70" t="s">
        <v>133</v>
      </c>
      <c r="H271" s="46"/>
    </row>
    <row r="272" spans="1:8" ht="20.65" customHeight="1" x14ac:dyDescent="0.25">
      <c r="A272" s="32"/>
      <c r="B272" s="6" t="s">
        <v>8</v>
      </c>
      <c r="C272" s="57"/>
      <c r="D272" s="57"/>
      <c r="E272" s="57"/>
      <c r="F272" s="42"/>
      <c r="G272" s="70"/>
      <c r="H272" s="46"/>
    </row>
    <row r="273" spans="1:8" ht="20.65" customHeight="1" x14ac:dyDescent="0.25">
      <c r="A273" s="32"/>
      <c r="B273" s="6" t="s">
        <v>9</v>
      </c>
      <c r="C273" s="57">
        <v>61122900</v>
      </c>
      <c r="D273" s="57">
        <v>56436993.289999999</v>
      </c>
      <c r="E273" s="57">
        <v>56436993.289999999</v>
      </c>
      <c r="F273" s="42">
        <f t="shared" si="54"/>
        <v>92.333631568528332</v>
      </c>
      <c r="G273" s="70"/>
      <c r="H273" s="46"/>
    </row>
    <row r="274" spans="1:8" ht="20.65" customHeight="1" x14ac:dyDescent="0.25">
      <c r="A274" s="32"/>
      <c r="B274" s="6" t="s">
        <v>206</v>
      </c>
      <c r="C274" s="57">
        <f>308701.52+3102165.56</f>
        <v>3410867.08</v>
      </c>
      <c r="D274" s="57">
        <v>3386111.44</v>
      </c>
      <c r="E274" s="57">
        <v>3386111.44</v>
      </c>
      <c r="F274" s="42">
        <f t="shared" si="54"/>
        <v>99.27421270253663</v>
      </c>
      <c r="G274" s="70"/>
      <c r="H274" s="46"/>
    </row>
    <row r="275" spans="1:8" ht="88.5" customHeight="1" x14ac:dyDescent="0.25">
      <c r="A275" s="32"/>
      <c r="B275" s="6" t="s">
        <v>204</v>
      </c>
      <c r="C275" s="57">
        <f>C277+C278</f>
        <v>61611700</v>
      </c>
      <c r="D275" s="57">
        <f t="shared" ref="D275:E275" si="85">D277+D278</f>
        <v>53832489.160000004</v>
      </c>
      <c r="E275" s="57">
        <f t="shared" si="85"/>
        <v>53832489.160000004</v>
      </c>
      <c r="F275" s="42">
        <f t="shared" si="54"/>
        <v>87.373809130408674</v>
      </c>
      <c r="G275" s="70" t="s">
        <v>133</v>
      </c>
      <c r="H275" s="46"/>
    </row>
    <row r="276" spans="1:8" ht="20.65" customHeight="1" x14ac:dyDescent="0.25">
      <c r="A276" s="32"/>
      <c r="B276" s="6" t="s">
        <v>8</v>
      </c>
      <c r="C276" s="57"/>
      <c r="D276" s="57"/>
      <c r="E276" s="57"/>
      <c r="F276" s="42"/>
      <c r="G276" s="70"/>
      <c r="H276" s="46"/>
    </row>
    <row r="277" spans="1:8" ht="20.65" customHeight="1" x14ac:dyDescent="0.25">
      <c r="A277" s="32"/>
      <c r="B277" s="6" t="s">
        <v>15</v>
      </c>
      <c r="C277" s="57">
        <v>15751700</v>
      </c>
      <c r="D277" s="57">
        <v>13699211.560000001</v>
      </c>
      <c r="E277" s="57">
        <v>13699211.560000001</v>
      </c>
      <c r="F277" s="42">
        <f t="shared" si="54"/>
        <v>86.96973380650978</v>
      </c>
      <c r="G277" s="70"/>
      <c r="H277" s="46"/>
    </row>
    <row r="278" spans="1:8" ht="20.65" customHeight="1" x14ac:dyDescent="0.25">
      <c r="A278" s="32"/>
      <c r="B278" s="6" t="s">
        <v>207</v>
      </c>
      <c r="C278" s="57">
        <f>30566300+15293700</f>
        <v>45860000</v>
      </c>
      <c r="D278" s="57">
        <v>40133277.600000001</v>
      </c>
      <c r="E278" s="57">
        <v>40133277.600000001</v>
      </c>
      <c r="F278" s="42">
        <f t="shared" si="54"/>
        <v>87.512598342782383</v>
      </c>
      <c r="G278" s="70"/>
      <c r="H278" s="46"/>
    </row>
    <row r="279" spans="1:8" ht="153.75" customHeight="1" x14ac:dyDescent="0.25">
      <c r="A279" s="32"/>
      <c r="B279" s="6" t="s">
        <v>205</v>
      </c>
      <c r="C279" s="57">
        <f>C282</f>
        <v>3795125.28</v>
      </c>
      <c r="D279" s="57">
        <f t="shared" ref="D279:E279" si="86">D282</f>
        <v>3417243.88</v>
      </c>
      <c r="E279" s="57">
        <f t="shared" si="86"/>
        <v>3417243.88</v>
      </c>
      <c r="F279" s="42">
        <f t="shared" si="54"/>
        <v>90.042979556132082</v>
      </c>
      <c r="G279" s="70" t="s">
        <v>209</v>
      </c>
      <c r="H279" s="46"/>
    </row>
    <row r="280" spans="1:8" ht="20.65" customHeight="1" x14ac:dyDescent="0.25">
      <c r="A280" s="32"/>
      <c r="B280" s="6" t="s">
        <v>8</v>
      </c>
      <c r="C280" s="57"/>
      <c r="D280" s="57"/>
      <c r="E280" s="57"/>
      <c r="F280" s="42"/>
      <c r="G280" s="70"/>
      <c r="H280" s="46"/>
    </row>
    <row r="281" spans="1:8" ht="20.65" customHeight="1" x14ac:dyDescent="0.25">
      <c r="A281" s="32"/>
      <c r="B281" s="6" t="s">
        <v>9</v>
      </c>
      <c r="C281" s="57"/>
      <c r="D281" s="57"/>
      <c r="E281" s="57"/>
      <c r="F281" s="42">
        <v>0</v>
      </c>
      <c r="G281" s="70"/>
      <c r="H281" s="46"/>
    </row>
    <row r="282" spans="1:8" ht="20.65" customHeight="1" x14ac:dyDescent="0.25">
      <c r="A282" s="32"/>
      <c r="B282" s="6" t="s">
        <v>12</v>
      </c>
      <c r="C282" s="57">
        <v>3795125.28</v>
      </c>
      <c r="D282" s="57">
        <v>3417243.88</v>
      </c>
      <c r="E282" s="57">
        <v>3417243.88</v>
      </c>
      <c r="F282" s="42">
        <f t="shared" si="54"/>
        <v>90.042979556132082</v>
      </c>
      <c r="G282" s="70"/>
      <c r="H282" s="46"/>
    </row>
    <row r="283" spans="1:8" ht="72.75" customHeight="1" x14ac:dyDescent="0.25">
      <c r="A283" s="32"/>
      <c r="B283" s="68" t="s">
        <v>188</v>
      </c>
      <c r="C283" s="57">
        <f>C285</f>
        <v>11739850</v>
      </c>
      <c r="D283" s="57">
        <f t="shared" ref="D283:E283" si="87">D285</f>
        <v>0</v>
      </c>
      <c r="E283" s="57">
        <f t="shared" si="87"/>
        <v>0</v>
      </c>
      <c r="F283" s="42">
        <f t="shared" si="54"/>
        <v>0</v>
      </c>
      <c r="G283" s="70" t="s">
        <v>135</v>
      </c>
      <c r="H283" s="46"/>
    </row>
    <row r="284" spans="1:8" ht="20.65" customHeight="1" x14ac:dyDescent="0.25">
      <c r="A284" s="32"/>
      <c r="B284" s="89" t="s">
        <v>8</v>
      </c>
      <c r="C284" s="57"/>
      <c r="D284" s="57"/>
      <c r="E284" s="57"/>
      <c r="F284" s="42"/>
      <c r="G284" s="70"/>
      <c r="H284" s="46"/>
    </row>
    <row r="285" spans="1:8" ht="20.65" customHeight="1" x14ac:dyDescent="0.25">
      <c r="A285" s="32"/>
      <c r="B285" s="90" t="s">
        <v>12</v>
      </c>
      <c r="C285" s="57">
        <v>11739850</v>
      </c>
      <c r="D285" s="57"/>
      <c r="E285" s="57"/>
      <c r="F285" s="42">
        <f t="shared" si="54"/>
        <v>0</v>
      </c>
      <c r="G285" s="70"/>
      <c r="H285" s="46"/>
    </row>
    <row r="286" spans="1:8" ht="108" customHeight="1" x14ac:dyDescent="0.25">
      <c r="A286" s="32"/>
      <c r="B286" s="6" t="s">
        <v>217</v>
      </c>
      <c r="C286" s="57">
        <f>C288</f>
        <v>290340</v>
      </c>
      <c r="D286" s="57">
        <f t="shared" ref="D286:E286" si="88">D288</f>
        <v>290340</v>
      </c>
      <c r="E286" s="57">
        <f t="shared" si="88"/>
        <v>290340</v>
      </c>
      <c r="F286" s="42">
        <f t="shared" si="54"/>
        <v>100</v>
      </c>
      <c r="G286" s="70" t="s">
        <v>135</v>
      </c>
      <c r="H286" s="46"/>
    </row>
    <row r="287" spans="1:8" ht="20.65" customHeight="1" x14ac:dyDescent="0.25">
      <c r="A287" s="32"/>
      <c r="B287" s="89" t="s">
        <v>8</v>
      </c>
      <c r="C287" s="57"/>
      <c r="D287" s="57"/>
      <c r="E287" s="57"/>
      <c r="F287" s="42"/>
      <c r="G287" s="70"/>
      <c r="H287" s="46"/>
    </row>
    <row r="288" spans="1:8" ht="20.65" customHeight="1" x14ac:dyDescent="0.25">
      <c r="A288" s="32"/>
      <c r="B288" s="94" t="s">
        <v>218</v>
      </c>
      <c r="C288" s="57">
        <v>290340</v>
      </c>
      <c r="D288" s="57">
        <v>290340</v>
      </c>
      <c r="E288" s="57">
        <v>290340</v>
      </c>
      <c r="F288" s="42">
        <f t="shared" si="54"/>
        <v>100</v>
      </c>
      <c r="G288" s="70"/>
      <c r="H288" s="46"/>
    </row>
    <row r="289" spans="1:8" ht="18" customHeight="1" x14ac:dyDescent="0.25">
      <c r="A289" s="29" t="s">
        <v>29</v>
      </c>
      <c r="B289" s="49" t="s">
        <v>53</v>
      </c>
      <c r="C289" s="56">
        <f>C290+C294+C298+C302+C306+C309+C313+C316</f>
        <v>11819500</v>
      </c>
      <c r="D289" s="56">
        <f t="shared" ref="D289:E289" si="89">D290+D294+D298+D302+D306+D309+D313+D316</f>
        <v>11729900</v>
      </c>
      <c r="E289" s="56">
        <f t="shared" si="89"/>
        <v>11729900</v>
      </c>
      <c r="F289" s="3">
        <f>E289/C289*100</f>
        <v>99.241930707728756</v>
      </c>
      <c r="G289" s="71"/>
      <c r="H289" s="46"/>
    </row>
    <row r="290" spans="1:8" ht="88.9" customHeight="1" x14ac:dyDescent="0.25">
      <c r="A290" s="32"/>
      <c r="B290" s="6" t="s">
        <v>107</v>
      </c>
      <c r="C290" s="57">
        <f t="shared" ref="C290:E290" si="90">C292+C293</f>
        <v>63000</v>
      </c>
      <c r="D290" s="57">
        <f t="shared" si="90"/>
        <v>63000</v>
      </c>
      <c r="E290" s="57">
        <f t="shared" si="90"/>
        <v>63000</v>
      </c>
      <c r="F290" s="42">
        <f>E290/C290*100</f>
        <v>100</v>
      </c>
      <c r="G290" s="70" t="s">
        <v>136</v>
      </c>
      <c r="H290" s="46"/>
    </row>
    <row r="291" spans="1:8" ht="15.75" x14ac:dyDescent="0.25">
      <c r="A291" s="32"/>
      <c r="B291" s="6" t="s">
        <v>8</v>
      </c>
      <c r="C291" s="57"/>
      <c r="D291" s="57"/>
      <c r="E291" s="57"/>
      <c r="F291" s="42"/>
      <c r="G291" s="70"/>
      <c r="H291" s="46"/>
    </row>
    <row r="292" spans="1:8" ht="15.75" x14ac:dyDescent="0.25">
      <c r="A292" s="32"/>
      <c r="B292" s="6" t="s">
        <v>15</v>
      </c>
      <c r="C292" s="57"/>
      <c r="D292" s="57"/>
      <c r="E292" s="57"/>
      <c r="F292" s="42"/>
      <c r="G292" s="70"/>
      <c r="H292" s="46"/>
    </row>
    <row r="293" spans="1:8" ht="19.149999999999999" customHeight="1" x14ac:dyDescent="0.25">
      <c r="A293" s="32"/>
      <c r="B293" s="6" t="s">
        <v>27</v>
      </c>
      <c r="C293" s="57">
        <v>63000</v>
      </c>
      <c r="D293" s="57">
        <v>63000</v>
      </c>
      <c r="E293" s="57">
        <v>63000</v>
      </c>
      <c r="F293" s="42">
        <f>E293/C293*100</f>
        <v>100</v>
      </c>
      <c r="G293" s="70"/>
      <c r="H293" s="46"/>
    </row>
    <row r="294" spans="1:8" ht="79.150000000000006" customHeight="1" x14ac:dyDescent="0.25">
      <c r="A294" s="32"/>
      <c r="B294" s="6" t="s">
        <v>177</v>
      </c>
      <c r="C294" s="57">
        <f t="shared" ref="C294:E294" si="91">SUM(C296+C297)</f>
        <v>5000000</v>
      </c>
      <c r="D294" s="57">
        <f t="shared" si="91"/>
        <v>5000000</v>
      </c>
      <c r="E294" s="57">
        <f t="shared" si="91"/>
        <v>5000000</v>
      </c>
      <c r="F294" s="42">
        <f>E294/C294*100</f>
        <v>100</v>
      </c>
      <c r="G294" s="70" t="s">
        <v>136</v>
      </c>
      <c r="H294" s="46"/>
    </row>
    <row r="295" spans="1:8" ht="15.75" x14ac:dyDescent="0.25">
      <c r="A295" s="32"/>
      <c r="B295" s="6" t="s">
        <v>8</v>
      </c>
      <c r="C295" s="57"/>
      <c r="D295" s="57"/>
      <c r="E295" s="57"/>
      <c r="F295" s="42"/>
      <c r="G295" s="70"/>
      <c r="H295" s="46"/>
    </row>
    <row r="296" spans="1:8" ht="15.75" x14ac:dyDescent="0.25">
      <c r="A296" s="32"/>
      <c r="B296" s="6" t="s">
        <v>15</v>
      </c>
      <c r="C296" s="57">
        <v>5000000</v>
      </c>
      <c r="D296" s="57">
        <v>5000000</v>
      </c>
      <c r="E296" s="57">
        <v>5000000</v>
      </c>
      <c r="F296" s="42">
        <f>E296/C296*100</f>
        <v>100</v>
      </c>
      <c r="G296" s="70"/>
      <c r="H296" s="46"/>
    </row>
    <row r="297" spans="1:8" ht="22.9" customHeight="1" x14ac:dyDescent="0.25">
      <c r="A297" s="32"/>
      <c r="B297" s="6" t="s">
        <v>104</v>
      </c>
      <c r="C297" s="57"/>
      <c r="D297" s="57"/>
      <c r="E297" s="57"/>
      <c r="F297" s="42"/>
      <c r="G297" s="70"/>
      <c r="H297" s="46"/>
    </row>
    <row r="298" spans="1:8" ht="66.75" customHeight="1" x14ac:dyDescent="0.25">
      <c r="A298" s="32"/>
      <c r="B298" s="90" t="s">
        <v>208</v>
      </c>
      <c r="C298" s="57">
        <f>C301</f>
        <v>1975000</v>
      </c>
      <c r="D298" s="57">
        <f t="shared" ref="D298:E298" si="92">D301</f>
        <v>1975000</v>
      </c>
      <c r="E298" s="57">
        <f t="shared" si="92"/>
        <v>1975000</v>
      </c>
      <c r="F298" s="42">
        <f>E298/C298*100</f>
        <v>100</v>
      </c>
      <c r="G298" s="70" t="s">
        <v>133</v>
      </c>
      <c r="H298" s="46"/>
    </row>
    <row r="299" spans="1:8" ht="22.9" customHeight="1" x14ac:dyDescent="0.25">
      <c r="A299" s="32"/>
      <c r="B299" s="90" t="s">
        <v>8</v>
      </c>
      <c r="C299" s="57"/>
      <c r="D299" s="57"/>
      <c r="E299" s="57"/>
      <c r="F299" s="42"/>
      <c r="G299" s="70"/>
      <c r="H299" s="46"/>
    </row>
    <row r="300" spans="1:8" ht="22.9" customHeight="1" x14ac:dyDescent="0.25">
      <c r="A300" s="32"/>
      <c r="B300" s="90" t="s">
        <v>15</v>
      </c>
      <c r="C300" s="57"/>
      <c r="D300" s="57"/>
      <c r="E300" s="57"/>
      <c r="F300" s="42"/>
      <c r="G300" s="70"/>
      <c r="H300" s="46"/>
    </row>
    <row r="301" spans="1:8" ht="22.9" customHeight="1" x14ac:dyDescent="0.25">
      <c r="A301" s="32"/>
      <c r="B301" s="90" t="s">
        <v>12</v>
      </c>
      <c r="C301" s="57">
        <v>1975000</v>
      </c>
      <c r="D301" s="57">
        <v>1975000</v>
      </c>
      <c r="E301" s="57">
        <v>1975000</v>
      </c>
      <c r="F301" s="42">
        <f>E301/C301*100</f>
        <v>100</v>
      </c>
      <c r="G301" s="70"/>
      <c r="H301" s="46"/>
    </row>
    <row r="302" spans="1:8" ht="102.75" customHeight="1" x14ac:dyDescent="0.25">
      <c r="A302" s="32"/>
      <c r="B302" s="6" t="s">
        <v>210</v>
      </c>
      <c r="C302" s="57">
        <f>C305</f>
        <v>4271500</v>
      </c>
      <c r="D302" s="57">
        <f t="shared" ref="D302:E302" si="93">D305</f>
        <v>4271500</v>
      </c>
      <c r="E302" s="57">
        <f t="shared" si="93"/>
        <v>4271500</v>
      </c>
      <c r="F302" s="42">
        <f>E302/C302*100</f>
        <v>100</v>
      </c>
      <c r="G302" s="70" t="s">
        <v>136</v>
      </c>
      <c r="H302" s="46"/>
    </row>
    <row r="303" spans="1:8" ht="22.9" customHeight="1" x14ac:dyDescent="0.25">
      <c r="A303" s="32"/>
      <c r="B303" s="6" t="s">
        <v>8</v>
      </c>
      <c r="C303" s="57"/>
      <c r="D303" s="57"/>
      <c r="E303" s="57"/>
      <c r="F303" s="42"/>
      <c r="G303" s="70"/>
      <c r="H303" s="46"/>
    </row>
    <row r="304" spans="1:8" ht="22.9" customHeight="1" x14ac:dyDescent="0.25">
      <c r="A304" s="32"/>
      <c r="B304" s="6" t="s">
        <v>15</v>
      </c>
      <c r="C304" s="57"/>
      <c r="D304" s="57"/>
      <c r="E304" s="57"/>
      <c r="F304" s="42"/>
      <c r="G304" s="70"/>
      <c r="H304" s="46"/>
    </row>
    <row r="305" spans="1:8" ht="22.9" customHeight="1" x14ac:dyDescent="0.25">
      <c r="A305" s="32"/>
      <c r="B305" s="90" t="s">
        <v>211</v>
      </c>
      <c r="C305" s="57">
        <v>4271500</v>
      </c>
      <c r="D305" s="57">
        <v>4271500</v>
      </c>
      <c r="E305" s="57">
        <v>4271500</v>
      </c>
      <c r="F305" s="42">
        <f>E305/C305*100</f>
        <v>100</v>
      </c>
      <c r="G305" s="70"/>
      <c r="H305" s="46"/>
    </row>
    <row r="306" spans="1:8" ht="63" customHeight="1" x14ac:dyDescent="0.25">
      <c r="A306" s="32"/>
      <c r="B306" s="68" t="s">
        <v>188</v>
      </c>
      <c r="C306" s="57">
        <f>C308</f>
        <v>89600</v>
      </c>
      <c r="D306" s="57">
        <f t="shared" ref="D306:E306" si="94">D308</f>
        <v>0</v>
      </c>
      <c r="E306" s="57">
        <f t="shared" si="94"/>
        <v>0</v>
      </c>
      <c r="F306" s="42">
        <f>E306/C306*100</f>
        <v>0</v>
      </c>
      <c r="G306" s="70" t="s">
        <v>136</v>
      </c>
      <c r="H306" s="46"/>
    </row>
    <row r="307" spans="1:8" ht="22.9" customHeight="1" x14ac:dyDescent="0.25">
      <c r="A307" s="32"/>
      <c r="B307" s="89" t="s">
        <v>8</v>
      </c>
      <c r="C307" s="57"/>
      <c r="D307" s="57"/>
      <c r="E307" s="57"/>
      <c r="F307" s="42"/>
      <c r="G307" s="70"/>
      <c r="H307" s="46"/>
    </row>
    <row r="308" spans="1:8" ht="22.9" customHeight="1" x14ac:dyDescent="0.25">
      <c r="A308" s="32"/>
      <c r="B308" s="90" t="s">
        <v>12</v>
      </c>
      <c r="C308" s="57">
        <v>89600</v>
      </c>
      <c r="D308" s="57"/>
      <c r="E308" s="57"/>
      <c r="F308" s="42">
        <f>E308/C308*100</f>
        <v>0</v>
      </c>
      <c r="G308" s="70"/>
      <c r="H308" s="46"/>
    </row>
    <row r="309" spans="1:8" ht="54" customHeight="1" x14ac:dyDescent="0.25">
      <c r="A309" s="32"/>
      <c r="B309" s="6" t="s">
        <v>215</v>
      </c>
      <c r="C309" s="57">
        <f>C311+C312</f>
        <v>100000</v>
      </c>
      <c r="D309" s="57">
        <f t="shared" ref="D309:E309" si="95">D311+D312</f>
        <v>100000</v>
      </c>
      <c r="E309" s="57">
        <f t="shared" si="95"/>
        <v>100000</v>
      </c>
      <c r="F309" s="42">
        <f>E309/C309*100</f>
        <v>100</v>
      </c>
      <c r="G309" s="70" t="s">
        <v>136</v>
      </c>
      <c r="H309" s="46"/>
    </row>
    <row r="310" spans="1:8" ht="22.9" customHeight="1" x14ac:dyDescent="0.25">
      <c r="A310" s="32"/>
      <c r="B310" s="6" t="s">
        <v>8</v>
      </c>
      <c r="C310" s="57"/>
      <c r="D310" s="57"/>
      <c r="E310" s="57"/>
      <c r="F310" s="42"/>
      <c r="G310" s="70"/>
      <c r="H310" s="46"/>
    </row>
    <row r="311" spans="1:8" ht="22.9" customHeight="1" x14ac:dyDescent="0.25">
      <c r="A311" s="32"/>
      <c r="B311" s="6" t="s">
        <v>15</v>
      </c>
      <c r="C311" s="57"/>
      <c r="D311" s="57"/>
      <c r="E311" s="57"/>
      <c r="F311" s="42"/>
      <c r="G311" s="70"/>
      <c r="H311" s="46"/>
    </row>
    <row r="312" spans="1:8" ht="22.9" customHeight="1" x14ac:dyDescent="0.25">
      <c r="A312" s="32"/>
      <c r="B312" s="90" t="s">
        <v>211</v>
      </c>
      <c r="C312" s="57">
        <v>100000</v>
      </c>
      <c r="D312" s="57">
        <v>100000</v>
      </c>
      <c r="E312" s="57">
        <v>100000</v>
      </c>
      <c r="F312" s="42">
        <f>E312/C312*100</f>
        <v>100</v>
      </c>
      <c r="G312" s="70"/>
      <c r="H312" s="46"/>
    </row>
    <row r="313" spans="1:8" ht="100.5" customHeight="1" x14ac:dyDescent="0.25">
      <c r="A313" s="32"/>
      <c r="B313" s="6" t="s">
        <v>217</v>
      </c>
      <c r="C313" s="57">
        <f>C315</f>
        <v>160400</v>
      </c>
      <c r="D313" s="57">
        <f t="shared" ref="D313:E313" si="96">D315</f>
        <v>160400</v>
      </c>
      <c r="E313" s="57">
        <f t="shared" si="96"/>
        <v>160400</v>
      </c>
      <c r="F313" s="42">
        <f>E313/C313*100</f>
        <v>100</v>
      </c>
      <c r="G313" s="70" t="s">
        <v>136</v>
      </c>
      <c r="H313" s="46"/>
    </row>
    <row r="314" spans="1:8" ht="22.9" customHeight="1" x14ac:dyDescent="0.25">
      <c r="A314" s="32"/>
      <c r="B314" s="89" t="s">
        <v>8</v>
      </c>
      <c r="C314" s="57"/>
      <c r="D314" s="57"/>
      <c r="E314" s="57"/>
      <c r="F314" s="42"/>
      <c r="G314" s="70"/>
      <c r="H314" s="46"/>
    </row>
    <row r="315" spans="1:8" ht="22.9" customHeight="1" x14ac:dyDescent="0.25">
      <c r="A315" s="32"/>
      <c r="B315" s="94" t="s">
        <v>218</v>
      </c>
      <c r="C315" s="57">
        <v>160400</v>
      </c>
      <c r="D315" s="57">
        <v>160400</v>
      </c>
      <c r="E315" s="57">
        <v>160400</v>
      </c>
      <c r="F315" s="42">
        <f>E315/C315*100</f>
        <v>100</v>
      </c>
      <c r="G315" s="70"/>
      <c r="H315" s="46"/>
    </row>
    <row r="316" spans="1:8" ht="94.5" customHeight="1" x14ac:dyDescent="0.25">
      <c r="A316" s="32"/>
      <c r="B316" s="6" t="s">
        <v>220</v>
      </c>
      <c r="C316" s="57">
        <f>C318</f>
        <v>160000</v>
      </c>
      <c r="D316" s="57">
        <f t="shared" ref="D316:E316" si="97">D318</f>
        <v>160000</v>
      </c>
      <c r="E316" s="57">
        <f t="shared" si="97"/>
        <v>160000</v>
      </c>
      <c r="F316" s="42">
        <f>E316/C316*100</f>
        <v>100</v>
      </c>
      <c r="G316" s="70" t="s">
        <v>136</v>
      </c>
      <c r="H316" s="46"/>
    </row>
    <row r="317" spans="1:8" ht="22.9" customHeight="1" x14ac:dyDescent="0.25">
      <c r="A317" s="32"/>
      <c r="B317" s="89" t="s">
        <v>8</v>
      </c>
      <c r="C317" s="57"/>
      <c r="D317" s="57"/>
      <c r="E317" s="57"/>
      <c r="F317" s="42"/>
      <c r="G317" s="70"/>
      <c r="H317" s="46"/>
    </row>
    <row r="318" spans="1:8" ht="22.9" customHeight="1" x14ac:dyDescent="0.25">
      <c r="A318" s="32"/>
      <c r="B318" s="90" t="s">
        <v>211</v>
      </c>
      <c r="C318" s="57">
        <v>160000</v>
      </c>
      <c r="D318" s="57">
        <v>160000</v>
      </c>
      <c r="E318" s="57">
        <v>160000</v>
      </c>
      <c r="F318" s="42">
        <f>E318/C318*100</f>
        <v>100</v>
      </c>
      <c r="G318" s="70"/>
      <c r="H318" s="46"/>
    </row>
    <row r="319" spans="1:8" ht="18" customHeight="1" x14ac:dyDescent="0.25">
      <c r="A319" s="29" t="s">
        <v>61</v>
      </c>
      <c r="B319" s="47" t="s">
        <v>31</v>
      </c>
      <c r="C319" s="64">
        <f>C320+C324+C328+C332+C336+C340+C344+C348+C352+C356+C360+C364</f>
        <v>328217760.76999998</v>
      </c>
      <c r="D319" s="64">
        <f t="shared" ref="D319:E319" si="98">D320+D324+D328+D332+D336+D340+D344+D348+D352+D356+D360+D364</f>
        <v>236559484.88999999</v>
      </c>
      <c r="E319" s="64">
        <f t="shared" si="98"/>
        <v>236559484.88999999</v>
      </c>
      <c r="F319" s="3">
        <f>E319/C319*100</f>
        <v>72.073943937412352</v>
      </c>
      <c r="G319" s="71"/>
      <c r="H319" s="46"/>
    </row>
    <row r="320" spans="1:8" ht="216" customHeight="1" x14ac:dyDescent="0.25">
      <c r="A320" s="29"/>
      <c r="B320" s="44" t="s">
        <v>32</v>
      </c>
      <c r="C320" s="57">
        <f t="shared" ref="C320:E320" si="99">C322+C323</f>
        <v>2540000</v>
      </c>
      <c r="D320" s="57">
        <f t="shared" si="99"/>
        <v>563900.4</v>
      </c>
      <c r="E320" s="57">
        <f t="shared" si="99"/>
        <v>563900.4</v>
      </c>
      <c r="F320" s="42">
        <f>E320/C320*100</f>
        <v>22.200803149606298</v>
      </c>
      <c r="G320" s="70" t="s">
        <v>135</v>
      </c>
      <c r="H320" s="46"/>
    </row>
    <row r="321" spans="1:8" ht="15.75" x14ac:dyDescent="0.25">
      <c r="A321" s="32"/>
      <c r="B321" s="6" t="s">
        <v>8</v>
      </c>
      <c r="C321" s="57"/>
      <c r="D321" s="57"/>
      <c r="E321" s="57"/>
      <c r="F321" s="42"/>
      <c r="G321" s="70"/>
      <c r="H321" s="46"/>
    </row>
    <row r="322" spans="1:8" ht="15.75" x14ac:dyDescent="0.25">
      <c r="A322" s="32"/>
      <c r="B322" s="6" t="s">
        <v>9</v>
      </c>
      <c r="C322" s="57"/>
      <c r="D322" s="57"/>
      <c r="E322" s="57"/>
      <c r="F322" s="42"/>
      <c r="G322" s="70"/>
      <c r="H322" s="46"/>
    </row>
    <row r="323" spans="1:8" ht="21" customHeight="1" x14ac:dyDescent="0.25">
      <c r="A323" s="32"/>
      <c r="B323" s="6" t="s">
        <v>104</v>
      </c>
      <c r="C323" s="57">
        <v>2540000</v>
      </c>
      <c r="D323" s="57">
        <v>563900.4</v>
      </c>
      <c r="E323" s="57">
        <v>563900.4</v>
      </c>
      <c r="F323" s="42">
        <f>E323/C323*100</f>
        <v>22.200803149606298</v>
      </c>
      <c r="G323" s="70"/>
      <c r="H323" s="46"/>
    </row>
    <row r="324" spans="1:8" ht="81" customHeight="1" x14ac:dyDescent="0.25">
      <c r="A324" s="32"/>
      <c r="B324" s="15" t="s">
        <v>103</v>
      </c>
      <c r="C324" s="62">
        <f>C326+C327</f>
        <v>50382096.649999999</v>
      </c>
      <c r="D324" s="62">
        <f t="shared" ref="D324:E324" si="100">D326+D327</f>
        <v>50083555.320000008</v>
      </c>
      <c r="E324" s="62">
        <f t="shared" si="100"/>
        <v>50083555.320000008</v>
      </c>
      <c r="F324" s="42">
        <f>E324/C324*100</f>
        <v>99.407445601015908</v>
      </c>
      <c r="G324" s="70" t="s">
        <v>132</v>
      </c>
      <c r="H324" s="46"/>
    </row>
    <row r="325" spans="1:8" ht="15.75" x14ac:dyDescent="0.25">
      <c r="A325" s="32"/>
      <c r="B325" s="6" t="s">
        <v>8</v>
      </c>
      <c r="C325" s="57"/>
      <c r="D325" s="57"/>
      <c r="E325" s="57"/>
      <c r="F325" s="42"/>
      <c r="G325" s="70"/>
      <c r="H325" s="46"/>
    </row>
    <row r="326" spans="1:8" ht="19.5" customHeight="1" x14ac:dyDescent="0.25">
      <c r="A326" s="32"/>
      <c r="B326" s="6" t="s">
        <v>122</v>
      </c>
      <c r="C326" s="57">
        <f>33884511.32+1992425.05</f>
        <v>35876936.369999997</v>
      </c>
      <c r="D326" s="57">
        <v>35705879.520000003</v>
      </c>
      <c r="E326" s="57">
        <v>35705879.520000003</v>
      </c>
      <c r="F326" s="42">
        <f>E326/C326*100</f>
        <v>99.523212215681184</v>
      </c>
      <c r="G326" s="70"/>
      <c r="H326" s="46"/>
    </row>
    <row r="327" spans="1:8" ht="21" customHeight="1" x14ac:dyDescent="0.25">
      <c r="A327" s="32"/>
      <c r="B327" s="6" t="s">
        <v>12</v>
      </c>
      <c r="C327" s="57">
        <f>13644266.01+860894.27</f>
        <v>14505160.279999999</v>
      </c>
      <c r="D327" s="57">
        <v>14377675.800000001</v>
      </c>
      <c r="E327" s="57">
        <v>14377675.800000001</v>
      </c>
      <c r="F327" s="42">
        <f>E327/C327*100</f>
        <v>99.121109470429118</v>
      </c>
      <c r="G327" s="70"/>
      <c r="H327" s="46"/>
    </row>
    <row r="328" spans="1:8" ht="261.75" customHeight="1" x14ac:dyDescent="0.25">
      <c r="A328" s="32"/>
      <c r="B328" s="15" t="s">
        <v>105</v>
      </c>
      <c r="C328" s="62">
        <f t="shared" ref="C328:E328" si="101">C330+C331</f>
        <v>1176300</v>
      </c>
      <c r="D328" s="62">
        <f t="shared" si="101"/>
        <v>661129</v>
      </c>
      <c r="E328" s="62">
        <f t="shared" si="101"/>
        <v>661129</v>
      </c>
      <c r="F328" s="42">
        <f>E328/C328*100</f>
        <v>56.204114596616506</v>
      </c>
      <c r="G328" s="70" t="s">
        <v>135</v>
      </c>
      <c r="H328" s="46"/>
    </row>
    <row r="329" spans="1:8" ht="15.75" x14ac:dyDescent="0.25">
      <c r="A329" s="32"/>
      <c r="B329" s="6" t="s">
        <v>8</v>
      </c>
      <c r="C329" s="57"/>
      <c r="D329" s="57"/>
      <c r="E329" s="57"/>
      <c r="F329" s="42"/>
      <c r="G329" s="70"/>
      <c r="H329" s="46"/>
    </row>
    <row r="330" spans="1:8" ht="15.75" x14ac:dyDescent="0.25">
      <c r="A330" s="32"/>
      <c r="B330" s="6" t="s">
        <v>9</v>
      </c>
      <c r="C330" s="57"/>
      <c r="D330" s="57"/>
      <c r="E330" s="57"/>
      <c r="F330" s="42"/>
      <c r="G330" s="70"/>
      <c r="H330" s="46"/>
    </row>
    <row r="331" spans="1:8" ht="19.5" customHeight="1" x14ac:dyDescent="0.25">
      <c r="A331" s="32"/>
      <c r="B331" s="6" t="s">
        <v>104</v>
      </c>
      <c r="C331" s="57">
        <v>1176300</v>
      </c>
      <c r="D331" s="57">
        <v>661129</v>
      </c>
      <c r="E331" s="57">
        <v>661129</v>
      </c>
      <c r="F331" s="42">
        <f>E331/C331*100</f>
        <v>56.204114596616506</v>
      </c>
      <c r="G331" s="70"/>
      <c r="H331" s="46"/>
    </row>
    <row r="332" spans="1:8" ht="101.65" customHeight="1" x14ac:dyDescent="0.25">
      <c r="A332" s="32"/>
      <c r="B332" s="15" t="s">
        <v>34</v>
      </c>
      <c r="C332" s="62">
        <f t="shared" ref="C332:E332" si="102">C334+C335</f>
        <v>2475000</v>
      </c>
      <c r="D332" s="62">
        <f t="shared" si="102"/>
        <v>1669718</v>
      </c>
      <c r="E332" s="62">
        <f t="shared" si="102"/>
        <v>1669718</v>
      </c>
      <c r="F332" s="42">
        <f>E332/C332*100</f>
        <v>67.463353535353534</v>
      </c>
      <c r="G332" s="70" t="s">
        <v>130</v>
      </c>
      <c r="H332" s="46"/>
    </row>
    <row r="333" spans="1:8" ht="15.75" x14ac:dyDescent="0.25">
      <c r="A333" s="32"/>
      <c r="B333" s="6" t="s">
        <v>8</v>
      </c>
      <c r="C333" s="57"/>
      <c r="D333" s="57"/>
      <c r="E333" s="57"/>
      <c r="F333" s="42"/>
      <c r="G333" s="70"/>
      <c r="H333" s="46"/>
    </row>
    <row r="334" spans="1:8" ht="15.75" x14ac:dyDescent="0.25">
      <c r="A334" s="32"/>
      <c r="B334" s="6" t="s">
        <v>9</v>
      </c>
      <c r="C334" s="57"/>
      <c r="D334" s="57"/>
      <c r="E334" s="57"/>
      <c r="F334" s="42"/>
      <c r="G334" s="70"/>
      <c r="H334" s="46"/>
    </row>
    <row r="335" spans="1:8" ht="22.15" customHeight="1" x14ac:dyDescent="0.25">
      <c r="A335" s="32"/>
      <c r="B335" s="6" t="s">
        <v>104</v>
      </c>
      <c r="C335" s="57">
        <v>2475000</v>
      </c>
      <c r="D335" s="57">
        <v>1669718</v>
      </c>
      <c r="E335" s="57">
        <v>1669718</v>
      </c>
      <c r="F335" s="42">
        <f>E335/C335*100</f>
        <v>67.463353535353534</v>
      </c>
      <c r="G335" s="70"/>
      <c r="H335" s="46"/>
    </row>
    <row r="336" spans="1:8" ht="220.15" customHeight="1" x14ac:dyDescent="0.25">
      <c r="A336" s="32"/>
      <c r="B336" s="15" t="s">
        <v>84</v>
      </c>
      <c r="C336" s="62">
        <f t="shared" ref="C336:E336" si="103">C338+C339</f>
        <v>70900</v>
      </c>
      <c r="D336" s="62">
        <f t="shared" si="103"/>
        <v>41941.300000000003</v>
      </c>
      <c r="E336" s="62">
        <f t="shared" si="103"/>
        <v>41941.300000000003</v>
      </c>
      <c r="F336" s="42">
        <f>E336/C336*100</f>
        <v>59.155571227080394</v>
      </c>
      <c r="G336" s="70" t="s">
        <v>136</v>
      </c>
      <c r="H336" s="46"/>
    </row>
    <row r="337" spans="1:8" ht="15.75" x14ac:dyDescent="0.25">
      <c r="A337" s="32"/>
      <c r="B337" s="6" t="s">
        <v>8</v>
      </c>
      <c r="C337" s="57"/>
      <c r="D337" s="57"/>
      <c r="E337" s="57"/>
      <c r="F337" s="42"/>
      <c r="G337" s="70"/>
      <c r="H337" s="46"/>
    </row>
    <row r="338" spans="1:8" ht="15.75" x14ac:dyDescent="0.25">
      <c r="A338" s="32"/>
      <c r="B338" s="6" t="s">
        <v>9</v>
      </c>
      <c r="C338" s="57"/>
      <c r="D338" s="57"/>
      <c r="E338" s="57"/>
      <c r="F338" s="42"/>
      <c r="G338" s="70"/>
      <c r="H338" s="46"/>
    </row>
    <row r="339" spans="1:8" ht="19.899999999999999" customHeight="1" x14ac:dyDescent="0.25">
      <c r="A339" s="32"/>
      <c r="B339" s="6" t="s">
        <v>104</v>
      </c>
      <c r="C339" s="57">
        <v>70900</v>
      </c>
      <c r="D339" s="57">
        <v>41941.300000000003</v>
      </c>
      <c r="E339" s="57">
        <v>41941.300000000003</v>
      </c>
      <c r="F339" s="42">
        <f>E339/C339*100</f>
        <v>59.155571227080394</v>
      </c>
      <c r="G339" s="70"/>
      <c r="H339" s="46"/>
    </row>
    <row r="340" spans="1:8" ht="136.5" customHeight="1" x14ac:dyDescent="0.25">
      <c r="A340" s="29"/>
      <c r="B340" s="44" t="s">
        <v>36</v>
      </c>
      <c r="C340" s="57">
        <f t="shared" ref="C340:E340" si="104">C342+C343</f>
        <v>18664200</v>
      </c>
      <c r="D340" s="57">
        <f t="shared" si="104"/>
        <v>5071209.57</v>
      </c>
      <c r="E340" s="57">
        <f t="shared" si="104"/>
        <v>5071209.57</v>
      </c>
      <c r="F340" s="42">
        <f>E340/C340*100</f>
        <v>27.170784550101263</v>
      </c>
      <c r="G340" s="70" t="s">
        <v>135</v>
      </c>
      <c r="H340" s="46"/>
    </row>
    <row r="341" spans="1:8" ht="15.75" x14ac:dyDescent="0.25">
      <c r="A341" s="32"/>
      <c r="B341" s="6" t="s">
        <v>8</v>
      </c>
      <c r="C341" s="57"/>
      <c r="D341" s="57"/>
      <c r="E341" s="57"/>
      <c r="F341" s="42"/>
      <c r="G341" s="70"/>
      <c r="H341" s="46"/>
    </row>
    <row r="342" spans="1:8" ht="15.75" x14ac:dyDescent="0.25">
      <c r="A342" s="32"/>
      <c r="B342" s="6" t="s">
        <v>9</v>
      </c>
      <c r="C342" s="57"/>
      <c r="D342" s="57"/>
      <c r="E342" s="57"/>
      <c r="F342" s="42"/>
      <c r="G342" s="70"/>
      <c r="H342" s="46"/>
    </row>
    <row r="343" spans="1:8" ht="22.15" customHeight="1" x14ac:dyDescent="0.25">
      <c r="A343" s="32"/>
      <c r="B343" s="6" t="s">
        <v>12</v>
      </c>
      <c r="C343" s="57">
        <v>18664200</v>
      </c>
      <c r="D343" s="57">
        <v>5071209.57</v>
      </c>
      <c r="E343" s="57">
        <v>5071209.57</v>
      </c>
      <c r="F343" s="42">
        <f>E343/C343*100</f>
        <v>27.170784550101263</v>
      </c>
      <c r="G343" s="70"/>
      <c r="H343" s="46"/>
    </row>
    <row r="344" spans="1:8" ht="129.6" customHeight="1" x14ac:dyDescent="0.25">
      <c r="A344" s="32"/>
      <c r="B344" s="15" t="s">
        <v>37</v>
      </c>
      <c r="C344" s="62">
        <f t="shared" ref="C344:E344" si="105">C346+C347</f>
        <v>181973031</v>
      </c>
      <c r="D344" s="62">
        <f t="shared" si="105"/>
        <v>164395860</v>
      </c>
      <c r="E344" s="62">
        <f t="shared" si="105"/>
        <v>164395860</v>
      </c>
      <c r="F344" s="42">
        <f>E344/C344*100</f>
        <v>90.340782420665406</v>
      </c>
      <c r="G344" s="70" t="s">
        <v>133</v>
      </c>
      <c r="H344" s="46"/>
    </row>
    <row r="345" spans="1:8" ht="22.15" customHeight="1" x14ac:dyDescent="0.25">
      <c r="A345" s="32"/>
      <c r="B345" s="6" t="s">
        <v>8</v>
      </c>
      <c r="C345" s="57"/>
      <c r="D345" s="57"/>
      <c r="E345" s="57"/>
      <c r="F345" s="42"/>
      <c r="G345" s="70"/>
      <c r="H345" s="46"/>
    </row>
    <row r="346" spans="1:8" ht="22.15" customHeight="1" x14ac:dyDescent="0.25">
      <c r="A346" s="32"/>
      <c r="B346" s="6" t="s">
        <v>184</v>
      </c>
      <c r="C346" s="57">
        <v>149845056</v>
      </c>
      <c r="D346" s="57">
        <v>143687040</v>
      </c>
      <c r="E346" s="57">
        <v>143687040</v>
      </c>
      <c r="F346" s="42">
        <f>E346/C346*100</f>
        <v>95.890410958904098</v>
      </c>
      <c r="G346" s="70"/>
      <c r="H346" s="46"/>
    </row>
    <row r="347" spans="1:8" ht="22.15" customHeight="1" x14ac:dyDescent="0.25">
      <c r="A347" s="32"/>
      <c r="B347" s="6" t="s">
        <v>12</v>
      </c>
      <c r="C347" s="57">
        <v>32127975</v>
      </c>
      <c r="D347" s="57">
        <v>20708820</v>
      </c>
      <c r="E347" s="57">
        <v>20708820</v>
      </c>
      <c r="F347" s="42">
        <f>E347/C347*100</f>
        <v>64.457283722363456</v>
      </c>
      <c r="G347" s="70"/>
      <c r="H347" s="46"/>
    </row>
    <row r="348" spans="1:8" ht="72" customHeight="1" x14ac:dyDescent="0.25">
      <c r="A348" s="29"/>
      <c r="B348" s="44" t="s">
        <v>38</v>
      </c>
      <c r="C348" s="57">
        <f t="shared" ref="C348:E348" si="106">C350+C351</f>
        <v>339200</v>
      </c>
      <c r="D348" s="57">
        <f t="shared" si="106"/>
        <v>241394.26</v>
      </c>
      <c r="E348" s="57">
        <f t="shared" si="106"/>
        <v>241394.26</v>
      </c>
      <c r="F348" s="42">
        <f>E348/C348*100</f>
        <v>71.165760613207553</v>
      </c>
      <c r="G348" s="70" t="s">
        <v>137</v>
      </c>
      <c r="H348" s="46"/>
    </row>
    <row r="349" spans="1:8" ht="15.75" x14ac:dyDescent="0.25">
      <c r="A349" s="32"/>
      <c r="B349" s="6" t="s">
        <v>8</v>
      </c>
      <c r="C349" s="57"/>
      <c r="D349" s="57"/>
      <c r="E349" s="57"/>
      <c r="F349" s="42"/>
      <c r="G349" s="70"/>
      <c r="H349" s="46"/>
    </row>
    <row r="350" spans="1:8" ht="15.75" x14ac:dyDescent="0.25">
      <c r="A350" s="32"/>
      <c r="B350" s="6" t="s">
        <v>9</v>
      </c>
      <c r="C350" s="57"/>
      <c r="D350" s="57"/>
      <c r="E350" s="57"/>
      <c r="F350" s="42"/>
      <c r="G350" s="70"/>
      <c r="H350" s="46"/>
    </row>
    <row r="351" spans="1:8" ht="22.15" customHeight="1" x14ac:dyDescent="0.25">
      <c r="A351" s="32"/>
      <c r="B351" s="6" t="s">
        <v>10</v>
      </c>
      <c r="C351" s="57">
        <v>339200</v>
      </c>
      <c r="D351" s="57">
        <v>241394.26</v>
      </c>
      <c r="E351" s="57">
        <v>241394.26</v>
      </c>
      <c r="F351" s="42">
        <f>E351/C351*100</f>
        <v>71.165760613207553</v>
      </c>
      <c r="G351" s="70"/>
      <c r="H351" s="46"/>
    </row>
    <row r="352" spans="1:8" ht="126" x14ac:dyDescent="0.25">
      <c r="A352" s="32"/>
      <c r="B352" s="44" t="s">
        <v>142</v>
      </c>
      <c r="C352" s="57">
        <f t="shared" ref="C352:E352" si="107">C354+C355</f>
        <v>222100</v>
      </c>
      <c r="D352" s="57">
        <f t="shared" si="107"/>
        <v>30912</v>
      </c>
      <c r="E352" s="57">
        <f t="shared" si="107"/>
        <v>30912</v>
      </c>
      <c r="F352" s="42">
        <f>E352/C352*100</f>
        <v>13.918054930211616</v>
      </c>
      <c r="G352" s="70" t="s">
        <v>135</v>
      </c>
      <c r="H352" s="46"/>
    </row>
    <row r="353" spans="1:8" ht="22.15" customHeight="1" x14ac:dyDescent="0.25">
      <c r="A353" s="32"/>
      <c r="B353" s="6" t="s">
        <v>8</v>
      </c>
      <c r="C353" s="57"/>
      <c r="D353" s="57"/>
      <c r="E353" s="57"/>
      <c r="F353" s="42"/>
      <c r="G353" s="70"/>
      <c r="H353" s="46"/>
    </row>
    <row r="354" spans="1:8" ht="22.15" customHeight="1" x14ac:dyDescent="0.25">
      <c r="A354" s="32"/>
      <c r="B354" s="6" t="s">
        <v>9</v>
      </c>
      <c r="C354" s="57"/>
      <c r="D354" s="57"/>
      <c r="E354" s="57"/>
      <c r="F354" s="42"/>
      <c r="G354" s="70"/>
      <c r="H354" s="46"/>
    </row>
    <row r="355" spans="1:8" ht="22.15" customHeight="1" x14ac:dyDescent="0.25">
      <c r="A355" s="32"/>
      <c r="B355" s="6" t="s">
        <v>12</v>
      </c>
      <c r="C355" s="57">
        <v>222100</v>
      </c>
      <c r="D355" s="57">
        <v>30912</v>
      </c>
      <c r="E355" s="57">
        <v>30912</v>
      </c>
      <c r="F355" s="42">
        <f>E355/C355*100</f>
        <v>13.918054930211616</v>
      </c>
      <c r="G355" s="70"/>
      <c r="H355" s="46"/>
    </row>
    <row r="356" spans="1:8" ht="85.9" customHeight="1" x14ac:dyDescent="0.25">
      <c r="A356" s="32"/>
      <c r="B356" s="44" t="s">
        <v>143</v>
      </c>
      <c r="C356" s="57">
        <f t="shared" ref="C356:E356" si="108">C358+C359</f>
        <v>348900</v>
      </c>
      <c r="D356" s="57">
        <f t="shared" si="108"/>
        <v>68759.92</v>
      </c>
      <c r="E356" s="57">
        <f t="shared" si="108"/>
        <v>68759.92</v>
      </c>
      <c r="F356" s="42">
        <f>E356/C356*100</f>
        <v>19.707629693321866</v>
      </c>
      <c r="G356" s="70" t="s">
        <v>135</v>
      </c>
      <c r="H356" s="46"/>
    </row>
    <row r="357" spans="1:8" ht="22.15" customHeight="1" x14ac:dyDescent="0.25">
      <c r="A357" s="32"/>
      <c r="B357" s="6" t="s">
        <v>8</v>
      </c>
      <c r="C357" s="57"/>
      <c r="D357" s="57"/>
      <c r="E357" s="57"/>
      <c r="F357" s="42"/>
      <c r="G357" s="70"/>
      <c r="H357" s="46"/>
    </row>
    <row r="358" spans="1:8" ht="22.15" customHeight="1" x14ac:dyDescent="0.25">
      <c r="A358" s="32"/>
      <c r="B358" s="6" t="s">
        <v>9</v>
      </c>
      <c r="C358" s="57"/>
      <c r="D358" s="57"/>
      <c r="E358" s="57"/>
      <c r="F358" s="42"/>
      <c r="G358" s="70"/>
      <c r="H358" s="46"/>
    </row>
    <row r="359" spans="1:8" ht="22.15" customHeight="1" x14ac:dyDescent="0.25">
      <c r="A359" s="32"/>
      <c r="B359" s="6" t="s">
        <v>12</v>
      </c>
      <c r="C359" s="57">
        <v>348900</v>
      </c>
      <c r="D359" s="57">
        <v>68759.92</v>
      </c>
      <c r="E359" s="57">
        <v>68759.92</v>
      </c>
      <c r="F359" s="42">
        <f>E359/C359*100</f>
        <v>19.707629693321866</v>
      </c>
      <c r="G359" s="70"/>
      <c r="H359" s="46"/>
    </row>
    <row r="360" spans="1:8" ht="78.75" x14ac:dyDescent="0.25">
      <c r="A360" s="32"/>
      <c r="B360" s="15" t="s">
        <v>178</v>
      </c>
      <c r="C360" s="62">
        <f>C362+C363</f>
        <v>2399600</v>
      </c>
      <c r="D360" s="62">
        <f t="shared" ref="D360:E360" si="109">D362+D363</f>
        <v>1467188.4</v>
      </c>
      <c r="E360" s="62">
        <f t="shared" si="109"/>
        <v>1467188.4</v>
      </c>
      <c r="F360" s="42">
        <f>E360/C360*100</f>
        <v>61.14304050675112</v>
      </c>
      <c r="G360" s="70" t="s">
        <v>132</v>
      </c>
      <c r="H360" s="46"/>
    </row>
    <row r="361" spans="1:8" ht="22.15" customHeight="1" x14ac:dyDescent="0.25">
      <c r="A361" s="32"/>
      <c r="B361" s="6" t="s">
        <v>8</v>
      </c>
      <c r="C361" s="57"/>
      <c r="D361" s="57"/>
      <c r="E361" s="57"/>
      <c r="F361" s="42"/>
      <c r="G361" s="70"/>
      <c r="H361" s="46"/>
    </row>
    <row r="362" spans="1:8" ht="22.15" customHeight="1" x14ac:dyDescent="0.25">
      <c r="A362" s="32"/>
      <c r="B362" s="6" t="s">
        <v>122</v>
      </c>
      <c r="C362" s="57">
        <v>2399600</v>
      </c>
      <c r="D362" s="57">
        <v>1467188.4</v>
      </c>
      <c r="E362" s="57">
        <v>1467188.4</v>
      </c>
      <c r="F362" s="42">
        <f>E362/C362*100</f>
        <v>61.14304050675112</v>
      </c>
      <c r="G362" s="70"/>
      <c r="H362" s="46"/>
    </row>
    <row r="363" spans="1:8" ht="22.15" customHeight="1" x14ac:dyDescent="0.25">
      <c r="A363" s="32"/>
      <c r="B363" s="6" t="s">
        <v>12</v>
      </c>
      <c r="C363" s="57"/>
      <c r="D363" s="57"/>
      <c r="E363" s="57"/>
      <c r="F363" s="42"/>
      <c r="G363" s="70"/>
      <c r="H363" s="46"/>
    </row>
    <row r="364" spans="1:8" ht="162.75" customHeight="1" x14ac:dyDescent="0.25">
      <c r="A364" s="32"/>
      <c r="B364" s="98" t="s">
        <v>223</v>
      </c>
      <c r="C364" s="57">
        <f>C366</f>
        <v>67626433.120000005</v>
      </c>
      <c r="D364" s="57">
        <f t="shared" ref="D364:E364" si="110">D366</f>
        <v>12263916.720000001</v>
      </c>
      <c r="E364" s="57">
        <f t="shared" si="110"/>
        <v>12263916.720000001</v>
      </c>
      <c r="F364" s="42"/>
      <c r="G364" s="70" t="s">
        <v>133</v>
      </c>
      <c r="H364" s="46"/>
    </row>
    <row r="365" spans="1:8" ht="22.15" customHeight="1" x14ac:dyDescent="0.25">
      <c r="A365" s="32"/>
      <c r="B365" s="90" t="s">
        <v>8</v>
      </c>
      <c r="C365" s="57"/>
      <c r="D365" s="57"/>
      <c r="E365" s="57"/>
      <c r="F365" s="42"/>
      <c r="G365" s="70"/>
      <c r="H365" s="46"/>
    </row>
    <row r="366" spans="1:8" ht="22.15" customHeight="1" x14ac:dyDescent="0.25">
      <c r="A366" s="32"/>
      <c r="B366" s="90" t="s">
        <v>10</v>
      </c>
      <c r="C366" s="57">
        <v>67626433.120000005</v>
      </c>
      <c r="D366" s="57">
        <v>12263916.720000001</v>
      </c>
      <c r="E366" s="57">
        <v>12263916.720000001</v>
      </c>
      <c r="F366" s="42"/>
      <c r="G366" s="70"/>
      <c r="H366" s="46"/>
    </row>
    <row r="367" spans="1:8" ht="16.899999999999999" customHeight="1" x14ac:dyDescent="0.25">
      <c r="A367" s="29" t="s">
        <v>62</v>
      </c>
      <c r="B367" s="49" t="s">
        <v>49</v>
      </c>
      <c r="C367" s="56">
        <f>C368+C372+C375</f>
        <v>14569415</v>
      </c>
      <c r="D367" s="56">
        <f t="shared" ref="D367:E367" si="111">D368+D372+D375</f>
        <v>10360874.77</v>
      </c>
      <c r="E367" s="56">
        <f t="shared" si="111"/>
        <v>10360874.77</v>
      </c>
      <c r="F367" s="56">
        <f t="shared" ref="F367" si="112">F368+F372</f>
        <v>71.492412019870471</v>
      </c>
      <c r="G367" s="71"/>
      <c r="H367" s="46"/>
    </row>
    <row r="368" spans="1:8" ht="78.75" x14ac:dyDescent="0.25">
      <c r="A368" s="32"/>
      <c r="B368" s="6" t="s">
        <v>144</v>
      </c>
      <c r="C368" s="57">
        <f t="shared" ref="C368:E368" si="113">C370+C371</f>
        <v>14448575</v>
      </c>
      <c r="D368" s="57">
        <f>D370+D371</f>
        <v>10329634.77</v>
      </c>
      <c r="E368" s="57">
        <f t="shared" si="113"/>
        <v>10329634.77</v>
      </c>
      <c r="F368" s="42">
        <f>E368/C368*100</f>
        <v>71.492412019870471</v>
      </c>
      <c r="G368" s="70" t="s">
        <v>138</v>
      </c>
      <c r="H368" s="46"/>
    </row>
    <row r="369" spans="1:8" ht="15.75" x14ac:dyDescent="0.25">
      <c r="A369" s="32"/>
      <c r="B369" s="11" t="s">
        <v>8</v>
      </c>
      <c r="C369" s="57"/>
      <c r="D369" s="56"/>
      <c r="E369" s="56"/>
      <c r="F369" s="42"/>
      <c r="G369" s="70"/>
      <c r="H369" s="46"/>
    </row>
    <row r="370" spans="1:8" ht="16.899999999999999" customHeight="1" x14ac:dyDescent="0.25">
      <c r="A370" s="32"/>
      <c r="B370" s="11" t="s">
        <v>9</v>
      </c>
      <c r="C370" s="57"/>
      <c r="D370" s="56"/>
      <c r="E370" s="56"/>
      <c r="F370" s="42"/>
      <c r="G370" s="70"/>
      <c r="H370" s="46"/>
    </row>
    <row r="371" spans="1:8" ht="17.649999999999999" customHeight="1" x14ac:dyDescent="0.25">
      <c r="A371" s="32"/>
      <c r="B371" s="11" t="s">
        <v>12</v>
      </c>
      <c r="C371" s="57">
        <v>14448575</v>
      </c>
      <c r="D371" s="57">
        <v>10329634.77</v>
      </c>
      <c r="E371" s="57">
        <v>10329634.77</v>
      </c>
      <c r="F371" s="42">
        <f>E371/C371*100</f>
        <v>71.492412019870471</v>
      </c>
      <c r="G371" s="70"/>
      <c r="H371" s="46"/>
    </row>
    <row r="372" spans="1:8" ht="60.75" customHeight="1" x14ac:dyDescent="0.25">
      <c r="A372" s="32"/>
      <c r="B372" s="68" t="s">
        <v>188</v>
      </c>
      <c r="C372" s="57">
        <f>C374</f>
        <v>89600</v>
      </c>
      <c r="D372" s="57">
        <f t="shared" ref="D372:E372" si="114">D374</f>
        <v>0</v>
      </c>
      <c r="E372" s="57">
        <f t="shared" si="114"/>
        <v>0</v>
      </c>
      <c r="F372" s="42">
        <f>E372/C372*100</f>
        <v>0</v>
      </c>
      <c r="G372" s="70" t="s">
        <v>138</v>
      </c>
      <c r="H372" s="46"/>
    </row>
    <row r="373" spans="1:8" ht="17.649999999999999" customHeight="1" x14ac:dyDescent="0.25">
      <c r="A373" s="32"/>
      <c r="B373" s="89" t="s">
        <v>8</v>
      </c>
      <c r="C373" s="57"/>
      <c r="D373" s="57"/>
      <c r="E373" s="57"/>
      <c r="F373" s="42"/>
      <c r="G373" s="70"/>
      <c r="H373" s="46"/>
    </row>
    <row r="374" spans="1:8" ht="30.75" customHeight="1" x14ac:dyDescent="0.25">
      <c r="A374" s="32"/>
      <c r="B374" s="90" t="s">
        <v>12</v>
      </c>
      <c r="C374" s="57">
        <v>89600</v>
      </c>
      <c r="D374" s="57"/>
      <c r="E374" s="57"/>
      <c r="F374" s="42">
        <f>E374/C374*100</f>
        <v>0</v>
      </c>
      <c r="G374" s="70"/>
      <c r="H374" s="46"/>
    </row>
    <row r="375" spans="1:8" ht="98.25" customHeight="1" x14ac:dyDescent="0.25">
      <c r="A375" s="32"/>
      <c r="B375" s="6" t="s">
        <v>217</v>
      </c>
      <c r="C375" s="57">
        <f>C377</f>
        <v>31240</v>
      </c>
      <c r="D375" s="57">
        <f t="shared" ref="D375:E375" si="115">D377</f>
        <v>31240</v>
      </c>
      <c r="E375" s="57">
        <f t="shared" si="115"/>
        <v>31240</v>
      </c>
      <c r="F375" s="42">
        <f>E375/C375*100</f>
        <v>100</v>
      </c>
      <c r="G375" s="70" t="s">
        <v>138</v>
      </c>
      <c r="H375" s="46"/>
    </row>
    <row r="376" spans="1:8" ht="19.5" customHeight="1" x14ac:dyDescent="0.25">
      <c r="A376" s="32"/>
      <c r="B376" s="89" t="s">
        <v>8</v>
      </c>
      <c r="C376" s="57"/>
      <c r="D376" s="57"/>
      <c r="E376" s="57"/>
      <c r="F376" s="42"/>
      <c r="G376" s="70"/>
      <c r="H376" s="46"/>
    </row>
    <row r="377" spans="1:8" ht="19.5" customHeight="1" x14ac:dyDescent="0.25">
      <c r="A377" s="32"/>
      <c r="B377" s="94" t="s">
        <v>218</v>
      </c>
      <c r="C377" s="57">
        <v>31240</v>
      </c>
      <c r="D377" s="57">
        <v>31240</v>
      </c>
      <c r="E377" s="57">
        <v>31240</v>
      </c>
      <c r="F377" s="42">
        <f>E377/C377*100</f>
        <v>100</v>
      </c>
      <c r="G377" s="70"/>
      <c r="H377" s="46"/>
    </row>
    <row r="378" spans="1:8" ht="21" customHeight="1" x14ac:dyDescent="0.25">
      <c r="A378" s="32"/>
      <c r="B378" s="21" t="s">
        <v>39</v>
      </c>
      <c r="C378" s="65">
        <f>C8+C39+C51+C129+C192+C201+C289+C319+C367</f>
        <v>10209403810.02</v>
      </c>
      <c r="D378" s="65">
        <f t="shared" ref="D378:E378" si="116">D8+D39+D51+D129+D192+D201+D289+D319+D367</f>
        <v>7252125366.829999</v>
      </c>
      <c r="E378" s="65">
        <f t="shared" si="116"/>
        <v>7231830181.6899996</v>
      </c>
      <c r="F378" s="69">
        <f>E378/C378*100</f>
        <v>70.83499013519608</v>
      </c>
      <c r="G378" s="71"/>
      <c r="H378" s="46"/>
    </row>
    <row r="379" spans="1:8" ht="15.75" x14ac:dyDescent="0.25">
      <c r="A379" s="32"/>
      <c r="B379" s="11" t="s">
        <v>8</v>
      </c>
      <c r="C379" s="61"/>
      <c r="D379" s="61"/>
      <c r="E379" s="61"/>
      <c r="F379" s="69"/>
      <c r="G379" s="66"/>
      <c r="H379" s="46"/>
    </row>
    <row r="380" spans="1:8" ht="18.600000000000001" customHeight="1" x14ac:dyDescent="0.25">
      <c r="A380" s="32"/>
      <c r="B380" s="49" t="s">
        <v>9</v>
      </c>
      <c r="C380" s="67">
        <f>C11+C15+C19+C27+C31+C38+C42+C54+C78+C91+C112+C116+C120+C136+C153+C157+C161+C188+C195+C204+C208+C212+C216+C220+C224+C228+C232+C236+C240+C244+C248+C253+C269+C273+C277+C288+C292+C296+C311+C315+C322+C326+C330+C334+C338+C342+C350+C354+C358+C362+C370+C377</f>
        <v>2419093256.9099998</v>
      </c>
      <c r="D380" s="67">
        <f>D11+D15+D19+D27+D31+D38+D42+D54+D78+D91+D112+D116+D120+D136+D153+D157+D161+D188+D195+D204+D208+D212+D216+D220+D224+D228+D232+D236+D240+D244+D248+D253+D269+D273+D277+D288+D292+D296+D311+D315+D322+D326+D330+D334+D338+D342+D350+D354+D358+D362+D370+D377</f>
        <v>1597970979.9300001</v>
      </c>
      <c r="E380" s="67">
        <f>E11+E15+E19+E27+E31+E38+E42+E54+E78+E91+E112+E116+E120+E136+E153+E157+E161+E188+E195+E204+E208+E212+E216+E220+E224+E228+E232+E236+E240+E244+E248+E253+E269+E273+E277+E288+E292+E296+E311+E315+E322+E326+E330+E334+E338+E342+E350+E354+E358+E362+E370+E377</f>
        <v>1597530445.7</v>
      </c>
      <c r="F380" s="3">
        <f>E380/C380*100</f>
        <v>66.038398525428761</v>
      </c>
      <c r="G380" s="67"/>
      <c r="H380" s="46"/>
    </row>
    <row r="381" spans="1:8" ht="15.75" x14ac:dyDescent="0.25">
      <c r="A381" s="43"/>
      <c r="B381" s="49" t="s">
        <v>10</v>
      </c>
      <c r="C381" s="67">
        <f>C12+C16+C20+C23+C24+C28+C32+C35+C43+C46+C50+C55+C58+C79+C92+C113+C117+C121+C125+C128+C133+C137+C154+C158+C162+C166+C170+C171+C178+C181+C185+C191+C196+C200+C205+C209+C213+C217+C221+C225+C229+C233+C237+C241+C245+C249+C250+C254+C258+C262+C266+C270+C274+C278+C282+C285+C293+C297+C301+C305+C308+C312+C318+C323+C327+C331+C335+C339+C343+C346+C347+C351+C355+C359+C363+C366+C371+C374</f>
        <v>7790310553.1099997</v>
      </c>
      <c r="D381" s="67">
        <f t="shared" ref="D381:E381" si="117">D12+D16+D20+D23+D24+D28+D32+D35+D43+D46+D50+D55+D58+D79+D92+D113+D117+D121+D125+D128+D133+D137+D154+D158+D162+D166+D170+D171+D178+D181+D185+D191+D196+D200+D205+D209+D213+D217+D221+D225+D229+D233+D237+D241+D245+D249+D250+D254+D258+D262+D266+D270+D274+D278+D282+D285+D293+D297+D301+D305+D308+D312+D318+D323+D327+D331+D335+D339+D343+D346+D347+D351+D355+D359+D363+D366+D371+D374</f>
        <v>5654154386.9000015</v>
      </c>
      <c r="E381" s="67">
        <f t="shared" si="117"/>
        <v>5634299735.9900007</v>
      </c>
      <c r="F381" s="3">
        <f>E381/C381*100</f>
        <v>72.324456099387589</v>
      </c>
      <c r="G381" s="67"/>
      <c r="H381" s="46"/>
    </row>
    <row r="382" spans="1:8" x14ac:dyDescent="0.25">
      <c r="C382" s="46"/>
      <c r="D382" s="46"/>
      <c r="E382" s="46"/>
      <c r="F382" s="4"/>
      <c r="G382" s="4"/>
    </row>
    <row r="383" spans="1:8" x14ac:dyDescent="0.25">
      <c r="C383" s="46"/>
    </row>
    <row r="384" spans="1:8" x14ac:dyDescent="0.25">
      <c r="C384" s="46"/>
    </row>
    <row r="385" spans="1:7" ht="18.75" x14ac:dyDescent="0.3">
      <c r="A385" s="95"/>
      <c r="B385" s="95"/>
      <c r="C385" s="74"/>
      <c r="D385" s="73"/>
      <c r="E385" s="73"/>
      <c r="F385" s="73"/>
      <c r="G385" s="73"/>
    </row>
    <row r="386" spans="1:7" x14ac:dyDescent="0.25">
      <c r="C386" s="46"/>
    </row>
  </sheetData>
  <autoFilter ref="D1:D386"/>
  <mergeCells count="9"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1.1811023622047245" right="0.39370078740157483" top="0.39370078740157483" bottom="0.3937007874015748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2020-2022 (2)</vt:lpstr>
      <vt:lpstr>на 01.02.2022</vt:lpstr>
      <vt:lpstr>на 01.03.2022</vt:lpstr>
      <vt:lpstr>на 01.04.2022</vt:lpstr>
      <vt:lpstr>на 01.10.2022 (2)</vt:lpstr>
      <vt:lpstr>'на 01.02.2022'!Заголовки_для_печати</vt:lpstr>
      <vt:lpstr>'на 01.03.2022'!Заголовки_для_печати</vt:lpstr>
      <vt:lpstr>'на 01.04.2022'!Заголовки_для_печати</vt:lpstr>
      <vt:lpstr>'на 01.10.2022 (2)'!Заголовки_для_печати</vt:lpstr>
      <vt:lpstr>'2020-2022 (2)'!Область_печати</vt:lpstr>
      <vt:lpstr>'на 01.02.2022'!Область_печати</vt:lpstr>
      <vt:lpstr>'на 01.03.2022'!Область_печати</vt:lpstr>
      <vt:lpstr>'на 01.04.2022'!Область_печати</vt:lpstr>
      <vt:lpstr>'на 01.10.2022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Гончарова Ирина Николаевна</cp:lastModifiedBy>
  <cp:lastPrinted>2022-09-02T11:19:35Z</cp:lastPrinted>
  <dcterms:created xsi:type="dcterms:W3CDTF">2012-11-06T14:01:18Z</dcterms:created>
  <dcterms:modified xsi:type="dcterms:W3CDTF">2022-10-14T08:08:54Z</dcterms:modified>
</cp:coreProperties>
</file>