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3256" windowHeight="10872"/>
  </bookViews>
  <sheets>
    <sheet name=" 01.09.2020 " sheetId="6" r:id="rId1"/>
    <sheet name="Лист1" sheetId="7" state="hidden" r:id="rId2"/>
    <sheet name="Лист2" sheetId="8" r:id="rId3"/>
  </sheets>
  <definedNames>
    <definedName name="_xlnm.Print_Area" localSheetId="0">' 01.09.2020 '!$A$1:$F$112</definedName>
  </definedNames>
  <calcPr calcId="145621"/>
</workbook>
</file>

<file path=xl/calcChain.xml><?xml version="1.0" encoding="utf-8"?>
<calcChain xmlns="http://schemas.openxmlformats.org/spreadsheetml/2006/main">
  <c r="B101" i="6" l="1"/>
  <c r="C62" i="6" l="1"/>
  <c r="C58" i="6"/>
  <c r="C29" i="6" l="1"/>
  <c r="C28" i="6"/>
  <c r="E57" i="8"/>
  <c r="E56" i="8"/>
  <c r="E55" i="8"/>
  <c r="E53" i="8"/>
  <c r="E52" i="8"/>
  <c r="E51" i="8"/>
  <c r="E48" i="8"/>
  <c r="D48" i="8"/>
  <c r="C48" i="8"/>
  <c r="D46" i="8"/>
  <c r="E46" i="8" s="1"/>
  <c r="C46" i="8"/>
  <c r="E45" i="8"/>
  <c r="E44" i="8"/>
  <c r="E43" i="8"/>
  <c r="E42" i="8"/>
  <c r="D41" i="8"/>
  <c r="E41" i="8" s="1"/>
  <c r="C41" i="8"/>
  <c r="E40" i="8"/>
  <c r="D38" i="8"/>
  <c r="E38" i="8" s="1"/>
  <c r="C38" i="8"/>
  <c r="E37" i="8"/>
  <c r="D36" i="8"/>
  <c r="E36" i="8" s="1"/>
  <c r="C36" i="8"/>
  <c r="E35" i="8"/>
  <c r="E32" i="8"/>
  <c r="E31" i="8"/>
  <c r="E30" i="8"/>
  <c r="E29" i="8"/>
  <c r="D27" i="8"/>
  <c r="E27" i="8" s="1"/>
  <c r="C27" i="8"/>
  <c r="E25" i="8"/>
  <c r="D24" i="8"/>
  <c r="E24" i="8" s="1"/>
  <c r="C24" i="8"/>
  <c r="E22" i="8"/>
  <c r="E21" i="8"/>
  <c r="E20" i="8"/>
  <c r="E19" i="8"/>
  <c r="D19" i="8"/>
  <c r="C19" i="8"/>
  <c r="E18" i="8"/>
  <c r="E17" i="8"/>
  <c r="D16" i="8"/>
  <c r="C16" i="8"/>
  <c r="E16" i="8" s="1"/>
  <c r="E15" i="8"/>
  <c r="E14" i="8"/>
  <c r="E13" i="8"/>
  <c r="D12" i="8"/>
  <c r="E12" i="8" s="1"/>
  <c r="C12" i="8"/>
  <c r="E11" i="8"/>
  <c r="E10" i="8"/>
  <c r="E9" i="8"/>
  <c r="E8" i="8"/>
  <c r="D7" i="8"/>
  <c r="E7" i="8" s="1"/>
  <c r="C7" i="8"/>
  <c r="E6" i="8"/>
  <c r="D5" i="8"/>
  <c r="E5" i="8" s="1"/>
  <c r="C5" i="8"/>
  <c r="E4" i="8"/>
  <c r="D3" i="8"/>
  <c r="E3" i="8" s="1"/>
  <c r="C3" i="8"/>
  <c r="C1" i="8" s="1"/>
  <c r="C58" i="8" s="1"/>
  <c r="C59" i="8" s="1"/>
  <c r="D1" i="8" l="1"/>
  <c r="C102" i="6"/>
  <c r="E1" i="8" l="1"/>
  <c r="D58" i="8"/>
  <c r="D46" i="6"/>
  <c r="F40" i="6"/>
  <c r="D40" i="6"/>
  <c r="D59" i="8" l="1"/>
  <c r="E58" i="8"/>
  <c r="C26" i="6"/>
  <c r="C107" i="6" l="1"/>
  <c r="C13" i="6" l="1"/>
  <c r="C10" i="6" l="1"/>
  <c r="B50" i="6" l="1"/>
  <c r="B58" i="6"/>
  <c r="B62" i="6"/>
  <c r="B66" i="6"/>
  <c r="B71" i="6"/>
  <c r="B75" i="6"/>
  <c r="B81" i="6"/>
  <c r="B84" i="6"/>
  <c r="B89" i="6"/>
  <c r="B94" i="6"/>
  <c r="B98" i="6" l="1"/>
  <c r="C39" i="6"/>
  <c r="B26" i="6" l="1"/>
  <c r="D14" i="6" l="1"/>
  <c r="F14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97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6" i="6"/>
  <c r="F37" i="6"/>
  <c r="F38" i="6"/>
  <c r="F41" i="6"/>
  <c r="F42" i="6"/>
  <c r="F43" i="6"/>
  <c r="F44" i="6"/>
  <c r="F45" i="6"/>
  <c r="F46" i="6"/>
  <c r="F47" i="6"/>
  <c r="D59" i="6" l="1"/>
  <c r="B102" i="6"/>
  <c r="B107" i="6" s="1"/>
  <c r="F28" i="6" l="1"/>
  <c r="D12" i="6" l="1"/>
  <c r="C34" i="6"/>
  <c r="C25" i="6" s="1"/>
  <c r="D53" i="6" l="1"/>
  <c r="D47" i="6"/>
  <c r="D45" i="6"/>
  <c r="D43" i="6"/>
  <c r="D42" i="6"/>
  <c r="D41" i="6"/>
  <c r="C18" i="6"/>
  <c r="C9" i="6" s="1"/>
  <c r="C94" i="6"/>
  <c r="C89" i="6"/>
  <c r="C84" i="6"/>
  <c r="C81" i="6"/>
  <c r="C75" i="6"/>
  <c r="C71" i="6"/>
  <c r="C66" i="6"/>
  <c r="C50" i="6"/>
  <c r="B10" i="6"/>
  <c r="B39" i="6"/>
  <c r="F39" i="6" s="1"/>
  <c r="B34" i="6"/>
  <c r="F34" i="6" s="1"/>
  <c r="B18" i="6"/>
  <c r="F94" i="6" l="1"/>
  <c r="F89" i="6"/>
  <c r="F84" i="6"/>
  <c r="F81" i="6"/>
  <c r="F75" i="6"/>
  <c r="F71" i="6"/>
  <c r="F66" i="6"/>
  <c r="F62" i="6"/>
  <c r="F58" i="6"/>
  <c r="F50" i="6"/>
  <c r="F18" i="6"/>
  <c r="F10" i="6"/>
  <c r="F13" i="6"/>
  <c r="B25" i="6"/>
  <c r="B9" i="6"/>
  <c r="D39" i="6"/>
  <c r="C98" i="6"/>
  <c r="F98" i="6" l="1"/>
  <c r="F9" i="6"/>
  <c r="B8" i="6"/>
  <c r="D9" i="6"/>
  <c r="B48" i="6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97" i="6"/>
  <c r="D10" i="6"/>
  <c r="D18" i="6"/>
  <c r="D20" i="6"/>
  <c r="D28" i="6"/>
  <c r="D51" i="6"/>
  <c r="D57" i="6"/>
  <c r="D61" i="6"/>
  <c r="D71" i="6"/>
  <c r="D76" i="6"/>
  <c r="D84" i="6"/>
  <c r="D94" i="6"/>
  <c r="D13" i="6"/>
  <c r="D23" i="6"/>
  <c r="D31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6" i="6"/>
  <c r="D38" i="6"/>
  <c r="D64" i="6"/>
  <c r="D80" i="6"/>
  <c r="D82" i="6"/>
  <c r="D87" i="6"/>
  <c r="D96" i="6"/>
  <c r="D98" i="6" l="1"/>
  <c r="F29" i="6" l="1"/>
  <c r="D26" i="6"/>
  <c r="D29" i="6"/>
  <c r="C8" i="6" l="1"/>
  <c r="F8" i="6" s="1"/>
  <c r="F26" i="6"/>
  <c r="F25" i="6" l="1"/>
  <c r="D8" i="6"/>
  <c r="D25" i="6"/>
  <c r="C48" i="6"/>
  <c r="C101" i="6" s="1"/>
  <c r="D48" i="6" l="1"/>
  <c r="F48" i="6"/>
</calcChain>
</file>

<file path=xl/sharedStrings.xml><?xml version="1.0" encoding="utf-8"?>
<sst xmlns="http://schemas.openxmlformats.org/spreadsheetml/2006/main" count="229" uniqueCount="209">
  <si>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</si>
  <si>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</si>
  <si>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</si>
  <si>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</si>
  <si>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</si>
  <si>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</si>
  <si>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</si>
  <si>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</si>
  <si>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</si>
  <si>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</si>
  <si>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</si>
  <si>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</si>
  <si>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</si>
  <si>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</si>
  <si>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</si>
  <si>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</si>
  <si>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</si>
  <si>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</si>
  <si>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</si>
  <si>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</si>
  <si>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</si>
  <si>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</si>
  <si>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</si>
  <si>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</si>
  <si>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</si>
  <si>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</si>
  <si>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</si>
  <si>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</si>
  <si>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</si>
  <si>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</si>
  <si>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</si>
  <si>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</si>
  <si>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</si>
  <si>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</si>
  <si>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</si>
  <si>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</si>
  <si>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</si>
  <si>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</si>
  <si>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</si>
  <si>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</si>
  <si>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</si>
  <si>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</si>
  <si>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</si>
  <si>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</si>
  <si>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</si>
  <si>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</si>
  <si>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</si>
  <si>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</si>
  <si>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</si>
  <si>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</si>
  <si>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</si>
  <si>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</si>
  <si>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</si>
  <si>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</si>
  <si>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</si>
  <si>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</si>
  <si>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</si>
  <si>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</si>
  <si>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</si>
  <si>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</si>
  <si>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</si>
  <si>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</si>
  <si>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</si>
  <si>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</si>
  <si>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</si>
  <si>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</si>
  <si>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</si>
  <si>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</si>
  <si>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</si>
  <si>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</si>
  <si>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</si>
  <si>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</si>
  <si>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</si>
  <si>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</si>
  <si>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</si>
  <si>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</si>
  <si>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</si>
  <si>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</si>
  <si>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</si>
  <si>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</si>
  <si>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</si>
  <si>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</si>
  <si>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</si>
  <si>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</si>
  <si>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</si>
  <si>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</si>
  <si>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</si>
  <si>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</si>
  <si>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</si>
  <si>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</si>
  <si>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</si>
  <si>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</si>
  <si>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</si>
  <si>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</si>
  <si>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</si>
  <si>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</si>
  <si>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</si>
  <si>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</si>
  <si>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</si>
  <si>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</si>
  <si>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</si>
  <si>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</si>
  <si>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</si>
  <si>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</si>
  <si>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</si>
  <si>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</si>
  <si>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</si>
  <si>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и муниципального долга</t>
  </si>
  <si>
    <t xml:space="preserve">Сведения об исполнении  бюджета города Чебоксары  на 01.09.2020 года </t>
  </si>
  <si>
    <t xml:space="preserve">Исполнено                за январь-август             2020 года     (тыс.руб.)   </t>
  </si>
  <si>
    <t>000 1 00 00000 00 0000 000</t>
  </si>
  <si>
    <t>в том числе:</t>
  </si>
  <si>
    <t>НАЛОГИ НА ПРИБЫЛЬ, ДОХОДЫ</t>
  </si>
  <si>
    <t>000 1 01 00000 00 0000 000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</si>
  <si>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</si>
  <si>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</si>
  <si>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</si>
  <si>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</si>
  <si>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</si>
  <si>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</si>
  <si>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</si>
  <si>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</si>
  <si>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</si>
  <si>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</si>
  <si>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</si>
  <si>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НАЛОГИ НА ИМУЩЕСТВО</t>
  </si>
  <si>
    <t>000 1 06 00000 00 0000 000</t>
  </si>
  <si>
    <t>000 1 06 01000 00 0000 110</t>
  </si>
  <si>
    <t>000 1 06 04000 02 0000 110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</si>
  <si>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</si>
  <si>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</si>
  <si>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</si>
  <si>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</si>
  <si>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</si>
  <si>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Сборы за пользование объектами животного мира и за пользование объектами водных биологических ресурсов</t>
  </si>
  <si>
    <t>000 1 07 04000 01 0000 110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</si>
  <si>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</si>
  <si>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</si>
  <si>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</si>
  <si>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</si>
  <si>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</si>
  <si>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</si>
  <si>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</si>
  <si>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</si>
  <si>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</si>
  <si>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</si>
  <si>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</si>
  <si>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</si>
  <si>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</si>
  <si>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</si>
  <si>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Проценты, полученные от предоставления бюджетных кредитов внутри страны</t>
  </si>
  <si>
    <t>000 1 11 03000 00 0000 120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</si>
  <si>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</si>
  <si>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000 1 11 05000 00 0000 120</t>
  </si>
  <si>
    <t>из них: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</si>
  <si>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</si>
  <si>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</si>
  <si>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</si>
  <si>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</si>
  <si>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</si>
  <si>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</si>
  <si>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</si>
  <si>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</si>
  <si>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</si>
  <si>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000 1 11 05090 00 0000 120</t>
  </si>
  <si>
    <t>Платежи от государственных и муниципальных унитарных предприятий</t>
  </si>
  <si>
    <t>000 1 11 07000 00 0000 120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</si>
  <si>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</si>
  <si>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000 1 11 09000 00 0000 120</t>
  </si>
  <si>
    <t>ПЛАТЕЖИ ПРИ ПОЛЬЗОВАНИИ ПРИРОДНЫМИ РЕСУРСАМИ</t>
  </si>
  <si>
    <t>000 1 12 00000 00 0000 000</t>
  </si>
  <si>
    <t>000 1 12 01000 01 0000 120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</si>
  <si>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</si>
  <si>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</si>
  <si>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</si>
  <si>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</si>
  <si>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</si>
  <si>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</si>
  <si>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</si>
  <si>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</si>
  <si>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</si>
  <si>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</si>
  <si>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</si>
  <si>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</si>
  <si>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</si>
  <si>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</si>
  <si>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</si>
  <si>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</si>
  <si>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</si>
  <si>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</si>
  <si>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Безвозмездные поступления от других бюджетов бюджетной системы РФ</t>
  </si>
  <si>
    <t>000 2 02 00000 00 0000 000</t>
  </si>
  <si>
    <t xml:space="preserve">  из них: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</si>
  <si>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</si>
  <si>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</si>
  <si>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</si>
  <si>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</si>
  <si>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</si>
  <si>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</si>
  <si>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000 2 02 40000 00 0000 150</t>
  </si>
  <si>
    <t>000 2 02 90000 00 0000 150</t>
  </si>
  <si>
    <t>000 2 07 00000 00 0000 000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</si>
  <si>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</si>
  <si>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</si>
  <si>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</si>
  <si>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</si>
  <si>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 ДОХОДОВ </t>
  </si>
  <si>
    <t>Х</t>
  </si>
  <si>
    <t>Превышение доходов над расходами (+) профицит; превышение расходов над доходами (-) 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</si>
</sst>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 Cyr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4">
    <xf numFmtId="0" fontId="0" fillId="0" borderId="0"/>
    <xf numFmtId="0" fontId="23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9" fillId="0" borderId="0"/>
    <xf numFmtId="0" fontId="29" fillId="0" borderId="0"/>
    <xf numFmtId="164" fontId="30" fillId="8" borderId="11">
      <alignment horizontal="right" vertical="top" shrinkToFit="1"/>
    </xf>
    <xf numFmtId="164" fontId="30" fillId="36" borderId="11">
      <alignment horizontal="right" vertical="top" shrinkToFit="1"/>
    </xf>
    <xf numFmtId="164" fontId="31" fillId="0" borderId="11">
      <alignment horizontal="right" vertical="top" shrinkToFit="1"/>
    </xf>
    <xf numFmtId="0" fontId="31" fillId="0" borderId="0">
      <alignment horizontal="center" vertical="center" wrapText="1" shrinkToFit="1"/>
    </xf>
    <xf numFmtId="164" fontId="32" fillId="37" borderId="11">
      <alignment horizontal="right" vertical="center" shrinkToFit="1"/>
    </xf>
    <xf numFmtId="164" fontId="32" fillId="36" borderId="11">
      <alignment horizontal="right" vertical="top" shrinkToFit="1"/>
    </xf>
    <xf numFmtId="164" fontId="32" fillId="38" borderId="11">
      <alignment horizontal="right" vertical="top" shrinkToFit="1"/>
    </xf>
    <xf numFmtId="164" fontId="32" fillId="0" borderId="11">
      <alignment horizontal="right" vertical="top" shrinkToFit="1"/>
    </xf>
    <xf numFmtId="164" fontId="33" fillId="0" borderId="12">
      <alignment horizontal="right" vertical="top" shrinkToFit="1"/>
    </xf>
    <xf numFmtId="0" fontId="34" fillId="0" borderId="0"/>
    <xf numFmtId="0" fontId="34" fillId="0" borderId="0"/>
    <xf numFmtId="0" fontId="29" fillId="0" borderId="0"/>
    <xf numFmtId="0" fontId="31" fillId="39" borderId="0"/>
    <xf numFmtId="0" fontId="31" fillId="40" borderId="0"/>
    <xf numFmtId="0" fontId="31" fillId="39" borderId="0"/>
    <xf numFmtId="0" fontId="32" fillId="0" borderId="0"/>
    <xf numFmtId="0" fontId="31" fillId="0" borderId="0">
      <alignment wrapText="1"/>
    </xf>
    <xf numFmtId="0" fontId="32" fillId="0" borderId="0"/>
    <xf numFmtId="0" fontId="32" fillId="0" borderId="0">
      <alignment horizontal="left"/>
    </xf>
    <xf numFmtId="0" fontId="35" fillId="0" borderId="0">
      <alignment horizontal="center" wrapText="1"/>
    </xf>
    <xf numFmtId="0" fontId="32" fillId="0" borderId="0">
      <alignment horizontal="left"/>
    </xf>
    <xf numFmtId="0" fontId="31" fillId="0" borderId="0">
      <alignment horizontal="left" vertical="center" wrapText="1"/>
    </xf>
    <xf numFmtId="0" fontId="35" fillId="0" borderId="0">
      <alignment horizontal="center"/>
    </xf>
    <xf numFmtId="0" fontId="31" fillId="0" borderId="0">
      <alignment horizontal="left" vertical="center" wrapText="1"/>
    </xf>
    <xf numFmtId="0" fontId="30" fillId="0" borderId="0">
      <alignment horizontal="center" vertical="center" shrinkToFit="1"/>
    </xf>
    <xf numFmtId="0" fontId="31" fillId="0" borderId="0">
      <alignment horizontal="right"/>
    </xf>
    <xf numFmtId="0" fontId="30" fillId="0" borderId="0">
      <alignment horizontal="center" vertical="center" shrinkToFit="1"/>
    </xf>
    <xf numFmtId="0" fontId="31" fillId="0" borderId="0">
      <alignment horizontal="center" vertical="center" shrinkToFit="1"/>
    </xf>
    <xf numFmtId="0" fontId="31" fillId="40" borderId="13"/>
    <xf numFmtId="0" fontId="31" fillId="0" borderId="0">
      <alignment horizontal="center" vertical="center" shrinkToFit="1"/>
    </xf>
    <xf numFmtId="0" fontId="31" fillId="39" borderId="13"/>
    <xf numFmtId="0" fontId="31" fillId="0" borderId="11">
      <alignment horizontal="center" vertical="center" wrapText="1"/>
    </xf>
    <xf numFmtId="0" fontId="31" fillId="39" borderId="13"/>
    <xf numFmtId="0" fontId="32" fillId="0" borderId="11">
      <alignment horizontal="center" vertical="center" wrapText="1"/>
    </xf>
    <xf numFmtId="0" fontId="31" fillId="40" borderId="14"/>
    <xf numFmtId="0" fontId="32" fillId="0" borderId="11">
      <alignment horizontal="center" vertical="center" wrapText="1"/>
    </xf>
    <xf numFmtId="0" fontId="31" fillId="39" borderId="14"/>
    <xf numFmtId="49" fontId="31" fillId="0" borderId="11">
      <alignment horizontal="left" vertical="top" wrapText="1" indent="2"/>
    </xf>
    <xf numFmtId="0" fontId="31" fillId="39" borderId="14"/>
    <xf numFmtId="0" fontId="32" fillId="36" borderId="11">
      <alignment vertical="top" wrapText="1"/>
    </xf>
    <xf numFmtId="0" fontId="30" fillId="0" borderId="11">
      <alignment horizontal="left"/>
    </xf>
    <xf numFmtId="0" fontId="32" fillId="36" borderId="11">
      <alignment vertical="top" wrapText="1"/>
    </xf>
    <xf numFmtId="0" fontId="32" fillId="38" borderId="11">
      <alignment vertical="top" wrapText="1"/>
    </xf>
    <xf numFmtId="0" fontId="31" fillId="40" borderId="15"/>
    <xf numFmtId="0" fontId="32" fillId="38" borderId="11">
      <alignment vertical="top" wrapText="1"/>
    </xf>
    <xf numFmtId="0" fontId="32" fillId="0" borderId="11">
      <alignment vertical="top" wrapText="1"/>
    </xf>
    <xf numFmtId="0" fontId="31" fillId="0" borderId="0"/>
    <xf numFmtId="0" fontId="32" fillId="0" borderId="11">
      <alignment vertical="top" wrapText="1"/>
    </xf>
    <xf numFmtId="0" fontId="31" fillId="39" borderId="15"/>
    <xf numFmtId="0" fontId="31" fillId="0" borderId="0">
      <alignment horizontal="left" wrapText="1"/>
    </xf>
    <xf numFmtId="0" fontId="31" fillId="39" borderId="15"/>
    <xf numFmtId="0" fontId="32" fillId="0" borderId="11"/>
    <xf numFmtId="49" fontId="31" fillId="0" borderId="11">
      <alignment horizontal="center" vertical="top" shrinkToFit="1"/>
    </xf>
    <xf numFmtId="0" fontId="32" fillId="0" borderId="11"/>
    <xf numFmtId="0" fontId="31" fillId="0" borderId="0">
      <alignment wrapText="1"/>
    </xf>
    <xf numFmtId="4" fontId="31" fillId="0" borderId="11">
      <alignment horizontal="right" vertical="top" shrinkToFit="1"/>
    </xf>
    <xf numFmtId="0" fontId="31" fillId="0" borderId="0">
      <alignment wrapText="1"/>
    </xf>
    <xf numFmtId="0" fontId="32" fillId="0" borderId="11">
      <alignment horizontal="center" vertical="center" wrapText="1"/>
    </xf>
    <xf numFmtId="4" fontId="30" fillId="8" borderId="11">
      <alignment horizontal="right" vertical="top" shrinkToFit="1"/>
    </xf>
    <xf numFmtId="0" fontId="32" fillId="0" borderId="11">
      <alignment horizontal="center" vertical="center" wrapText="1"/>
    </xf>
    <xf numFmtId="49" fontId="32" fillId="36" borderId="11">
      <alignment horizontal="left" vertical="top" shrinkToFit="1"/>
    </xf>
    <xf numFmtId="0" fontId="31" fillId="0" borderId="11">
      <alignment horizontal="center" vertical="center" wrapText="1"/>
    </xf>
    <xf numFmtId="49" fontId="32" fillId="36" borderId="11">
      <alignment horizontal="left" vertical="top" shrinkToFit="1"/>
    </xf>
    <xf numFmtId="0" fontId="32" fillId="38" borderId="16">
      <alignment wrapText="1"/>
    </xf>
    <xf numFmtId="0" fontId="31" fillId="0" borderId="0">
      <alignment horizontal="left" wrapText="1"/>
    </xf>
    <xf numFmtId="0" fontId="32" fillId="38" borderId="16">
      <alignment wrapText="1"/>
    </xf>
    <xf numFmtId="49" fontId="32" fillId="0" borderId="11">
      <alignment horizontal="left" vertical="top" shrinkToFit="1"/>
    </xf>
    <xf numFmtId="10" fontId="31" fillId="0" borderId="11">
      <alignment horizontal="right" vertical="top" shrinkToFit="1"/>
    </xf>
    <xf numFmtId="49" fontId="32" fillId="0" borderId="11">
      <alignment horizontal="left" vertical="top" shrinkToFit="1"/>
    </xf>
    <xf numFmtId="0" fontId="32" fillId="37" borderId="11">
      <alignment horizontal="left" vertical="center" shrinkToFit="1"/>
    </xf>
    <xf numFmtId="10" fontId="30" fillId="8" borderId="11">
      <alignment horizontal="right" vertical="top" shrinkToFit="1"/>
    </xf>
    <xf numFmtId="0" fontId="32" fillId="37" borderId="11">
      <alignment horizontal="left" vertical="center" shrinkToFit="1"/>
    </xf>
    <xf numFmtId="49" fontId="32" fillId="38" borderId="17">
      <alignment horizontal="left" vertical="top" shrinkToFit="1"/>
    </xf>
    <xf numFmtId="0" fontId="35" fillId="0" borderId="0">
      <alignment horizontal="center" wrapText="1"/>
    </xf>
    <xf numFmtId="49" fontId="32" fillId="38" borderId="17">
      <alignment horizontal="left" vertical="top" shrinkToFit="1"/>
    </xf>
    <xf numFmtId="0" fontId="32" fillId="0" borderId="11">
      <alignment horizontal="center" vertical="center" wrapText="1"/>
    </xf>
    <xf numFmtId="0" fontId="35" fillId="0" borderId="0">
      <alignment horizontal="center"/>
    </xf>
    <xf numFmtId="0" fontId="32" fillId="0" borderId="11">
      <alignment horizontal="center" vertical="center" wrapText="1"/>
    </xf>
    <xf numFmtId="4" fontId="32" fillId="36" borderId="11">
      <alignment horizontal="right" vertical="top" shrinkToFit="1"/>
    </xf>
    <xf numFmtId="0" fontId="30" fillId="0" borderId="11">
      <alignment vertical="top" wrapText="1"/>
    </xf>
    <xf numFmtId="4" fontId="32" fillId="36" borderId="11">
      <alignment horizontal="right" vertical="top" shrinkToFit="1"/>
    </xf>
    <xf numFmtId="4" fontId="32" fillId="38" borderId="11">
      <alignment horizontal="right" vertical="top" shrinkToFit="1"/>
    </xf>
    <xf numFmtId="4" fontId="30" fillId="36" borderId="11">
      <alignment horizontal="right" vertical="top" shrinkToFit="1"/>
    </xf>
    <xf numFmtId="4" fontId="32" fillId="38" borderId="11">
      <alignment horizontal="right" vertical="top" shrinkToFit="1"/>
    </xf>
    <xf numFmtId="4" fontId="32" fillId="0" borderId="11">
      <alignment horizontal="right" vertical="top" shrinkToFit="1"/>
    </xf>
    <xf numFmtId="10" fontId="30" fillId="36" borderId="11">
      <alignment horizontal="right" vertical="top" shrinkToFit="1"/>
    </xf>
    <xf numFmtId="4" fontId="32" fillId="0" borderId="11">
      <alignment horizontal="right" vertical="top" shrinkToFit="1"/>
    </xf>
    <xf numFmtId="4" fontId="32" fillId="37" borderId="11">
      <alignment horizontal="right" vertical="center" shrinkToFit="1"/>
    </xf>
    <xf numFmtId="0" fontId="32" fillId="0" borderId="0">
      <alignment horizontal="left" vertical="top"/>
    </xf>
    <xf numFmtId="0" fontId="32" fillId="0" borderId="18"/>
    <xf numFmtId="0" fontId="32" fillId="0" borderId="19">
      <alignment horizontal="right"/>
    </xf>
    <xf numFmtId="49" fontId="32" fillId="0" borderId="20">
      <alignment horizontal="center"/>
    </xf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8" fillId="7" borderId="7" applyNumberFormat="0" applyAlignment="0" applyProtection="0"/>
    <xf numFmtId="0" fontId="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3" fillId="0" borderId="0"/>
    <xf numFmtId="0" fontId="23" fillId="0" borderId="0"/>
    <xf numFmtId="0" fontId="23" fillId="41" borderId="0"/>
    <xf numFmtId="0" fontId="23" fillId="41" borderId="0"/>
    <xf numFmtId="0" fontId="23" fillId="41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1" borderId="0"/>
    <xf numFmtId="0" fontId="23" fillId="41" borderId="0"/>
    <xf numFmtId="0" fontId="23" fillId="41" borderId="0"/>
    <xf numFmtId="0" fontId="23" fillId="41" borderId="0"/>
    <xf numFmtId="0" fontId="23" fillId="41" borderId="0"/>
    <xf numFmtId="0" fontId="36" fillId="0" borderId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6" applyNumberFormat="0" applyFill="0" applyAlignment="0" applyProtection="0"/>
    <xf numFmtId="0" fontId="19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1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38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7" fillId="0" borderId="0"/>
    <xf numFmtId="0" fontId="5" fillId="8" borderId="8" applyNumberFormat="0" applyFont="0" applyAlignment="0" applyProtection="0"/>
    <xf numFmtId="0" fontId="23" fillId="0" borderId="0"/>
    <xf numFmtId="4" fontId="33" fillId="0" borderId="11">
      <alignment horizontal="right" shrinkToFit="1"/>
    </xf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9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83">
    <xf numFmtId="0" fontId="0" fillId="0" borderId="0" xfId="0"/>
    <xf numFmtId="0" fontId="25" fillId="34" borderId="0" xfId="155" applyFont="1" applyFill="1"/>
    <xf numFmtId="165" fontId="25" fillId="33" borderId="0" xfId="155" applyNumberFormat="1" applyFont="1" applyFill="1"/>
    <xf numFmtId="164" fontId="25" fillId="33" borderId="0" xfId="155" applyNumberFormat="1" applyFont="1" applyFill="1" applyAlignment="1">
      <alignment horizontal="right"/>
    </xf>
    <xf numFmtId="0" fontId="25" fillId="33" borderId="0" xfId="155" applyFont="1" applyFill="1"/>
    <xf numFmtId="0" fontId="28" fillId="33" borderId="10" xfId="155" applyFont="1" applyFill="1" applyBorder="1" applyAlignment="1">
      <alignment horizontal="justify" vertical="center" wrapText="1"/>
    </xf>
    <xf numFmtId="0" fontId="27" fillId="33" borderId="10" xfId="155" applyFont="1" applyFill="1" applyBorder="1" applyAlignment="1">
      <alignment horizontal="justify" vertical="center" wrapText="1"/>
    </xf>
    <xf numFmtId="0" fontId="24" fillId="33" borderId="10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center" wrapText="1"/>
    </xf>
    <xf numFmtId="0" fontId="25" fillId="34" borderId="0" xfId="155" applyFont="1" applyFill="1" applyAlignment="1"/>
    <xf numFmtId="0" fontId="25" fillId="35" borderId="0" xfId="155" applyFont="1" applyFill="1"/>
    <xf numFmtId="0" fontId="24" fillId="33" borderId="10" xfId="155" applyNumberFormat="1" applyFont="1" applyFill="1" applyBorder="1" applyAlignment="1">
      <alignment horizontal="center" vertical="center"/>
    </xf>
    <xf numFmtId="0" fontId="24" fillId="33" borderId="10" xfId="155" applyFont="1" applyFill="1" applyBorder="1" applyAlignment="1">
      <alignment horizontal="center" vertical="center"/>
    </xf>
    <xf numFmtId="0" fontId="24" fillId="33" borderId="10" xfId="155" applyFont="1" applyFill="1" applyBorder="1" applyAlignment="1">
      <alignment horizontal="center" vertical="center" wrapText="1"/>
    </xf>
    <xf numFmtId="165" fontId="24" fillId="33" borderId="10" xfId="155" applyNumberFormat="1" applyFont="1" applyFill="1" applyBorder="1" applyAlignment="1">
      <alignment horizontal="center" vertical="center" wrapText="1"/>
    </xf>
    <xf numFmtId="164" fontId="24" fillId="33" borderId="10" xfId="155" applyNumberFormat="1" applyFont="1" applyFill="1" applyBorder="1" applyAlignment="1">
      <alignment horizontal="center" vertical="center" wrapText="1"/>
    </xf>
    <xf numFmtId="165" fontId="27" fillId="33" borderId="0" xfId="155" applyNumberFormat="1" applyFont="1" applyFill="1" applyBorder="1" applyAlignment="1">
      <alignment horizontal="center"/>
    </xf>
    <xf numFmtId="0" fontId="27" fillId="33" borderId="0" xfId="155" applyFont="1" applyFill="1"/>
    <xf numFmtId="0" fontId="27" fillId="33" borderId="0" xfId="155" applyFont="1" applyFill="1" applyAlignment="1">
      <alignment horizontal="left" vertical="center" wrapText="1"/>
    </xf>
    <xf numFmtId="0" fontId="24" fillId="34" borderId="10" xfId="155" applyFont="1" applyFill="1" applyBorder="1" applyAlignment="1">
      <alignment horizontal="center" vertical="center" wrapText="1"/>
    </xf>
    <xf numFmtId="0" fontId="28" fillId="33" borderId="10" xfId="155" applyFont="1" applyFill="1" applyBorder="1" applyAlignment="1">
      <alignment horizontal="center" vertical="center" wrapText="1"/>
    </xf>
    <xf numFmtId="0" fontId="24" fillId="33" borderId="10" xfId="155" applyFont="1" applyFill="1" applyBorder="1" applyAlignment="1">
      <alignment horizontal="left" vertical="center" wrapText="1"/>
    </xf>
    <xf numFmtId="0" fontId="25" fillId="33" borderId="21" xfId="155" applyFont="1" applyFill="1" applyBorder="1" applyAlignment="1">
      <alignment horizontal="justify" vertical="center" wrapText="1"/>
    </xf>
    <xf numFmtId="0" fontId="24" fillId="33" borderId="10" xfId="155" applyFont="1" applyFill="1" applyBorder="1" applyAlignment="1">
      <alignment horizontal="justify" vertical="top" wrapText="1"/>
    </xf>
    <xf numFmtId="0" fontId="25" fillId="34" borderId="0" xfId="155" applyFont="1" applyFill="1" applyAlignment="1">
      <alignment horizontal="right"/>
    </xf>
    <xf numFmtId="0" fontId="24" fillId="33" borderId="10" xfId="0" applyFont="1" applyFill="1" applyBorder="1" applyAlignment="1">
      <alignment horizontal="justify" vertical="center" wrapText="1"/>
    </xf>
    <xf numFmtId="49" fontId="28" fillId="33" borderId="10" xfId="0" applyNumberFormat="1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right"/>
    </xf>
    <xf numFmtId="164" fontId="24" fillId="42" borderId="10" xfId="0" applyNumberFormat="1" applyFont="1" applyFill="1" applyBorder="1" applyAlignment="1">
      <alignment horizontal="right"/>
    </xf>
    <xf numFmtId="164" fontId="26" fillId="33" borderId="10" xfId="0" applyNumberFormat="1" applyFont="1" applyFill="1" applyBorder="1"/>
    <xf numFmtId="0" fontId="27" fillId="33" borderId="10" xfId="0" applyFont="1" applyFill="1" applyBorder="1" applyAlignment="1">
      <alignment horizontal="justify" vertical="center" wrapText="1"/>
    </xf>
    <xf numFmtId="49" fontId="27" fillId="33" borderId="10" xfId="0" applyNumberFormat="1" applyFont="1" applyFill="1" applyBorder="1" applyAlignment="1">
      <alignment horizontal="center"/>
    </xf>
    <xf numFmtId="164" fontId="27" fillId="33" borderId="10" xfId="0" applyNumberFormat="1" applyFont="1" applyFill="1" applyBorder="1"/>
    <xf numFmtId="164" fontId="27" fillId="42" borderId="10" xfId="0" applyNumberFormat="1" applyFont="1" applyFill="1" applyBorder="1"/>
    <xf numFmtId="164" fontId="40" fillId="33" borderId="10" xfId="0" applyNumberFormat="1" applyFont="1" applyFill="1" applyBorder="1"/>
    <xf numFmtId="0" fontId="28" fillId="33" borderId="10" xfId="0" applyFont="1" applyFill="1" applyBorder="1" applyAlignment="1">
      <alignment horizontal="justify" vertical="center" wrapText="1"/>
    </xf>
    <xf numFmtId="49" fontId="28" fillId="33" borderId="10" xfId="0" applyNumberFormat="1" applyFont="1" applyFill="1" applyBorder="1" applyAlignment="1">
      <alignment horizontal="center" vertical="center"/>
    </xf>
    <xf numFmtId="164" fontId="28" fillId="33" borderId="10" xfId="0" applyNumberFormat="1" applyFont="1" applyFill="1" applyBorder="1" applyAlignment="1">
      <alignment horizontal="right" vertical="center"/>
    </xf>
    <xf numFmtId="164" fontId="28" fillId="42" borderId="10" xfId="0" applyNumberFormat="1" applyFont="1" applyFill="1" applyBorder="1" applyAlignment="1">
      <alignment horizontal="right" vertical="center"/>
    </xf>
    <xf numFmtId="164" fontId="26" fillId="33" borderId="10" xfId="0" applyNumberFormat="1" applyFont="1" applyFill="1" applyBorder="1" applyAlignment="1">
      <alignment horizontal="right" vertical="center"/>
    </xf>
    <xf numFmtId="49" fontId="27" fillId="33" borderId="10" xfId="0" applyNumberFormat="1" applyFont="1" applyFill="1" applyBorder="1" applyAlignment="1">
      <alignment horizontal="center" vertical="center"/>
    </xf>
    <xf numFmtId="164" fontId="27" fillId="33" borderId="10" xfId="0" applyNumberFormat="1" applyFont="1" applyFill="1" applyBorder="1" applyAlignment="1">
      <alignment horizontal="right" vertical="center"/>
    </xf>
    <xf numFmtId="164" fontId="27" fillId="42" borderId="10" xfId="0" applyNumberFormat="1" applyFont="1" applyFill="1" applyBorder="1" applyAlignment="1">
      <alignment horizontal="right" vertical="center"/>
    </xf>
    <xf numFmtId="164" fontId="40" fillId="33" borderId="10" xfId="0" applyNumberFormat="1" applyFont="1" applyFill="1" applyBorder="1" applyAlignment="1">
      <alignment horizontal="right" vertical="center"/>
    </xf>
    <xf numFmtId="49" fontId="24" fillId="33" borderId="10" xfId="0" applyNumberFormat="1" applyFont="1" applyFill="1" applyBorder="1" applyAlignment="1">
      <alignment horizontal="center"/>
    </xf>
    <xf numFmtId="164" fontId="28" fillId="33" borderId="10" xfId="0" applyNumberFormat="1" applyFont="1" applyFill="1" applyBorder="1"/>
    <xf numFmtId="164" fontId="28" fillId="42" borderId="10" xfId="0" applyNumberFormat="1" applyFont="1" applyFill="1" applyBorder="1"/>
    <xf numFmtId="0" fontId="25" fillId="33" borderId="10" xfId="0" applyFont="1" applyFill="1" applyBorder="1" applyAlignment="1">
      <alignment horizontal="justify" vertical="center" wrapText="1"/>
    </xf>
    <xf numFmtId="49" fontId="25" fillId="33" borderId="10" xfId="0" applyNumberFormat="1" applyFont="1" applyFill="1" applyBorder="1" applyAlignment="1">
      <alignment horizontal="center"/>
    </xf>
    <xf numFmtId="164" fontId="25" fillId="33" borderId="10" xfId="0" applyNumberFormat="1" applyFont="1" applyFill="1" applyBorder="1"/>
    <xf numFmtId="164" fontId="25" fillId="42" borderId="10" xfId="0" applyNumberFormat="1" applyFont="1" applyFill="1" applyBorder="1"/>
    <xf numFmtId="164" fontId="24" fillId="33" borderId="10" xfId="0" applyNumberFormat="1" applyFont="1" applyFill="1" applyBorder="1"/>
    <xf numFmtId="164" fontId="24" fillId="42" borderId="10" xfId="0" applyNumberFormat="1" applyFont="1" applyFill="1" applyBorder="1"/>
    <xf numFmtId="164" fontId="28" fillId="33" borderId="10" xfId="0" applyNumberFormat="1" applyFont="1" applyFill="1" applyBorder="1" applyAlignment="1">
      <alignment horizontal="right"/>
    </xf>
    <xf numFmtId="164" fontId="28" fillId="42" borderId="10" xfId="0" applyNumberFormat="1" applyFont="1" applyFill="1" applyBorder="1" applyAlignment="1">
      <alignment horizontal="right"/>
    </xf>
    <xf numFmtId="0" fontId="25" fillId="42" borderId="0" xfId="0" applyFont="1" applyFill="1"/>
    <xf numFmtId="164" fontId="26" fillId="33" borderId="10" xfId="0" applyNumberFormat="1" applyFont="1" applyFill="1" applyBorder="1" applyAlignment="1">
      <alignment horizontal="right"/>
    </xf>
    <xf numFmtId="164" fontId="27" fillId="33" borderId="10" xfId="0" applyNumberFormat="1" applyFont="1" applyFill="1" applyBorder="1" applyAlignment="1"/>
    <xf numFmtId="164" fontId="27" fillId="42" borderId="10" xfId="0" applyNumberFormat="1" applyFont="1" applyFill="1" applyBorder="1" applyAlignment="1"/>
    <xf numFmtId="0" fontId="27" fillId="33" borderId="10" xfId="0" applyFont="1" applyFill="1" applyBorder="1" applyAlignment="1">
      <alignment horizontal="left" vertical="center" wrapText="1" indent="1"/>
    </xf>
    <xf numFmtId="164" fontId="27" fillId="33" borderId="10" xfId="0" applyNumberFormat="1" applyFont="1" applyFill="1" applyBorder="1" applyAlignment="1">
      <alignment horizontal="right"/>
    </xf>
    <xf numFmtId="164" fontId="27" fillId="42" borderId="10" xfId="0" applyNumberFormat="1" applyFont="1" applyFill="1" applyBorder="1" applyAlignment="1">
      <alignment horizontal="right"/>
    </xf>
    <xf numFmtId="164" fontId="25" fillId="33" borderId="10" xfId="0" applyNumberFormat="1" applyFont="1" applyFill="1" applyBorder="1" applyAlignment="1"/>
    <xf numFmtId="164" fontId="25" fillId="42" borderId="10" xfId="0" applyNumberFormat="1" applyFont="1" applyFill="1" applyBorder="1" applyAlignment="1"/>
    <xf numFmtId="164" fontId="24" fillId="33" borderId="10" xfId="155" applyNumberFormat="1" applyFont="1" applyFill="1" applyBorder="1" applyAlignment="1">
      <alignment horizontal="right"/>
    </xf>
    <xf numFmtId="164" fontId="24" fillId="33" borderId="10" xfId="155" applyNumberFormat="1" applyFont="1" applyFill="1" applyBorder="1" applyAlignment="1"/>
    <xf numFmtId="0" fontId="25" fillId="33" borderId="0" xfId="155" applyFont="1" applyFill="1" applyAlignment="1">
      <alignment horizontal="right"/>
    </xf>
    <xf numFmtId="0" fontId="25" fillId="33" borderId="0" xfId="155" applyFont="1" applyFill="1" applyAlignment="1"/>
    <xf numFmtId="164" fontId="25" fillId="33" borderId="10" xfId="155" applyNumberFormat="1" applyFont="1" applyFill="1" applyBorder="1" applyAlignment="1">
      <alignment horizontal="right"/>
    </xf>
    <xf numFmtId="164" fontId="25" fillId="33" borderId="10" xfId="155" applyNumberFormat="1" applyFont="1" applyFill="1" applyBorder="1" applyAlignment="1"/>
    <xf numFmtId="0" fontId="24" fillId="33" borderId="0" xfId="155" applyFont="1" applyFill="1" applyAlignment="1"/>
    <xf numFmtId="164" fontId="27" fillId="33" borderId="10" xfId="222" applyNumberFormat="1" applyFont="1" applyFill="1" applyBorder="1" applyAlignment="1">
      <alignment horizontal="right"/>
    </xf>
    <xf numFmtId="164" fontId="25" fillId="33" borderId="10" xfId="222" applyNumberFormat="1" applyFont="1" applyFill="1" applyBorder="1" applyAlignment="1"/>
    <xf numFmtId="164" fontId="24" fillId="33" borderId="21" xfId="155" applyNumberFormat="1" applyFont="1" applyFill="1" applyBorder="1" applyAlignment="1">
      <alignment horizontal="right"/>
    </xf>
    <xf numFmtId="164" fontId="26" fillId="33" borderId="21" xfId="155" applyNumberFormat="1" applyFont="1" applyFill="1" applyBorder="1" applyAlignment="1"/>
    <xf numFmtId="164" fontId="25" fillId="33" borderId="21" xfId="155" applyNumberFormat="1" applyFont="1" applyFill="1" applyBorder="1" applyAlignment="1"/>
    <xf numFmtId="0" fontId="25" fillId="33" borderId="10" xfId="155" applyFont="1" applyFill="1" applyBorder="1" applyAlignment="1"/>
    <xf numFmtId="164" fontId="26" fillId="33" borderId="10" xfId="155" applyNumberFormat="1" applyFont="1" applyFill="1" applyBorder="1" applyAlignment="1"/>
    <xf numFmtId="164" fontId="24" fillId="33" borderId="10" xfId="0" applyNumberFormat="1" applyFont="1" applyFill="1" applyBorder="1" applyAlignment="1"/>
    <xf numFmtId="0" fontId="25" fillId="33" borderId="0" xfId="0" applyFont="1" applyFill="1" applyAlignment="1"/>
    <xf numFmtId="164" fontId="28" fillId="33" borderId="10" xfId="0" applyNumberFormat="1" applyFont="1" applyFill="1" applyBorder="1" applyAlignment="1"/>
    <xf numFmtId="164" fontId="28" fillId="33" borderId="21" xfId="155" applyNumberFormat="1" applyFont="1" applyFill="1" applyBorder="1" applyAlignment="1"/>
    <xf numFmtId="0" fontId="24" fillId="33" borderId="0" xfId="155" applyFont="1" applyFill="1" applyAlignment="1">
      <alignment horizontal="center" vertical="center"/>
    </xf>
  </cellXfs>
  <cellStyles count="484">
    <cellStyle name="20% - Акцент1" xfId="199" builtinId="30" customBuiltin="1"/>
    <cellStyle name="20% - Акцент1 2" xfId="2"/>
    <cellStyle name="20% — акцент1 2" xfId="264"/>
    <cellStyle name="20% - Акцент1 2 2" xfId="223"/>
    <cellStyle name="20% - Акцент1 2 3" xfId="265"/>
    <cellStyle name="20% - Акцент1 2 4" xfId="333"/>
    <cellStyle name="20% - Акцент1 2 5" xfId="337"/>
    <cellStyle name="20% - Акцент1 2 6" xfId="387"/>
    <cellStyle name="20% - Акцент1 2 7" xfId="436"/>
    <cellStyle name="20% - Акцент1 3" xfId="3"/>
    <cellStyle name="20% — акцент1 3" xfId="334"/>
    <cellStyle name="20% - Акцент1 3 2" xfId="224"/>
    <cellStyle name="20% - Акцент1 3 3" xfId="266"/>
    <cellStyle name="20% - Акцент1 3 4" xfId="338"/>
    <cellStyle name="20% - Акцент1 3 5" xfId="388"/>
    <cellStyle name="20% - Акцент1 3 6" xfId="437"/>
    <cellStyle name="20% - Акцент1 4" xfId="4"/>
    <cellStyle name="20% - Акцент1 4 2" xfId="225"/>
    <cellStyle name="20% - Акцент1 4 3" xfId="267"/>
    <cellStyle name="20% - Акцент1 4 4" xfId="339"/>
    <cellStyle name="20% - Акцент1 4 5" xfId="389"/>
    <cellStyle name="20% - Акцент1 4 6" xfId="438"/>
    <cellStyle name="20% - Акцент1 5" xfId="336"/>
    <cellStyle name="20% - Акцент1 6" xfId="386"/>
    <cellStyle name="20% - Акцент1 7" xfId="435"/>
    <cellStyle name="20% - Акцент2" xfId="203" builtinId="34" customBuiltin="1"/>
    <cellStyle name="20% - Акцент2 2" xfId="5"/>
    <cellStyle name="20% — акцент2 2" xfId="268"/>
    <cellStyle name="20% - Акцент2 2 2" xfId="226"/>
    <cellStyle name="20% - Акцент2 2 3" xfId="269"/>
    <cellStyle name="20% - Акцент2 2 4" xfId="331"/>
    <cellStyle name="20% - Акцент2 2 5" xfId="341"/>
    <cellStyle name="20% - Акцент2 2 6" xfId="391"/>
    <cellStyle name="20% - Акцент2 2 7" xfId="440"/>
    <cellStyle name="20% - Акцент2 3" xfId="6"/>
    <cellStyle name="20% — акцент2 3" xfId="332"/>
    <cellStyle name="20% - Акцент2 3 2" xfId="227"/>
    <cellStyle name="20% - Акцент2 3 3" xfId="270"/>
    <cellStyle name="20% - Акцент2 3 4" xfId="342"/>
    <cellStyle name="20% - Акцент2 3 5" xfId="392"/>
    <cellStyle name="20% - Акцент2 3 6" xfId="441"/>
    <cellStyle name="20% - Акцент2 4" xfId="7"/>
    <cellStyle name="20% - Акцент2 4 2" xfId="228"/>
    <cellStyle name="20% - Акцент2 4 3" xfId="271"/>
    <cellStyle name="20% - Акцент2 4 4" xfId="343"/>
    <cellStyle name="20% - Акцент2 4 5" xfId="393"/>
    <cellStyle name="20% - Акцент2 4 6" xfId="442"/>
    <cellStyle name="20% - Акцент2 5" xfId="340"/>
    <cellStyle name="20% - Акцент2 6" xfId="390"/>
    <cellStyle name="20% - Акцент2 7" xfId="439"/>
    <cellStyle name="20% - Акцент3" xfId="207" builtinId="38" customBuiltin="1"/>
    <cellStyle name="20% - Акцент3 2" xfId="8"/>
    <cellStyle name="20% — акцент3 2" xfId="272"/>
    <cellStyle name="20% - Акцент3 2 2" xfId="229"/>
    <cellStyle name="20% - Акцент3 2 3" xfId="273"/>
    <cellStyle name="20% - Акцент3 2 4" xfId="329"/>
    <cellStyle name="20% - Акцент3 2 5" xfId="345"/>
    <cellStyle name="20% - Акцент3 2 6" xfId="395"/>
    <cellStyle name="20% - Акцент3 2 7" xfId="444"/>
    <cellStyle name="20% - Акцент3 3" xfId="9"/>
    <cellStyle name="20% — акцент3 3" xfId="330"/>
    <cellStyle name="20% - Акцент3 3 2" xfId="230"/>
    <cellStyle name="20% - Акцент3 3 3" xfId="274"/>
    <cellStyle name="20% - Акцент3 3 4" xfId="346"/>
    <cellStyle name="20% - Акцент3 3 5" xfId="396"/>
    <cellStyle name="20% - Акцент3 3 6" xfId="445"/>
    <cellStyle name="20% - Акцент3 4" xfId="10"/>
    <cellStyle name="20% - Акцент3 4 2" xfId="231"/>
    <cellStyle name="20% - Акцент3 4 3" xfId="275"/>
    <cellStyle name="20% - Акцент3 4 4" xfId="347"/>
    <cellStyle name="20% - Акцент3 4 5" xfId="397"/>
    <cellStyle name="20% - Акцент3 4 6" xfId="446"/>
    <cellStyle name="20% - Акцент3 5" xfId="344"/>
    <cellStyle name="20% - Акцент3 6" xfId="394"/>
    <cellStyle name="20% - Акцент3 7" xfId="443"/>
    <cellStyle name="20% - Акцент4" xfId="211" builtinId="42" customBuiltin="1"/>
    <cellStyle name="20% - Акцент4 2" xfId="11"/>
    <cellStyle name="20% — акцент4 2" xfId="276"/>
    <cellStyle name="20% - Акцент4 2 2" xfId="232"/>
    <cellStyle name="20% - Акцент4 2 3" xfId="277"/>
    <cellStyle name="20% - Акцент4 2 4" xfId="326"/>
    <cellStyle name="20% - Акцент4 2 5" xfId="349"/>
    <cellStyle name="20% - Акцент4 2 6" xfId="399"/>
    <cellStyle name="20% - Акцент4 2 7" xfId="448"/>
    <cellStyle name="20% - Акцент4 3" xfId="12"/>
    <cellStyle name="20% — акцент4 3" xfId="327"/>
    <cellStyle name="20% - Акцент4 3 2" xfId="233"/>
    <cellStyle name="20% - Акцент4 3 3" xfId="278"/>
    <cellStyle name="20% - Акцент4 3 4" xfId="350"/>
    <cellStyle name="20% - Акцент4 3 5" xfId="400"/>
    <cellStyle name="20% - Акцент4 3 6" xfId="449"/>
    <cellStyle name="20% - Акцент4 4" xfId="13"/>
    <cellStyle name="20% - Акцент4 4 2" xfId="234"/>
    <cellStyle name="20% - Акцент4 4 3" xfId="279"/>
    <cellStyle name="20% - Акцент4 4 4" xfId="351"/>
    <cellStyle name="20% - Акцент4 4 5" xfId="401"/>
    <cellStyle name="20% - Акцент4 4 6" xfId="450"/>
    <cellStyle name="20% - Акцент4 5" xfId="348"/>
    <cellStyle name="20% - Акцент4 6" xfId="398"/>
    <cellStyle name="20% - Акцент4 7" xfId="447"/>
    <cellStyle name="20% - Акцент5" xfId="215" builtinId="46" customBuiltin="1"/>
    <cellStyle name="20% - Акцент5 2" xfId="14"/>
    <cellStyle name="20% — акцент5 2" xfId="280"/>
    <cellStyle name="20% - Акцент5 2 2" xfId="235"/>
    <cellStyle name="20% - Акцент5 2 3" xfId="281"/>
    <cellStyle name="20% - Акцент5 2 4" xfId="324"/>
    <cellStyle name="20% - Акцент5 2 5" xfId="353"/>
    <cellStyle name="20% - Акцент5 2 6" xfId="403"/>
    <cellStyle name="20% - Акцент5 2 7" xfId="452"/>
    <cellStyle name="20% - Акцент5 3" xfId="15"/>
    <cellStyle name="20% — акцент5 3" xfId="325"/>
    <cellStyle name="20% - Акцент5 3 2" xfId="236"/>
    <cellStyle name="20% - Акцент5 3 3" xfId="282"/>
    <cellStyle name="20% - Акцент5 3 4" xfId="354"/>
    <cellStyle name="20% - Акцент5 3 5" xfId="404"/>
    <cellStyle name="20% - Акцент5 3 6" xfId="453"/>
    <cellStyle name="20% - Акцент5 4" xfId="16"/>
    <cellStyle name="20% - Акцент5 4 2" xfId="237"/>
    <cellStyle name="20% - Акцент5 4 3" xfId="283"/>
    <cellStyle name="20% - Акцент5 4 4" xfId="355"/>
    <cellStyle name="20% - Акцент5 4 5" xfId="405"/>
    <cellStyle name="20% - Акцент5 4 6" xfId="454"/>
    <cellStyle name="20% - Акцент5 5" xfId="352"/>
    <cellStyle name="20% - Акцент5 6" xfId="402"/>
    <cellStyle name="20% - Акцент5 7" xfId="451"/>
    <cellStyle name="20% - Акцент6" xfId="219" builtinId="50" customBuiltin="1"/>
    <cellStyle name="20% - Акцент6 2" xfId="17"/>
    <cellStyle name="20% — акцент6 2" xfId="284"/>
    <cellStyle name="20% - Акцент6 2 2" xfId="238"/>
    <cellStyle name="20% - Акцент6 2 3" xfId="285"/>
    <cellStyle name="20% - Акцент6 2 4" xfId="322"/>
    <cellStyle name="20% - Акцент6 2 5" xfId="357"/>
    <cellStyle name="20% - Акцент6 2 6" xfId="407"/>
    <cellStyle name="20% - Акцент6 2 7" xfId="456"/>
    <cellStyle name="20% - Акцент6 3" xfId="18"/>
    <cellStyle name="20% — акцент6 3" xfId="323"/>
    <cellStyle name="20% - Акцент6 3 2" xfId="239"/>
    <cellStyle name="20% - Акцент6 3 3" xfId="286"/>
    <cellStyle name="20% - Акцент6 3 4" xfId="358"/>
    <cellStyle name="20% - Акцент6 3 5" xfId="408"/>
    <cellStyle name="20% - Акцент6 3 6" xfId="457"/>
    <cellStyle name="20% - Акцент6 4" xfId="19"/>
    <cellStyle name="20% - Акцент6 4 2" xfId="240"/>
    <cellStyle name="20% - Акцент6 4 3" xfId="287"/>
    <cellStyle name="20% - Акцент6 4 4" xfId="359"/>
    <cellStyle name="20% - Акцент6 4 5" xfId="409"/>
    <cellStyle name="20% - Акцент6 4 6" xfId="458"/>
    <cellStyle name="20% - Акцент6 5" xfId="356"/>
    <cellStyle name="20% - Акцент6 6" xfId="406"/>
    <cellStyle name="20% - Акцент6 7" xfId="455"/>
    <cellStyle name="40% - Акцент1" xfId="200" builtinId="31" customBuiltin="1"/>
    <cellStyle name="40% - Акцент1 2" xfId="20"/>
    <cellStyle name="40% — акцент1 2" xfId="288"/>
    <cellStyle name="40% - Акцент1 2 2" xfId="241"/>
    <cellStyle name="40% - Акцент1 2 3" xfId="289"/>
    <cellStyle name="40% - Акцент1 2 4" xfId="320"/>
    <cellStyle name="40% - Акцент1 2 5" xfId="361"/>
    <cellStyle name="40% - Акцент1 2 6" xfId="411"/>
    <cellStyle name="40% - Акцент1 2 7" xfId="460"/>
    <cellStyle name="40% - Акцент1 3" xfId="21"/>
    <cellStyle name="40% — акцент1 3" xfId="321"/>
    <cellStyle name="40% - Акцент1 3 2" xfId="242"/>
    <cellStyle name="40% - Акцент1 3 3" xfId="290"/>
    <cellStyle name="40% - Акцент1 3 4" xfId="362"/>
    <cellStyle name="40% - Акцент1 3 5" xfId="412"/>
    <cellStyle name="40% - Акцент1 3 6" xfId="461"/>
    <cellStyle name="40% - Акцент1 4" xfId="22"/>
    <cellStyle name="40% - Акцент1 4 2" xfId="243"/>
    <cellStyle name="40% - Акцент1 4 3" xfId="291"/>
    <cellStyle name="40% - Акцент1 4 4" xfId="363"/>
    <cellStyle name="40% - Акцент1 4 5" xfId="413"/>
    <cellStyle name="40% - Акцент1 4 6" xfId="462"/>
    <cellStyle name="40% - Акцент1 5" xfId="360"/>
    <cellStyle name="40% - Акцент1 6" xfId="410"/>
    <cellStyle name="40% - Акцент1 7" xfId="459"/>
    <cellStyle name="40% - Акцент2" xfId="204" builtinId="35" customBuiltin="1"/>
    <cellStyle name="40% - Акцент2 2" xfId="23"/>
    <cellStyle name="40% — акцент2 2" xfId="292"/>
    <cellStyle name="40% - Акцент2 2 2" xfId="244"/>
    <cellStyle name="40% - Акцент2 2 3" xfId="293"/>
    <cellStyle name="40% - Акцент2 2 4" xfId="335"/>
    <cellStyle name="40% - Акцент2 2 5" xfId="365"/>
    <cellStyle name="40% - Акцент2 2 6" xfId="415"/>
    <cellStyle name="40% - Акцент2 2 7" xfId="464"/>
    <cellStyle name="40% - Акцент2 3" xfId="24"/>
    <cellStyle name="40% — акцент2 3" xfId="319"/>
    <cellStyle name="40% - Акцент2 3 2" xfId="245"/>
    <cellStyle name="40% - Акцент2 3 3" xfId="294"/>
    <cellStyle name="40% - Акцент2 3 4" xfId="366"/>
    <cellStyle name="40% - Акцент2 3 5" xfId="416"/>
    <cellStyle name="40% - Акцент2 3 6" xfId="465"/>
    <cellStyle name="40% - Акцент2 4" xfId="25"/>
    <cellStyle name="40% - Акцент2 4 2" xfId="246"/>
    <cellStyle name="40% - Акцент2 4 3" xfId="295"/>
    <cellStyle name="40% - Акцент2 4 4" xfId="367"/>
    <cellStyle name="40% - Акцент2 4 5" xfId="417"/>
    <cellStyle name="40% - Акцент2 4 6" xfId="466"/>
    <cellStyle name="40% - Акцент2 5" xfId="364"/>
    <cellStyle name="40% - Акцент2 6" xfId="414"/>
    <cellStyle name="40% - Акцент2 7" xfId="463"/>
    <cellStyle name="40% - Акцент3" xfId="208" builtinId="39" customBuiltin="1"/>
    <cellStyle name="40% - Акцент3 2" xfId="26"/>
    <cellStyle name="40% — акцент3 2" xfId="296"/>
    <cellStyle name="40% - Акцент3 2 2" xfId="247"/>
    <cellStyle name="40% - Акцент3 2 3" xfId="297"/>
    <cellStyle name="40% - Акцент3 2 4" xfId="318"/>
    <cellStyle name="40% - Акцент3 2 5" xfId="369"/>
    <cellStyle name="40% - Акцент3 2 6" xfId="419"/>
    <cellStyle name="40% - Акцент3 2 7" xfId="468"/>
    <cellStyle name="40% - Акцент3 3" xfId="27"/>
    <cellStyle name="40% — акцент3 3" xfId="263"/>
    <cellStyle name="40% - Акцент3 3 2" xfId="248"/>
    <cellStyle name="40% - Акцент3 3 3" xfId="298"/>
    <cellStyle name="40% - Акцент3 3 4" xfId="370"/>
    <cellStyle name="40% - Акцент3 3 5" xfId="420"/>
    <cellStyle name="40% - Акцент3 3 6" xfId="469"/>
    <cellStyle name="40% - Акцент3 4" xfId="28"/>
    <cellStyle name="40% - Акцент3 4 2" xfId="249"/>
    <cellStyle name="40% - Акцент3 4 3" xfId="299"/>
    <cellStyle name="40% - Акцент3 4 4" xfId="371"/>
    <cellStyle name="40% - Акцент3 4 5" xfId="421"/>
    <cellStyle name="40% - Акцент3 4 6" xfId="470"/>
    <cellStyle name="40% - Акцент3 5" xfId="368"/>
    <cellStyle name="40% - Акцент3 6" xfId="418"/>
    <cellStyle name="40% - Акцент3 7" xfId="467"/>
    <cellStyle name="40% - Акцент4" xfId="212" builtinId="43" customBuiltin="1"/>
    <cellStyle name="40% - Акцент4 2" xfId="29"/>
    <cellStyle name="40% — акцент4 2" xfId="300"/>
    <cellStyle name="40% - Акцент4 2 2" xfId="250"/>
    <cellStyle name="40% - Акцент4 2 3" xfId="301"/>
    <cellStyle name="40% - Акцент4 2 4" xfId="316"/>
    <cellStyle name="40% - Акцент4 2 5" xfId="373"/>
    <cellStyle name="40% - Акцент4 2 6" xfId="423"/>
    <cellStyle name="40% - Акцент4 2 7" xfId="472"/>
    <cellStyle name="40% - Акцент4 3" xfId="30"/>
    <cellStyle name="40% — акцент4 3" xfId="317"/>
    <cellStyle name="40% - Акцент4 3 2" xfId="251"/>
    <cellStyle name="40% - Акцент4 3 3" xfId="302"/>
    <cellStyle name="40% - Акцент4 3 4" xfId="374"/>
    <cellStyle name="40% - Акцент4 3 5" xfId="424"/>
    <cellStyle name="40% - Акцент4 3 6" xfId="473"/>
    <cellStyle name="40% - Акцент4 4" xfId="31"/>
    <cellStyle name="40% - Акцент4 4 2" xfId="252"/>
    <cellStyle name="40% - Акцент4 4 3" xfId="303"/>
    <cellStyle name="40% - Акцент4 4 4" xfId="375"/>
    <cellStyle name="40% - Акцент4 4 5" xfId="425"/>
    <cellStyle name="40% - Акцент4 4 6" xfId="474"/>
    <cellStyle name="40% - Акцент4 5" xfId="372"/>
    <cellStyle name="40% - Акцент4 6" xfId="422"/>
    <cellStyle name="40% - Акцент4 7" xfId="471"/>
    <cellStyle name="40% - Акцент5" xfId="216" builtinId="47" customBuiltin="1"/>
    <cellStyle name="40% - Акцент5 2" xfId="32"/>
    <cellStyle name="40% — акцент5 2" xfId="304"/>
    <cellStyle name="40% - Акцент5 2 2" xfId="253"/>
    <cellStyle name="40% - Акцент5 2 3" xfId="305"/>
    <cellStyle name="40% - Акцент5 2 4" xfId="314"/>
    <cellStyle name="40% - Акцент5 2 5" xfId="377"/>
    <cellStyle name="40% - Акцент5 2 6" xfId="427"/>
    <cellStyle name="40% - Акцент5 2 7" xfId="476"/>
    <cellStyle name="40% - Акцент5 3" xfId="33"/>
    <cellStyle name="40% — акцент5 3" xfId="315"/>
    <cellStyle name="40% - Акцент5 3 2" xfId="254"/>
    <cellStyle name="40% - Акцент5 3 3" xfId="306"/>
    <cellStyle name="40% - Акцент5 3 4" xfId="378"/>
    <cellStyle name="40% - Акцент5 3 5" xfId="428"/>
    <cellStyle name="40% - Акцент5 3 6" xfId="477"/>
    <cellStyle name="40% - Акцент5 4" xfId="34"/>
    <cellStyle name="40% - Акцент5 4 2" xfId="255"/>
    <cellStyle name="40% - Акцент5 4 3" xfId="307"/>
    <cellStyle name="40% - Акцент5 4 4" xfId="379"/>
    <cellStyle name="40% - Акцент5 4 5" xfId="429"/>
    <cellStyle name="40% - Акцент5 4 6" xfId="478"/>
    <cellStyle name="40% - Акцент5 5" xfId="376"/>
    <cellStyle name="40% - Акцент5 6" xfId="426"/>
    <cellStyle name="40% - Акцент5 7" xfId="475"/>
    <cellStyle name="40% - Акцент6" xfId="220" builtinId="51" customBuiltin="1"/>
    <cellStyle name="40% - Акцент6 2" xfId="35"/>
    <cellStyle name="40% — акцент6 2" xfId="308"/>
    <cellStyle name="40% - Акцент6 2 2" xfId="256"/>
    <cellStyle name="40% - Акцент6 2 3" xfId="309"/>
    <cellStyle name="40% - Акцент6 2 4" xfId="312"/>
    <cellStyle name="40% - Акцент6 2 5" xfId="381"/>
    <cellStyle name="40% - Акцент6 2 6" xfId="431"/>
    <cellStyle name="40% - Акцент6 2 7" xfId="480"/>
    <cellStyle name="40% - Акцент6 3" xfId="36"/>
    <cellStyle name="40% — акцент6 3" xfId="313"/>
    <cellStyle name="40% - Акцент6 3 2" xfId="257"/>
    <cellStyle name="40% - Акцент6 3 3" xfId="310"/>
    <cellStyle name="40% - Акцент6 3 4" xfId="382"/>
    <cellStyle name="40% - Акцент6 3 5" xfId="432"/>
    <cellStyle name="40% - Акцент6 3 6" xfId="481"/>
    <cellStyle name="40% - Акцент6 4" xfId="37"/>
    <cellStyle name="40% - Акцент6 4 2" xfId="258"/>
    <cellStyle name="40% - Акцент6 4 3" xfId="311"/>
    <cellStyle name="40% - Акцент6 4 4" xfId="383"/>
    <cellStyle name="40% - Акцент6 4 5" xfId="433"/>
    <cellStyle name="40% - Акцент6 4 6" xfId="482"/>
    <cellStyle name="40% - Акцент6 5" xfId="380"/>
    <cellStyle name="40% - Акцент6 6" xfId="430"/>
    <cellStyle name="40% - Акцент6 7" xfId="479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3" xfId="385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имечание 2 3" xfId="328"/>
    <cellStyle name="Примечание 2 4" xfId="384"/>
    <cellStyle name="Примечание 2 5" xfId="434"/>
    <cellStyle name="Примечание 2 6" xfId="483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zoomScale="90" zoomScaleNormal="100" zoomScaleSheetLayoutView="90" workbookViewId="0">
      <selection sqref="A1:F3"/>
    </sheetView>
  </sheetViews>
  <sheetFormatPr defaultColWidth="9.44140625" defaultRowHeight="13.8" x14ac:dyDescent="0.25"/>
  <cols>
    <col min="1" max="1" width="61.33203125" style="4" customWidth="1"/>
    <col min="2" max="2" width="15.88671875" style="4" customWidth="1"/>
    <col min="3" max="3" width="15" style="3" customWidth="1"/>
    <col min="4" max="4" width="14.33203125" style="2" customWidth="1"/>
    <col min="5" max="5" width="0" style="1" hidden="1" customWidth="1"/>
    <col min="6" max="6" width="16.21875" style="1" customWidth="1"/>
    <col min="7" max="16384" width="9.44140625" style="1"/>
  </cols>
  <sheetData>
    <row r="1" spans="1:6" x14ac:dyDescent="0.25">
      <c r="A1" s="82" t="s">
        <v>108</v>
      </c>
      <c r="B1" s="82"/>
      <c r="C1" s="82"/>
      <c r="D1" s="82"/>
      <c r="E1" s="82"/>
      <c r="F1" s="82"/>
    </row>
    <row r="2" spans="1:6" x14ac:dyDescent="0.25">
      <c r="A2" s="82"/>
      <c r="B2" s="82"/>
      <c r="C2" s="82"/>
      <c r="D2" s="82"/>
      <c r="E2" s="82"/>
      <c r="F2" s="82"/>
    </row>
    <row r="3" spans="1:6" ht="36.6" customHeight="1" x14ac:dyDescent="0.25">
      <c r="A3" s="82"/>
      <c r="B3" s="82"/>
      <c r="C3" s="82"/>
      <c r="D3" s="82"/>
      <c r="E3" s="82"/>
      <c r="F3" s="82"/>
    </row>
    <row r="4" spans="1:6" x14ac:dyDescent="0.25">
      <c r="A4" s="18"/>
      <c r="B4" s="17"/>
      <c r="D4" s="16"/>
    </row>
    <row r="5" spans="1:6" ht="69" x14ac:dyDescent="0.25">
      <c r="A5" s="13" t="s">
        <v>0</v>
      </c>
      <c r="B5" s="13" t="s">
        <v>1</v>
      </c>
      <c r="C5" s="15" t="s">
        <v>109</v>
      </c>
      <c r="D5" s="14" t="s">
        <v>2</v>
      </c>
      <c r="F5" s="19" t="s">
        <v>103</v>
      </c>
    </row>
    <row r="6" spans="1:6" x14ac:dyDescent="0.25">
      <c r="A6" s="13">
        <v>1</v>
      </c>
      <c r="B6" s="12">
        <v>2</v>
      </c>
      <c r="C6" s="11">
        <v>3</v>
      </c>
      <c r="D6" s="11">
        <v>4</v>
      </c>
      <c r="F6" s="11" t="s">
        <v>104</v>
      </c>
    </row>
    <row r="7" spans="1:6" x14ac:dyDescent="0.25">
      <c r="A7" s="20" t="s">
        <v>95</v>
      </c>
      <c r="B7" s="12"/>
      <c r="C7" s="11"/>
      <c r="D7" s="11"/>
      <c r="E7" s="4"/>
      <c r="F7" s="11"/>
    </row>
    <row r="8" spans="1:6" s="4" customFormat="1" x14ac:dyDescent="0.25">
      <c r="A8" s="13" t="s">
        <v>3</v>
      </c>
      <c r="B8" s="64">
        <f>B9+B25</f>
        <v>4202181.5</v>
      </c>
      <c r="C8" s="64">
        <f>C9+C25</f>
        <v>2384658.1</v>
      </c>
      <c r="D8" s="65">
        <f>C8/B8*100</f>
        <v>56.748098576893938</v>
      </c>
      <c r="E8" s="66"/>
      <c r="F8" s="64">
        <f>C8-B8</f>
        <v>-1817523.4</v>
      </c>
    </row>
    <row r="9" spans="1:6" s="4" customFormat="1" x14ac:dyDescent="0.25">
      <c r="A9" s="13" t="s">
        <v>52</v>
      </c>
      <c r="B9" s="65">
        <f>B10+B12+B13+B18+B22+B23+B24</f>
        <v>3303718.5999999996</v>
      </c>
      <c r="C9" s="65">
        <f>C10+C12+C13+C18+C22+C23+C24</f>
        <v>1799458.2000000002</v>
      </c>
      <c r="D9" s="65">
        <f>C9/B9*100</f>
        <v>54.46765956398346</v>
      </c>
      <c r="E9" s="67"/>
      <c r="F9" s="64">
        <f>C9-B9</f>
        <v>-1504260.3999999994</v>
      </c>
    </row>
    <row r="10" spans="1:6" s="4" customFormat="1" x14ac:dyDescent="0.25">
      <c r="A10" s="5" t="s">
        <v>105</v>
      </c>
      <c r="B10" s="64">
        <f>B11</f>
        <v>2202500</v>
      </c>
      <c r="C10" s="64">
        <f>C11</f>
        <v>1209349.6000000001</v>
      </c>
      <c r="D10" s="65">
        <f t="shared" ref="D10:D23" si="0">C10/B10*100</f>
        <v>54.90804086265608</v>
      </c>
      <c r="E10" s="67"/>
      <c r="F10" s="64">
        <f t="shared" ref="F10:F48" si="1">C10-B10</f>
        <v>-993150.39999999991</v>
      </c>
    </row>
    <row r="11" spans="1:6" s="4" customFormat="1" x14ac:dyDescent="0.25">
      <c r="A11" s="6" t="s">
        <v>4</v>
      </c>
      <c r="B11" s="68">
        <v>2202500</v>
      </c>
      <c r="C11" s="60">
        <v>1209349.6000000001</v>
      </c>
      <c r="D11" s="69">
        <f t="shared" si="0"/>
        <v>54.90804086265608</v>
      </c>
      <c r="E11" s="67"/>
      <c r="F11" s="68">
        <f t="shared" si="1"/>
        <v>-993150.39999999991</v>
      </c>
    </row>
    <row r="12" spans="1:6" s="4" customFormat="1" x14ac:dyDescent="0.25">
      <c r="A12" s="7" t="s">
        <v>65</v>
      </c>
      <c r="B12" s="64">
        <v>10481.9</v>
      </c>
      <c r="C12" s="78">
        <v>6058.6</v>
      </c>
      <c r="D12" s="65">
        <f t="shared" si="0"/>
        <v>57.800589587765586</v>
      </c>
      <c r="E12" s="67"/>
      <c r="F12" s="64">
        <f t="shared" si="1"/>
        <v>-4423.2999999999993</v>
      </c>
    </row>
    <row r="13" spans="1:6" s="4" customFormat="1" x14ac:dyDescent="0.25">
      <c r="A13" s="5" t="s">
        <v>66</v>
      </c>
      <c r="B13" s="64">
        <f>SUM(B14:B17)</f>
        <v>384459.8</v>
      </c>
      <c r="C13" s="64">
        <f>SUM(C14:C17)</f>
        <v>209359.50000000003</v>
      </c>
      <c r="D13" s="65">
        <f t="shared" si="0"/>
        <v>54.455498338187766</v>
      </c>
      <c r="E13" s="67"/>
      <c r="F13" s="64">
        <f t="shared" si="1"/>
        <v>-175100.29999999996</v>
      </c>
    </row>
    <row r="14" spans="1:6" s="4" customFormat="1" ht="27.6" x14ac:dyDescent="0.25">
      <c r="A14" s="8" t="s">
        <v>106</v>
      </c>
      <c r="B14" s="68">
        <v>38800</v>
      </c>
      <c r="C14" s="62">
        <v>26626.1</v>
      </c>
      <c r="D14" s="69">
        <f t="shared" si="0"/>
        <v>68.623969072164954</v>
      </c>
      <c r="E14" s="67"/>
      <c r="F14" s="68">
        <f t="shared" si="1"/>
        <v>-12173.900000000001</v>
      </c>
    </row>
    <row r="15" spans="1:6" s="4" customFormat="1" ht="27.6" x14ac:dyDescent="0.25">
      <c r="A15" s="6" t="s">
        <v>5</v>
      </c>
      <c r="B15" s="68">
        <v>327250.8</v>
      </c>
      <c r="C15" s="57">
        <v>172822.2</v>
      </c>
      <c r="D15" s="69">
        <f t="shared" si="0"/>
        <v>52.810321624882206</v>
      </c>
      <c r="E15" s="67"/>
      <c r="F15" s="68">
        <f t="shared" si="1"/>
        <v>-154428.59999999998</v>
      </c>
    </row>
    <row r="16" spans="1:6" s="4" customFormat="1" x14ac:dyDescent="0.25">
      <c r="A16" s="6" t="s">
        <v>6</v>
      </c>
      <c r="B16" s="68">
        <v>3946</v>
      </c>
      <c r="C16" s="57">
        <v>2523.6</v>
      </c>
      <c r="D16" s="69">
        <f t="shared" si="0"/>
        <v>63.953370501773946</v>
      </c>
      <c r="E16" s="67"/>
      <c r="F16" s="68">
        <f t="shared" si="1"/>
        <v>-1422.4</v>
      </c>
    </row>
    <row r="17" spans="1:6" s="4" customFormat="1" ht="27.6" x14ac:dyDescent="0.25">
      <c r="A17" s="6" t="s">
        <v>7</v>
      </c>
      <c r="B17" s="68">
        <v>14463</v>
      </c>
      <c r="C17" s="57">
        <v>7387.6</v>
      </c>
      <c r="D17" s="69">
        <f t="shared" si="0"/>
        <v>51.079305814837859</v>
      </c>
      <c r="E17" s="67"/>
      <c r="F17" s="68">
        <f t="shared" si="1"/>
        <v>-7075.4</v>
      </c>
    </row>
    <row r="18" spans="1:6" s="4" customFormat="1" x14ac:dyDescent="0.25">
      <c r="A18" s="5" t="s">
        <v>67</v>
      </c>
      <c r="B18" s="64">
        <f>B19+B20+B21</f>
        <v>568500</v>
      </c>
      <c r="C18" s="64">
        <f>C19+C20+C21</f>
        <v>290806.39999999997</v>
      </c>
      <c r="D18" s="65">
        <f t="shared" si="0"/>
        <v>51.153280562884774</v>
      </c>
      <c r="E18" s="67"/>
      <c r="F18" s="64">
        <f t="shared" si="1"/>
        <v>-277693.60000000003</v>
      </c>
    </row>
    <row r="19" spans="1:6" s="4" customFormat="1" x14ac:dyDescent="0.25">
      <c r="A19" s="6" t="s">
        <v>8</v>
      </c>
      <c r="B19" s="68">
        <v>172900</v>
      </c>
      <c r="C19" s="57">
        <v>18494.8</v>
      </c>
      <c r="D19" s="69">
        <f t="shared" si="0"/>
        <v>10.69681897050318</v>
      </c>
      <c r="E19" s="67"/>
      <c r="F19" s="68">
        <f t="shared" si="1"/>
        <v>-154405.20000000001</v>
      </c>
    </row>
    <row r="20" spans="1:6" s="4" customFormat="1" x14ac:dyDescent="0.25">
      <c r="A20" s="6" t="s">
        <v>9</v>
      </c>
      <c r="B20" s="68">
        <v>42700</v>
      </c>
      <c r="C20" s="57">
        <v>13279.3</v>
      </c>
      <c r="D20" s="69">
        <f t="shared" si="0"/>
        <v>31.099063231850117</v>
      </c>
      <c r="E20" s="67"/>
      <c r="F20" s="68">
        <f t="shared" si="1"/>
        <v>-29420.7</v>
      </c>
    </row>
    <row r="21" spans="1:6" s="4" customFormat="1" x14ac:dyDescent="0.25">
      <c r="A21" s="6" t="s">
        <v>10</v>
      </c>
      <c r="B21" s="68">
        <v>352900</v>
      </c>
      <c r="C21" s="57">
        <v>259032.3</v>
      </c>
      <c r="D21" s="69">
        <f t="shared" si="0"/>
        <v>73.401048455653168</v>
      </c>
      <c r="E21" s="67"/>
      <c r="F21" s="68">
        <f t="shared" si="1"/>
        <v>-93867.700000000012</v>
      </c>
    </row>
    <row r="22" spans="1:6" s="4" customFormat="1" ht="27.6" x14ac:dyDescent="0.25">
      <c r="A22" s="5" t="s">
        <v>68</v>
      </c>
      <c r="B22" s="64">
        <v>5886</v>
      </c>
      <c r="C22" s="64">
        <v>4411.2</v>
      </c>
      <c r="D22" s="65">
        <f>C22/B22*100</f>
        <v>74.943934760448514</v>
      </c>
      <c r="E22" s="67"/>
      <c r="F22" s="64">
        <f t="shared" si="1"/>
        <v>-1474.8000000000002</v>
      </c>
    </row>
    <row r="23" spans="1:6" s="4" customFormat="1" x14ac:dyDescent="0.25">
      <c r="A23" s="5" t="s">
        <v>69</v>
      </c>
      <c r="B23" s="64">
        <v>131890.9</v>
      </c>
      <c r="C23" s="64">
        <v>79472.600000000006</v>
      </c>
      <c r="D23" s="65">
        <f t="shared" si="0"/>
        <v>60.256317911243315</v>
      </c>
      <c r="E23" s="67"/>
      <c r="F23" s="64">
        <f t="shared" si="1"/>
        <v>-52418.299999999988</v>
      </c>
    </row>
    <row r="24" spans="1:6" s="4" customFormat="1" ht="27.6" x14ac:dyDescent="0.25">
      <c r="A24" s="5" t="s">
        <v>70</v>
      </c>
      <c r="B24" s="64"/>
      <c r="C24" s="78">
        <v>0.3</v>
      </c>
      <c r="D24" s="65"/>
      <c r="E24" s="67"/>
      <c r="F24" s="64">
        <f t="shared" si="1"/>
        <v>0.3</v>
      </c>
    </row>
    <row r="25" spans="1:6" s="4" customFormat="1" x14ac:dyDescent="0.25">
      <c r="A25" s="13" t="s">
        <v>53</v>
      </c>
      <c r="B25" s="64">
        <f>B26+B32+B33+B34+B37+B38</f>
        <v>898462.89999999991</v>
      </c>
      <c r="C25" s="64">
        <f>C26+C32+C33+C34+C37+C38</f>
        <v>585199.89999999991</v>
      </c>
      <c r="D25" s="65">
        <f>C25/B25*100</f>
        <v>65.133451809751961</v>
      </c>
      <c r="E25" s="67"/>
      <c r="F25" s="64">
        <f t="shared" si="1"/>
        <v>-313263</v>
      </c>
    </row>
    <row r="26" spans="1:6" s="4" customFormat="1" ht="27.6" x14ac:dyDescent="0.25">
      <c r="A26" s="5" t="s">
        <v>71</v>
      </c>
      <c r="B26" s="64">
        <f>B27+B28+B29+B30+B31</f>
        <v>521064.89999999997</v>
      </c>
      <c r="C26" s="64">
        <f>C27+C28+C29+C30+C31</f>
        <v>303347.90000000002</v>
      </c>
      <c r="D26" s="65">
        <f>C26/B26*100</f>
        <v>58.216913094702797</v>
      </c>
      <c r="E26" s="67"/>
      <c r="F26" s="64">
        <f t="shared" si="1"/>
        <v>-217716.99999999994</v>
      </c>
    </row>
    <row r="27" spans="1:6" s="4" customFormat="1" ht="55.2" x14ac:dyDescent="0.25">
      <c r="A27" s="6" t="s">
        <v>54</v>
      </c>
      <c r="B27" s="68">
        <v>10000</v>
      </c>
      <c r="C27" s="79">
        <v>4322.2</v>
      </c>
      <c r="D27" s="69">
        <f>C27/B27*100</f>
        <v>43.222000000000001</v>
      </c>
      <c r="E27" s="67"/>
      <c r="F27" s="68">
        <f t="shared" si="1"/>
        <v>-5677.8</v>
      </c>
    </row>
    <row r="28" spans="1:6" s="4" customFormat="1" x14ac:dyDescent="0.25">
      <c r="A28" s="6" t="s">
        <v>55</v>
      </c>
      <c r="B28" s="68">
        <v>327464.8</v>
      </c>
      <c r="C28" s="68">
        <f>197976.4+4419.5</f>
        <v>202395.9</v>
      </c>
      <c r="D28" s="69">
        <f>C28/B28*100</f>
        <v>61.806917873310354</v>
      </c>
      <c r="E28" s="67"/>
      <c r="F28" s="68">
        <f t="shared" si="1"/>
        <v>-125068.9</v>
      </c>
    </row>
    <row r="29" spans="1:6" x14ac:dyDescent="0.25">
      <c r="A29" s="6" t="s">
        <v>56</v>
      </c>
      <c r="B29" s="68">
        <v>55000.1</v>
      </c>
      <c r="C29" s="68">
        <f>5473.5+39400.4</f>
        <v>44873.9</v>
      </c>
      <c r="D29" s="69">
        <f>C29/B29*100</f>
        <v>81.588760747707738</v>
      </c>
      <c r="E29" s="67"/>
      <c r="F29" s="68">
        <f t="shared" si="1"/>
        <v>-10126.199999999997</v>
      </c>
    </row>
    <row r="30" spans="1:6" ht="27.6" x14ac:dyDescent="0.25">
      <c r="A30" s="6" t="s">
        <v>58</v>
      </c>
      <c r="B30" s="68"/>
      <c r="C30" s="57">
        <v>402.2</v>
      </c>
      <c r="D30" s="69"/>
      <c r="E30" s="67"/>
      <c r="F30" s="68">
        <f t="shared" si="1"/>
        <v>402.2</v>
      </c>
    </row>
    <row r="31" spans="1:6" x14ac:dyDescent="0.25">
      <c r="A31" s="6" t="s">
        <v>57</v>
      </c>
      <c r="B31" s="68">
        <v>128600</v>
      </c>
      <c r="C31" s="57">
        <v>51353.7</v>
      </c>
      <c r="D31" s="69">
        <f t="shared" ref="D31:D37" si="2">C31/B31*100</f>
        <v>39.932892690513214</v>
      </c>
      <c r="E31" s="67"/>
      <c r="F31" s="68">
        <f t="shared" si="1"/>
        <v>-77246.3</v>
      </c>
    </row>
    <row r="32" spans="1:6" x14ac:dyDescent="0.25">
      <c r="A32" s="7" t="s">
        <v>11</v>
      </c>
      <c r="B32" s="64">
        <v>13206.1</v>
      </c>
      <c r="C32" s="64">
        <v>11157.3</v>
      </c>
      <c r="D32" s="65">
        <f t="shared" si="2"/>
        <v>84.485957247029773</v>
      </c>
      <c r="E32" s="70"/>
      <c r="F32" s="64">
        <f t="shared" si="1"/>
        <v>-2048.8000000000011</v>
      </c>
    </row>
    <row r="33" spans="1:6" s="10" customFormat="1" ht="27.6" x14ac:dyDescent="0.25">
      <c r="A33" s="5" t="s">
        <v>86</v>
      </c>
      <c r="B33" s="64">
        <v>9400</v>
      </c>
      <c r="C33" s="64">
        <v>10405</v>
      </c>
      <c r="D33" s="65">
        <f t="shared" si="2"/>
        <v>110.69148936170212</v>
      </c>
      <c r="E33" s="67"/>
      <c r="F33" s="64">
        <f t="shared" si="1"/>
        <v>1005</v>
      </c>
    </row>
    <row r="34" spans="1:6" s="10" customFormat="1" x14ac:dyDescent="0.25">
      <c r="A34" s="5" t="s">
        <v>74</v>
      </c>
      <c r="B34" s="64">
        <f>B35+B36</f>
        <v>254160</v>
      </c>
      <c r="C34" s="64">
        <f>C35+C36</f>
        <v>167119.09999999998</v>
      </c>
      <c r="D34" s="65">
        <f t="shared" si="2"/>
        <v>65.753501731192941</v>
      </c>
      <c r="E34" s="67"/>
      <c r="F34" s="64">
        <f t="shared" si="1"/>
        <v>-87040.900000000023</v>
      </c>
    </row>
    <row r="35" spans="1:6" x14ac:dyDescent="0.25">
      <c r="A35" s="6" t="s">
        <v>59</v>
      </c>
      <c r="B35" s="68">
        <v>115000</v>
      </c>
      <c r="C35" s="57">
        <v>71793.399999999994</v>
      </c>
      <c r="D35" s="69">
        <f t="shared" si="2"/>
        <v>62.429043478260859</v>
      </c>
      <c r="E35" s="67"/>
      <c r="F35" s="68">
        <f t="shared" si="1"/>
        <v>-43206.600000000006</v>
      </c>
    </row>
    <row r="36" spans="1:6" x14ac:dyDescent="0.25">
      <c r="A36" s="6" t="s">
        <v>60</v>
      </c>
      <c r="B36" s="68">
        <v>139160</v>
      </c>
      <c r="C36" s="57">
        <v>95325.7</v>
      </c>
      <c r="D36" s="69">
        <f t="shared" si="2"/>
        <v>68.500790457027875</v>
      </c>
      <c r="E36" s="67"/>
      <c r="F36" s="68">
        <f t="shared" si="1"/>
        <v>-43834.3</v>
      </c>
    </row>
    <row r="37" spans="1:6" s="10" customFormat="1" x14ac:dyDescent="0.25">
      <c r="A37" s="5" t="s">
        <v>72</v>
      </c>
      <c r="B37" s="64">
        <v>55893.2</v>
      </c>
      <c r="C37" s="80">
        <v>63151.9</v>
      </c>
      <c r="D37" s="65">
        <f t="shared" si="2"/>
        <v>112.98673183857785</v>
      </c>
      <c r="E37" s="67"/>
      <c r="F37" s="64">
        <f t="shared" si="1"/>
        <v>7258.7000000000044</v>
      </c>
    </row>
    <row r="38" spans="1:6" s="10" customFormat="1" x14ac:dyDescent="0.25">
      <c r="A38" s="5" t="s">
        <v>73</v>
      </c>
      <c r="B38" s="64">
        <v>44738.7</v>
      </c>
      <c r="C38" s="53">
        <v>30018.7</v>
      </c>
      <c r="D38" s="65">
        <f t="shared" ref="D38:D47" si="3">C38/B38*100</f>
        <v>67.097836995710651</v>
      </c>
      <c r="E38" s="67"/>
      <c r="F38" s="64">
        <f t="shared" si="1"/>
        <v>-14719.999999999996</v>
      </c>
    </row>
    <row r="39" spans="1:6" s="4" customFormat="1" x14ac:dyDescent="0.25">
      <c r="A39" s="20" t="s">
        <v>61</v>
      </c>
      <c r="B39" s="64">
        <f>B40+B41+B42+B43+B44+B45+B46+B47</f>
        <v>8396084</v>
      </c>
      <c r="C39" s="64">
        <f>C40+C41+C42+C43+C44+C45+C46+C47</f>
        <v>4064801.7999999993</v>
      </c>
      <c r="D39" s="65">
        <f t="shared" si="3"/>
        <v>48.413067329960008</v>
      </c>
      <c r="E39" s="67"/>
      <c r="F39" s="64">
        <f t="shared" si="1"/>
        <v>-4331282.2000000011</v>
      </c>
    </row>
    <row r="40" spans="1:6" s="4" customFormat="1" x14ac:dyDescent="0.25">
      <c r="A40" s="6" t="s">
        <v>62</v>
      </c>
      <c r="B40" s="68">
        <v>9830</v>
      </c>
      <c r="C40" s="57">
        <v>102082</v>
      </c>
      <c r="D40" s="69">
        <f t="shared" si="3"/>
        <v>1038.4740590030519</v>
      </c>
      <c r="E40" s="67"/>
      <c r="F40" s="64">
        <f t="shared" si="1"/>
        <v>92252</v>
      </c>
    </row>
    <row r="41" spans="1:6" s="4" customFormat="1" x14ac:dyDescent="0.25">
      <c r="A41" s="6" t="s">
        <v>63</v>
      </c>
      <c r="B41" s="71">
        <v>3487362.6</v>
      </c>
      <c r="C41" s="60">
        <v>985068.9</v>
      </c>
      <c r="D41" s="69">
        <f t="shared" si="3"/>
        <v>28.246816089614541</v>
      </c>
      <c r="E41" s="67"/>
      <c r="F41" s="68">
        <f t="shared" si="1"/>
        <v>-2502293.7000000002</v>
      </c>
    </row>
    <row r="42" spans="1:6" s="4" customFormat="1" x14ac:dyDescent="0.25">
      <c r="A42" s="6" t="s">
        <v>64</v>
      </c>
      <c r="B42" s="71">
        <v>4555025.5</v>
      </c>
      <c r="C42" s="60">
        <v>3195254.8</v>
      </c>
      <c r="D42" s="69">
        <f t="shared" si="3"/>
        <v>70.147901477170649</v>
      </c>
      <c r="E42" s="67"/>
      <c r="F42" s="68">
        <f t="shared" si="1"/>
        <v>-1359770.7000000002</v>
      </c>
    </row>
    <row r="43" spans="1:6" s="4" customFormat="1" x14ac:dyDescent="0.25">
      <c r="A43" s="6" t="s">
        <v>12</v>
      </c>
      <c r="B43" s="71">
        <v>750516</v>
      </c>
      <c r="C43" s="60">
        <v>196733.4</v>
      </c>
      <c r="D43" s="69">
        <f t="shared" si="3"/>
        <v>26.213085397246694</v>
      </c>
      <c r="E43" s="67"/>
      <c r="F43" s="68">
        <f t="shared" si="1"/>
        <v>-553782.6</v>
      </c>
    </row>
    <row r="44" spans="1:6" s="4" customFormat="1" ht="27.6" x14ac:dyDescent="0.25">
      <c r="A44" s="6" t="s">
        <v>13</v>
      </c>
      <c r="B44" s="68"/>
      <c r="C44" s="68"/>
      <c r="D44" s="69"/>
      <c r="E44" s="67"/>
      <c r="F44" s="68">
        <f t="shared" si="1"/>
        <v>0</v>
      </c>
    </row>
    <row r="45" spans="1:6" s="4" customFormat="1" ht="27.6" x14ac:dyDescent="0.25">
      <c r="A45" s="6" t="s">
        <v>14</v>
      </c>
      <c r="B45" s="71">
        <v>10265.799999999999</v>
      </c>
      <c r="C45" s="60">
        <v>2513</v>
      </c>
      <c r="D45" s="69">
        <f t="shared" si="3"/>
        <v>24.47933916499445</v>
      </c>
      <c r="E45" s="67"/>
      <c r="F45" s="68">
        <f t="shared" si="1"/>
        <v>-7752.7999999999993</v>
      </c>
    </row>
    <row r="46" spans="1:6" s="4" customFormat="1" ht="69" x14ac:dyDescent="0.25">
      <c r="A46" s="6" t="s">
        <v>94</v>
      </c>
      <c r="B46" s="71">
        <v>135.6</v>
      </c>
      <c r="C46" s="68">
        <v>201.1</v>
      </c>
      <c r="D46" s="69">
        <f>C46/B46*100</f>
        <v>148.30383480825958</v>
      </c>
      <c r="E46" s="67"/>
      <c r="F46" s="68">
        <f t="shared" si="1"/>
        <v>65.5</v>
      </c>
    </row>
    <row r="47" spans="1:6" s="4" customFormat="1" ht="41.4" x14ac:dyDescent="0.25">
      <c r="A47" s="8" t="s">
        <v>75</v>
      </c>
      <c r="B47" s="72">
        <v>-417051.5</v>
      </c>
      <c r="C47" s="62">
        <v>-417051.4</v>
      </c>
      <c r="D47" s="69">
        <f t="shared" si="3"/>
        <v>99.999976022145958</v>
      </c>
      <c r="E47" s="67"/>
      <c r="F47" s="68">
        <f t="shared" si="1"/>
        <v>9.9999999976716936E-2</v>
      </c>
    </row>
    <row r="48" spans="1:6" x14ac:dyDescent="0.25">
      <c r="A48" s="20" t="s">
        <v>93</v>
      </c>
      <c r="B48" s="64">
        <f>B39+B25+B9</f>
        <v>12598265.5</v>
      </c>
      <c r="C48" s="64">
        <f>C39+C25+C9</f>
        <v>6449459.8999999994</v>
      </c>
      <c r="D48" s="65">
        <f>C48/B48*100</f>
        <v>51.193236878521084</v>
      </c>
      <c r="E48" s="67"/>
      <c r="F48" s="64">
        <f t="shared" si="1"/>
        <v>-6148805.6000000006</v>
      </c>
    </row>
    <row r="49" spans="1:6" x14ac:dyDescent="0.25">
      <c r="A49" s="20" t="s">
        <v>85</v>
      </c>
      <c r="B49" s="64"/>
      <c r="C49" s="64"/>
      <c r="D49" s="69"/>
      <c r="E49" s="67"/>
      <c r="F49" s="69"/>
    </row>
    <row r="50" spans="1:6" x14ac:dyDescent="0.25">
      <c r="A50" s="5" t="s">
        <v>76</v>
      </c>
      <c r="B50" s="64">
        <f>B51+B52+B53+B54+B55+B56+B57</f>
        <v>490675.8</v>
      </c>
      <c r="C50" s="64">
        <f>C51+C52+C53+C54+C55+C56+C57</f>
        <v>259597.5</v>
      </c>
      <c r="D50" s="65">
        <f t="shared" ref="D50:D72" si="4">C50/B50*100</f>
        <v>52.906114383468683</v>
      </c>
      <c r="E50" s="67"/>
      <c r="F50" s="65">
        <f>C50-B50</f>
        <v>-231078.3</v>
      </c>
    </row>
    <row r="51" spans="1:6" ht="41.4" x14ac:dyDescent="0.25">
      <c r="A51" s="6" t="s">
        <v>15</v>
      </c>
      <c r="B51" s="68">
        <v>19692.599999999999</v>
      </c>
      <c r="C51" s="57">
        <v>10313.299999999999</v>
      </c>
      <c r="D51" s="69">
        <f t="shared" si="4"/>
        <v>52.371449173801324</v>
      </c>
      <c r="E51" s="67"/>
      <c r="F51" s="69">
        <f>C51-B51</f>
        <v>-9379.2999999999993</v>
      </c>
    </row>
    <row r="52" spans="1:6" ht="41.4" x14ac:dyDescent="0.25">
      <c r="A52" s="6" t="s">
        <v>16</v>
      </c>
      <c r="B52" s="68">
        <v>166256.6</v>
      </c>
      <c r="C52" s="57">
        <v>95582.6</v>
      </c>
      <c r="D52" s="69">
        <f t="shared" si="4"/>
        <v>57.491010883176976</v>
      </c>
      <c r="E52" s="67"/>
      <c r="F52" s="69">
        <f t="shared" ref="F52:F98" si="5">C52-B52</f>
        <v>-70674</v>
      </c>
    </row>
    <row r="53" spans="1:6" x14ac:dyDescent="0.25">
      <c r="A53" s="6" t="s">
        <v>17</v>
      </c>
      <c r="B53" s="68">
        <v>169.5</v>
      </c>
      <c r="C53" s="57"/>
      <c r="D53" s="69">
        <f t="shared" si="4"/>
        <v>0</v>
      </c>
      <c r="E53" s="67"/>
      <c r="F53" s="69">
        <f t="shared" si="5"/>
        <v>-169.5</v>
      </c>
    </row>
    <row r="54" spans="1:6" ht="27.6" x14ac:dyDescent="0.25">
      <c r="A54" s="6" t="s">
        <v>18</v>
      </c>
      <c r="B54" s="68">
        <v>28809.9</v>
      </c>
      <c r="C54" s="57">
        <v>16445.5</v>
      </c>
      <c r="D54" s="69">
        <f t="shared" si="4"/>
        <v>57.08280834018862</v>
      </c>
      <c r="E54" s="67"/>
      <c r="F54" s="69">
        <f t="shared" si="5"/>
        <v>-12364.400000000001</v>
      </c>
    </row>
    <row r="55" spans="1:6" x14ac:dyDescent="0.25">
      <c r="A55" s="6" t="s">
        <v>19</v>
      </c>
      <c r="B55" s="68">
        <v>23700</v>
      </c>
      <c r="C55" s="57">
        <v>2286.6</v>
      </c>
      <c r="D55" s="69">
        <f t="shared" si="4"/>
        <v>9.6481012658227847</v>
      </c>
      <c r="E55" s="67"/>
      <c r="F55" s="69">
        <f t="shared" si="5"/>
        <v>-21413.4</v>
      </c>
    </row>
    <row r="56" spans="1:6" x14ac:dyDescent="0.25">
      <c r="A56" s="6" t="s">
        <v>20</v>
      </c>
      <c r="B56" s="68">
        <v>9293.2999999999993</v>
      </c>
      <c r="C56" s="57"/>
      <c r="D56" s="69">
        <f t="shared" si="4"/>
        <v>0</v>
      </c>
      <c r="E56" s="67"/>
      <c r="F56" s="69">
        <f t="shared" si="5"/>
        <v>-9293.2999999999993</v>
      </c>
    </row>
    <row r="57" spans="1:6" x14ac:dyDescent="0.25">
      <c r="A57" s="6" t="s">
        <v>21</v>
      </c>
      <c r="B57" s="68">
        <v>242753.9</v>
      </c>
      <c r="C57" s="57">
        <v>134969.5</v>
      </c>
      <c r="D57" s="69">
        <f t="shared" si="4"/>
        <v>55.599312719589676</v>
      </c>
      <c r="E57" s="67"/>
      <c r="F57" s="69">
        <f t="shared" si="5"/>
        <v>-107784.4</v>
      </c>
    </row>
    <row r="58" spans="1:6" ht="27.6" x14ac:dyDescent="0.25">
      <c r="A58" s="5" t="s">
        <v>77</v>
      </c>
      <c r="B58" s="64">
        <f>B59+B60+B61</f>
        <v>77570.3</v>
      </c>
      <c r="C58" s="64">
        <f>C59+C60+C61</f>
        <v>35422.800000000003</v>
      </c>
      <c r="D58" s="65">
        <f t="shared" si="4"/>
        <v>45.665415758350811</v>
      </c>
      <c r="E58" s="67"/>
      <c r="F58" s="65">
        <f t="shared" si="5"/>
        <v>-42147.5</v>
      </c>
    </row>
    <row r="59" spans="1:6" x14ac:dyDescent="0.25">
      <c r="A59" s="6" t="s">
        <v>22</v>
      </c>
      <c r="B59" s="68">
        <v>14358.1</v>
      </c>
      <c r="C59" s="57">
        <v>7789.2</v>
      </c>
      <c r="D59" s="69">
        <f t="shared" si="4"/>
        <v>54.249517693845284</v>
      </c>
      <c r="E59" s="67"/>
      <c r="F59" s="69">
        <f t="shared" si="5"/>
        <v>-6568.9000000000005</v>
      </c>
    </row>
    <row r="60" spans="1:6" ht="27.6" x14ac:dyDescent="0.25">
      <c r="A60" s="6" t="s">
        <v>23</v>
      </c>
      <c r="B60" s="68">
        <v>17714.2</v>
      </c>
      <c r="C60" s="57">
        <v>8584.2999999999993</v>
      </c>
      <c r="D60" s="69">
        <f t="shared" si="4"/>
        <v>48.459992548351032</v>
      </c>
      <c r="E60" s="67"/>
      <c r="F60" s="69">
        <f t="shared" si="5"/>
        <v>-9129.9000000000015</v>
      </c>
    </row>
    <row r="61" spans="1:6" ht="27.6" x14ac:dyDescent="0.25">
      <c r="A61" s="6" t="s">
        <v>24</v>
      </c>
      <c r="B61" s="68">
        <v>45498</v>
      </c>
      <c r="C61" s="57">
        <v>19049.3</v>
      </c>
      <c r="D61" s="69">
        <f t="shared" si="4"/>
        <v>41.868433777308887</v>
      </c>
      <c r="E61" s="67"/>
      <c r="F61" s="69">
        <f t="shared" si="5"/>
        <v>-26448.7</v>
      </c>
    </row>
    <row r="62" spans="1:6" x14ac:dyDescent="0.25">
      <c r="A62" s="5" t="s">
        <v>78</v>
      </c>
      <c r="B62" s="64">
        <f>B63+B64+B65</f>
        <v>3261820.5999999996</v>
      </c>
      <c r="C62" s="64">
        <f>C63+C64+C65</f>
        <v>1226838.2</v>
      </c>
      <c r="D62" s="65">
        <f t="shared" si="4"/>
        <v>37.612068548466468</v>
      </c>
      <c r="E62" s="67"/>
      <c r="F62" s="65">
        <f t="shared" si="5"/>
        <v>-2034982.3999999997</v>
      </c>
    </row>
    <row r="63" spans="1:6" x14ac:dyDescent="0.25">
      <c r="A63" s="6" t="s">
        <v>25</v>
      </c>
      <c r="B63" s="68">
        <v>97779.5</v>
      </c>
      <c r="C63" s="57">
        <v>59772.9</v>
      </c>
      <c r="D63" s="69">
        <f t="shared" si="4"/>
        <v>61.130298273155418</v>
      </c>
      <c r="E63" s="67"/>
      <c r="F63" s="69">
        <f t="shared" si="5"/>
        <v>-38006.6</v>
      </c>
    </row>
    <row r="64" spans="1:6" x14ac:dyDescent="0.25">
      <c r="A64" s="6" t="s">
        <v>26</v>
      </c>
      <c r="B64" s="68">
        <v>2620558.2999999998</v>
      </c>
      <c r="C64" s="57">
        <v>853065.1</v>
      </c>
      <c r="D64" s="69">
        <f t="shared" si="4"/>
        <v>32.552799912904057</v>
      </c>
      <c r="E64" s="67"/>
      <c r="F64" s="69">
        <f>C64-B64</f>
        <v>-1767493.1999999997</v>
      </c>
    </row>
    <row r="65" spans="1:6" x14ac:dyDescent="0.25">
      <c r="A65" s="6" t="s">
        <v>27</v>
      </c>
      <c r="B65" s="68">
        <v>543482.80000000005</v>
      </c>
      <c r="C65" s="57">
        <v>314000.2</v>
      </c>
      <c r="D65" s="69">
        <f t="shared" si="4"/>
        <v>57.775554258570828</v>
      </c>
      <c r="E65" s="67"/>
      <c r="F65" s="69">
        <f t="shared" si="5"/>
        <v>-229482.60000000003</v>
      </c>
    </row>
    <row r="66" spans="1:6" x14ac:dyDescent="0.25">
      <c r="A66" s="5" t="s">
        <v>98</v>
      </c>
      <c r="B66" s="64">
        <f>B67+B68+B69+B70</f>
        <v>1526759.2</v>
      </c>
      <c r="C66" s="64">
        <f>C67+C68+C69+C70</f>
        <v>487929.60000000003</v>
      </c>
      <c r="D66" s="65">
        <f t="shared" si="4"/>
        <v>31.958517099487597</v>
      </c>
      <c r="E66" s="67"/>
      <c r="F66" s="65">
        <f t="shared" si="5"/>
        <v>-1038829.5999999999</v>
      </c>
    </row>
    <row r="67" spans="1:6" x14ac:dyDescent="0.25">
      <c r="A67" s="6" t="s">
        <v>28</v>
      </c>
      <c r="B67" s="68">
        <v>132180</v>
      </c>
      <c r="C67" s="57">
        <v>38353.300000000003</v>
      </c>
      <c r="D67" s="69">
        <f t="shared" si="4"/>
        <v>29.015963080647605</v>
      </c>
      <c r="E67" s="67"/>
      <c r="F67" s="69">
        <f t="shared" si="5"/>
        <v>-93826.7</v>
      </c>
    </row>
    <row r="68" spans="1:6" x14ac:dyDescent="0.25">
      <c r="A68" s="6" t="s">
        <v>29</v>
      </c>
      <c r="B68" s="68">
        <v>88982.2</v>
      </c>
      <c r="C68" s="57">
        <v>12209.1</v>
      </c>
      <c r="D68" s="69">
        <f t="shared" si="4"/>
        <v>13.720834054451341</v>
      </c>
      <c r="E68" s="67"/>
      <c r="F68" s="69">
        <f t="shared" si="5"/>
        <v>-76773.099999999991</v>
      </c>
    </row>
    <row r="69" spans="1:6" x14ac:dyDescent="0.25">
      <c r="A69" s="6" t="s">
        <v>30</v>
      </c>
      <c r="B69" s="68">
        <v>1113891.3</v>
      </c>
      <c r="C69" s="57">
        <v>314908.2</v>
      </c>
      <c r="D69" s="69">
        <f t="shared" si="4"/>
        <v>28.270999154046716</v>
      </c>
      <c r="E69" s="67"/>
      <c r="F69" s="69">
        <f t="shared" si="5"/>
        <v>-798983.10000000009</v>
      </c>
    </row>
    <row r="70" spans="1:6" x14ac:dyDescent="0.25">
      <c r="A70" s="6" t="s">
        <v>31</v>
      </c>
      <c r="B70" s="68">
        <v>191705.7</v>
      </c>
      <c r="C70" s="57">
        <v>122459</v>
      </c>
      <c r="D70" s="69">
        <f t="shared" si="4"/>
        <v>63.878643149369054</v>
      </c>
      <c r="E70" s="67"/>
      <c r="F70" s="69">
        <f t="shared" si="5"/>
        <v>-69246.700000000012</v>
      </c>
    </row>
    <row r="71" spans="1:6" s="9" customFormat="1" x14ac:dyDescent="0.25">
      <c r="A71" s="5" t="s">
        <v>79</v>
      </c>
      <c r="B71" s="64">
        <f>B72+B73+B74</f>
        <v>203199.4</v>
      </c>
      <c r="C71" s="64">
        <f>C72+C73+C74</f>
        <v>57130.700000000004</v>
      </c>
      <c r="D71" s="65">
        <f t="shared" si="4"/>
        <v>28.115584986963547</v>
      </c>
      <c r="E71" s="67"/>
      <c r="F71" s="65">
        <f t="shared" si="5"/>
        <v>-146068.69999999998</v>
      </c>
    </row>
    <row r="72" spans="1:6" x14ac:dyDescent="0.25">
      <c r="A72" s="8" t="s">
        <v>32</v>
      </c>
      <c r="B72" s="68">
        <v>175129.1</v>
      </c>
      <c r="C72" s="62">
        <v>42516.5</v>
      </c>
      <c r="D72" s="69">
        <f t="shared" si="4"/>
        <v>24.277233195396995</v>
      </c>
      <c r="E72" s="67"/>
      <c r="F72" s="69">
        <f t="shared" si="5"/>
        <v>-132612.6</v>
      </c>
    </row>
    <row r="73" spans="1:6" ht="27.6" x14ac:dyDescent="0.25">
      <c r="A73" s="6" t="s">
        <v>33</v>
      </c>
      <c r="B73" s="68">
        <v>10599.3</v>
      </c>
      <c r="C73" s="57">
        <v>6274.8</v>
      </c>
      <c r="D73" s="69">
        <f t="shared" ref="D73:D98" si="6">C73/B73*100</f>
        <v>59.200135858028368</v>
      </c>
      <c r="E73" s="67"/>
      <c r="F73" s="69">
        <f t="shared" si="5"/>
        <v>-4324.4999999999991</v>
      </c>
    </row>
    <row r="74" spans="1:6" x14ac:dyDescent="0.25">
      <c r="A74" s="6" t="s">
        <v>34</v>
      </c>
      <c r="B74" s="68">
        <v>17471</v>
      </c>
      <c r="C74" s="57">
        <v>8339.4</v>
      </c>
      <c r="D74" s="69">
        <f t="shared" si="6"/>
        <v>47.732814378112295</v>
      </c>
      <c r="E74" s="67"/>
      <c r="F74" s="69">
        <f t="shared" si="5"/>
        <v>-9131.6</v>
      </c>
    </row>
    <row r="75" spans="1:6" x14ac:dyDescent="0.25">
      <c r="A75" s="5" t="s">
        <v>80</v>
      </c>
      <c r="B75" s="64">
        <f>B76+B77+B78++B79+B80</f>
        <v>7012915.3999999994</v>
      </c>
      <c r="C75" s="64">
        <f>C76+C77+C78++C79+C80</f>
        <v>4239738.1999999993</v>
      </c>
      <c r="D75" s="65">
        <f t="shared" si="6"/>
        <v>60.456143531975293</v>
      </c>
      <c r="E75" s="67"/>
      <c r="F75" s="65">
        <f t="shared" si="5"/>
        <v>-2773177.2</v>
      </c>
    </row>
    <row r="76" spans="1:6" x14ac:dyDescent="0.25">
      <c r="A76" s="6" t="s">
        <v>35</v>
      </c>
      <c r="B76" s="68">
        <v>3242423.4</v>
      </c>
      <c r="C76" s="57">
        <v>1718738.3</v>
      </c>
      <c r="D76" s="69">
        <f t="shared" si="6"/>
        <v>53.007830501099896</v>
      </c>
      <c r="E76" s="67"/>
      <c r="F76" s="69">
        <f t="shared" si="5"/>
        <v>-1523685.0999999999</v>
      </c>
    </row>
    <row r="77" spans="1:6" x14ac:dyDescent="0.25">
      <c r="A77" s="6" t="s">
        <v>36</v>
      </c>
      <c r="B77" s="68">
        <v>3237895.2</v>
      </c>
      <c r="C77" s="57">
        <v>2232795.7000000002</v>
      </c>
      <c r="D77" s="69">
        <f t="shared" si="6"/>
        <v>68.958244849925961</v>
      </c>
      <c r="E77" s="67"/>
      <c r="F77" s="69">
        <f t="shared" si="5"/>
        <v>-1005099.5</v>
      </c>
    </row>
    <row r="78" spans="1:6" x14ac:dyDescent="0.25">
      <c r="A78" s="6" t="s">
        <v>37</v>
      </c>
      <c r="B78" s="68">
        <v>388550.5</v>
      </c>
      <c r="C78" s="57">
        <v>203737.9</v>
      </c>
      <c r="D78" s="69">
        <f t="shared" si="6"/>
        <v>52.435371978674581</v>
      </c>
      <c r="E78" s="67"/>
      <c r="F78" s="69">
        <f t="shared" si="5"/>
        <v>-184812.6</v>
      </c>
    </row>
    <row r="79" spans="1:6" x14ac:dyDescent="0.25">
      <c r="A79" s="6" t="s">
        <v>38</v>
      </c>
      <c r="B79" s="68">
        <v>537.79999999999995</v>
      </c>
      <c r="C79" s="57">
        <v>471.8</v>
      </c>
      <c r="D79" s="69">
        <f t="shared" si="6"/>
        <v>87.727779843808122</v>
      </c>
      <c r="E79" s="67"/>
      <c r="F79" s="69">
        <f t="shared" si="5"/>
        <v>-65.999999999999943</v>
      </c>
    </row>
    <row r="80" spans="1:6" x14ac:dyDescent="0.25">
      <c r="A80" s="6" t="s">
        <v>39</v>
      </c>
      <c r="B80" s="68">
        <v>143508.5</v>
      </c>
      <c r="C80" s="57">
        <v>83994.5</v>
      </c>
      <c r="D80" s="69">
        <f t="shared" si="6"/>
        <v>58.529285721751677</v>
      </c>
      <c r="E80" s="67"/>
      <c r="F80" s="69">
        <f t="shared" si="5"/>
        <v>-59514</v>
      </c>
    </row>
    <row r="81" spans="1:6" x14ac:dyDescent="0.25">
      <c r="A81" s="5" t="s">
        <v>81</v>
      </c>
      <c r="B81" s="64">
        <f>B82+B83</f>
        <v>361826</v>
      </c>
      <c r="C81" s="64">
        <f>C82+C83</f>
        <v>161287.1</v>
      </c>
      <c r="D81" s="65">
        <f t="shared" si="6"/>
        <v>44.575873486150805</v>
      </c>
      <c r="E81" s="67"/>
      <c r="F81" s="65">
        <f t="shared" si="5"/>
        <v>-200538.9</v>
      </c>
    </row>
    <row r="82" spans="1:6" x14ac:dyDescent="0.25">
      <c r="A82" s="6" t="s">
        <v>40</v>
      </c>
      <c r="B82" s="68">
        <v>314956.59999999998</v>
      </c>
      <c r="C82" s="57">
        <v>134605.1</v>
      </c>
      <c r="D82" s="69">
        <f t="shared" si="6"/>
        <v>42.737666078437478</v>
      </c>
      <c r="E82" s="67"/>
      <c r="F82" s="69">
        <f t="shared" si="5"/>
        <v>-180351.49999999997</v>
      </c>
    </row>
    <row r="83" spans="1:6" x14ac:dyDescent="0.25">
      <c r="A83" s="6" t="s">
        <v>41</v>
      </c>
      <c r="B83" s="68">
        <v>46869.4</v>
      </c>
      <c r="C83" s="57">
        <v>26682</v>
      </c>
      <c r="D83" s="69">
        <f t="shared" si="6"/>
        <v>56.928401046311663</v>
      </c>
      <c r="E83" s="67"/>
      <c r="F83" s="69">
        <f t="shared" si="5"/>
        <v>-20187.400000000001</v>
      </c>
    </row>
    <row r="84" spans="1:6" x14ac:dyDescent="0.25">
      <c r="A84" s="5" t="s">
        <v>82</v>
      </c>
      <c r="B84" s="64">
        <f>B85+B86+B87+B88</f>
        <v>226208.19999999998</v>
      </c>
      <c r="C84" s="64">
        <f>C85+C86+C87+C88</f>
        <v>45866.499999999993</v>
      </c>
      <c r="D84" s="65">
        <f t="shared" si="6"/>
        <v>20.276232249759289</v>
      </c>
      <c r="E84" s="67"/>
      <c r="F84" s="65">
        <f t="shared" si="5"/>
        <v>-180341.69999999998</v>
      </c>
    </row>
    <row r="85" spans="1:6" x14ac:dyDescent="0.25">
      <c r="A85" s="6" t="s">
        <v>42</v>
      </c>
      <c r="B85" s="68">
        <v>661.4</v>
      </c>
      <c r="C85" s="57">
        <v>240.8</v>
      </c>
      <c r="D85" s="69">
        <f t="shared" si="6"/>
        <v>36.407620199576655</v>
      </c>
      <c r="E85" s="67"/>
      <c r="F85" s="69">
        <f t="shared" si="5"/>
        <v>-420.59999999999997</v>
      </c>
    </row>
    <row r="86" spans="1:6" x14ac:dyDescent="0.25">
      <c r="A86" s="6" t="s">
        <v>43</v>
      </c>
      <c r="B86" s="68">
        <v>11858.9</v>
      </c>
      <c r="C86" s="57">
        <v>4947.8999999999996</v>
      </c>
      <c r="D86" s="69">
        <f t="shared" si="6"/>
        <v>41.723094047508617</v>
      </c>
      <c r="E86" s="67"/>
      <c r="F86" s="69">
        <f t="shared" si="5"/>
        <v>-6911</v>
      </c>
    </row>
    <row r="87" spans="1:6" x14ac:dyDescent="0.25">
      <c r="A87" s="6" t="s">
        <v>44</v>
      </c>
      <c r="B87" s="68">
        <v>213079.6</v>
      </c>
      <c r="C87" s="57">
        <v>40421.1</v>
      </c>
      <c r="D87" s="69">
        <f t="shared" si="6"/>
        <v>18.969953012864675</v>
      </c>
      <c r="E87" s="67"/>
      <c r="F87" s="69">
        <f t="shared" si="5"/>
        <v>-172658.5</v>
      </c>
    </row>
    <row r="88" spans="1:6" x14ac:dyDescent="0.25">
      <c r="A88" s="6" t="s">
        <v>45</v>
      </c>
      <c r="B88" s="68">
        <v>608.29999999999995</v>
      </c>
      <c r="C88" s="57">
        <v>256.7</v>
      </c>
      <c r="D88" s="69">
        <f t="shared" si="6"/>
        <v>42.199572579319415</v>
      </c>
      <c r="E88" s="67"/>
      <c r="F88" s="69">
        <f t="shared" si="5"/>
        <v>-351.59999999999997</v>
      </c>
    </row>
    <row r="89" spans="1:6" x14ac:dyDescent="0.25">
      <c r="A89" s="5" t="s">
        <v>83</v>
      </c>
      <c r="B89" s="64">
        <f>B90+B91+B92+B93</f>
        <v>394332</v>
      </c>
      <c r="C89" s="64">
        <f>C90+C91+C92+C93</f>
        <v>194086.8</v>
      </c>
      <c r="D89" s="65">
        <f t="shared" si="6"/>
        <v>49.219135145004714</v>
      </c>
      <c r="E89" s="67"/>
      <c r="F89" s="65">
        <f t="shared" si="5"/>
        <v>-200245.2</v>
      </c>
    </row>
    <row r="90" spans="1:6" x14ac:dyDescent="0.25">
      <c r="A90" s="8" t="s">
        <v>46</v>
      </c>
      <c r="B90" s="68">
        <v>27358.6</v>
      </c>
      <c r="C90" s="62">
        <v>14610</v>
      </c>
      <c r="D90" s="69">
        <f t="shared" si="6"/>
        <v>53.401855358095808</v>
      </c>
      <c r="E90" s="67"/>
      <c r="F90" s="69">
        <f t="shared" si="5"/>
        <v>-12748.599999999999</v>
      </c>
    </row>
    <row r="91" spans="1:6" x14ac:dyDescent="0.25">
      <c r="A91" s="8" t="s">
        <v>47</v>
      </c>
      <c r="B91" s="68">
        <v>62790.5</v>
      </c>
      <c r="C91" s="62">
        <v>2447.3000000000002</v>
      </c>
      <c r="D91" s="69">
        <f t="shared" si="6"/>
        <v>3.8975641219611252</v>
      </c>
      <c r="E91" s="67"/>
      <c r="F91" s="69">
        <f t="shared" si="5"/>
        <v>-60343.199999999997</v>
      </c>
    </row>
    <row r="92" spans="1:6" x14ac:dyDescent="0.25">
      <c r="A92" s="8" t="s">
        <v>48</v>
      </c>
      <c r="B92" s="68">
        <v>286221.40000000002</v>
      </c>
      <c r="C92" s="62">
        <v>165810.1</v>
      </c>
      <c r="D92" s="69">
        <f t="shared" si="6"/>
        <v>57.930713776118772</v>
      </c>
      <c r="E92" s="67"/>
      <c r="F92" s="69">
        <f t="shared" si="5"/>
        <v>-120411.30000000002</v>
      </c>
    </row>
    <row r="93" spans="1:6" x14ac:dyDescent="0.25">
      <c r="A93" s="8" t="s">
        <v>49</v>
      </c>
      <c r="B93" s="68">
        <v>17961.5</v>
      </c>
      <c r="C93" s="62">
        <v>11219.4</v>
      </c>
      <c r="D93" s="69">
        <f t="shared" si="6"/>
        <v>62.46360270578738</v>
      </c>
      <c r="E93" s="67"/>
      <c r="F93" s="69">
        <f t="shared" si="5"/>
        <v>-6742.1</v>
      </c>
    </row>
    <row r="94" spans="1:6" x14ac:dyDescent="0.25">
      <c r="A94" s="7" t="s">
        <v>84</v>
      </c>
      <c r="B94" s="64">
        <f>B95+B96</f>
        <v>18038</v>
      </c>
      <c r="C94" s="64">
        <f>C95+C96</f>
        <v>10543.2</v>
      </c>
      <c r="D94" s="65">
        <f t="shared" si="6"/>
        <v>58.449939017629447</v>
      </c>
      <c r="E94" s="67"/>
      <c r="F94" s="65">
        <f t="shared" si="5"/>
        <v>-7494.7999999999993</v>
      </c>
    </row>
    <row r="95" spans="1:6" x14ac:dyDescent="0.25">
      <c r="A95" s="6" t="s">
        <v>50</v>
      </c>
      <c r="B95" s="68">
        <v>8850</v>
      </c>
      <c r="C95" s="62">
        <v>4420.8</v>
      </c>
      <c r="D95" s="69">
        <f t="shared" si="6"/>
        <v>49.952542372881361</v>
      </c>
      <c r="E95" s="67"/>
      <c r="F95" s="69">
        <f t="shared" si="5"/>
        <v>-4429.2</v>
      </c>
    </row>
    <row r="96" spans="1:6" x14ac:dyDescent="0.25">
      <c r="A96" s="6" t="s">
        <v>51</v>
      </c>
      <c r="B96" s="68">
        <v>9188</v>
      </c>
      <c r="C96" s="62">
        <v>6122.4</v>
      </c>
      <c r="D96" s="69">
        <f t="shared" si="6"/>
        <v>66.634740966478006</v>
      </c>
      <c r="E96" s="67"/>
      <c r="F96" s="69">
        <f t="shared" si="5"/>
        <v>-3065.6000000000004</v>
      </c>
    </row>
    <row r="97" spans="1:6" x14ac:dyDescent="0.25">
      <c r="A97" s="7" t="s">
        <v>107</v>
      </c>
      <c r="B97" s="64">
        <v>148517.1</v>
      </c>
      <c r="C97" s="57">
        <v>90111.3</v>
      </c>
      <c r="D97" s="65">
        <f t="shared" si="6"/>
        <v>60.674023395285793</v>
      </c>
      <c r="E97" s="67"/>
      <c r="F97" s="69">
        <f t="shared" si="5"/>
        <v>-58405.8</v>
      </c>
    </row>
    <row r="98" spans="1:6" x14ac:dyDescent="0.25">
      <c r="A98" s="20" t="s">
        <v>92</v>
      </c>
      <c r="B98" s="64">
        <f>B50+B58+B62+B66+B71+B75+B81+B84+B89+B94+B97</f>
        <v>13721861.999999998</v>
      </c>
      <c r="C98" s="64">
        <f>C50+C58+C62+C66+C71+C75+C81+C84+C89+C94+C97</f>
        <v>6808551.8999999985</v>
      </c>
      <c r="D98" s="65">
        <f t="shared" si="6"/>
        <v>49.618279938976208</v>
      </c>
      <c r="E98" s="67"/>
      <c r="F98" s="65">
        <f t="shared" si="5"/>
        <v>-6913310.0999999996</v>
      </c>
    </row>
    <row r="99" spans="1:6" ht="27.6" x14ac:dyDescent="0.25">
      <c r="A99" s="22" t="s">
        <v>102</v>
      </c>
      <c r="B99" s="73">
        <v>350802.1</v>
      </c>
      <c r="C99" s="81"/>
      <c r="D99" s="74"/>
      <c r="E99" s="67"/>
      <c r="F99" s="75"/>
    </row>
    <row r="100" spans="1:6" x14ac:dyDescent="0.25">
      <c r="A100" s="22"/>
      <c r="B100" s="73"/>
      <c r="C100" s="81"/>
      <c r="D100" s="74"/>
      <c r="E100" s="67"/>
      <c r="F100" s="75"/>
    </row>
    <row r="101" spans="1:6" x14ac:dyDescent="0.25">
      <c r="A101" s="21" t="s">
        <v>99</v>
      </c>
      <c r="B101" s="64">
        <f>B48-B98+B99</f>
        <v>-772794.39999999816</v>
      </c>
      <c r="C101" s="64">
        <f>C48-C98+C99</f>
        <v>-359091.99999999907</v>
      </c>
      <c r="D101" s="65"/>
      <c r="E101" s="76"/>
      <c r="F101" s="68" t="s">
        <v>97</v>
      </c>
    </row>
    <row r="102" spans="1:6" x14ac:dyDescent="0.25">
      <c r="A102" s="7" t="s">
        <v>87</v>
      </c>
      <c r="B102" s="64">
        <f>B103+B104</f>
        <v>357113.89999999991</v>
      </c>
      <c r="C102" s="64">
        <f>C103+C104</f>
        <v>-250000</v>
      </c>
      <c r="D102" s="77"/>
      <c r="E102" s="76"/>
      <c r="F102" s="68" t="s">
        <v>97</v>
      </c>
    </row>
    <row r="103" spans="1:6" x14ac:dyDescent="0.25">
      <c r="A103" s="8" t="s">
        <v>88</v>
      </c>
      <c r="B103" s="68">
        <v>2128413.9</v>
      </c>
      <c r="C103" s="69">
        <v>783000</v>
      </c>
      <c r="D103" s="77"/>
      <c r="E103" s="76"/>
      <c r="F103" s="68" t="s">
        <v>97</v>
      </c>
    </row>
    <row r="104" spans="1:6" x14ac:dyDescent="0.25">
      <c r="A104" s="8" t="s">
        <v>89</v>
      </c>
      <c r="B104" s="68">
        <v>-1771300</v>
      </c>
      <c r="C104" s="69">
        <v>-1033000</v>
      </c>
      <c r="D104" s="77"/>
      <c r="E104" s="76"/>
      <c r="F104" s="68" t="s">
        <v>97</v>
      </c>
    </row>
    <row r="105" spans="1:6" x14ac:dyDescent="0.25">
      <c r="A105" s="7" t="s">
        <v>96</v>
      </c>
      <c r="B105" s="64">
        <v>-18000</v>
      </c>
      <c r="C105" s="64">
        <v>317800</v>
      </c>
      <c r="D105" s="77"/>
      <c r="E105" s="76"/>
      <c r="F105" s="68" t="s">
        <v>97</v>
      </c>
    </row>
    <row r="106" spans="1:6" ht="27.6" x14ac:dyDescent="0.25">
      <c r="A106" s="7" t="s">
        <v>90</v>
      </c>
      <c r="B106" s="64">
        <v>433680.5</v>
      </c>
      <c r="C106" s="64">
        <v>291292</v>
      </c>
      <c r="D106" s="77"/>
      <c r="E106" s="76"/>
      <c r="F106" s="68" t="s">
        <v>97</v>
      </c>
    </row>
    <row r="107" spans="1:6" x14ac:dyDescent="0.25">
      <c r="A107" s="23" t="s">
        <v>91</v>
      </c>
      <c r="B107" s="64">
        <f>B102+B105+B106</f>
        <v>772794.39999999991</v>
      </c>
      <c r="C107" s="64">
        <f>C102+C105+C106</f>
        <v>359092</v>
      </c>
      <c r="D107" s="77"/>
      <c r="E107" s="76"/>
      <c r="F107" s="68" t="s">
        <v>97</v>
      </c>
    </row>
    <row r="111" spans="1:6" x14ac:dyDescent="0.25">
      <c r="A111" s="4" t="s">
        <v>100</v>
      </c>
      <c r="F111" s="24" t="s">
        <v>101</v>
      </c>
    </row>
  </sheetData>
  <mergeCells count="1">
    <mergeCell ref="A1:F3"/>
  </mergeCells>
  <pageMargins left="0.59055118110236227" right="0.39370078740157483" top="0.39370078740157483" bottom="0.39370078740157483" header="0.11811023622047245" footer="0.11811023622047245"/>
  <pageSetup paperSize="9" scale="75" fitToHeight="0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4" workbookViewId="0">
      <selection activeCell="E59" sqref="A1:E59"/>
    </sheetView>
  </sheetViews>
  <sheetFormatPr defaultRowHeight="14.4" x14ac:dyDescent="0.3"/>
  <cols>
    <col min="1" max="1" width="92.5546875" customWidth="1"/>
  </cols>
  <sheetData>
    <row r="1" spans="1:5" x14ac:dyDescent="0.3">
      <c r="A1" s="25" t="s">
        <v>3</v>
      </c>
      <c r="B1" s="26" t="s">
        <v>110</v>
      </c>
      <c r="C1" s="27">
        <f>C3+C7+C12+C16+C19+C23+C24+C36+C38+C41+C44+C45+C5</f>
        <v>4202181.5</v>
      </c>
      <c r="D1" s="28">
        <f>D3+D7+D12+D16+D19+D23+D24+D36+D38+D41+D44+D45+D5</f>
        <v>2384658.1</v>
      </c>
      <c r="E1" s="29">
        <f>D1/C1*100</f>
        <v>56.748098576893938</v>
      </c>
    </row>
    <row r="2" spans="1:5" x14ac:dyDescent="0.3">
      <c r="A2" s="30" t="s">
        <v>111</v>
      </c>
      <c r="B2" s="31"/>
      <c r="C2" s="32"/>
      <c r="D2" s="33"/>
      <c r="E2" s="34"/>
    </row>
    <row r="3" spans="1:5" x14ac:dyDescent="0.3">
      <c r="A3" s="35" t="s">
        <v>112</v>
      </c>
      <c r="B3" s="36" t="s">
        <v>113</v>
      </c>
      <c r="C3" s="37">
        <f>C4</f>
        <v>2202500</v>
      </c>
      <c r="D3" s="38">
        <f>D4</f>
        <v>1209349.6000000001</v>
      </c>
      <c r="E3" s="39">
        <f t="shared" ref="E3:E22" si="0">D3/C3*100</f>
        <v>54.90804086265608</v>
      </c>
    </row>
    <row r="4" spans="1:5" x14ac:dyDescent="0.3">
      <c r="A4" s="30" t="s">
        <v>4</v>
      </c>
      <c r="B4" s="40" t="s">
        <v>114</v>
      </c>
      <c r="C4" s="41">
        <v>2202500</v>
      </c>
      <c r="D4" s="42">
        <v>1209349.6000000001</v>
      </c>
      <c r="E4" s="43">
        <f t="shared" si="0"/>
        <v>54.90804086265608</v>
      </c>
    </row>
    <row r="5" spans="1:5" ht="27.6" x14ac:dyDescent="0.3">
      <c r="A5" s="25" t="s">
        <v>115</v>
      </c>
      <c r="B5" s="44" t="s">
        <v>116</v>
      </c>
      <c r="C5" s="45">
        <f>C6</f>
        <v>10481.9</v>
      </c>
      <c r="D5" s="46">
        <f>D6</f>
        <v>6058.6</v>
      </c>
      <c r="E5" s="29">
        <f t="shared" si="0"/>
        <v>57.800589587765586</v>
      </c>
    </row>
    <row r="6" spans="1:5" ht="27.6" x14ac:dyDescent="0.3">
      <c r="A6" s="30" t="s">
        <v>117</v>
      </c>
      <c r="B6" s="31" t="s">
        <v>118</v>
      </c>
      <c r="C6" s="32">
        <v>10481.9</v>
      </c>
      <c r="D6" s="33">
        <v>6058.6</v>
      </c>
      <c r="E6" s="34">
        <f t="shared" si="0"/>
        <v>57.800589587765586</v>
      </c>
    </row>
    <row r="7" spans="1:5" x14ac:dyDescent="0.3">
      <c r="A7" s="35" t="s">
        <v>119</v>
      </c>
      <c r="B7" s="26" t="s">
        <v>120</v>
      </c>
      <c r="C7" s="45">
        <f>SUM(C8:C11)</f>
        <v>384459.8</v>
      </c>
      <c r="D7" s="46">
        <f>SUM(D8:D11)</f>
        <v>209359.50000000003</v>
      </c>
      <c r="E7" s="29">
        <f t="shared" si="0"/>
        <v>54.455498338187766</v>
      </c>
    </row>
    <row r="8" spans="1:5" x14ac:dyDescent="0.3">
      <c r="A8" s="47" t="s">
        <v>106</v>
      </c>
      <c r="B8" s="48" t="s">
        <v>121</v>
      </c>
      <c r="C8" s="49">
        <v>38800</v>
      </c>
      <c r="D8" s="50">
        <v>26626.1</v>
      </c>
      <c r="E8" s="34">
        <f t="shared" si="0"/>
        <v>68.623969072164954</v>
      </c>
    </row>
    <row r="9" spans="1:5" x14ac:dyDescent="0.3">
      <c r="A9" s="30" t="s">
        <v>5</v>
      </c>
      <c r="B9" s="31" t="s">
        <v>122</v>
      </c>
      <c r="C9" s="32">
        <v>327250.8</v>
      </c>
      <c r="D9" s="33">
        <v>172822.2</v>
      </c>
      <c r="E9" s="34">
        <f t="shared" si="0"/>
        <v>52.810321624882206</v>
      </c>
    </row>
    <row r="10" spans="1:5" x14ac:dyDescent="0.3">
      <c r="A10" s="30" t="s">
        <v>6</v>
      </c>
      <c r="B10" s="31" t="s">
        <v>123</v>
      </c>
      <c r="C10" s="32">
        <v>3946</v>
      </c>
      <c r="D10" s="33">
        <v>2523.6</v>
      </c>
      <c r="E10" s="34">
        <f t="shared" si="0"/>
        <v>63.953370501773946</v>
      </c>
    </row>
    <row r="11" spans="1:5" x14ac:dyDescent="0.3">
      <c r="A11" s="30" t="s">
        <v>7</v>
      </c>
      <c r="B11" s="31" t="s">
        <v>124</v>
      </c>
      <c r="C11" s="32">
        <v>14463</v>
      </c>
      <c r="D11" s="33">
        <v>7387.6</v>
      </c>
      <c r="E11" s="34">
        <f t="shared" si="0"/>
        <v>51.079305814837859</v>
      </c>
    </row>
    <row r="12" spans="1:5" x14ac:dyDescent="0.3">
      <c r="A12" s="35" t="s">
        <v>125</v>
      </c>
      <c r="B12" s="26" t="s">
        <v>126</v>
      </c>
      <c r="C12" s="45">
        <f>SUM(C13:C15)</f>
        <v>568500</v>
      </c>
      <c r="D12" s="46">
        <f>SUM(D13:D15)</f>
        <v>290806.39999999997</v>
      </c>
      <c r="E12" s="29">
        <f t="shared" si="0"/>
        <v>51.153280562884774</v>
      </c>
    </row>
    <row r="13" spans="1:5" x14ac:dyDescent="0.3">
      <c r="A13" s="30" t="s">
        <v>8</v>
      </c>
      <c r="B13" s="31" t="s">
        <v>127</v>
      </c>
      <c r="C13" s="32">
        <v>172900</v>
      </c>
      <c r="D13" s="33">
        <v>18494.8</v>
      </c>
      <c r="E13" s="34">
        <f t="shared" si="0"/>
        <v>10.69681897050318</v>
      </c>
    </row>
    <row r="14" spans="1:5" x14ac:dyDescent="0.3">
      <c r="A14" s="30" t="s">
        <v>9</v>
      </c>
      <c r="B14" s="31" t="s">
        <v>128</v>
      </c>
      <c r="C14" s="32">
        <v>42700</v>
      </c>
      <c r="D14" s="33">
        <v>13279.3</v>
      </c>
      <c r="E14" s="34">
        <f t="shared" si="0"/>
        <v>31.099063231850117</v>
      </c>
    </row>
    <row r="15" spans="1:5" x14ac:dyDescent="0.3">
      <c r="A15" s="30" t="s">
        <v>10</v>
      </c>
      <c r="B15" s="31" t="s">
        <v>129</v>
      </c>
      <c r="C15" s="32">
        <v>352900</v>
      </c>
      <c r="D15" s="33">
        <v>259032.3</v>
      </c>
      <c r="E15" s="34">
        <f t="shared" si="0"/>
        <v>73.401048455653168</v>
      </c>
    </row>
    <row r="16" spans="1:5" ht="27.6" x14ac:dyDescent="0.3">
      <c r="A16" s="35" t="s">
        <v>130</v>
      </c>
      <c r="B16" s="26" t="s">
        <v>131</v>
      </c>
      <c r="C16" s="45">
        <f>C17+C18</f>
        <v>5886</v>
      </c>
      <c r="D16" s="46">
        <f>D17+D18</f>
        <v>4411.2</v>
      </c>
      <c r="E16" s="29">
        <f t="shared" si="0"/>
        <v>74.943934760448514</v>
      </c>
    </row>
    <row r="17" spans="1:5" x14ac:dyDescent="0.3">
      <c r="A17" s="30" t="s">
        <v>132</v>
      </c>
      <c r="B17" s="31" t="s">
        <v>133</v>
      </c>
      <c r="C17" s="32">
        <v>5659</v>
      </c>
      <c r="D17" s="33">
        <v>4266.8</v>
      </c>
      <c r="E17" s="34">
        <f t="shared" si="0"/>
        <v>75.398480296872236</v>
      </c>
    </row>
    <row r="18" spans="1:5" ht="27.6" x14ac:dyDescent="0.3">
      <c r="A18" s="30" t="s">
        <v>134</v>
      </c>
      <c r="B18" s="31" t="s">
        <v>135</v>
      </c>
      <c r="C18" s="32">
        <v>227</v>
      </c>
      <c r="D18" s="33">
        <v>144.4</v>
      </c>
      <c r="E18" s="34">
        <f t="shared" si="0"/>
        <v>63.612334801762117</v>
      </c>
    </row>
    <row r="19" spans="1:5" x14ac:dyDescent="0.3">
      <c r="A19" s="35" t="s">
        <v>136</v>
      </c>
      <c r="B19" s="26" t="s">
        <v>137</v>
      </c>
      <c r="C19" s="45">
        <f>SUM(C20:C22)</f>
        <v>131890.9</v>
      </c>
      <c r="D19" s="46">
        <f>SUM(D20:D22)</f>
        <v>79472.600000000006</v>
      </c>
      <c r="E19" s="29">
        <f t="shared" si="0"/>
        <v>60.256317911243315</v>
      </c>
    </row>
    <row r="20" spans="1:5" ht="27.6" x14ac:dyDescent="0.3">
      <c r="A20" s="30" t="s">
        <v>138</v>
      </c>
      <c r="B20" s="31" t="s">
        <v>139</v>
      </c>
      <c r="C20" s="32">
        <v>75303</v>
      </c>
      <c r="D20" s="33">
        <v>49776</v>
      </c>
      <c r="E20" s="34">
        <f t="shared" si="0"/>
        <v>66.100952153300668</v>
      </c>
    </row>
    <row r="21" spans="1:5" ht="41.4" x14ac:dyDescent="0.3">
      <c r="A21" s="30" t="s">
        <v>140</v>
      </c>
      <c r="B21" s="31" t="s">
        <v>141</v>
      </c>
      <c r="C21" s="32">
        <v>1620</v>
      </c>
      <c r="D21" s="33">
        <v>308.8</v>
      </c>
      <c r="E21" s="34">
        <f t="shared" si="0"/>
        <v>19.061728395061728</v>
      </c>
    </row>
    <row r="22" spans="1:5" ht="27.6" x14ac:dyDescent="0.3">
      <c r="A22" s="30" t="s">
        <v>142</v>
      </c>
      <c r="B22" s="31" t="s">
        <v>143</v>
      </c>
      <c r="C22" s="32">
        <v>54967.9</v>
      </c>
      <c r="D22" s="33">
        <v>29387.8</v>
      </c>
      <c r="E22" s="34">
        <f t="shared" si="0"/>
        <v>53.463566918146768</v>
      </c>
    </row>
    <row r="23" spans="1:5" ht="27.6" x14ac:dyDescent="0.3">
      <c r="A23" s="35" t="s">
        <v>144</v>
      </c>
      <c r="B23" s="44" t="s">
        <v>145</v>
      </c>
      <c r="C23" s="51"/>
      <c r="D23" s="52">
        <v>0.3</v>
      </c>
      <c r="E23" s="29"/>
    </row>
    <row r="24" spans="1:5" ht="27.6" x14ac:dyDescent="0.3">
      <c r="A24" s="35" t="s">
        <v>146</v>
      </c>
      <c r="B24" s="26" t="s">
        <v>147</v>
      </c>
      <c r="C24" s="53">
        <f>C25+C26+C27+C34+C35</f>
        <v>521064.89999999997</v>
      </c>
      <c r="D24" s="54">
        <f>D25+D26+D27+D34+D35</f>
        <v>303347.90000000002</v>
      </c>
      <c r="E24" s="29">
        <f>D24/C24*100</f>
        <v>58.216913094702797</v>
      </c>
    </row>
    <row r="25" spans="1:5" ht="41.4" x14ac:dyDescent="0.3">
      <c r="A25" s="30" t="s">
        <v>148</v>
      </c>
      <c r="B25" s="31" t="s">
        <v>149</v>
      </c>
      <c r="C25" s="32">
        <v>10000</v>
      </c>
      <c r="D25" s="55">
        <v>4322.2</v>
      </c>
      <c r="E25" s="34">
        <f>D25/C25*100</f>
        <v>43.222000000000001</v>
      </c>
    </row>
    <row r="26" spans="1:5" x14ac:dyDescent="0.3">
      <c r="A26" s="30" t="s">
        <v>150</v>
      </c>
      <c r="B26" s="31" t="s">
        <v>151</v>
      </c>
      <c r="C26" s="32"/>
      <c r="D26" s="33"/>
      <c r="E26" s="34"/>
    </row>
    <row r="27" spans="1:5" ht="55.2" x14ac:dyDescent="0.3">
      <c r="A27" s="30" t="s">
        <v>152</v>
      </c>
      <c r="B27" s="31" t="s">
        <v>153</v>
      </c>
      <c r="C27" s="49">
        <f>SUM(C29:C33)</f>
        <v>382464.89999999997</v>
      </c>
      <c r="D27" s="50">
        <f>SUM(D29:D33)</f>
        <v>247672</v>
      </c>
      <c r="E27" s="34">
        <f>D27/C27*100</f>
        <v>64.756792061180008</v>
      </c>
    </row>
    <row r="28" spans="1:5" x14ac:dyDescent="0.3">
      <c r="A28" s="30" t="s">
        <v>154</v>
      </c>
      <c r="B28" s="31"/>
      <c r="C28" s="32"/>
      <c r="D28" s="33"/>
      <c r="E28" s="34"/>
    </row>
    <row r="29" spans="1:5" ht="41.4" x14ac:dyDescent="0.3">
      <c r="A29" s="30" t="s">
        <v>155</v>
      </c>
      <c r="B29" s="31" t="s">
        <v>156</v>
      </c>
      <c r="C29" s="32">
        <v>308464.8</v>
      </c>
      <c r="D29" s="33">
        <v>197976.4</v>
      </c>
      <c r="E29" s="34">
        <f>D29/C29*100</f>
        <v>64.181196687596128</v>
      </c>
    </row>
    <row r="30" spans="1:5" ht="55.2" x14ac:dyDescent="0.3">
      <c r="A30" s="30" t="s">
        <v>157</v>
      </c>
      <c r="B30" s="31" t="s">
        <v>158</v>
      </c>
      <c r="C30" s="32">
        <v>19000</v>
      </c>
      <c r="D30" s="33">
        <v>4419.5</v>
      </c>
      <c r="E30" s="34">
        <f>D30/C30*100</f>
        <v>23.260526315789473</v>
      </c>
    </row>
    <row r="31" spans="1:5" ht="41.4" x14ac:dyDescent="0.3">
      <c r="A31" s="30" t="s">
        <v>159</v>
      </c>
      <c r="B31" s="31" t="s">
        <v>160</v>
      </c>
      <c r="C31" s="32">
        <v>7000</v>
      </c>
      <c r="D31" s="33">
        <v>5473.5</v>
      </c>
      <c r="E31" s="34">
        <f>D31/C31*100</f>
        <v>78.192857142857136</v>
      </c>
    </row>
    <row r="32" spans="1:5" ht="27.6" x14ac:dyDescent="0.3">
      <c r="A32" s="30" t="s">
        <v>161</v>
      </c>
      <c r="B32" s="31" t="s">
        <v>162</v>
      </c>
      <c r="C32" s="32">
        <v>48000.1</v>
      </c>
      <c r="D32" s="33">
        <v>39400.400000000001</v>
      </c>
      <c r="E32" s="34">
        <f>D32/C32*100</f>
        <v>82.083995658342374</v>
      </c>
    </row>
    <row r="33" spans="1:5" ht="27.6" x14ac:dyDescent="0.3">
      <c r="A33" s="30" t="s">
        <v>163</v>
      </c>
      <c r="B33" s="31" t="s">
        <v>164</v>
      </c>
      <c r="C33" s="32"/>
      <c r="D33" s="33">
        <v>402.2</v>
      </c>
      <c r="E33" s="34"/>
    </row>
    <row r="34" spans="1:5" x14ac:dyDescent="0.3">
      <c r="A34" s="30" t="s">
        <v>165</v>
      </c>
      <c r="B34" s="31" t="s">
        <v>166</v>
      </c>
      <c r="C34" s="32"/>
      <c r="D34" s="33"/>
      <c r="E34" s="34"/>
    </row>
    <row r="35" spans="1:5" ht="41.4" x14ac:dyDescent="0.3">
      <c r="A35" s="30" t="s">
        <v>167</v>
      </c>
      <c r="B35" s="31" t="s">
        <v>168</v>
      </c>
      <c r="C35" s="32">
        <v>128600</v>
      </c>
      <c r="D35" s="33">
        <v>51353.7</v>
      </c>
      <c r="E35" s="34">
        <f>D35/C35*100</f>
        <v>39.932892690513214</v>
      </c>
    </row>
    <row r="36" spans="1:5" x14ac:dyDescent="0.3">
      <c r="A36" s="35" t="s">
        <v>169</v>
      </c>
      <c r="B36" s="26" t="s">
        <v>170</v>
      </c>
      <c r="C36" s="45">
        <f>C37</f>
        <v>13206.1</v>
      </c>
      <c r="D36" s="46">
        <f>D37</f>
        <v>11157.3</v>
      </c>
      <c r="E36" s="29">
        <f>D36/C36*100</f>
        <v>84.485957247029773</v>
      </c>
    </row>
    <row r="37" spans="1:5" x14ac:dyDescent="0.3">
      <c r="A37" s="30" t="s">
        <v>11</v>
      </c>
      <c r="B37" s="31" t="s">
        <v>171</v>
      </c>
      <c r="C37" s="32">
        <v>13206.1</v>
      </c>
      <c r="D37" s="33">
        <v>11157.3</v>
      </c>
      <c r="E37" s="34">
        <f>D37/C37*100</f>
        <v>84.485957247029773</v>
      </c>
    </row>
    <row r="38" spans="1:5" ht="27.6" x14ac:dyDescent="0.3">
      <c r="A38" s="35" t="s">
        <v>172</v>
      </c>
      <c r="B38" s="26" t="s">
        <v>173</v>
      </c>
      <c r="C38" s="45">
        <f>SUM(C39:C40)</f>
        <v>9400</v>
      </c>
      <c r="D38" s="46">
        <f>SUM(D39:D40)</f>
        <v>10405</v>
      </c>
      <c r="E38" s="29">
        <f>D38/C38*100</f>
        <v>110.69148936170212</v>
      </c>
    </row>
    <row r="39" spans="1:5" x14ac:dyDescent="0.3">
      <c r="A39" s="30" t="s">
        <v>174</v>
      </c>
      <c r="B39" s="31" t="s">
        <v>175</v>
      </c>
      <c r="C39" s="32">
        <v>0</v>
      </c>
      <c r="D39" s="33"/>
      <c r="E39" s="34"/>
    </row>
    <row r="40" spans="1:5" x14ac:dyDescent="0.3">
      <c r="A40" s="30" t="s">
        <v>176</v>
      </c>
      <c r="B40" s="31" t="s">
        <v>177</v>
      </c>
      <c r="C40" s="32">
        <v>9400</v>
      </c>
      <c r="D40" s="33">
        <v>10405</v>
      </c>
      <c r="E40" s="34">
        <f>D40/C40*100</f>
        <v>110.69148936170212</v>
      </c>
    </row>
    <row r="41" spans="1:5" x14ac:dyDescent="0.3">
      <c r="A41" s="35" t="s">
        <v>178</v>
      </c>
      <c r="B41" s="26" t="s">
        <v>179</v>
      </c>
      <c r="C41" s="45">
        <f>C42+C43</f>
        <v>254160</v>
      </c>
      <c r="D41" s="46">
        <f>D42+D43</f>
        <v>167119.09999999998</v>
      </c>
      <c r="E41" s="29">
        <f>D41/C41*100</f>
        <v>65.753501731192941</v>
      </c>
    </row>
    <row r="42" spans="1:5" ht="41.4" x14ac:dyDescent="0.3">
      <c r="A42" s="30" t="s">
        <v>180</v>
      </c>
      <c r="B42" s="31" t="s">
        <v>181</v>
      </c>
      <c r="C42" s="32">
        <v>115000</v>
      </c>
      <c r="D42" s="33">
        <v>71793.399999999994</v>
      </c>
      <c r="E42" s="34">
        <f>D42/C42*100</f>
        <v>62.429043478260859</v>
      </c>
    </row>
    <row r="43" spans="1:5" ht="27.6" x14ac:dyDescent="0.3">
      <c r="A43" s="30" t="s">
        <v>182</v>
      </c>
      <c r="B43" s="31" t="s">
        <v>183</v>
      </c>
      <c r="C43" s="32">
        <v>139160</v>
      </c>
      <c r="D43" s="33">
        <v>95325.7</v>
      </c>
      <c r="E43" s="34">
        <f>D43/C43*100</f>
        <v>68.500790457027875</v>
      </c>
    </row>
    <row r="44" spans="1:5" x14ac:dyDescent="0.3">
      <c r="A44" s="35" t="s">
        <v>184</v>
      </c>
      <c r="B44" s="26" t="s">
        <v>185</v>
      </c>
      <c r="C44" s="45">
        <v>55893.2</v>
      </c>
      <c r="D44" s="46">
        <v>63151.9</v>
      </c>
      <c r="E44" s="29">
        <f>D44/C44*100</f>
        <v>112.98673183857785</v>
      </c>
    </row>
    <row r="45" spans="1:5" x14ac:dyDescent="0.3">
      <c r="A45" s="35" t="s">
        <v>186</v>
      </c>
      <c r="B45" s="26" t="s">
        <v>187</v>
      </c>
      <c r="C45" s="53">
        <v>44738.7</v>
      </c>
      <c r="D45" s="54">
        <v>30018.7</v>
      </c>
      <c r="E45" s="56">
        <f t="shared" ref="E45:E46" si="1">D45/C45*100</f>
        <v>67.097836995710651</v>
      </c>
    </row>
    <row r="46" spans="1:5" x14ac:dyDescent="0.3">
      <c r="A46" s="35" t="s">
        <v>188</v>
      </c>
      <c r="B46" s="26" t="s">
        <v>189</v>
      </c>
      <c r="C46" s="27">
        <f>C48+C57+C56+C55</f>
        <v>8396084</v>
      </c>
      <c r="D46" s="28">
        <f>D48+D57+D56+D55</f>
        <v>4064801.8</v>
      </c>
      <c r="E46" s="56">
        <f t="shared" si="1"/>
        <v>48.413067329960015</v>
      </c>
    </row>
    <row r="47" spans="1:5" x14ac:dyDescent="0.3">
      <c r="A47" s="30" t="s">
        <v>111</v>
      </c>
      <c r="B47" s="31"/>
      <c r="C47" s="57"/>
      <c r="D47" s="58"/>
      <c r="E47" s="57"/>
    </row>
    <row r="48" spans="1:5" x14ac:dyDescent="0.3">
      <c r="A48" s="30" t="s">
        <v>190</v>
      </c>
      <c r="B48" s="31" t="s">
        <v>191</v>
      </c>
      <c r="C48" s="57">
        <f>SUM(C50:C54)</f>
        <v>8802734.0999999996</v>
      </c>
      <c r="D48" s="58">
        <f>SUM(D50:D54)</f>
        <v>4479139.0999999996</v>
      </c>
      <c r="E48" s="34">
        <f>D48/C48*100</f>
        <v>50.883498798401739</v>
      </c>
    </row>
    <row r="49" spans="1:5" x14ac:dyDescent="0.3">
      <c r="A49" s="30" t="s">
        <v>192</v>
      </c>
      <c r="B49" s="31"/>
      <c r="C49" s="57"/>
      <c r="D49" s="58"/>
      <c r="E49" s="34"/>
    </row>
    <row r="50" spans="1:5" x14ac:dyDescent="0.3">
      <c r="A50" s="59" t="s">
        <v>193</v>
      </c>
      <c r="B50" s="31" t="s">
        <v>194</v>
      </c>
      <c r="C50" s="57">
        <v>9830</v>
      </c>
      <c r="D50" s="58">
        <v>102082</v>
      </c>
      <c r="E50" s="34"/>
    </row>
    <row r="51" spans="1:5" x14ac:dyDescent="0.3">
      <c r="A51" s="59" t="s">
        <v>195</v>
      </c>
      <c r="B51" s="31" t="s">
        <v>196</v>
      </c>
      <c r="C51" s="60">
        <v>3487362.6</v>
      </c>
      <c r="D51" s="61">
        <v>985068.9</v>
      </c>
      <c r="E51" s="34">
        <f>D51/C51*100</f>
        <v>28.246816089614541</v>
      </c>
    </row>
    <row r="52" spans="1:5" x14ac:dyDescent="0.3">
      <c r="A52" s="59" t="s">
        <v>197</v>
      </c>
      <c r="B52" s="31" t="s">
        <v>198</v>
      </c>
      <c r="C52" s="60">
        <v>4555025.5</v>
      </c>
      <c r="D52" s="61">
        <v>3195254.8</v>
      </c>
      <c r="E52" s="34">
        <f>D52/C52*100</f>
        <v>70.147901477170649</v>
      </c>
    </row>
    <row r="53" spans="1:5" x14ac:dyDescent="0.3">
      <c r="A53" s="59" t="s">
        <v>12</v>
      </c>
      <c r="B53" s="31" t="s">
        <v>199</v>
      </c>
      <c r="C53" s="60">
        <v>750516</v>
      </c>
      <c r="D53" s="61">
        <v>196733.4</v>
      </c>
      <c r="E53" s="34">
        <f>D53/C53*100</f>
        <v>26.213085397246694</v>
      </c>
    </row>
    <row r="54" spans="1:5" x14ac:dyDescent="0.3">
      <c r="A54" s="59" t="s">
        <v>13</v>
      </c>
      <c r="B54" s="31" t="s">
        <v>200</v>
      </c>
      <c r="C54" s="60"/>
      <c r="D54" s="61"/>
      <c r="E54" s="34"/>
    </row>
    <row r="55" spans="1:5" x14ac:dyDescent="0.3">
      <c r="A55" s="30" t="s">
        <v>14</v>
      </c>
      <c r="B55" s="31" t="s">
        <v>201</v>
      </c>
      <c r="C55" s="60">
        <v>10265.799999999999</v>
      </c>
      <c r="D55" s="61">
        <v>2513</v>
      </c>
      <c r="E55" s="34">
        <f>D55/C55*100</f>
        <v>24.47933916499445</v>
      </c>
    </row>
    <row r="56" spans="1:5" ht="41.4" x14ac:dyDescent="0.3">
      <c r="A56" s="30" t="s">
        <v>202</v>
      </c>
      <c r="B56" s="31" t="s">
        <v>203</v>
      </c>
      <c r="C56" s="60">
        <v>135.6</v>
      </c>
      <c r="D56" s="61">
        <v>201.1</v>
      </c>
      <c r="E56" s="34">
        <f>D56/C56*100</f>
        <v>148.30383480825958</v>
      </c>
    </row>
    <row r="57" spans="1:5" ht="27.6" x14ac:dyDescent="0.3">
      <c r="A57" s="47" t="s">
        <v>204</v>
      </c>
      <c r="B57" s="48" t="s">
        <v>205</v>
      </c>
      <c r="C57" s="62">
        <v>-417051.5</v>
      </c>
      <c r="D57" s="63">
        <v>-417051.4</v>
      </c>
      <c r="E57" s="34">
        <f>D57/C57*100</f>
        <v>99.999976022145958</v>
      </c>
    </row>
    <row r="58" spans="1:5" x14ac:dyDescent="0.3">
      <c r="A58" s="35" t="s">
        <v>206</v>
      </c>
      <c r="B58" s="26" t="s">
        <v>207</v>
      </c>
      <c r="C58" s="53">
        <f>C1+C46</f>
        <v>12598265.5</v>
      </c>
      <c r="D58" s="54">
        <f>D1+D46</f>
        <v>6449459.9000000004</v>
      </c>
      <c r="E58" s="56">
        <f>D58/C58*100</f>
        <v>51.193236878521098</v>
      </c>
    </row>
    <row r="59" spans="1:5" ht="27.6" x14ac:dyDescent="0.3">
      <c r="A59" s="30" t="s">
        <v>208</v>
      </c>
      <c r="B59" s="31"/>
      <c r="C59" s="32">
        <f>C58-C109+C110</f>
        <v>12598265.5</v>
      </c>
      <c r="D59" s="33">
        <f>D58-D109+D110</f>
        <v>6449459.9000000004</v>
      </c>
      <c r="E59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01.09.2020 </vt:lpstr>
      <vt:lpstr>Лист1</vt:lpstr>
      <vt:lpstr>Лист2</vt:lpstr>
      <vt:lpstr>' 01.09.2020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2020-09-04T05:34:36Z</dcterms:modified>
</cp:coreProperties>
</file>