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0" windowHeight="11535"/>
  </bookViews>
  <sheets>
    <sheet name="на 01.10.2022 " sheetId="6" r:id="rId1"/>
    <sheet name="Лист1" sheetId="7" state="hidden" r:id="rId2"/>
  </sheets>
  <definedNames>
    <definedName name="_xlnm.Print_Titles" localSheetId="0">'на 01.10.2022 '!$4:$5</definedName>
    <definedName name="_xlnm.Print_Area" localSheetId="0">'на 01.10.2022 '!$A$1:$F$112</definedName>
  </definedNames>
  <calcPr calcId="145621"/>
</workbook>
</file>

<file path=xl/calcChain.xml><?xml version="1.0" encoding="utf-8"?>
<calcChain xmlns="http://schemas.openxmlformats.org/spreadsheetml/2006/main">
  <c r="F44" i="6" l="1"/>
  <c r="F45" i="6"/>
  <c r="F46" i="6"/>
  <c r="D30" i="6"/>
  <c r="C34" i="6" l="1"/>
  <c r="D26" i="6" l="1"/>
  <c r="D33" i="6"/>
  <c r="B25" i="6" l="1"/>
  <c r="C51" i="6" l="1"/>
  <c r="D56" i="6"/>
  <c r="C25" i="6"/>
  <c r="F30" i="6"/>
  <c r="B105" i="6" l="1"/>
  <c r="C72" i="6" l="1"/>
  <c r="B72" i="6"/>
  <c r="C39" i="6" l="1"/>
  <c r="C97" i="6" l="1"/>
  <c r="C94" i="6"/>
  <c r="C89" i="6"/>
  <c r="C84" i="6"/>
  <c r="C81" i="6"/>
  <c r="C75" i="6"/>
  <c r="C67" i="6"/>
  <c r="C63" i="6"/>
  <c r="C59" i="6"/>
  <c r="D58" i="6"/>
  <c r="D55" i="6"/>
  <c r="B97" i="6" l="1"/>
  <c r="B94" i="6"/>
  <c r="B89" i="6"/>
  <c r="B84" i="6"/>
  <c r="B81" i="6"/>
  <c r="B75" i="6"/>
  <c r="B67" i="6"/>
  <c r="B63" i="6"/>
  <c r="B59" i="6"/>
  <c r="B51" i="6"/>
  <c r="F47" i="6" l="1"/>
  <c r="D47" i="6"/>
  <c r="B39" i="6"/>
  <c r="D53" i="6" l="1"/>
  <c r="D32" i="6"/>
  <c r="D16" i="6"/>
  <c r="C103" i="6" l="1"/>
  <c r="C108" i="6" s="1"/>
  <c r="F48" i="6" l="1"/>
  <c r="D48" i="6"/>
  <c r="D46" i="6"/>
  <c r="D43" i="6"/>
  <c r="D42" i="6"/>
  <c r="D41" i="6"/>
  <c r="D29" i="6"/>
  <c r="F23" i="6"/>
  <c r="D23" i="6"/>
  <c r="D98" i="6" l="1"/>
  <c r="F98" i="6"/>
  <c r="F36" i="6" l="1"/>
  <c r="D36" i="6"/>
  <c r="B34" i="6" l="1"/>
  <c r="B103" i="6" l="1"/>
  <c r="D31" i="6" l="1"/>
  <c r="C9" i="6"/>
  <c r="F40" i="6" l="1"/>
  <c r="C12" i="6" l="1"/>
  <c r="B99" i="6" l="1"/>
  <c r="D25" i="6" l="1"/>
  <c r="D13" i="6" l="1"/>
  <c r="F13" i="6"/>
  <c r="B12" i="6"/>
  <c r="F65" i="6" l="1"/>
  <c r="D21" i="6"/>
  <c r="F53" i="6" l="1"/>
  <c r="F54" i="6"/>
  <c r="F55" i="6"/>
  <c r="F56" i="6"/>
  <c r="F57" i="6"/>
  <c r="F58" i="6"/>
  <c r="F60" i="6"/>
  <c r="F61" i="6"/>
  <c r="F62" i="6"/>
  <c r="F64" i="6"/>
  <c r="F66" i="6"/>
  <c r="F68" i="6"/>
  <c r="F69" i="6"/>
  <c r="F70" i="6"/>
  <c r="F71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52" i="6"/>
  <c r="F10" i="6"/>
  <c r="F11" i="6"/>
  <c r="F14" i="6"/>
  <c r="F15" i="6"/>
  <c r="F16" i="6"/>
  <c r="F18" i="6"/>
  <c r="F19" i="6"/>
  <c r="F20" i="6"/>
  <c r="F21" i="6"/>
  <c r="F22" i="6"/>
  <c r="F26" i="6"/>
  <c r="F29" i="6"/>
  <c r="F31" i="6"/>
  <c r="F32" i="6"/>
  <c r="F33" i="6"/>
  <c r="F35" i="6"/>
  <c r="F37" i="6"/>
  <c r="F38" i="6"/>
  <c r="F41" i="6"/>
  <c r="F42" i="6"/>
  <c r="F43" i="6"/>
  <c r="D60" i="6" l="1"/>
  <c r="B108" i="6"/>
  <c r="F27" i="6" l="1"/>
  <c r="D11" i="6" l="1"/>
  <c r="C24" i="6"/>
  <c r="D54" i="6" l="1"/>
  <c r="C17" i="6"/>
  <c r="C8" i="6" s="1"/>
  <c r="C49" i="6" s="1"/>
  <c r="B9" i="6"/>
  <c r="F39" i="6"/>
  <c r="B17" i="6"/>
  <c r="C99" i="6" l="1"/>
  <c r="C102" i="6" s="1"/>
  <c r="C7" i="6"/>
  <c r="F34" i="6"/>
  <c r="B24" i="6"/>
  <c r="F94" i="6"/>
  <c r="F89" i="6"/>
  <c r="F84" i="6"/>
  <c r="F81" i="6"/>
  <c r="F75" i="6"/>
  <c r="F72" i="6"/>
  <c r="F67" i="6"/>
  <c r="F63" i="6"/>
  <c r="F59" i="6"/>
  <c r="F51" i="6"/>
  <c r="F17" i="6"/>
  <c r="F9" i="6"/>
  <c r="F12" i="6"/>
  <c r="B8" i="6"/>
  <c r="D39" i="6"/>
  <c r="F99" i="6" l="1"/>
  <c r="F8" i="6"/>
  <c r="B7" i="6"/>
  <c r="D8" i="6"/>
  <c r="B49" i="6"/>
  <c r="B102" i="6" s="1"/>
  <c r="D73" i="6"/>
  <c r="D91" i="6"/>
  <c r="D93" i="6"/>
  <c r="D69" i="6"/>
  <c r="D71" i="6"/>
  <c r="D20" i="6"/>
  <c r="D34" i="6"/>
  <c r="D64" i="6"/>
  <c r="D67" i="6"/>
  <c r="D75" i="6"/>
  <c r="D89" i="6"/>
  <c r="D70" i="6"/>
  <c r="D81" i="6"/>
  <c r="D15" i="6"/>
  <c r="D37" i="6"/>
  <c r="D78" i="6"/>
  <c r="D86" i="6"/>
  <c r="D92" i="6"/>
  <c r="D10" i="6"/>
  <c r="D18" i="6"/>
  <c r="D59" i="6"/>
  <c r="D61" i="6"/>
  <c r="D63" i="6"/>
  <c r="D77" i="6"/>
  <c r="D83" i="6"/>
  <c r="D85" i="6"/>
  <c r="D9" i="6"/>
  <c r="D17" i="6"/>
  <c r="D19" i="6"/>
  <c r="D27" i="6"/>
  <c r="D52" i="6"/>
  <c r="D62" i="6"/>
  <c r="D72" i="6"/>
  <c r="D76" i="6"/>
  <c r="D84" i="6"/>
  <c r="D94" i="6"/>
  <c r="D12" i="6"/>
  <c r="D22" i="6"/>
  <c r="D35" i="6"/>
  <c r="D51" i="6"/>
  <c r="D57" i="6"/>
  <c r="D66" i="6"/>
  <c r="D68" i="6"/>
  <c r="D74" i="6"/>
  <c r="D79" i="6"/>
  <c r="D88" i="6"/>
  <c r="D90" i="6"/>
  <c r="D95" i="6"/>
  <c r="D38" i="6"/>
  <c r="D65" i="6"/>
  <c r="D80" i="6"/>
  <c r="D82" i="6"/>
  <c r="D87" i="6"/>
  <c r="D96" i="6"/>
  <c r="F49" i="6" l="1"/>
  <c r="F28" i="6"/>
  <c r="D28" i="6"/>
  <c r="F7" i="6" l="1"/>
  <c r="F25" i="6"/>
  <c r="F24" i="6" l="1"/>
  <c r="D7" i="6"/>
  <c r="D24" i="6"/>
  <c r="D49" i="6" l="1"/>
  <c r="D97" i="6"/>
  <c r="F97" i="6"/>
  <c r="D99" i="6" l="1"/>
</calcChain>
</file>

<file path=xl/sharedStrings.xml><?xml version="1.0" encoding="utf-8"?>
<sst xmlns="http://schemas.openxmlformats.org/spreadsheetml/2006/main" count="121" uniqueCount="114">
  <si>
    <t>Наименование показателя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</si>
  <si>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</si>
  <si>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</si>
  <si>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</si>
  <si>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</si>
  <si>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</si>
  <si>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</si>
  <si>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</si>
  <si>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</si>
  <si>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</si>
  <si>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</si>
  <si>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</si>
  <si>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</si>
  <si>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</si>
  <si>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</si>
  <si>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</si>
  <si>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</si>
  <si>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</si>
  <si>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</si>
  <si>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</si>
  <si>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</si>
  <si>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</si>
  <si>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</si>
  <si>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</si>
  <si>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</si>
  <si>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</si>
  <si>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</si>
  <si>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</si>
  <si>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</si>
  <si>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</si>
  <si>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</si>
  <si>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</si>
  <si>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</si>
  <si>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</si>
  <si>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</si>
  <si>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</si>
  <si>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</si>
  <si>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</si>
  <si>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</si>
  <si>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</si>
  <si>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</si>
  <si>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</si>
  <si>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</si>
  <si>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</si>
  <si>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</si>
  <si>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</si>
  <si>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</si>
  <si>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</si>
  <si>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</si>
  <si>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</si>
  <si>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</si>
  <si>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</si>
  <si>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</si>
  <si>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</si>
  <si>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</si>
  <si>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</si>
  <si>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</si>
  <si>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</si>
  <si>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</si>
  <si>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</si>
  <si>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</si>
  <si>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</si>
  <si>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</si>
  <si>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</si>
  <si>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</si>
  <si>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</si>
  <si>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</si>
  <si>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</si>
  <si>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</si>
  <si>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</si>
  <si>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</si>
  <si>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</si>
  <si>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</si>
  <si>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</si>
  <si>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</si>
  <si>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</si>
  <si>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</si>
  <si>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</si>
  <si>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</si>
  <si>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</si>
  <si>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</si>
  <si>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</si>
  <si>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</si>
  <si>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</si>
  <si>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</si>
  <si>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</si>
  <si>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</si>
  <si>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</si>
  <si>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</si>
  <si>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</si>
  <si>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</si>
  <si>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</si>
  <si>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</si>
  <si>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</si>
  <si>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</si>
  <si>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</si>
  <si>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</si>
  <si>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</si>
  <si>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</si>
  <si>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</si>
  <si>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</si>
  <si>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</si>
  <si>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</si>
  <si>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</si>
  <si>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</si>
  <si>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Безвозмездные поступления от государственных (муниципальных) организаций</t>
  </si>
  <si>
    <t>х</t>
  </si>
  <si>
    <t xml:space="preserve"> </t>
  </si>
  <si>
    <t>План на 2022 год              (тыс.руб.)</t>
  </si>
  <si>
    <t>Начальник финансового управления администрации города Чебоксары</t>
  </si>
  <si>
    <t>Н.Г. Куликова</t>
  </si>
  <si>
    <t>Платежи от государственных и муниципальных унитарных предприятий</t>
  </si>
  <si>
    <t xml:space="preserve">Сведения об исполнении  бюджета города Чебоксары по состоянию на 1 октября 2022 года        
</t>
  </si>
  <si>
    <t xml:space="preserve">Исполнено                на 01.10.2022 года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</si>
</sst>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4">
    <xf numFmtId="0" fontId="0" fillId="0" borderId="0"/>
    <xf numFmtId="0" fontId="28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34" fillId="0" borderId="0"/>
    <xf numFmtId="0" fontId="34" fillId="0" borderId="0"/>
    <xf numFmtId="164" fontId="35" fillId="8" borderId="11">
      <alignment horizontal="right" vertical="top" shrinkToFit="1"/>
    </xf>
    <xf numFmtId="164" fontId="35" fillId="36" borderId="11">
      <alignment horizontal="right" vertical="top" shrinkToFit="1"/>
    </xf>
    <xf numFmtId="164" fontId="36" fillId="0" borderId="11">
      <alignment horizontal="right" vertical="top" shrinkToFit="1"/>
    </xf>
    <xf numFmtId="0" fontId="36" fillId="0" borderId="0">
      <alignment horizontal="center" vertical="center" wrapText="1" shrinkToFit="1"/>
    </xf>
    <xf numFmtId="164" fontId="37" fillId="37" borderId="11">
      <alignment horizontal="right" vertical="center" shrinkToFit="1"/>
    </xf>
    <xf numFmtId="164" fontId="37" fillId="36" borderId="11">
      <alignment horizontal="right" vertical="top" shrinkToFit="1"/>
    </xf>
    <xf numFmtId="164" fontId="37" fillId="38" borderId="11">
      <alignment horizontal="right" vertical="top" shrinkToFit="1"/>
    </xf>
    <xf numFmtId="164" fontId="37" fillId="0" borderId="11">
      <alignment horizontal="right" vertical="top" shrinkToFit="1"/>
    </xf>
    <xf numFmtId="164" fontId="38" fillId="0" borderId="12">
      <alignment horizontal="right" vertical="top" shrinkToFit="1"/>
    </xf>
    <xf numFmtId="0" fontId="39" fillId="0" borderId="0"/>
    <xf numFmtId="0" fontId="39" fillId="0" borderId="0"/>
    <xf numFmtId="0" fontId="34" fillId="0" borderId="0"/>
    <xf numFmtId="0" fontId="36" fillId="39" borderId="0"/>
    <xf numFmtId="0" fontId="36" fillId="40" borderId="0"/>
    <xf numFmtId="0" fontId="36" fillId="39" borderId="0"/>
    <xf numFmtId="0" fontId="37" fillId="0" borderId="0"/>
    <xf numFmtId="0" fontId="36" fillId="0" borderId="0">
      <alignment wrapText="1"/>
    </xf>
    <xf numFmtId="0" fontId="37" fillId="0" borderId="0"/>
    <xf numFmtId="0" fontId="37" fillId="0" borderId="0">
      <alignment horizontal="left"/>
    </xf>
    <xf numFmtId="0" fontId="40" fillId="0" borderId="0">
      <alignment horizontal="center" wrapText="1"/>
    </xf>
    <xf numFmtId="0" fontId="37" fillId="0" borderId="0">
      <alignment horizontal="left"/>
    </xf>
    <xf numFmtId="0" fontId="36" fillId="0" borderId="0">
      <alignment horizontal="left" vertical="center" wrapText="1"/>
    </xf>
    <xf numFmtId="0" fontId="40" fillId="0" borderId="0">
      <alignment horizontal="center"/>
    </xf>
    <xf numFmtId="0" fontId="36" fillId="0" borderId="0">
      <alignment horizontal="left" vertical="center" wrapText="1"/>
    </xf>
    <xf numFmtId="0" fontId="35" fillId="0" borderId="0">
      <alignment horizontal="center" vertical="center" shrinkToFit="1"/>
    </xf>
    <xf numFmtId="0" fontId="36" fillId="0" borderId="0">
      <alignment horizontal="right"/>
    </xf>
    <xf numFmtId="0" fontId="35" fillId="0" borderId="0">
      <alignment horizontal="center" vertical="center" shrinkToFit="1"/>
    </xf>
    <xf numFmtId="0" fontId="36" fillId="0" borderId="0">
      <alignment horizontal="center" vertical="center" shrinkToFit="1"/>
    </xf>
    <xf numFmtId="0" fontId="36" fillId="40" borderId="13"/>
    <xf numFmtId="0" fontId="36" fillId="0" borderId="0">
      <alignment horizontal="center" vertical="center" shrinkToFit="1"/>
    </xf>
    <xf numFmtId="0" fontId="36" fillId="39" borderId="13"/>
    <xf numFmtId="0" fontId="36" fillId="0" borderId="11">
      <alignment horizontal="center" vertical="center" wrapText="1"/>
    </xf>
    <xf numFmtId="0" fontId="36" fillId="39" borderId="13"/>
    <xf numFmtId="0" fontId="37" fillId="0" borderId="11">
      <alignment horizontal="center" vertical="center" wrapText="1"/>
    </xf>
    <xf numFmtId="0" fontId="36" fillId="40" borderId="14"/>
    <xf numFmtId="0" fontId="37" fillId="0" borderId="11">
      <alignment horizontal="center" vertical="center" wrapText="1"/>
    </xf>
    <xf numFmtId="0" fontId="36" fillId="39" borderId="14"/>
    <xf numFmtId="49" fontId="36" fillId="0" borderId="11">
      <alignment horizontal="left" vertical="top" wrapText="1" indent="2"/>
    </xf>
    <xf numFmtId="0" fontId="36" fillId="39" borderId="14"/>
    <xf numFmtId="0" fontId="37" fillId="36" borderId="11">
      <alignment vertical="top" wrapText="1"/>
    </xf>
    <xf numFmtId="0" fontId="35" fillId="0" borderId="11">
      <alignment horizontal="left"/>
    </xf>
    <xf numFmtId="0" fontId="37" fillId="36" borderId="11">
      <alignment vertical="top" wrapText="1"/>
    </xf>
    <xf numFmtId="0" fontId="37" fillId="38" borderId="11">
      <alignment vertical="top" wrapText="1"/>
    </xf>
    <xf numFmtId="0" fontId="36" fillId="40" borderId="15"/>
    <xf numFmtId="0" fontId="37" fillId="38" borderId="11">
      <alignment vertical="top" wrapText="1"/>
    </xf>
    <xf numFmtId="0" fontId="37" fillId="0" borderId="11">
      <alignment vertical="top" wrapText="1"/>
    </xf>
    <xf numFmtId="0" fontId="36" fillId="0" borderId="0"/>
    <xf numFmtId="0" fontId="37" fillId="0" borderId="11">
      <alignment vertical="top" wrapText="1"/>
    </xf>
    <xf numFmtId="0" fontId="36" fillId="39" borderId="15"/>
    <xf numFmtId="0" fontId="36" fillId="0" borderId="0">
      <alignment horizontal="left" wrapText="1"/>
    </xf>
    <xf numFmtId="0" fontId="36" fillId="39" borderId="15"/>
    <xf numFmtId="0" fontId="37" fillId="0" borderId="11"/>
    <xf numFmtId="49" fontId="36" fillId="0" borderId="11">
      <alignment horizontal="center" vertical="top" shrinkToFit="1"/>
    </xf>
    <xf numFmtId="0" fontId="37" fillId="0" borderId="11"/>
    <xf numFmtId="0" fontId="36" fillId="0" borderId="0">
      <alignment wrapText="1"/>
    </xf>
    <xf numFmtId="4" fontId="36" fillId="0" borderId="11">
      <alignment horizontal="right" vertical="top" shrinkToFit="1"/>
    </xf>
    <xf numFmtId="0" fontId="36" fillId="0" borderId="0">
      <alignment wrapText="1"/>
    </xf>
    <xf numFmtId="0" fontId="37" fillId="0" borderId="11">
      <alignment horizontal="center" vertical="center" wrapText="1"/>
    </xf>
    <xf numFmtId="4" fontId="35" fillId="8" borderId="11">
      <alignment horizontal="right" vertical="top" shrinkToFit="1"/>
    </xf>
    <xf numFmtId="0" fontId="37" fillId="0" borderId="11">
      <alignment horizontal="center" vertical="center" wrapText="1"/>
    </xf>
    <xf numFmtId="49" fontId="37" fillId="36" borderId="11">
      <alignment horizontal="left" vertical="top" shrinkToFit="1"/>
    </xf>
    <xf numFmtId="0" fontId="36" fillId="0" borderId="11">
      <alignment horizontal="center" vertical="center" wrapText="1"/>
    </xf>
    <xf numFmtId="49" fontId="37" fillId="36" borderId="11">
      <alignment horizontal="left" vertical="top" shrinkToFit="1"/>
    </xf>
    <xf numFmtId="0" fontId="37" fillId="38" borderId="16">
      <alignment wrapText="1"/>
    </xf>
    <xf numFmtId="0" fontId="36" fillId="0" borderId="0">
      <alignment horizontal="left" wrapText="1"/>
    </xf>
    <xf numFmtId="0" fontId="37" fillId="38" borderId="16">
      <alignment wrapText="1"/>
    </xf>
    <xf numFmtId="49" fontId="37" fillId="0" borderId="11">
      <alignment horizontal="left" vertical="top" shrinkToFit="1"/>
    </xf>
    <xf numFmtId="10" fontId="36" fillId="0" borderId="11">
      <alignment horizontal="right" vertical="top" shrinkToFit="1"/>
    </xf>
    <xf numFmtId="49" fontId="37" fillId="0" borderId="11">
      <alignment horizontal="left" vertical="top" shrinkToFit="1"/>
    </xf>
    <xf numFmtId="0" fontId="37" fillId="37" borderId="11">
      <alignment horizontal="left" vertical="center" shrinkToFit="1"/>
    </xf>
    <xf numFmtId="10" fontId="35" fillId="8" borderId="11">
      <alignment horizontal="right" vertical="top" shrinkToFit="1"/>
    </xf>
    <xf numFmtId="0" fontId="37" fillId="37" borderId="11">
      <alignment horizontal="left" vertical="center" shrinkToFit="1"/>
    </xf>
    <xf numFmtId="49" fontId="37" fillId="38" borderId="17">
      <alignment horizontal="left" vertical="top" shrinkToFit="1"/>
    </xf>
    <xf numFmtId="0" fontId="40" fillId="0" borderId="0">
      <alignment horizontal="center" wrapText="1"/>
    </xf>
    <xf numFmtId="49" fontId="37" fillId="38" borderId="17">
      <alignment horizontal="left" vertical="top" shrinkToFit="1"/>
    </xf>
    <xf numFmtId="0" fontId="37" fillId="0" borderId="11">
      <alignment horizontal="center" vertical="center" wrapText="1"/>
    </xf>
    <xf numFmtId="0" fontId="40" fillId="0" borderId="0">
      <alignment horizontal="center"/>
    </xf>
    <xf numFmtId="0" fontId="37" fillId="0" borderId="11">
      <alignment horizontal="center" vertical="center" wrapText="1"/>
    </xf>
    <xf numFmtId="4" fontId="37" fillId="36" borderId="11">
      <alignment horizontal="right" vertical="top" shrinkToFit="1"/>
    </xf>
    <xf numFmtId="0" fontId="35" fillId="0" borderId="11">
      <alignment vertical="top" wrapText="1"/>
    </xf>
    <xf numFmtId="4" fontId="37" fillId="36" borderId="11">
      <alignment horizontal="right" vertical="top" shrinkToFit="1"/>
    </xf>
    <xf numFmtId="4" fontId="37" fillId="38" borderId="11">
      <alignment horizontal="right" vertical="top" shrinkToFit="1"/>
    </xf>
    <xf numFmtId="4" fontId="35" fillId="36" borderId="11">
      <alignment horizontal="right" vertical="top" shrinkToFit="1"/>
    </xf>
    <xf numFmtId="4" fontId="37" fillId="38" borderId="11">
      <alignment horizontal="right" vertical="top" shrinkToFit="1"/>
    </xf>
    <xf numFmtId="4" fontId="37" fillId="0" borderId="11">
      <alignment horizontal="right" vertical="top" shrinkToFit="1"/>
    </xf>
    <xf numFmtId="10" fontId="35" fillId="36" borderId="11">
      <alignment horizontal="right" vertical="top" shrinkToFit="1"/>
    </xf>
    <xf numFmtId="4" fontId="37" fillId="0" borderId="11">
      <alignment horizontal="right" vertical="top" shrinkToFit="1"/>
    </xf>
    <xf numFmtId="4" fontId="37" fillId="37" borderId="11">
      <alignment horizontal="right" vertical="center" shrinkToFit="1"/>
    </xf>
    <xf numFmtId="0" fontId="37" fillId="0" borderId="0">
      <alignment horizontal="left" vertical="top"/>
    </xf>
    <xf numFmtId="0" fontId="37" fillId="0" borderId="18"/>
    <xf numFmtId="0" fontId="37" fillId="0" borderId="19">
      <alignment horizontal="right"/>
    </xf>
    <xf numFmtId="49" fontId="37" fillId="0" borderId="20">
      <alignment horizontal="center"/>
    </xf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3" fillId="7" borderId="7" applyNumberFormat="0" applyAlignment="0" applyProtection="0"/>
    <xf numFmtId="0" fontId="12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8" fillId="0" borderId="0"/>
    <xf numFmtId="0" fontId="28" fillId="0" borderId="0"/>
    <xf numFmtId="0" fontId="28" fillId="41" borderId="0"/>
    <xf numFmtId="0" fontId="28" fillId="41" borderId="0"/>
    <xf numFmtId="0" fontId="28" fillId="4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41" borderId="0"/>
    <xf numFmtId="0" fontId="28" fillId="41" borderId="0"/>
    <xf numFmtId="0" fontId="28" fillId="41" borderId="0"/>
    <xf numFmtId="0" fontId="28" fillId="41" borderId="0"/>
    <xf numFmtId="0" fontId="28" fillId="41" borderId="0"/>
    <xf numFmtId="0" fontId="41" fillId="0" borderId="0"/>
    <xf numFmtId="0" fontId="17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8" borderId="8" applyNumberFormat="0" applyFon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6" applyNumberFormat="0" applyFill="0" applyAlignment="0" applyProtection="0"/>
    <xf numFmtId="0" fontId="24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16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43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2" fillId="0" borderId="0"/>
    <xf numFmtId="0" fontId="10" fillId="8" borderId="8" applyNumberFormat="0" applyFont="0" applyAlignment="0" applyProtection="0"/>
    <xf numFmtId="0" fontId="28" fillId="0" borderId="0"/>
    <xf numFmtId="4" fontId="38" fillId="0" borderId="11">
      <alignment horizontal="right" shrinkToFit="1"/>
    </xf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8" applyNumberFormat="0" applyFont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4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4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31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28" fillId="0" borderId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8" applyNumberFormat="0" applyFont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8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6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7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4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65">
    <xf numFmtId="0" fontId="0" fillId="0" borderId="0" xfId="0"/>
    <xf numFmtId="0" fontId="30" fillId="34" borderId="0" xfId="155" applyFont="1" applyFill="1"/>
    <xf numFmtId="165" fontId="30" fillId="33" borderId="0" xfId="155" applyNumberFormat="1" applyFont="1" applyFill="1"/>
    <xf numFmtId="0" fontId="30" fillId="33" borderId="0" xfId="155" applyFont="1" applyFill="1"/>
    <xf numFmtId="0" fontId="30" fillId="34" borderId="0" xfId="155" applyFont="1" applyFill="1" applyAlignment="1"/>
    <xf numFmtId="0" fontId="30" fillId="35" borderId="0" xfId="155" applyFont="1" applyFill="1"/>
    <xf numFmtId="0" fontId="29" fillId="33" borderId="10" xfId="155" applyFont="1" applyFill="1" applyBorder="1" applyAlignment="1">
      <alignment horizontal="left" vertical="center" wrapText="1"/>
    </xf>
    <xf numFmtId="0" fontId="30" fillId="33" borderId="21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top" wrapText="1"/>
    </xf>
    <xf numFmtId="164" fontId="32" fillId="33" borderId="10" xfId="222" applyNumberFormat="1" applyFont="1" applyFill="1" applyBorder="1" applyAlignment="1">
      <alignment horizontal="right"/>
    </xf>
    <xf numFmtId="164" fontId="29" fillId="33" borderId="21" xfId="155" applyNumberFormat="1" applyFont="1" applyFill="1" applyBorder="1" applyAlignment="1">
      <alignment horizontal="right"/>
    </xf>
    <xf numFmtId="164" fontId="31" fillId="33" borderId="21" xfId="155" applyNumberFormat="1" applyFont="1" applyFill="1" applyBorder="1" applyAlignment="1"/>
    <xf numFmtId="164" fontId="30" fillId="33" borderId="21" xfId="155" applyNumberFormat="1" applyFont="1" applyFill="1" applyBorder="1" applyAlignment="1"/>
    <xf numFmtId="0" fontId="30" fillId="33" borderId="10" xfId="155" applyFont="1" applyFill="1" applyBorder="1" applyAlignment="1"/>
    <xf numFmtId="164" fontId="31" fillId="33" borderId="10" xfId="155" applyNumberFormat="1" applyFont="1" applyFill="1" applyBorder="1" applyAlignment="1"/>
    <xf numFmtId="0" fontId="30" fillId="33" borderId="0" xfId="155" applyFont="1" applyFill="1"/>
    <xf numFmtId="0" fontId="33" fillId="33" borderId="10" xfId="155" applyFont="1" applyFill="1" applyBorder="1" applyAlignment="1">
      <alignment horizontal="justify" vertical="center" wrapText="1"/>
    </xf>
    <xf numFmtId="0" fontId="32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30" fillId="33" borderId="10" xfId="155" applyFont="1" applyFill="1" applyBorder="1" applyAlignment="1">
      <alignment horizontal="justify" vertical="center" wrapText="1"/>
    </xf>
    <xf numFmtId="0" fontId="29" fillId="33" borderId="10" xfId="155" applyNumberFormat="1" applyFont="1" applyFill="1" applyBorder="1" applyAlignment="1">
      <alignment horizontal="center" vertical="center"/>
    </xf>
    <xf numFmtId="0" fontId="29" fillId="33" borderId="10" xfId="155" applyFont="1" applyFill="1" applyBorder="1" applyAlignment="1">
      <alignment horizontal="center" vertical="center"/>
    </xf>
    <xf numFmtId="0" fontId="29" fillId="33" borderId="10" xfId="155" applyFont="1" applyFill="1" applyBorder="1" applyAlignment="1">
      <alignment horizontal="center" vertical="center" wrapText="1"/>
    </xf>
    <xf numFmtId="165" fontId="29" fillId="33" borderId="10" xfId="155" applyNumberFormat="1" applyFont="1" applyFill="1" applyBorder="1" applyAlignment="1">
      <alignment horizontal="center" vertical="center" wrapText="1"/>
    </xf>
    <xf numFmtId="0" fontId="33" fillId="33" borderId="10" xfId="155" applyFont="1" applyFill="1" applyBorder="1" applyAlignment="1">
      <alignment horizontal="center" vertical="center" wrapText="1"/>
    </xf>
    <xf numFmtId="164" fontId="29" fillId="33" borderId="10" xfId="155" applyNumberFormat="1" applyFont="1" applyFill="1" applyBorder="1" applyAlignment="1">
      <alignment horizontal="right"/>
    </xf>
    <xf numFmtId="164" fontId="29" fillId="33" borderId="10" xfId="155" applyNumberFormat="1" applyFont="1" applyFill="1" applyBorder="1" applyAlignment="1"/>
    <xf numFmtId="0" fontId="30" fillId="33" borderId="0" xfId="155" applyFont="1" applyFill="1" applyAlignment="1">
      <alignment horizontal="right"/>
    </xf>
    <xf numFmtId="0" fontId="30" fillId="33" borderId="0" xfId="155" applyFont="1" applyFill="1" applyAlignment="1"/>
    <xf numFmtId="164" fontId="30" fillId="33" borderId="10" xfId="155" applyNumberFormat="1" applyFont="1" applyFill="1" applyBorder="1" applyAlignment="1">
      <alignment horizontal="right"/>
    </xf>
    <xf numFmtId="164" fontId="30" fillId="33" borderId="10" xfId="155" applyNumberFormat="1" applyFont="1" applyFill="1" applyBorder="1" applyAlignment="1"/>
    <xf numFmtId="0" fontId="29" fillId="33" borderId="0" xfId="155" applyFont="1" applyFill="1" applyAlignment="1"/>
    <xf numFmtId="0" fontId="32" fillId="33" borderId="10" xfId="155" applyFont="1" applyFill="1" applyBorder="1" applyAlignment="1">
      <alignment horizontal="justify" vertical="top" wrapText="1"/>
    </xf>
    <xf numFmtId="0" fontId="29" fillId="33" borderId="0" xfId="155" applyFont="1" applyFill="1" applyAlignment="1">
      <alignment vertical="center"/>
    </xf>
    <xf numFmtId="0" fontId="29" fillId="33" borderId="10" xfId="155" applyFont="1" applyFill="1" applyBorder="1" applyAlignment="1">
      <alignment horizontal="center" vertical="top" wrapText="1"/>
    </xf>
    <xf numFmtId="0" fontId="29" fillId="33" borderId="0" xfId="155" applyFont="1" applyFill="1" applyBorder="1" applyAlignment="1">
      <alignment horizontal="justify" vertical="top" wrapText="1"/>
    </xf>
    <xf numFmtId="164" fontId="29" fillId="33" borderId="0" xfId="155" applyNumberFormat="1" applyFont="1" applyFill="1" applyBorder="1" applyAlignment="1">
      <alignment horizontal="right"/>
    </xf>
    <xf numFmtId="164" fontId="31" fillId="33" borderId="0" xfId="155" applyNumberFormat="1" applyFont="1" applyFill="1" applyBorder="1" applyAlignment="1"/>
    <xf numFmtId="0" fontId="30" fillId="33" borderId="0" xfId="155" applyFont="1" applyFill="1" applyBorder="1" applyAlignment="1"/>
    <xf numFmtId="164" fontId="30" fillId="33" borderId="0" xfId="155" applyNumberFormat="1" applyFont="1" applyFill="1" applyBorder="1" applyAlignment="1">
      <alignment horizontal="right"/>
    </xf>
    <xf numFmtId="0" fontId="30" fillId="33" borderId="10" xfId="155" applyFont="1" applyFill="1" applyBorder="1" applyAlignment="1">
      <alignment horizontal="justify" vertical="top" wrapText="1"/>
    </xf>
    <xf numFmtId="164" fontId="30" fillId="33" borderId="0" xfId="155" applyNumberFormat="1" applyFont="1" applyFill="1" applyAlignment="1">
      <alignment horizontal="right"/>
    </xf>
    <xf numFmtId="164" fontId="29" fillId="33" borderId="10" xfId="155" applyNumberFormat="1" applyFont="1" applyFill="1" applyBorder="1" applyAlignment="1">
      <alignment horizontal="center" vertical="center" wrapText="1"/>
    </xf>
    <xf numFmtId="164" fontId="32" fillId="33" borderId="10" xfId="0" applyNumberFormat="1" applyFont="1" applyFill="1" applyBorder="1" applyAlignment="1">
      <alignment horizontal="right" vertical="center"/>
    </xf>
    <xf numFmtId="164" fontId="29" fillId="33" borderId="10" xfId="0" applyNumberFormat="1" applyFont="1" applyFill="1" applyBorder="1"/>
    <xf numFmtId="164" fontId="30" fillId="33" borderId="10" xfId="0" applyNumberFormat="1" applyFont="1" applyFill="1" applyBorder="1"/>
    <xf numFmtId="164" fontId="32" fillId="33" borderId="10" xfId="0" applyNumberFormat="1" applyFont="1" applyFill="1" applyBorder="1"/>
    <xf numFmtId="164" fontId="33" fillId="33" borderId="10" xfId="1010" applyNumberFormat="1" applyFont="1" applyFill="1" applyBorder="1"/>
    <xf numFmtId="164" fontId="33" fillId="33" borderId="10" xfId="0" applyNumberFormat="1" applyFont="1" applyFill="1" applyBorder="1"/>
    <xf numFmtId="164" fontId="29" fillId="33" borderId="10" xfId="0" applyNumberFormat="1" applyFont="1" applyFill="1" applyBorder="1" applyAlignment="1"/>
    <xf numFmtId="164" fontId="30" fillId="33" borderId="10" xfId="0" applyNumberFormat="1" applyFont="1" applyFill="1" applyBorder="1" applyAlignment="1"/>
    <xf numFmtId="164" fontId="33" fillId="33" borderId="10" xfId="0" applyNumberFormat="1" applyFont="1" applyFill="1" applyBorder="1" applyAlignment="1">
      <alignment horizontal="right"/>
    </xf>
    <xf numFmtId="164" fontId="30" fillId="33" borderId="10" xfId="0" applyNumberFormat="1" applyFont="1" applyFill="1" applyBorder="1" applyAlignment="1">
      <alignment horizontal="right"/>
    </xf>
    <xf numFmtId="164" fontId="32" fillId="33" borderId="10" xfId="0" applyNumberFormat="1" applyFont="1" applyFill="1" applyBorder="1" applyAlignment="1">
      <alignment horizontal="right"/>
    </xf>
    <xf numFmtId="164" fontId="29" fillId="33" borderId="21" xfId="155" applyNumberFormat="1" applyFont="1" applyFill="1" applyBorder="1" applyAlignment="1"/>
    <xf numFmtId="164" fontId="32" fillId="33" borderId="10" xfId="597" applyNumberFormat="1" applyFont="1" applyFill="1" applyBorder="1"/>
    <xf numFmtId="164" fontId="29" fillId="33" borderId="10" xfId="597" applyNumberFormat="1" applyFont="1" applyFill="1" applyBorder="1" applyAlignment="1">
      <alignment horizontal="right"/>
    </xf>
    <xf numFmtId="164" fontId="30" fillId="33" borderId="10" xfId="597" applyNumberFormat="1" applyFont="1" applyFill="1" applyBorder="1"/>
    <xf numFmtId="164" fontId="29" fillId="33" borderId="10" xfId="597" applyNumberFormat="1" applyFont="1" applyFill="1" applyBorder="1"/>
    <xf numFmtId="164" fontId="29" fillId="33" borderId="0" xfId="155" applyNumberFormat="1" applyFont="1" applyFill="1" applyAlignment="1">
      <alignment vertical="center"/>
    </xf>
    <xf numFmtId="164" fontId="29" fillId="33" borderId="10" xfId="155" applyNumberFormat="1" applyFont="1" applyFill="1" applyBorder="1" applyAlignment="1">
      <alignment horizontal="center" vertical="center"/>
    </xf>
    <xf numFmtId="164" fontId="30" fillId="33" borderId="0" xfId="0" applyNumberFormat="1" applyFont="1" applyFill="1" applyAlignment="1"/>
    <xf numFmtId="0" fontId="29" fillId="33" borderId="0" xfId="155" applyFont="1" applyFill="1" applyAlignment="1">
      <alignment horizontal="center" vertical="center" wrapText="1"/>
    </xf>
    <xf numFmtId="0" fontId="29" fillId="33" borderId="0" xfId="155" applyFont="1" applyFill="1" applyAlignment="1">
      <alignment horizontal="center" vertical="center"/>
    </xf>
    <xf numFmtId="0" fontId="32" fillId="33" borderId="0" xfId="155" applyFont="1" applyFill="1" applyAlignment="1">
      <alignment horizontal="center" vertical="center" wrapText="1"/>
    </xf>
  </cellXfs>
  <cellStyles count="1184">
    <cellStyle name="20% -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14" xfId="113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17" xfId="113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16" xfId="113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10" xfId="1088"/>
    <cellStyle name="20% - Акцент1 4 11" xfId="1138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14" xfId="113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17" xfId="1140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16" xfId="1141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10" xfId="1092"/>
    <cellStyle name="20% - Акцент2 4 11" xfId="1142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14" xfId="114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17" xfId="1144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16" xfId="114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10" xfId="1096"/>
    <cellStyle name="20% - Акцент3 4 11" xfId="1146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14" xfId="114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17" xfId="1148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16" xfId="1149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10" xfId="1100"/>
    <cellStyle name="20% - Акцент4 4 11" xfId="115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14" xfId="115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17" xfId="1152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16" xfId="1153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10" xfId="1104"/>
    <cellStyle name="20% - Акцент5 4 11" xfId="1154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14" xfId="115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17" xfId="115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16" xfId="1157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10" xfId="1108"/>
    <cellStyle name="20% - Акцент6 4 11" xfId="1158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14" xfId="115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17" xfId="116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16" xfId="116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10" xfId="1112"/>
    <cellStyle name="40% - Акцент1 4 11" xfId="116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14" xfId="116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17" xfId="1164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16" xfId="1165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10" xfId="1116"/>
    <cellStyle name="40% - Акцент2 4 11" xfId="1166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14" xfId="116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17" xfId="1168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16" xfId="116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10" xfId="1120"/>
    <cellStyle name="40% - Акцент3 4 11" xfId="1170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14" xfId="117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17" xfId="1172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16" xfId="1173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10" xfId="1124"/>
    <cellStyle name="40% - Акцент4 4 11" xfId="1174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14" xfId="117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17" xfId="1176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16" xfId="1177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10" xfId="1128"/>
    <cellStyle name="40% - Акцент5 4 11" xfId="1178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14" xfId="117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17" xfId="1180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16" xfId="1181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10" xfId="1132"/>
    <cellStyle name="40% - Акцент6 4 11" xfId="1182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17" xfId="113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11" xfId="1183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Zeros="0" tabSelected="1" view="pageBreakPreview" topLeftCell="A94" zoomScaleNormal="100" zoomScaleSheetLayoutView="100" workbookViewId="0">
      <selection activeCell="C106" sqref="C106"/>
    </sheetView>
  </sheetViews>
  <sheetFormatPr defaultColWidth="9.42578125" defaultRowHeight="14.25" x14ac:dyDescent="0.2"/>
  <cols>
    <col min="1" max="1" width="61.28515625" style="15" customWidth="1"/>
    <col min="2" max="2" width="15.85546875" style="15" customWidth="1"/>
    <col min="3" max="3" width="15" style="41" customWidth="1"/>
    <col min="4" max="4" width="14.28515625" style="2" customWidth="1"/>
    <col min="5" max="5" width="0" style="15" hidden="1" customWidth="1"/>
    <col min="6" max="6" width="16.28515625" style="15" customWidth="1"/>
    <col min="7" max="16384" width="9.42578125" style="1"/>
  </cols>
  <sheetData>
    <row r="1" spans="1:12" ht="14.25" customHeight="1" x14ac:dyDescent="0.2">
      <c r="A1" s="33"/>
      <c r="B1" s="33"/>
      <c r="C1" s="59"/>
      <c r="D1" s="33"/>
      <c r="E1" s="33"/>
      <c r="F1" s="33"/>
    </row>
    <row r="2" spans="1:12" ht="14.25" customHeight="1" x14ac:dyDescent="0.2">
      <c r="A2" s="62" t="s">
        <v>112</v>
      </c>
      <c r="B2" s="63"/>
      <c r="C2" s="63"/>
      <c r="D2" s="63"/>
      <c r="E2" s="63"/>
      <c r="F2" s="63"/>
    </row>
    <row r="3" spans="1:12" x14ac:dyDescent="0.2">
      <c r="A3" s="64"/>
      <c r="B3" s="64"/>
      <c r="C3" s="64"/>
      <c r="D3" s="64"/>
      <c r="E3" s="64"/>
      <c r="F3" s="64"/>
    </row>
    <row r="4" spans="1:12" ht="60" x14ac:dyDescent="0.2">
      <c r="A4" s="22" t="s">
        <v>0</v>
      </c>
      <c r="B4" s="22" t="s">
        <v>108</v>
      </c>
      <c r="C4" s="42" t="s">
        <v>113</v>
      </c>
      <c r="D4" s="23" t="s">
        <v>1</v>
      </c>
      <c r="F4" s="34" t="s">
        <v>98</v>
      </c>
    </row>
    <row r="5" spans="1:12" ht="15" x14ac:dyDescent="0.2">
      <c r="A5" s="22">
        <v>1</v>
      </c>
      <c r="B5" s="21">
        <v>2</v>
      </c>
      <c r="C5" s="60">
        <v>3</v>
      </c>
      <c r="D5" s="20">
        <v>4</v>
      </c>
      <c r="F5" s="20" t="s">
        <v>99</v>
      </c>
    </row>
    <row r="6" spans="1:12" ht="15" x14ac:dyDescent="0.2">
      <c r="A6" s="24" t="s">
        <v>92</v>
      </c>
      <c r="B6" s="21"/>
      <c r="C6" s="60"/>
      <c r="D6" s="20"/>
      <c r="F6" s="20"/>
    </row>
    <row r="7" spans="1:12" s="3" customFormat="1" ht="15" x14ac:dyDescent="0.25">
      <c r="A7" s="22" t="s">
        <v>2</v>
      </c>
      <c r="B7" s="25">
        <f>B8+B24</f>
        <v>5054774.0999999996</v>
      </c>
      <c r="C7" s="25">
        <f>C8+C24</f>
        <v>3609044.3</v>
      </c>
      <c r="D7" s="26">
        <f>C7/B7*100</f>
        <v>71.398725810516439</v>
      </c>
      <c r="E7" s="27"/>
      <c r="F7" s="25">
        <f>C7-B7</f>
        <v>-1445729.7999999998</v>
      </c>
    </row>
    <row r="8" spans="1:12" s="3" customFormat="1" ht="15" x14ac:dyDescent="0.25">
      <c r="A8" s="22" t="s">
        <v>49</v>
      </c>
      <c r="B8" s="26">
        <f>B9+B11+B12+B17+B21+B22+B23</f>
        <v>4147839.1999999997</v>
      </c>
      <c r="C8" s="26">
        <f>C9+C11+C12+C17+C21+C22+C23</f>
        <v>2866707.3</v>
      </c>
      <c r="D8" s="26">
        <f>C8/B8*100</f>
        <v>69.113269868320842</v>
      </c>
      <c r="E8" s="28"/>
      <c r="F8" s="25">
        <f>C8-B8</f>
        <v>-1281131.8999999999</v>
      </c>
    </row>
    <row r="9" spans="1:12" s="3" customFormat="1" ht="15" x14ac:dyDescent="0.25">
      <c r="A9" s="16" t="s">
        <v>100</v>
      </c>
      <c r="B9" s="25">
        <f>B10</f>
        <v>2561179.2999999998</v>
      </c>
      <c r="C9" s="25">
        <f>C10</f>
        <v>1770307.7</v>
      </c>
      <c r="D9" s="26">
        <f t="shared" ref="D9:D22" si="0">C9/B9*100</f>
        <v>69.120803061308521</v>
      </c>
      <c r="E9" s="28"/>
      <c r="F9" s="25">
        <f t="shared" ref="F9:F48" si="1">C9-B9</f>
        <v>-790871.59999999986</v>
      </c>
    </row>
    <row r="10" spans="1:12" s="3" customFormat="1" x14ac:dyDescent="0.2">
      <c r="A10" s="17" t="s">
        <v>3</v>
      </c>
      <c r="B10" s="43">
        <v>2561179.2999999998</v>
      </c>
      <c r="C10" s="43">
        <v>1770307.7</v>
      </c>
      <c r="D10" s="30">
        <f t="shared" si="0"/>
        <v>69.120803061308521</v>
      </c>
      <c r="E10" s="28"/>
      <c r="F10" s="29">
        <f t="shared" si="1"/>
        <v>-790871.59999999986</v>
      </c>
    </row>
    <row r="11" spans="1:12" s="3" customFormat="1" ht="15" x14ac:dyDescent="0.25">
      <c r="A11" s="18" t="s">
        <v>62</v>
      </c>
      <c r="B11" s="44">
        <v>11600.9</v>
      </c>
      <c r="C11" s="44">
        <v>9979.4</v>
      </c>
      <c r="D11" s="26">
        <f t="shared" si="0"/>
        <v>86.022636174779549</v>
      </c>
      <c r="E11" s="28"/>
      <c r="F11" s="25">
        <f t="shared" si="1"/>
        <v>-1621.5</v>
      </c>
    </row>
    <row r="12" spans="1:12" s="3" customFormat="1" ht="15" x14ac:dyDescent="0.25">
      <c r="A12" s="16" t="s">
        <v>63</v>
      </c>
      <c r="B12" s="25">
        <f>SUM(B13:B16)</f>
        <v>731946</v>
      </c>
      <c r="C12" s="25">
        <f>SUM(C13:C16)</f>
        <v>558277.5</v>
      </c>
      <c r="D12" s="26">
        <f t="shared" si="0"/>
        <v>76.27304473280816</v>
      </c>
      <c r="E12" s="28"/>
      <c r="F12" s="25">
        <f t="shared" si="1"/>
        <v>-173668.5</v>
      </c>
    </row>
    <row r="13" spans="1:12" s="3" customFormat="1" ht="28.5" x14ac:dyDescent="0.2">
      <c r="A13" s="19" t="s">
        <v>101</v>
      </c>
      <c r="B13" s="45">
        <v>573680</v>
      </c>
      <c r="C13" s="45">
        <v>464108.4</v>
      </c>
      <c r="D13" s="30">
        <f t="shared" si="0"/>
        <v>80.900223120903647</v>
      </c>
      <c r="E13" s="28"/>
      <c r="F13" s="29">
        <f t="shared" si="1"/>
        <v>-109571.59999999998</v>
      </c>
      <c r="L13" s="3" t="s">
        <v>107</v>
      </c>
    </row>
    <row r="14" spans="1:12" s="3" customFormat="1" ht="28.5" x14ac:dyDescent="0.2">
      <c r="A14" s="17" t="s">
        <v>4</v>
      </c>
      <c r="B14" s="46">
        <v>0</v>
      </c>
      <c r="C14" s="46">
        <v>-1313.3</v>
      </c>
      <c r="D14" s="30"/>
      <c r="E14" s="28"/>
      <c r="F14" s="29">
        <f t="shared" si="1"/>
        <v>-1313.3</v>
      </c>
    </row>
    <row r="15" spans="1:12" s="3" customFormat="1" x14ac:dyDescent="0.2">
      <c r="A15" s="17" t="s">
        <v>5</v>
      </c>
      <c r="B15" s="46">
        <v>3500</v>
      </c>
      <c r="C15" s="46">
        <v>4543.1000000000004</v>
      </c>
      <c r="D15" s="30">
        <f t="shared" si="0"/>
        <v>129.80285714285716</v>
      </c>
      <c r="E15" s="28"/>
      <c r="F15" s="29">
        <f t="shared" si="1"/>
        <v>1043.1000000000004</v>
      </c>
    </row>
    <row r="16" spans="1:12" s="3" customFormat="1" ht="28.5" x14ac:dyDescent="0.2">
      <c r="A16" s="17" t="s">
        <v>6</v>
      </c>
      <c r="B16" s="46">
        <v>154766</v>
      </c>
      <c r="C16" s="46">
        <v>90939.3</v>
      </c>
      <c r="D16" s="30">
        <f t="shared" si="0"/>
        <v>58.759223602083146</v>
      </c>
      <c r="E16" s="28"/>
      <c r="F16" s="29">
        <f t="shared" si="1"/>
        <v>-63826.7</v>
      </c>
    </row>
    <row r="17" spans="1:6" s="3" customFormat="1" ht="15" x14ac:dyDescent="0.25">
      <c r="A17" s="16" t="s">
        <v>64</v>
      </c>
      <c r="B17" s="25">
        <f>B18+B19+B20</f>
        <v>767495</v>
      </c>
      <c r="C17" s="25">
        <f>C18+C19+C20</f>
        <v>469021.2</v>
      </c>
      <c r="D17" s="26">
        <f t="shared" si="0"/>
        <v>61.110652186659195</v>
      </c>
      <c r="E17" s="28"/>
      <c r="F17" s="25">
        <f t="shared" si="1"/>
        <v>-298473.8</v>
      </c>
    </row>
    <row r="18" spans="1:6" s="3" customFormat="1" x14ac:dyDescent="0.2">
      <c r="A18" s="17" t="s">
        <v>7</v>
      </c>
      <c r="B18" s="46">
        <v>201391</v>
      </c>
      <c r="C18" s="46">
        <v>30437.5</v>
      </c>
      <c r="D18" s="30">
        <f t="shared" si="0"/>
        <v>15.11363467086414</v>
      </c>
      <c r="E18" s="28"/>
      <c r="F18" s="29">
        <f t="shared" si="1"/>
        <v>-170953.5</v>
      </c>
    </row>
    <row r="19" spans="1:6" s="3" customFormat="1" x14ac:dyDescent="0.2">
      <c r="A19" s="17" t="s">
        <v>8</v>
      </c>
      <c r="B19" s="46">
        <v>50175</v>
      </c>
      <c r="C19" s="46">
        <v>17830.5</v>
      </c>
      <c r="D19" s="30">
        <f t="shared" si="0"/>
        <v>35.536621823617338</v>
      </c>
      <c r="E19" s="28"/>
      <c r="F19" s="29">
        <f t="shared" si="1"/>
        <v>-32344.5</v>
      </c>
    </row>
    <row r="20" spans="1:6" s="3" customFormat="1" x14ac:dyDescent="0.2">
      <c r="A20" s="17" t="s">
        <v>9</v>
      </c>
      <c r="B20" s="46">
        <v>515929</v>
      </c>
      <c r="C20" s="46">
        <v>420753.2</v>
      </c>
      <c r="D20" s="30">
        <f t="shared" si="0"/>
        <v>81.552539205976018</v>
      </c>
      <c r="E20" s="28"/>
      <c r="F20" s="29">
        <f t="shared" si="1"/>
        <v>-95175.799999999988</v>
      </c>
    </row>
    <row r="21" spans="1:6" s="3" customFormat="1" ht="30" x14ac:dyDescent="0.25">
      <c r="A21" s="16" t="s">
        <v>65</v>
      </c>
      <c r="B21" s="25">
        <v>9067</v>
      </c>
      <c r="C21" s="47">
        <v>4756</v>
      </c>
      <c r="D21" s="26">
        <f>C21/B21*100</f>
        <v>52.453953898753724</v>
      </c>
      <c r="E21" s="28"/>
      <c r="F21" s="25">
        <f t="shared" si="1"/>
        <v>-4311</v>
      </c>
    </row>
    <row r="22" spans="1:6" s="3" customFormat="1" ht="15" x14ac:dyDescent="0.25">
      <c r="A22" s="16" t="s">
        <v>66</v>
      </c>
      <c r="B22" s="25">
        <v>66551</v>
      </c>
      <c r="C22" s="48">
        <v>54365.4</v>
      </c>
      <c r="D22" s="26">
        <f t="shared" si="0"/>
        <v>81.689831858274104</v>
      </c>
      <c r="E22" s="28"/>
      <c r="F22" s="25">
        <f t="shared" si="1"/>
        <v>-12185.599999999999</v>
      </c>
    </row>
    <row r="23" spans="1:6" s="3" customFormat="1" ht="30" x14ac:dyDescent="0.25">
      <c r="A23" s="16" t="s">
        <v>67</v>
      </c>
      <c r="B23" s="25">
        <v>0</v>
      </c>
      <c r="C23" s="49">
        <v>0.1</v>
      </c>
      <c r="D23" s="25" t="str">
        <f>IF(B23=0, "х",C23/B23*100)</f>
        <v>х</v>
      </c>
      <c r="E23" s="28"/>
      <c r="F23" s="25">
        <f>C23-B23</f>
        <v>0.1</v>
      </c>
    </row>
    <row r="24" spans="1:6" s="3" customFormat="1" ht="15" x14ac:dyDescent="0.25">
      <c r="A24" s="22" t="s">
        <v>50</v>
      </c>
      <c r="B24" s="25">
        <f>B25+B32+B33+B34+B37+B38</f>
        <v>906934.89999999991</v>
      </c>
      <c r="C24" s="25">
        <f>C25+C32+C33+C34+C37+C38</f>
        <v>742337.00000000012</v>
      </c>
      <c r="D24" s="26">
        <f>C24/B24*100</f>
        <v>81.851189098578104</v>
      </c>
      <c r="E24" s="28"/>
      <c r="F24" s="25">
        <f t="shared" si="1"/>
        <v>-164597.89999999979</v>
      </c>
    </row>
    <row r="25" spans="1:6" s="3" customFormat="1" ht="30" x14ac:dyDescent="0.25">
      <c r="A25" s="16" t="s">
        <v>68</v>
      </c>
      <c r="B25" s="25">
        <f>B26+B27+B28+B29+B31+B30</f>
        <v>528786.19999999995</v>
      </c>
      <c r="C25" s="25">
        <f>C26+C27+C28+C29+C30+C31</f>
        <v>409406.2</v>
      </c>
      <c r="D25" s="26">
        <f>C25/B25*100</f>
        <v>77.423767866861894</v>
      </c>
      <c r="E25" s="28"/>
      <c r="F25" s="25">
        <f t="shared" si="1"/>
        <v>-119379.99999999994</v>
      </c>
    </row>
    <row r="26" spans="1:6" s="3" customFormat="1" ht="57" x14ac:dyDescent="0.2">
      <c r="A26" s="17" t="s">
        <v>51</v>
      </c>
      <c r="B26" s="29">
        <v>5900</v>
      </c>
      <c r="C26" s="61">
        <v>6923.8</v>
      </c>
      <c r="D26" s="30">
        <f>C26/B26*100</f>
        <v>117.35254237288135</v>
      </c>
      <c r="E26" s="28"/>
      <c r="F26" s="29">
        <f t="shared" si="1"/>
        <v>1023.8000000000002</v>
      </c>
    </row>
    <row r="27" spans="1:6" s="3" customFormat="1" ht="19.5" customHeight="1" x14ac:dyDescent="0.2">
      <c r="A27" s="17" t="s">
        <v>52</v>
      </c>
      <c r="B27" s="29">
        <v>346000</v>
      </c>
      <c r="C27" s="29">
        <v>262084.9</v>
      </c>
      <c r="D27" s="30">
        <f>C27/B27*100</f>
        <v>75.747080924855496</v>
      </c>
      <c r="E27" s="28"/>
      <c r="F27" s="29">
        <f t="shared" si="1"/>
        <v>-83915.1</v>
      </c>
    </row>
    <row r="28" spans="1:6" x14ac:dyDescent="0.2">
      <c r="A28" s="17" t="s">
        <v>53</v>
      </c>
      <c r="B28" s="29">
        <v>54000</v>
      </c>
      <c r="C28" s="29">
        <v>49914</v>
      </c>
      <c r="D28" s="30">
        <f>C28/B28*100</f>
        <v>92.433333333333337</v>
      </c>
      <c r="E28" s="28"/>
      <c r="F28" s="29">
        <f t="shared" si="1"/>
        <v>-4086</v>
      </c>
    </row>
    <row r="29" spans="1:6" ht="28.5" x14ac:dyDescent="0.2">
      <c r="A29" s="17" t="s">
        <v>55</v>
      </c>
      <c r="B29" s="29">
        <v>3200</v>
      </c>
      <c r="C29" s="50">
        <v>4046.3</v>
      </c>
      <c r="D29" s="29">
        <f>IF(B29=0, "х",C29/B29*100)</f>
        <v>126.44687500000001</v>
      </c>
      <c r="E29" s="28"/>
      <c r="F29" s="29">
        <f t="shared" si="1"/>
        <v>846.30000000000018</v>
      </c>
    </row>
    <row r="30" spans="1:6" ht="28.5" x14ac:dyDescent="0.2">
      <c r="A30" s="17" t="s">
        <v>111</v>
      </c>
      <c r="B30" s="29">
        <v>5200</v>
      </c>
      <c r="C30" s="50">
        <v>5286.4</v>
      </c>
      <c r="D30" s="29">
        <f>IF(B30=0, "х",C30/B30*100)</f>
        <v>101.66153846153844</v>
      </c>
      <c r="E30" s="28"/>
      <c r="F30" s="29">
        <f t="shared" si="1"/>
        <v>86.399999999999636</v>
      </c>
    </row>
    <row r="31" spans="1:6" x14ac:dyDescent="0.2">
      <c r="A31" s="17" t="s">
        <v>54</v>
      </c>
      <c r="B31" s="29">
        <v>114486.2</v>
      </c>
      <c r="C31" s="46">
        <v>81150.8</v>
      </c>
      <c r="D31" s="30">
        <f t="shared" ref="D31:D37" si="2">C31/B31*100</f>
        <v>70.882604191596897</v>
      </c>
      <c r="E31" s="28"/>
      <c r="F31" s="29">
        <f t="shared" si="1"/>
        <v>-33335.399999999994</v>
      </c>
    </row>
    <row r="32" spans="1:6" ht="30" x14ac:dyDescent="0.25">
      <c r="A32" s="18" t="s">
        <v>10</v>
      </c>
      <c r="B32" s="25">
        <v>17940</v>
      </c>
      <c r="C32" s="48">
        <v>13598.9</v>
      </c>
      <c r="D32" s="26">
        <f t="shared" si="2"/>
        <v>75.802118171683389</v>
      </c>
      <c r="E32" s="31"/>
      <c r="F32" s="25">
        <f t="shared" si="1"/>
        <v>-4341.1000000000004</v>
      </c>
    </row>
    <row r="33" spans="1:6" s="5" customFormat="1" ht="30" x14ac:dyDescent="0.25">
      <c r="A33" s="16" t="s">
        <v>83</v>
      </c>
      <c r="B33" s="25">
        <v>12009.2</v>
      </c>
      <c r="C33" s="47">
        <v>14361.3</v>
      </c>
      <c r="D33" s="26">
        <f t="shared" si="2"/>
        <v>119.58581753988607</v>
      </c>
      <c r="E33" s="28"/>
      <c r="F33" s="25">
        <f t="shared" si="1"/>
        <v>2352.0999999999985</v>
      </c>
    </row>
    <row r="34" spans="1:6" s="5" customFormat="1" ht="30" x14ac:dyDescent="0.25">
      <c r="A34" s="16" t="s">
        <v>71</v>
      </c>
      <c r="B34" s="25">
        <f>B35+B36</f>
        <v>268700</v>
      </c>
      <c r="C34" s="25">
        <f>C35+C36</f>
        <v>215668.9</v>
      </c>
      <c r="D34" s="26">
        <f t="shared" si="2"/>
        <v>80.26382582806103</v>
      </c>
      <c r="E34" s="28"/>
      <c r="F34" s="25">
        <f t="shared" si="1"/>
        <v>-53031.100000000006</v>
      </c>
    </row>
    <row r="35" spans="1:6" x14ac:dyDescent="0.2">
      <c r="A35" s="17" t="s">
        <v>56</v>
      </c>
      <c r="B35" s="29">
        <v>175000</v>
      </c>
      <c r="C35" s="46">
        <v>125572.4</v>
      </c>
      <c r="D35" s="30">
        <f t="shared" si="2"/>
        <v>71.755657142857146</v>
      </c>
      <c r="E35" s="28"/>
      <c r="F35" s="29">
        <f t="shared" si="1"/>
        <v>-49427.600000000006</v>
      </c>
    </row>
    <row r="36" spans="1:6" x14ac:dyDescent="0.2">
      <c r="A36" s="17" t="s">
        <v>57</v>
      </c>
      <c r="B36" s="29">
        <v>93700</v>
      </c>
      <c r="C36" s="46">
        <v>90096.5</v>
      </c>
      <c r="D36" s="30">
        <f t="shared" si="2"/>
        <v>96.154215581643541</v>
      </c>
      <c r="E36" s="28"/>
      <c r="F36" s="29">
        <f t="shared" si="1"/>
        <v>-3603.5</v>
      </c>
    </row>
    <row r="37" spans="1:6" s="5" customFormat="1" ht="15" x14ac:dyDescent="0.25">
      <c r="A37" s="16" t="s">
        <v>69</v>
      </c>
      <c r="B37" s="25">
        <v>72444.399999999994</v>
      </c>
      <c r="C37" s="48">
        <v>82954.399999999994</v>
      </c>
      <c r="D37" s="26">
        <f t="shared" si="2"/>
        <v>114.50767761207214</v>
      </c>
      <c r="E37" s="28"/>
      <c r="F37" s="25">
        <f t="shared" si="1"/>
        <v>10510</v>
      </c>
    </row>
    <row r="38" spans="1:6" s="5" customFormat="1" ht="15" x14ac:dyDescent="0.25">
      <c r="A38" s="16" t="s">
        <v>70</v>
      </c>
      <c r="B38" s="25">
        <v>7055.1</v>
      </c>
      <c r="C38" s="51">
        <v>6347.3</v>
      </c>
      <c r="D38" s="26">
        <f>C38/B38*100</f>
        <v>89.967541211322299</v>
      </c>
      <c r="E38" s="28"/>
      <c r="F38" s="25">
        <f t="shared" si="1"/>
        <v>-707.80000000000018</v>
      </c>
    </row>
    <row r="39" spans="1:6" ht="15" x14ac:dyDescent="0.25">
      <c r="A39" s="24" t="s">
        <v>58</v>
      </c>
      <c r="B39" s="25">
        <f>B40+B41+B42+B43+B44+B46+B47+B48+B45</f>
        <v>10053522.800000001</v>
      </c>
      <c r="C39" s="25">
        <f>C40+C41+C42+C43+C44+C45+C46+C47+C48</f>
        <v>7107767.3999999994</v>
      </c>
      <c r="D39" s="26">
        <f>C39/B39*100</f>
        <v>70.699271702054517</v>
      </c>
      <c r="E39" s="28"/>
      <c r="F39" s="25">
        <f t="shared" si="1"/>
        <v>-2945755.4000000013</v>
      </c>
    </row>
    <row r="40" spans="1:6" ht="15" x14ac:dyDescent="0.25">
      <c r="A40" s="32" t="s">
        <v>59</v>
      </c>
      <c r="B40" s="29"/>
      <c r="C40" s="50"/>
      <c r="D40" s="30"/>
      <c r="E40" s="28"/>
      <c r="F40" s="25">
        <f t="shared" si="1"/>
        <v>0</v>
      </c>
    </row>
    <row r="41" spans="1:6" x14ac:dyDescent="0.2">
      <c r="A41" s="32" t="s">
        <v>60</v>
      </c>
      <c r="B41" s="53">
        <v>4088232.9</v>
      </c>
      <c r="C41" s="52">
        <v>2619528.2999999998</v>
      </c>
      <c r="D41" s="30">
        <f>C41/B41*100</f>
        <v>64.074830472598563</v>
      </c>
      <c r="E41" s="28"/>
      <c r="F41" s="29">
        <f t="shared" si="1"/>
        <v>-1468704.6</v>
      </c>
    </row>
    <row r="42" spans="1:6" x14ac:dyDescent="0.2">
      <c r="A42" s="32" t="s">
        <v>61</v>
      </c>
      <c r="B42" s="53">
        <v>5709951.4000000004</v>
      </c>
      <c r="C42" s="53">
        <v>4263272.5999999996</v>
      </c>
      <c r="D42" s="30">
        <f>C42/B42*100</f>
        <v>74.663903444081853</v>
      </c>
      <c r="E42" s="28"/>
      <c r="F42" s="29">
        <f t="shared" si="1"/>
        <v>-1446678.8000000007</v>
      </c>
    </row>
    <row r="43" spans="1:6" x14ac:dyDescent="0.2">
      <c r="A43" s="32" t="s">
        <v>11</v>
      </c>
      <c r="B43" s="53">
        <v>192472.7</v>
      </c>
      <c r="C43" s="53">
        <v>154033.5</v>
      </c>
      <c r="D43" s="30">
        <f>C43/B43*100</f>
        <v>80.028752129522786</v>
      </c>
      <c r="E43" s="28"/>
      <c r="F43" s="29">
        <f t="shared" si="1"/>
        <v>-38439.200000000012</v>
      </c>
    </row>
    <row r="44" spans="1:6" ht="28.5" x14ac:dyDescent="0.2">
      <c r="A44" s="32" t="s">
        <v>12</v>
      </c>
      <c r="B44" s="29"/>
      <c r="C44" s="29"/>
      <c r="D44" s="29" t="s">
        <v>106</v>
      </c>
      <c r="E44" s="28"/>
      <c r="F44" s="29">
        <f t="shared" si="1"/>
        <v>0</v>
      </c>
    </row>
    <row r="45" spans="1:6" ht="28.5" x14ac:dyDescent="0.2">
      <c r="A45" s="32" t="s">
        <v>105</v>
      </c>
      <c r="B45" s="29"/>
      <c r="C45" s="29">
        <v>1697.3</v>
      </c>
      <c r="D45" s="29" t="s">
        <v>106</v>
      </c>
      <c r="E45" s="28"/>
      <c r="F45" s="29">
        <f t="shared" si="1"/>
        <v>1697.3</v>
      </c>
    </row>
    <row r="46" spans="1:6" ht="28.5" x14ac:dyDescent="0.2">
      <c r="A46" s="32" t="s">
        <v>13</v>
      </c>
      <c r="B46" s="9"/>
      <c r="C46" s="53"/>
      <c r="D46" s="29" t="str">
        <f>IF(B46=0, "х",C46/B46*100)</f>
        <v>х</v>
      </c>
      <c r="E46" s="28"/>
      <c r="F46" s="29">
        <f t="shared" si="1"/>
        <v>0</v>
      </c>
    </row>
    <row r="47" spans="1:6" ht="71.25" x14ac:dyDescent="0.2">
      <c r="A47" s="32" t="s">
        <v>91</v>
      </c>
      <c r="B47" s="53">
        <v>94362.5</v>
      </c>
      <c r="C47" s="53">
        <v>100747.9</v>
      </c>
      <c r="D47" s="29">
        <f>IF(B47=0, "х",C47/B47*100)</f>
        <v>106.76688303086502</v>
      </c>
      <c r="E47" s="28"/>
      <c r="F47" s="29">
        <f>C47-B47</f>
        <v>6385.3999999999942</v>
      </c>
    </row>
    <row r="48" spans="1:6" ht="42.75" x14ac:dyDescent="0.2">
      <c r="A48" s="40" t="s">
        <v>72</v>
      </c>
      <c r="B48" s="50">
        <v>-31496.7</v>
      </c>
      <c r="C48" s="50">
        <v>-31512.2</v>
      </c>
      <c r="D48" s="29">
        <f>IF(B48=0, "х",C48/B48*100)</f>
        <v>100.04921150469733</v>
      </c>
      <c r="E48" s="28"/>
      <c r="F48" s="29">
        <f t="shared" si="1"/>
        <v>-15.5</v>
      </c>
    </row>
    <row r="49" spans="1:6" ht="15" x14ac:dyDescent="0.25">
      <c r="A49" s="24" t="s">
        <v>90</v>
      </c>
      <c r="B49" s="25">
        <f>B39+B24+B8</f>
        <v>15108296.9</v>
      </c>
      <c r="C49" s="25">
        <f>C39+C24+C8</f>
        <v>10716811.699999999</v>
      </c>
      <c r="D49" s="26">
        <f>C49/B49*100</f>
        <v>70.933287656003102</v>
      </c>
      <c r="E49" s="28"/>
      <c r="F49" s="25">
        <f>C49-B49</f>
        <v>-4391485.2000000011</v>
      </c>
    </row>
    <row r="50" spans="1:6" ht="15" x14ac:dyDescent="0.25">
      <c r="A50" s="24" t="s">
        <v>82</v>
      </c>
      <c r="B50" s="25"/>
      <c r="C50" s="25"/>
      <c r="D50" s="30"/>
      <c r="E50" s="28"/>
      <c r="F50" s="30"/>
    </row>
    <row r="51" spans="1:6" ht="15" x14ac:dyDescent="0.25">
      <c r="A51" s="16" t="s">
        <v>73</v>
      </c>
      <c r="B51" s="56">
        <f>B52+B53+B54+B55+B56+B57+B58</f>
        <v>462809.19999999995</v>
      </c>
      <c r="C51" s="25">
        <f>C52+C53+C54+C55+C56+C58</f>
        <v>301772.09999999998</v>
      </c>
      <c r="D51" s="26">
        <f t="shared" ref="D51:D72" si="3">C51/B51*100</f>
        <v>65.20442981686621</v>
      </c>
      <c r="E51" s="28"/>
      <c r="F51" s="26">
        <f>C51-B51</f>
        <v>-161037.09999999998</v>
      </c>
    </row>
    <row r="52" spans="1:6" ht="48" customHeight="1" x14ac:dyDescent="0.2">
      <c r="A52" s="32" t="s">
        <v>14</v>
      </c>
      <c r="B52" s="55">
        <v>23821.8</v>
      </c>
      <c r="C52" s="55">
        <v>14483.6</v>
      </c>
      <c r="D52" s="30">
        <f t="shared" si="3"/>
        <v>60.799771637743582</v>
      </c>
      <c r="E52" s="28"/>
      <c r="F52" s="30">
        <f>C52-B52</f>
        <v>-9338.1999999999989</v>
      </c>
    </row>
    <row r="53" spans="1:6" ht="57" x14ac:dyDescent="0.2">
      <c r="A53" s="32" t="s">
        <v>15</v>
      </c>
      <c r="B53" s="55">
        <v>180449.8</v>
      </c>
      <c r="C53" s="55">
        <v>122738.9</v>
      </c>
      <c r="D53" s="30">
        <f>C53/B53*100</f>
        <v>68.018307584713313</v>
      </c>
      <c r="E53" s="28"/>
      <c r="F53" s="30">
        <f t="shared" ref="F53:F98" si="4">C53-B53</f>
        <v>-57710.899999999994</v>
      </c>
    </row>
    <row r="54" spans="1:6" x14ac:dyDescent="0.2">
      <c r="A54" s="32" t="s">
        <v>16</v>
      </c>
      <c r="B54" s="55">
        <v>1002.7</v>
      </c>
      <c r="C54" s="55">
        <v>1002.7</v>
      </c>
      <c r="D54" s="30">
        <f t="shared" si="3"/>
        <v>100</v>
      </c>
      <c r="E54" s="28"/>
      <c r="F54" s="30">
        <f t="shared" si="4"/>
        <v>0</v>
      </c>
    </row>
    <row r="55" spans="1:6" ht="42.75" x14ac:dyDescent="0.2">
      <c r="A55" s="32" t="s">
        <v>17</v>
      </c>
      <c r="B55" s="55">
        <v>31123.1</v>
      </c>
      <c r="C55" s="55">
        <v>20763.099999999999</v>
      </c>
      <c r="D55" s="30">
        <f>C55/B55*100</f>
        <v>66.712827449707774</v>
      </c>
      <c r="E55" s="28"/>
      <c r="F55" s="30">
        <f t="shared" si="4"/>
        <v>-10360</v>
      </c>
    </row>
    <row r="56" spans="1:6" x14ac:dyDescent="0.2">
      <c r="A56" s="32" t="s">
        <v>18</v>
      </c>
      <c r="B56" s="55">
        <v>8410.9</v>
      </c>
      <c r="C56" s="55">
        <v>8410.9</v>
      </c>
      <c r="D56" s="30">
        <f>C56/B56*100</f>
        <v>100</v>
      </c>
      <c r="E56" s="28"/>
      <c r="F56" s="30">
        <f t="shared" si="4"/>
        <v>0</v>
      </c>
    </row>
    <row r="57" spans="1:6" s="4" customFormat="1" x14ac:dyDescent="0.2">
      <c r="A57" s="32" t="s">
        <v>19</v>
      </c>
      <c r="B57" s="55">
        <v>10968.1</v>
      </c>
      <c r="C57" s="55"/>
      <c r="D57" s="30">
        <f t="shared" si="3"/>
        <v>0</v>
      </c>
      <c r="E57" s="28"/>
      <c r="F57" s="30">
        <f t="shared" si="4"/>
        <v>-10968.1</v>
      </c>
    </row>
    <row r="58" spans="1:6" x14ac:dyDescent="0.2">
      <c r="A58" s="32" t="s">
        <v>20</v>
      </c>
      <c r="B58" s="55">
        <v>207032.8</v>
      </c>
      <c r="C58" s="55">
        <v>134372.9</v>
      </c>
      <c r="D58" s="30">
        <f>C58/B58*100</f>
        <v>64.904160113759758</v>
      </c>
      <c r="E58" s="28"/>
      <c r="F58" s="30">
        <f t="shared" si="4"/>
        <v>-72659.899999999994</v>
      </c>
    </row>
    <row r="59" spans="1:6" ht="30" x14ac:dyDescent="0.25">
      <c r="A59" s="16" t="s">
        <v>74</v>
      </c>
      <c r="B59" s="56">
        <f>SUM(B60:B62)</f>
        <v>79655.899999999994</v>
      </c>
      <c r="C59" s="25">
        <f>C60+C61+C62</f>
        <v>39954.300000000003</v>
      </c>
      <c r="D59" s="26">
        <f t="shared" si="3"/>
        <v>50.158619763256716</v>
      </c>
      <c r="E59" s="28"/>
      <c r="F59" s="26">
        <f t="shared" si="4"/>
        <v>-39701.599999999991</v>
      </c>
    </row>
    <row r="60" spans="1:6" x14ac:dyDescent="0.2">
      <c r="A60" s="17" t="s">
        <v>21</v>
      </c>
      <c r="B60" s="55">
        <v>13534.2</v>
      </c>
      <c r="C60" s="46">
        <v>9281.1</v>
      </c>
      <c r="D60" s="30">
        <f t="shared" si="3"/>
        <v>68.575165137207961</v>
      </c>
      <c r="E60" s="28"/>
      <c r="F60" s="30">
        <f t="shared" si="4"/>
        <v>-4253.1000000000004</v>
      </c>
    </row>
    <row r="61" spans="1:6" x14ac:dyDescent="0.2">
      <c r="A61" s="32" t="s">
        <v>104</v>
      </c>
      <c r="B61" s="55">
        <v>27085.7</v>
      </c>
      <c r="C61" s="46">
        <v>13206.3</v>
      </c>
      <c r="D61" s="30">
        <f t="shared" si="3"/>
        <v>48.757462424821952</v>
      </c>
      <c r="E61" s="28"/>
      <c r="F61" s="30">
        <f t="shared" si="4"/>
        <v>-13879.400000000001</v>
      </c>
    </row>
    <row r="62" spans="1:6" ht="28.5" x14ac:dyDescent="0.2">
      <c r="A62" s="17" t="s">
        <v>22</v>
      </c>
      <c r="B62" s="55">
        <v>39036</v>
      </c>
      <c r="C62" s="46">
        <v>17466.900000000001</v>
      </c>
      <c r="D62" s="30">
        <f t="shared" si="3"/>
        <v>44.74561942822011</v>
      </c>
      <c r="E62" s="28"/>
      <c r="F62" s="30">
        <f t="shared" si="4"/>
        <v>-21569.1</v>
      </c>
    </row>
    <row r="63" spans="1:6" ht="15" x14ac:dyDescent="0.25">
      <c r="A63" s="16" t="s">
        <v>75</v>
      </c>
      <c r="B63" s="56">
        <f>SUM(B64:B66)</f>
        <v>2981087.6999999997</v>
      </c>
      <c r="C63" s="25">
        <f>+C64+C65+C66</f>
        <v>1947360.8</v>
      </c>
      <c r="D63" s="26">
        <f t="shared" si="3"/>
        <v>65.323834652700768</v>
      </c>
      <c r="E63" s="28"/>
      <c r="F63" s="26">
        <f t="shared" si="4"/>
        <v>-1033726.8999999997</v>
      </c>
    </row>
    <row r="64" spans="1:6" x14ac:dyDescent="0.2">
      <c r="A64" s="17" t="s">
        <v>23</v>
      </c>
      <c r="B64" s="55">
        <v>174111.5</v>
      </c>
      <c r="C64" s="46">
        <v>153184.5</v>
      </c>
      <c r="D64" s="30">
        <f t="shared" si="3"/>
        <v>87.980690534513812</v>
      </c>
      <c r="E64" s="28"/>
      <c r="F64" s="30">
        <f t="shared" si="4"/>
        <v>-20927</v>
      </c>
    </row>
    <row r="65" spans="1:6" x14ac:dyDescent="0.2">
      <c r="A65" s="17" t="s">
        <v>24</v>
      </c>
      <c r="B65" s="55">
        <v>2089992.8</v>
      </c>
      <c r="C65" s="46">
        <v>1430267.8</v>
      </c>
      <c r="D65" s="30">
        <f t="shared" si="3"/>
        <v>68.434101782551593</v>
      </c>
      <c r="E65" s="28"/>
      <c r="F65" s="30">
        <f>C65-B65</f>
        <v>-659725</v>
      </c>
    </row>
    <row r="66" spans="1:6" x14ac:dyDescent="0.2">
      <c r="A66" s="17" t="s">
        <v>25</v>
      </c>
      <c r="B66" s="55">
        <v>716983.4</v>
      </c>
      <c r="C66" s="46">
        <v>363908.5</v>
      </c>
      <c r="D66" s="30">
        <f t="shared" si="3"/>
        <v>50.755498662870011</v>
      </c>
      <c r="E66" s="28"/>
      <c r="F66" s="30">
        <f t="shared" si="4"/>
        <v>-353074.9</v>
      </c>
    </row>
    <row r="67" spans="1:6" ht="15" x14ac:dyDescent="0.25">
      <c r="A67" s="16" t="s">
        <v>95</v>
      </c>
      <c r="B67" s="56">
        <f>B68+B69+B70+B71</f>
        <v>1736009.3</v>
      </c>
      <c r="C67" s="25">
        <f>C68+C69+C70+C71</f>
        <v>1193978.8</v>
      </c>
      <c r="D67" s="26">
        <f t="shared" si="3"/>
        <v>68.77721219581025</v>
      </c>
      <c r="E67" s="28"/>
      <c r="F67" s="26">
        <f t="shared" si="4"/>
        <v>-542030.5</v>
      </c>
    </row>
    <row r="68" spans="1:6" x14ac:dyDescent="0.2">
      <c r="A68" s="17" t="s">
        <v>26</v>
      </c>
      <c r="B68" s="55">
        <v>183362.7</v>
      </c>
      <c r="C68" s="46">
        <v>140198.29999999999</v>
      </c>
      <c r="D68" s="30">
        <f>C68/B68*100</f>
        <v>76.459552569851979</v>
      </c>
      <c r="E68" s="28"/>
      <c r="F68" s="30">
        <f>C68-B68</f>
        <v>-43164.400000000023</v>
      </c>
    </row>
    <row r="69" spans="1:6" x14ac:dyDescent="0.2">
      <c r="A69" s="17" t="s">
        <v>27</v>
      </c>
      <c r="B69" s="55">
        <v>232285.6</v>
      </c>
      <c r="C69" s="46">
        <v>96745.4</v>
      </c>
      <c r="D69" s="30">
        <f>C69/B69*100</f>
        <v>41.649331684788031</v>
      </c>
      <c r="E69" s="28"/>
      <c r="F69" s="30">
        <f>C69-B69</f>
        <v>-135540.20000000001</v>
      </c>
    </row>
    <row r="70" spans="1:6" x14ac:dyDescent="0.2">
      <c r="A70" s="17" t="s">
        <v>28</v>
      </c>
      <c r="B70" s="55">
        <v>1154333</v>
      </c>
      <c r="C70" s="46">
        <v>843576.9</v>
      </c>
      <c r="D70" s="30">
        <f>C70/B70*100</f>
        <v>73.079163464962022</v>
      </c>
      <c r="E70" s="28"/>
      <c r="F70" s="30">
        <f>C70-B70</f>
        <v>-310756.09999999998</v>
      </c>
    </row>
    <row r="71" spans="1:6" ht="28.5" x14ac:dyDescent="0.2">
      <c r="A71" s="17" t="s">
        <v>29</v>
      </c>
      <c r="B71" s="55">
        <v>166028</v>
      </c>
      <c r="C71" s="46">
        <v>113458.2</v>
      </c>
      <c r="D71" s="30">
        <f>C71/B71*100</f>
        <v>68.336786566121376</v>
      </c>
      <c r="E71" s="28"/>
      <c r="F71" s="30">
        <f>C71-B71</f>
        <v>-52569.8</v>
      </c>
    </row>
    <row r="72" spans="1:6" ht="15" x14ac:dyDescent="0.25">
      <c r="A72" s="16" t="s">
        <v>76</v>
      </c>
      <c r="B72" s="56">
        <f>SUM(B73:B74)</f>
        <v>242266.69999999998</v>
      </c>
      <c r="C72" s="56">
        <f>SUM(C73:C74)</f>
        <v>158952.1</v>
      </c>
      <c r="D72" s="26">
        <f t="shared" si="3"/>
        <v>65.610378974906595</v>
      </c>
      <c r="E72" s="28"/>
      <c r="F72" s="26">
        <f t="shared" si="4"/>
        <v>-83314.599999999977</v>
      </c>
    </row>
    <row r="73" spans="1:6" x14ac:dyDescent="0.2">
      <c r="A73" s="19" t="s">
        <v>30</v>
      </c>
      <c r="B73" s="57">
        <v>223977.4</v>
      </c>
      <c r="C73" s="45">
        <v>149989.4</v>
      </c>
      <c r="D73" s="30">
        <f>C73/B73*100</f>
        <v>66.96630999377615</v>
      </c>
      <c r="E73" s="28"/>
      <c r="F73" s="30">
        <f>C73-B73</f>
        <v>-73988</v>
      </c>
    </row>
    <row r="74" spans="1:6" x14ac:dyDescent="0.2">
      <c r="A74" s="17" t="s">
        <v>31</v>
      </c>
      <c r="B74" s="55">
        <v>18289.3</v>
      </c>
      <c r="C74" s="46">
        <v>8962.7000000000007</v>
      </c>
      <c r="D74" s="30">
        <f>C74/B74*100</f>
        <v>49.005156020186675</v>
      </c>
      <c r="E74" s="28"/>
      <c r="F74" s="30">
        <f>C74-B74</f>
        <v>-9326.5999999999985</v>
      </c>
    </row>
    <row r="75" spans="1:6" ht="15" x14ac:dyDescent="0.25">
      <c r="A75" s="16" t="s">
        <v>77</v>
      </c>
      <c r="B75" s="56">
        <f>SUM(B76:B80)</f>
        <v>9012606.5</v>
      </c>
      <c r="C75" s="25">
        <f>C76+C77+C78+C79+C80</f>
        <v>6367928.6999999993</v>
      </c>
      <c r="D75" s="26">
        <f t="shared" ref="D75:D99" si="5">C75/B75*100</f>
        <v>70.655794192279444</v>
      </c>
      <c r="E75" s="28"/>
      <c r="F75" s="26">
        <f t="shared" si="4"/>
        <v>-2644677.8000000007</v>
      </c>
    </row>
    <row r="76" spans="1:6" x14ac:dyDescent="0.2">
      <c r="A76" s="17" t="s">
        <v>32</v>
      </c>
      <c r="B76" s="55">
        <v>3363446.1</v>
      </c>
      <c r="C76" s="46">
        <v>2409831.7999999998</v>
      </c>
      <c r="D76" s="30">
        <f t="shared" si="5"/>
        <v>71.647700850624602</v>
      </c>
      <c r="E76" s="28"/>
      <c r="F76" s="30">
        <f t="shared" si="4"/>
        <v>-953614.30000000028</v>
      </c>
    </row>
    <row r="77" spans="1:6" x14ac:dyDescent="0.2">
      <c r="A77" s="17" t="s">
        <v>33</v>
      </c>
      <c r="B77" s="55">
        <v>4784453.9000000004</v>
      </c>
      <c r="C77" s="46">
        <v>3393151.9</v>
      </c>
      <c r="D77" s="30">
        <f t="shared" si="5"/>
        <v>70.920359374765837</v>
      </c>
      <c r="E77" s="28"/>
      <c r="F77" s="30">
        <f t="shared" si="4"/>
        <v>-1391302.0000000005</v>
      </c>
    </row>
    <row r="78" spans="1:6" x14ac:dyDescent="0.2">
      <c r="A78" s="17" t="s">
        <v>34</v>
      </c>
      <c r="B78" s="55">
        <v>396493.5</v>
      </c>
      <c r="C78" s="46">
        <v>276449.90000000002</v>
      </c>
      <c r="D78" s="30">
        <f t="shared" si="5"/>
        <v>69.723690300093196</v>
      </c>
      <c r="E78" s="28"/>
      <c r="F78" s="30">
        <f t="shared" si="4"/>
        <v>-120043.59999999998</v>
      </c>
    </row>
    <row r="79" spans="1:6" x14ac:dyDescent="0.2">
      <c r="A79" s="17" t="s">
        <v>35</v>
      </c>
      <c r="B79" s="55">
        <v>448</v>
      </c>
      <c r="C79" s="46">
        <v>147</v>
      </c>
      <c r="D79" s="30">
        <f t="shared" si="5"/>
        <v>32.8125</v>
      </c>
      <c r="E79" s="28"/>
      <c r="F79" s="30">
        <f t="shared" si="4"/>
        <v>-301</v>
      </c>
    </row>
    <row r="80" spans="1:6" x14ac:dyDescent="0.2">
      <c r="A80" s="17" t="s">
        <v>36</v>
      </c>
      <c r="B80" s="55">
        <v>467765</v>
      </c>
      <c r="C80" s="46">
        <v>288348.09999999998</v>
      </c>
      <c r="D80" s="30">
        <f t="shared" si="5"/>
        <v>61.643795495601417</v>
      </c>
      <c r="E80" s="28"/>
      <c r="F80" s="30">
        <f t="shared" si="4"/>
        <v>-179416.90000000002</v>
      </c>
    </row>
    <row r="81" spans="1:6" ht="15" x14ac:dyDescent="0.25">
      <c r="A81" s="16" t="s">
        <v>78</v>
      </c>
      <c r="B81" s="56">
        <f>SUM(B82:B83)</f>
        <v>300854.7</v>
      </c>
      <c r="C81" s="25">
        <f>C82+C83</f>
        <v>216317.4</v>
      </c>
      <c r="D81" s="26">
        <f t="shared" si="5"/>
        <v>71.90095418153679</v>
      </c>
      <c r="E81" s="28"/>
      <c r="F81" s="26">
        <f t="shared" si="4"/>
        <v>-84537.300000000017</v>
      </c>
    </row>
    <row r="82" spans="1:6" x14ac:dyDescent="0.2">
      <c r="A82" s="17" t="s">
        <v>37</v>
      </c>
      <c r="B82" s="55">
        <v>253161.3</v>
      </c>
      <c r="C82" s="46">
        <v>184396.9</v>
      </c>
      <c r="D82" s="30">
        <f t="shared" si="5"/>
        <v>72.837712557172054</v>
      </c>
      <c r="E82" s="28"/>
      <c r="F82" s="30">
        <f t="shared" si="4"/>
        <v>-68764.399999999994</v>
      </c>
    </row>
    <row r="83" spans="1:6" x14ac:dyDescent="0.2">
      <c r="A83" s="17" t="s">
        <v>38</v>
      </c>
      <c r="B83" s="55">
        <v>47693.4</v>
      </c>
      <c r="C83" s="46">
        <v>31920.5</v>
      </c>
      <c r="D83" s="30">
        <f t="shared" si="5"/>
        <v>66.928547765518914</v>
      </c>
      <c r="E83" s="28"/>
      <c r="F83" s="30">
        <f t="shared" si="4"/>
        <v>-15772.900000000001</v>
      </c>
    </row>
    <row r="84" spans="1:6" ht="15" x14ac:dyDescent="0.25">
      <c r="A84" s="16" t="s">
        <v>79</v>
      </c>
      <c r="B84" s="56">
        <f>SUM(B85:B88)</f>
        <v>338911.8</v>
      </c>
      <c r="C84" s="25">
        <f>C85+C86+C87+C88</f>
        <v>244562.99999999997</v>
      </c>
      <c r="D84" s="26">
        <f t="shared" si="5"/>
        <v>72.161252573678453</v>
      </c>
      <c r="E84" s="28"/>
      <c r="F84" s="26">
        <f t="shared" si="4"/>
        <v>-94348.800000000017</v>
      </c>
    </row>
    <row r="85" spans="1:6" x14ac:dyDescent="0.2">
      <c r="A85" s="17" t="s">
        <v>39</v>
      </c>
      <c r="B85" s="55">
        <v>2898</v>
      </c>
      <c r="C85" s="46">
        <v>1477.4</v>
      </c>
      <c r="D85" s="30">
        <f t="shared" si="5"/>
        <v>50.979986197377499</v>
      </c>
      <c r="E85" s="28"/>
      <c r="F85" s="30">
        <f t="shared" si="4"/>
        <v>-1420.6</v>
      </c>
    </row>
    <row r="86" spans="1:6" x14ac:dyDescent="0.2">
      <c r="A86" s="17" t="s">
        <v>40</v>
      </c>
      <c r="B86" s="55">
        <v>10971.8</v>
      </c>
      <c r="C86" s="46">
        <v>5667.4</v>
      </c>
      <c r="D86" s="30">
        <f t="shared" si="5"/>
        <v>51.654240872053812</v>
      </c>
      <c r="E86" s="28"/>
      <c r="F86" s="30">
        <f t="shared" si="4"/>
        <v>-5304.4</v>
      </c>
    </row>
    <row r="87" spans="1:6" x14ac:dyDescent="0.2">
      <c r="A87" s="17" t="s">
        <v>41</v>
      </c>
      <c r="B87" s="55">
        <v>324510.8</v>
      </c>
      <c r="C87" s="46">
        <v>237176.8</v>
      </c>
      <c r="D87" s="30">
        <f t="shared" si="5"/>
        <v>73.087490462567047</v>
      </c>
      <c r="E87" s="28"/>
      <c r="F87" s="30">
        <f t="shared" si="4"/>
        <v>-87334</v>
      </c>
    </row>
    <row r="88" spans="1:6" x14ac:dyDescent="0.2">
      <c r="A88" s="17" t="s">
        <v>42</v>
      </c>
      <c r="B88" s="55">
        <v>531.20000000000005</v>
      </c>
      <c r="C88" s="46">
        <v>241.4</v>
      </c>
      <c r="D88" s="30">
        <f t="shared" si="5"/>
        <v>45.444277108433731</v>
      </c>
      <c r="E88" s="28"/>
      <c r="F88" s="30">
        <f t="shared" si="4"/>
        <v>-289.80000000000007</v>
      </c>
    </row>
    <row r="89" spans="1:6" ht="15" x14ac:dyDescent="0.25">
      <c r="A89" s="16" t="s">
        <v>80</v>
      </c>
      <c r="B89" s="56">
        <f>B90+B91+B92+B93</f>
        <v>322876</v>
      </c>
      <c r="C89" s="25">
        <f>C90+C91+C92+C93</f>
        <v>213253.49999999997</v>
      </c>
      <c r="D89" s="26">
        <f t="shared" si="5"/>
        <v>66.048111349248614</v>
      </c>
      <c r="E89" s="28"/>
      <c r="F89" s="26">
        <f t="shared" si="4"/>
        <v>-109622.50000000003</v>
      </c>
    </row>
    <row r="90" spans="1:6" x14ac:dyDescent="0.2">
      <c r="A90" s="19" t="s">
        <v>43</v>
      </c>
      <c r="B90" s="57">
        <v>42780.4</v>
      </c>
      <c r="C90" s="45">
        <v>30507.8</v>
      </c>
      <c r="D90" s="30">
        <f t="shared" si="5"/>
        <v>71.312563697394125</v>
      </c>
      <c r="E90" s="28"/>
      <c r="F90" s="30">
        <f t="shared" si="4"/>
        <v>-12272.600000000002</v>
      </c>
    </row>
    <row r="91" spans="1:6" x14ac:dyDescent="0.2">
      <c r="A91" s="19" t="s">
        <v>44</v>
      </c>
      <c r="B91" s="57">
        <v>7218.3</v>
      </c>
      <c r="C91" s="45">
        <v>5077.5</v>
      </c>
      <c r="D91" s="30">
        <f t="shared" si="5"/>
        <v>70.342047296454851</v>
      </c>
      <c r="E91" s="28"/>
      <c r="F91" s="30">
        <f t="shared" si="4"/>
        <v>-2140.8000000000002</v>
      </c>
    </row>
    <row r="92" spans="1:6" x14ac:dyDescent="0.2">
      <c r="A92" s="19" t="s">
        <v>45</v>
      </c>
      <c r="B92" s="57">
        <v>253725.6</v>
      </c>
      <c r="C92" s="45">
        <v>163508.79999999999</v>
      </c>
      <c r="D92" s="30">
        <f t="shared" si="5"/>
        <v>64.443162219342469</v>
      </c>
      <c r="E92" s="28"/>
      <c r="F92" s="30">
        <f t="shared" si="4"/>
        <v>-90216.800000000017</v>
      </c>
    </row>
    <row r="93" spans="1:6" x14ac:dyDescent="0.2">
      <c r="A93" s="19" t="s">
        <v>46</v>
      </c>
      <c r="B93" s="57">
        <v>19151.7</v>
      </c>
      <c r="C93" s="45">
        <v>14159.4</v>
      </c>
      <c r="D93" s="30">
        <f t="shared" si="5"/>
        <v>73.932862356866494</v>
      </c>
      <c r="E93" s="28"/>
      <c r="F93" s="30">
        <f t="shared" si="4"/>
        <v>-4992.3000000000011</v>
      </c>
    </row>
    <row r="94" spans="1:6" ht="15" x14ac:dyDescent="0.25">
      <c r="A94" s="18" t="s">
        <v>81</v>
      </c>
      <c r="B94" s="58">
        <f>B95+B96</f>
        <v>18240.900000000001</v>
      </c>
      <c r="C94" s="25">
        <f>C95+C96</f>
        <v>11582.8</v>
      </c>
      <c r="D94" s="26">
        <f t="shared" si="5"/>
        <v>63.499059805163114</v>
      </c>
      <c r="E94" s="28"/>
      <c r="F94" s="26">
        <f t="shared" si="4"/>
        <v>-6658.1000000000022</v>
      </c>
    </row>
    <row r="95" spans="1:6" x14ac:dyDescent="0.2">
      <c r="A95" s="17" t="s">
        <v>47</v>
      </c>
      <c r="B95" s="57">
        <v>8850</v>
      </c>
      <c r="C95" s="45">
        <v>4505.2</v>
      </c>
      <c r="D95" s="30">
        <f t="shared" si="5"/>
        <v>50.906214689265539</v>
      </c>
      <c r="E95" s="28"/>
      <c r="F95" s="30">
        <f t="shared" si="4"/>
        <v>-4344.8</v>
      </c>
    </row>
    <row r="96" spans="1:6" x14ac:dyDescent="0.2">
      <c r="A96" s="17" t="s">
        <v>48</v>
      </c>
      <c r="B96" s="57">
        <v>9390.9</v>
      </c>
      <c r="C96" s="45">
        <v>7077.6</v>
      </c>
      <c r="D96" s="30">
        <f t="shared" si="5"/>
        <v>75.366578283231647</v>
      </c>
      <c r="E96" s="28"/>
      <c r="F96" s="30">
        <f t="shared" si="4"/>
        <v>-2313.2999999999993</v>
      </c>
    </row>
    <row r="97" spans="1:6" ht="30" x14ac:dyDescent="0.25">
      <c r="A97" s="18" t="s">
        <v>102</v>
      </c>
      <c r="B97" s="56">
        <f>B98</f>
        <v>56470.3</v>
      </c>
      <c r="C97" s="25">
        <f>C98</f>
        <v>45348.6</v>
      </c>
      <c r="D97" s="26">
        <f t="shared" si="5"/>
        <v>80.305222391239283</v>
      </c>
      <c r="E97" s="28"/>
      <c r="F97" s="26">
        <f t="shared" si="4"/>
        <v>-11121.700000000004</v>
      </c>
    </row>
    <row r="98" spans="1:6" ht="28.5" x14ac:dyDescent="0.2">
      <c r="A98" s="19" t="s">
        <v>103</v>
      </c>
      <c r="B98" s="55">
        <v>56470.3</v>
      </c>
      <c r="C98" s="46">
        <v>45348.6</v>
      </c>
      <c r="D98" s="30">
        <f t="shared" si="5"/>
        <v>80.305222391239283</v>
      </c>
      <c r="E98" s="28"/>
      <c r="F98" s="30">
        <f t="shared" si="4"/>
        <v>-11121.700000000004</v>
      </c>
    </row>
    <row r="99" spans="1:6" ht="15" x14ac:dyDescent="0.25">
      <c r="A99" s="24" t="s">
        <v>89</v>
      </c>
      <c r="B99" s="25">
        <f>B51+B59+B63+B67+B72+B75+B81+B84+B89+B94+B97</f>
        <v>15551789.000000002</v>
      </c>
      <c r="C99" s="25">
        <f>C51+C59+C63+C67+C72+C75+C81+C84+C89+C94+C97</f>
        <v>10741012.1</v>
      </c>
      <c r="D99" s="26">
        <f t="shared" si="5"/>
        <v>69.066086866276279</v>
      </c>
      <c r="E99" s="28"/>
      <c r="F99" s="26">
        <f>C99-B99</f>
        <v>-4810776.9000000022</v>
      </c>
    </row>
    <row r="100" spans="1:6" ht="28.5" x14ac:dyDescent="0.25">
      <c r="A100" s="7" t="s">
        <v>97</v>
      </c>
      <c r="B100" s="10">
        <v>3455.8</v>
      </c>
      <c r="C100" s="54"/>
      <c r="D100" s="11"/>
      <c r="E100" s="28"/>
      <c r="F100" s="12"/>
    </row>
    <row r="101" spans="1:6" ht="15" x14ac:dyDescent="0.25">
      <c r="A101" s="7"/>
      <c r="B101" s="10"/>
      <c r="C101" s="54"/>
      <c r="D101" s="11"/>
      <c r="E101" s="28"/>
      <c r="F101" s="12"/>
    </row>
    <row r="102" spans="1:6" ht="15" x14ac:dyDescent="0.25">
      <c r="A102" s="6" t="s">
        <v>96</v>
      </c>
      <c r="B102" s="25">
        <f>B49-B99+B100</f>
        <v>-440036.3000000015</v>
      </c>
      <c r="C102" s="25">
        <f>C49-C99+C100</f>
        <v>-24200.400000000373</v>
      </c>
      <c r="D102" s="26"/>
      <c r="E102" s="13"/>
      <c r="F102" s="29" t="s">
        <v>94</v>
      </c>
    </row>
    <row r="103" spans="1:6" ht="15" x14ac:dyDescent="0.25">
      <c r="A103" s="18" t="s">
        <v>84</v>
      </c>
      <c r="B103" s="25">
        <f>B104+B105</f>
        <v>-800820</v>
      </c>
      <c r="C103" s="25">
        <f>C104+C105</f>
        <v>-1540000</v>
      </c>
      <c r="D103" s="14"/>
      <c r="E103" s="13"/>
      <c r="F103" s="29" t="s">
        <v>94</v>
      </c>
    </row>
    <row r="104" spans="1:6" ht="15" x14ac:dyDescent="0.25">
      <c r="A104" s="19" t="s">
        <v>85</v>
      </c>
      <c r="B104" s="29">
        <v>1101180</v>
      </c>
      <c r="C104" s="30">
        <v>362000</v>
      </c>
      <c r="D104" s="14"/>
      <c r="E104" s="13"/>
      <c r="F104" s="29" t="s">
        <v>94</v>
      </c>
    </row>
    <row r="105" spans="1:6" ht="15" x14ac:dyDescent="0.25">
      <c r="A105" s="19" t="s">
        <v>86</v>
      </c>
      <c r="B105" s="29">
        <f>-1527000-375000</f>
        <v>-1902000</v>
      </c>
      <c r="C105" s="30">
        <v>-1902000</v>
      </c>
      <c r="D105" s="14"/>
      <c r="E105" s="13"/>
      <c r="F105" s="29" t="s">
        <v>94</v>
      </c>
    </row>
    <row r="106" spans="1:6" ht="15" x14ac:dyDescent="0.25">
      <c r="A106" s="18" t="s">
        <v>93</v>
      </c>
      <c r="B106" s="25">
        <v>783000</v>
      </c>
      <c r="C106" s="25">
        <v>1467000</v>
      </c>
      <c r="D106" s="14"/>
      <c r="E106" s="13"/>
      <c r="F106" s="29" t="s">
        <v>94</v>
      </c>
    </row>
    <row r="107" spans="1:6" ht="30" x14ac:dyDescent="0.25">
      <c r="A107" s="18" t="s">
        <v>87</v>
      </c>
      <c r="B107" s="25">
        <v>457856.3</v>
      </c>
      <c r="C107" s="25">
        <v>97200.4</v>
      </c>
      <c r="D107" s="14"/>
      <c r="E107" s="13"/>
      <c r="F107" s="29" t="s">
        <v>94</v>
      </c>
    </row>
    <row r="108" spans="1:6" ht="30" x14ac:dyDescent="0.25">
      <c r="A108" s="8" t="s">
        <v>88</v>
      </c>
      <c r="B108" s="25">
        <f>B103+B106+B107</f>
        <v>440036.3</v>
      </c>
      <c r="C108" s="25">
        <f>C103+C106+C107</f>
        <v>24200.399999999994</v>
      </c>
      <c r="D108" s="14"/>
      <c r="E108" s="13"/>
      <c r="F108" s="29" t="s">
        <v>94</v>
      </c>
    </row>
    <row r="109" spans="1:6" ht="15" x14ac:dyDescent="0.25">
      <c r="A109" s="35"/>
      <c r="B109" s="36"/>
      <c r="C109" s="36"/>
      <c r="D109" s="37"/>
      <c r="E109" s="38"/>
      <c r="F109" s="39"/>
    </row>
    <row r="110" spans="1:6" ht="15" x14ac:dyDescent="0.25">
      <c r="A110" s="35"/>
      <c r="B110" s="36"/>
      <c r="C110" s="36"/>
      <c r="D110" s="37"/>
      <c r="E110" s="38"/>
      <c r="F110" s="39"/>
    </row>
    <row r="112" spans="1:6" x14ac:dyDescent="0.2">
      <c r="A112" s="15" t="s">
        <v>109</v>
      </c>
      <c r="F112" s="27" t="s">
        <v>110</v>
      </c>
    </row>
  </sheetData>
  <mergeCells count="2">
    <mergeCell ref="A2:F2"/>
    <mergeCell ref="A3:F3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01.10.2022 </vt:lpstr>
      <vt:lpstr>Лист1</vt:lpstr>
      <vt:lpstr>'на 01.10.2022 '!Заголовки_для_печати</vt:lpstr>
      <vt:lpstr>'на 01.10.2022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2022-10-06T06:27:27Z</dcterms:modified>
</cp:coreProperties>
</file>