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35" windowWidth="11340" windowHeight="6120" tabRatio="942" activeTab="12"/>
  </bookViews>
  <sheets>
    <sheet name="НДФЛ" sheetId="1" r:id="rId1"/>
    <sheet name="НДФЛ-расчет" sheetId="2" r:id="rId2"/>
    <sheet name="Акцизы" sheetId="3" r:id="rId3"/>
    <sheet name="УСН" sheetId="4" r:id="rId4"/>
    <sheet name="ЕСХН" sheetId="5" r:id="rId5"/>
    <sheet name="ПСН" sheetId="6" r:id="rId6"/>
    <sheet name="Налог на имущество физ.лиц" sheetId="7" r:id="rId7"/>
    <sheet name="Транспортный налог организаций" sheetId="8" r:id="rId8"/>
    <sheet name="Транспортный налог физ.лиц" sheetId="9" r:id="rId9"/>
    <sheet name="Земельный налог с организаций" sheetId="10" r:id="rId10"/>
    <sheet name="Земельный налог с физ.лиц" sheetId="11" r:id="rId11"/>
    <sheet name="Госпошлина" sheetId="12" r:id="rId12"/>
    <sheet name="Неналоговые доходы" sheetId="13" r:id="rId13"/>
    <sheet name="пиво (старый)" sheetId="14" state="hidden" r:id="rId14"/>
  </sheets>
  <definedNames>
    <definedName name="_Regression_Int" localSheetId="13" hidden="1">1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dep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sUp_cdep">#REF!</definedName>
    <definedName name="IsUp_s_1">#REF!</definedName>
    <definedName name="IsUp_s_2">#REF!</definedName>
    <definedName name="IsUp_s_3">#REF!</definedName>
    <definedName name="IsUp_s_4">#REF!</definedName>
    <definedName name="IsUp_s_god">#REF!</definedName>
    <definedName name="IsUp_sname">#REF!</definedName>
    <definedName name="IsUp_sum_i">#REF!</definedName>
    <definedName name="IsUp_sum_inc">#REF!</definedName>
    <definedName name="IsUp_sum_reinc">#REF!</definedName>
    <definedName name="NastrFields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_god">#REF!</definedName>
    <definedName name="s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_i">#REF!</definedName>
    <definedName name="sum_inc">#REF!</definedName>
    <definedName name="sum_reinc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2">'Акцизы'!$A$1:$F$13</definedName>
    <definedName name="_xlnm.Print_Area" localSheetId="4">'ЕСХН'!$A$1:$F$9</definedName>
    <definedName name="_xlnm.Print_Area" localSheetId="9">'Земельный налог с организаций'!$A$1:$K$10</definedName>
    <definedName name="_xlnm.Print_Area" localSheetId="10">'Земельный налог с физ.лиц'!$A$1:$K$10</definedName>
    <definedName name="_xlnm.Print_Area" localSheetId="6">'Налог на имущество физ.лиц'!$A$1:$K$10</definedName>
    <definedName name="_xlnm.Print_Area" localSheetId="1">'НДФЛ-расчет'!$A$1:$F$20</definedName>
    <definedName name="_xlnm.Print_Area" localSheetId="12">'Неналоговые доходы'!$A$1:$O$20</definedName>
    <definedName name="_xlnm.Print_Area" localSheetId="13">'пиво (старый)'!$A$1:$Q$13</definedName>
    <definedName name="_xlnm.Print_Area" localSheetId="5">'ПСН'!$A$1:$K$10</definedName>
    <definedName name="_xlnm.Print_Area" localSheetId="7">'Транспортный налог организаций'!$A$1:$G$15</definedName>
    <definedName name="_xlnm.Print_Area" localSheetId="8">'Транспортный налог физ.лиц'!$A$1:$G$20</definedName>
    <definedName name="_xlnm.Print_Area" localSheetId="3">'УСН'!$A$1:$J$10</definedName>
    <definedName name="Область_печати_ИМ" localSheetId="13">'пиво (старый)'!$C$3:$I$11</definedName>
  </definedNames>
  <calcPr fullCalcOnLoad="1"/>
</workbook>
</file>

<file path=xl/sharedStrings.xml><?xml version="1.0" encoding="utf-8"?>
<sst xmlns="http://schemas.openxmlformats.org/spreadsheetml/2006/main" count="312" uniqueCount="145">
  <si>
    <t>1.</t>
  </si>
  <si>
    <t>2.</t>
  </si>
  <si>
    <t>3.</t>
  </si>
  <si>
    <t>Расчет</t>
  </si>
  <si>
    <t>Наименование показателей</t>
  </si>
  <si>
    <t>Итого</t>
  </si>
  <si>
    <t>Показатели</t>
  </si>
  <si>
    <t>консолиди-рованный бюджет</t>
  </si>
  <si>
    <t>республикан-ский бюджет</t>
  </si>
  <si>
    <t>местные бюджеты</t>
  </si>
  <si>
    <t>Сводный индекс применяемый в расчете</t>
  </si>
  <si>
    <t>Сводный индекс, применяемый в расчете</t>
  </si>
  <si>
    <t>к пояснительной записке</t>
  </si>
  <si>
    <t>РАСЧЕТ</t>
  </si>
  <si>
    <t>№ п/п</t>
  </si>
  <si>
    <t>Прогнозный объем продукции (тыс. дал).</t>
  </si>
  <si>
    <t>Сумма акциза  (тыс. руб).</t>
  </si>
  <si>
    <t>Сумма возмещения акцизов (отпуск произведен-ного спирта на производ-ство водки)</t>
  </si>
  <si>
    <t>Отпуск другим одразделениям ФГУП "Росспиртпром" (тыс. руб.)</t>
  </si>
  <si>
    <t>в том числе в республиканский бюджет Чувашской Республики</t>
  </si>
  <si>
    <t xml:space="preserve">Прогнозный объем продукции (тыс. дал). </t>
  </si>
  <si>
    <t xml:space="preserve">Прогнозный объем продукции(тыс. дал). </t>
  </si>
  <si>
    <t>Приложение № 6 к пояснительной записке</t>
  </si>
  <si>
    <t>поступлений акцизов на пиво в республиканский бюджет Чувашской Республики на 2008-2010 годы (КБК 1 03 02100 01 0000 110)</t>
  </si>
  <si>
    <t xml:space="preserve">Ставка акциза  за 1 л </t>
  </si>
  <si>
    <t>Ставка акциза за 1 л (руб).</t>
  </si>
  <si>
    <t>Ставка акциза на 1 л</t>
  </si>
  <si>
    <t>Расчет поступления акцизов по пиву исходя из объемов производства</t>
  </si>
  <si>
    <t>Прогноз поступления акцизов по пиву исходя из объемов реализации</t>
  </si>
  <si>
    <t>Средняя мощность, л.с.</t>
  </si>
  <si>
    <t xml:space="preserve">Средняя ставка налога, руб. </t>
  </si>
  <si>
    <t xml:space="preserve">Прогноз на </t>
  </si>
  <si>
    <t>Фактическое поступление в 2006 году</t>
  </si>
  <si>
    <t>Ожидаемое поступление в 2007 году</t>
  </si>
  <si>
    <t>(тыс.руб.)</t>
  </si>
  <si>
    <t>индекс потребитель-ских цен</t>
  </si>
  <si>
    <t>средний прирост продукции про-мышленности / сельхозпро-мышленности</t>
  </si>
  <si>
    <t>в том числе:</t>
  </si>
  <si>
    <t xml:space="preserve">Прогноз поступлений </t>
  </si>
  <si>
    <t xml:space="preserve">прогноз поступлений </t>
  </si>
  <si>
    <t>сводный индекс, учтенный в расчете</t>
  </si>
  <si>
    <t>Прогноз на:</t>
  </si>
  <si>
    <t>Сумма налога на:</t>
  </si>
  <si>
    <t>Сумма</t>
  </si>
  <si>
    <t>ДОХОДЫ ОТ ИСПОЛЬЗОВАНИЯ ИМУЩЕСТВА, НАХОДЯЩЕГОСЯ В ГОСУДАРСТВЕННОЙ И МУНИЦИПАЛЬНОЙ СОБСТВЕННОСТИ - всего,
      в том числе:</t>
  </si>
  <si>
    <t>ШТРАФЫ, САНКЦИИ, ВОЗМЕЩЕНИЕ УЩЕРБА</t>
  </si>
  <si>
    <t>ПРОЧИЕ НЕНАЛОГОВЫЕ ДОХОДЫ</t>
  </si>
  <si>
    <t>НЕНАЛОГОВЫЕ ДОХОДЫ, всего</t>
  </si>
  <si>
    <t>Единица измерения</t>
  </si>
  <si>
    <t>тыс. рублей</t>
  </si>
  <si>
    <t>%</t>
  </si>
  <si>
    <t>Ставка налога</t>
  </si>
  <si>
    <t>Сумма налога на доходы физических лиц, контингент</t>
  </si>
  <si>
    <t>Наименование
объекта налогообложения</t>
  </si>
  <si>
    <t>в районный бюджет (10%)</t>
  </si>
  <si>
    <t>Мотоциклы и мотороллеры</t>
  </si>
  <si>
    <t>Автомобили легковые</t>
  </si>
  <si>
    <t>Автобусы</t>
  </si>
  <si>
    <t>Автомобили грузовые</t>
  </si>
  <si>
    <t>Другие самоходные транспортные средства, машины и механизмы на пневматическом и гусеничном ходу</t>
  </si>
  <si>
    <t xml:space="preserve"> </t>
  </si>
  <si>
    <t>Государственная пошлина</t>
  </si>
  <si>
    <t>Прогноз на</t>
  </si>
  <si>
    <t xml:space="preserve">Приложение № 2     </t>
  </si>
  <si>
    <t xml:space="preserve">Приложение № 7   </t>
  </si>
  <si>
    <t>Снегоходы, мотосани</t>
  </si>
  <si>
    <t xml:space="preserve">Катера, моторные лодки и другие водные средства </t>
  </si>
  <si>
    <t>Гидроциклы</t>
  </si>
  <si>
    <t xml:space="preserve"> Налог, взимаемый в связи с применением упрощеннной системы налогообложения</t>
  </si>
  <si>
    <t xml:space="preserve">Приложение № 13 </t>
  </si>
  <si>
    <t>Норматив отчисления в бюджет района от налога, взимаемого в связи с применением упрощенной системы налогообложения, %</t>
  </si>
  <si>
    <t>2023 год</t>
  </si>
  <si>
    <t xml:space="preserve">Приложение № 8   </t>
  </si>
  <si>
    <t>2024 год</t>
  </si>
  <si>
    <t>2022 год,
 тыс. рублей</t>
  </si>
  <si>
    <t xml:space="preserve">2024 год,
 тыс. рублей 
</t>
  </si>
  <si>
    <t xml:space="preserve">2023 год,
 тыс. рублей
</t>
  </si>
  <si>
    <t xml:space="preserve"> Налог, взимаемый в связи с применением патентной системы налогообложения</t>
  </si>
  <si>
    <t xml:space="preserve">Приложение № 3     </t>
  </si>
  <si>
    <t xml:space="preserve">Приложение № 14 </t>
  </si>
  <si>
    <t>2025 год</t>
  </si>
  <si>
    <t xml:space="preserve">ПЛАТЕЖИ ПРИ ПОЛЬЗОВАНИИ ПРИРОДНЫМИ РЕСУРСАМИ 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</si>
  <si>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</si>
  <si>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</si>
  <si>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</si>
  <si>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</si>
  <si>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поступлений  государственной пошлины в бюджет Козловского муниципального округа Чувашской Республики
на 2023 год и на плановый период 2024 и 2025 годов</t>
  </si>
  <si>
    <t>Ожидаемое поступление за 2022 год</t>
  </si>
  <si>
    <t>Количество  транспортных средств, по которым предъявлен к уплате налог за 2021 год (по данным налоговой отчетности УФНС России по ЧР формы 5-ТН), единиц</t>
  </si>
  <si>
    <t>Сумма налога, взимаемого в связи с применением патентной системы налогообложения, поступившего за 6 месяцев 2022 года (по данным налоговой отчетности УФНС России (форма 1-ПАТЕНТ), тыс. руб.</t>
  </si>
  <si>
    <t>Прогноз поступлений за 2022 год</t>
  </si>
  <si>
    <t>поступлений единого сельскохозяйственного налога в бюджет Козловского муниципального округа Чувашской Республики на 2023 год и на плановый период 2024 и 2025 годов</t>
  </si>
  <si>
    <t>поступлений налога, взимаемого в связи с применением упрощенной системы налогообложения, в бюджет Козловского муниципального округа Чувашской Республики на 2023 год и на плановый период 2024 и 2025 годов</t>
  </si>
  <si>
    <t>Сумма исчисленного налога за 2021 год (по данным налоговой отчетности УФНС России (форма 5-ЕСХН), тыс. руб.</t>
  </si>
  <si>
    <t>Единый сельскохозяйственный налог</t>
  </si>
  <si>
    <t>Сумма исчисленного налога за 2021 год (по данным налоговой отчетности УФНС России (форма 5-УСН), тыс. руб.</t>
  </si>
  <si>
    <t>поступлений акцизов на нефтепродукты в бюджет Козловского муниципального округа Чувашской Республики
Чувашской Республики на 2023 год и на плановый период 2024 и 2025 годов</t>
  </si>
  <si>
    <t>поступлений налога на доходы физических лиц в бюджет Козловского муниципального округа Чувашской Республики
на 2023 год и на плановый период 2024 и 2025 годов</t>
  </si>
  <si>
    <t>поступлений транспортного налога по организациям в бюджет 
Козловского муниципального округа Чувашской Республики
на 2023 год и на плановый период 2024 и 2025 годов</t>
  </si>
  <si>
    <t>поступлений транспортного налога по физическим лицам в бюджет 
Козловского муниципального округа Чувашской Республики
на 2023 год и на плановый период 2024 и 2025 годов</t>
  </si>
  <si>
    <t>Несамоходные (буксируемые) суда, для которых определяется валовая вместимость (с каждой регистровой тонны или единицы валовой вместимости в случае, если валовая вместимость определена без указания размерности)</t>
  </si>
  <si>
    <t>Другие водные и воздушные транспортные средства, не имеющие двигателей (с единицы транспортного средства)</t>
  </si>
  <si>
    <t>тыс. руб.</t>
  </si>
  <si>
    <t>Сумма налога на доходы физических лиц в части суммы налога, превышающей 650 тысяч рублей, относящейся к части налоговой базы, превышающей 5 миллионов рублей, контингент</t>
  </si>
  <si>
    <t xml:space="preserve">поступлений налога на доходы физических лиц
в бюджет Козловского муниципального округа Чувашской Республики на 2023-2025 годы
</t>
  </si>
  <si>
    <t>Сумма налога на доходы физических лиц, за исключением налога на доходы физических лиц в части суммы налога, превышающей 650,0 тыс. рублей, относящейся к части налоговой базы, превышающей 5 миллионов рублей, контингент</t>
  </si>
  <si>
    <t>Сумма налога по единому нормативу</t>
  </si>
  <si>
    <t>2023 год,
 тыс. рублей</t>
  </si>
  <si>
    <t xml:space="preserve">2025 год,
 тыс. рублей 
</t>
  </si>
  <si>
    <t>Норматив распределения акцизов на нефтепродукты для Козловского муниципального округа Чувашской Республики</t>
  </si>
  <si>
    <t>Сумма акцизов на нефтепродукты, подлежащая зачислению в бюджет Козловского муниципального округа Чувашской Республики</t>
  </si>
  <si>
    <t>Облагаемая часть фонда оплаты труда, за исключением налога на доходы физических лиц в части суммы налога, превышающей 650,0 тыс. рублей, относящейся к части налоговой базы, превышающей 5 миллионов рублей, контингент</t>
  </si>
  <si>
    <t>Облагаемая часть фонда оплаты труда, в части суммы налога, превышающей 650 тысяч рублей, относящейся к части налоговой базы, превышающей 5 миллионов рублей, контингент</t>
  </si>
  <si>
    <t>Итого сумма налога на доходы, контингент</t>
  </si>
  <si>
    <t xml:space="preserve">в т. ч. единый норматив, подлежащий зачислению в бюджет Козловского муниципального округа в соответствии со статьей 61.6 БК РФ </t>
  </si>
  <si>
    <t xml:space="preserve">в т. ч. единый норматив подлежащий зачислению в бюджет Козловского муниципального округа в соответствии со статьей 61.6 БК РФ </t>
  </si>
  <si>
    <t>единый норматив, подлежащий зачислению в бюджет Козловского муниципального округа в соответствии со статьей 9 Закона ЧР от 16.11.2021 № 81</t>
  </si>
  <si>
    <t>Сумма налога по единому нормативу в соответствии с Законом ЧР от 16.11.2021 № 81</t>
  </si>
  <si>
    <t>Сумма налога по единому нормативу в соответствии с БК РФ</t>
  </si>
  <si>
    <t xml:space="preserve">единый норматив, подлежащий зачислению в бюджет Козловского муниципального округа в соответствии с приложением 2 к Закону Чувашской Республики "О республиканском бюджете Чувашской Республики на 2023 год и на плановый период 2024 и 2025 годов"
</t>
  </si>
  <si>
    <t>Сумма дополнительного норматива в соответствии с  Законом ЧР о республиканском бюджете Чувашской Республики на 2023 год и на плановый период 2024 и 2025 годов</t>
  </si>
  <si>
    <t>4.</t>
  </si>
  <si>
    <t>5.</t>
  </si>
  <si>
    <t>6.</t>
  </si>
  <si>
    <t>7.</t>
  </si>
  <si>
    <t>Налог на имущество физических лиц</t>
  </si>
  <si>
    <t>Сумма налога, подлежащая уплате в бюджет за 2021 год (по данным налоговой отчетности УФНС России (форма 5-МН), тыс. руб.</t>
  </si>
  <si>
    <t>Земельный налог с организаций</t>
  </si>
  <si>
    <t>Земельный налог с физических лиц</t>
  </si>
  <si>
    <t>Прочие доходы от оказания платных услуг (работ) получателями средств бюджетов муниципальных округов  (оплата услуг по ведению учета и составлению отчетности)</t>
  </si>
  <si>
    <t xml:space="preserve">Сумма акцизов на нефтепродукты, подлежащая зачислению в консолидированный бюджет Чувашской Республики (в соответствии с прогнозом поступлений акцизов на нефтепродукты согласно письма УФК по ЧР от 18.10.2022 №15-12-24/04-5431) </t>
  </si>
  <si>
    <t>поступлений неналоговых доходов в бюджет Козловского муниципального округа Чувашской Республики
на 2023 год и на плановый период 2024 и 2025 годов</t>
  </si>
  <si>
    <t>Приложение № 4</t>
  </si>
  <si>
    <t xml:space="preserve">Приложение № 5   </t>
  </si>
  <si>
    <t xml:space="preserve">Приложение № 6   </t>
  </si>
  <si>
    <t xml:space="preserve">Приложение № 9 </t>
  </si>
  <si>
    <t>Приложение № 10</t>
  </si>
  <si>
    <t xml:space="preserve">Приложение № 11   </t>
  </si>
  <si>
    <t xml:space="preserve">Приложение № 12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</si>
  <si>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</si>
  <si>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ИТОГО сумма налога на доходы физических лиц</t>
  </si>
  <si>
    <t>поступлений земельного налога с организаций в бюджет 
Козловского муниципального округа Чувашской Республики
на 2023 год и на плановый период 2024 и 2025 годов</t>
  </si>
  <si>
    <t>поступлений земельного налога с физических лиц в бюджет 
Козловского муниципального округа Чувашской Республики
на 2023 год и на плановый период 2024 и 2025 годов</t>
  </si>
  <si>
    <t>поступлений налога на имущество физических лиц в бюджет 
Козловского муниципального округа Чувашской Республики
на 2023 год и на плановый период 2024 и 2025 годов</t>
  </si>
  <si>
    <t>поступлений налога, взимаемого в связи с применением патентной системы налогообложения, в бюджет Козловского муниципального округа Чувашской Республики на 2023 год и на плановый период 2024 и 2025 годов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</si>
</sst>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#,##0.00_р_."/>
    <numFmt numFmtId="176" formatCode="#,##0&quot;р.&quot;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0"/>
    <numFmt numFmtId="186" formatCode="0.000000000000"/>
    <numFmt numFmtId="187" formatCode="_-* #,##0.0_р_._-;\-* #,##0.0_р_._-;_-* &quot;-&quot;?_р_._-;_-@_-"/>
    <numFmt numFmtId="188" formatCode="0.000_)"/>
    <numFmt numFmtId="189" formatCode="0_)"/>
    <numFmt numFmtId="190" formatCode="0.0_)"/>
    <numFmt numFmtId="191" formatCode="#,##0_);\(#,##0\)"/>
    <numFmt numFmtId="192" formatCode="0.00_)"/>
    <numFmt numFmtId="193" formatCode="#,##0.00_ ;[Red]\-#,##0.00\ "/>
    <numFmt numFmtId="194" formatCode="#,##0.0_р_."/>
    <numFmt numFmtId="195" formatCode="0.0%"/>
    <numFmt numFmtId="196" formatCode="d\ mmmm\,\ yyyy"/>
    <numFmt numFmtId="197" formatCode="#,##0_ ;[Red]\-#,##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mmm/yyyy"/>
    <numFmt numFmtId="202" formatCode="#,##0.0000_ ;[Red]\-#,##0.0000\ "/>
    <numFmt numFmtId="203" formatCode="#,##0.0_ ;[Red]\-#,##0.0\ "/>
    <numFmt numFmtId="204" formatCode="#,##0.00000_ ;[Red]\-#,##0.00000\ "/>
    <numFmt numFmtId="205" formatCode="#,##0_ ;\-#,##0\ "/>
    <numFmt numFmtId="206" formatCode="[$-FC19]d\ mmmm\ yyyy\ &quot;г.&quot;"/>
    <numFmt numFmtId="207" formatCode="_-* #,##0.0_р_._-;\-* #,##0.0_р_._-;_-* &quot;-&quot;_р_._-;_-@_-"/>
    <numFmt numFmtId="208" formatCode="0.00_ ;\-0.00\ "/>
    <numFmt numFmtId="209" formatCode="#,##0.00_ ;\-#,##0.00\ "/>
    <numFmt numFmtId="210" formatCode="#,##0.0_ ;\-#,##0.0\ "/>
    <numFmt numFmtId="211" formatCode="#,##0.000_ ;\-#,##0.000\ "/>
    <numFmt numFmtId="212" formatCode="0.0_ ;\-0.0\ 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_-* #,##0.0_р_._-;\-* #,##0.0_р_._-;_-* &quot;-&quot;??_р_._-;_-@_-"/>
    <numFmt numFmtId="220" formatCode="#,##0.000000000"/>
    <numFmt numFmtId="221" formatCode="#,##0.0000000000"/>
    <numFmt numFmtId="222" formatCode="#,##0.00000000000"/>
  </numFmts>
  <fonts count="71">
    <font>
      <sz val="10"/>
      <name val="Arial Cyr"/>
      <family val="0"/>
    </font>
    <font>
      <b/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urier"/>
      <family val="1"/>
    </font>
    <font>
      <sz val="12"/>
      <name val="TimesET"/>
      <family val="0"/>
    </font>
    <font>
      <b/>
      <sz val="14"/>
      <name val="TimesET"/>
      <family val="0"/>
    </font>
    <font>
      <b/>
      <sz val="14"/>
      <name val="Courier"/>
      <family val="1"/>
    </font>
    <font>
      <b/>
      <sz val="11"/>
      <name val="TimesET"/>
      <family val="0"/>
    </font>
    <font>
      <sz val="11"/>
      <color indexed="8"/>
      <name val="TimesET"/>
      <family val="0"/>
    </font>
    <font>
      <sz val="11"/>
      <name val="Courier"/>
      <family val="1"/>
    </font>
    <font>
      <sz val="11"/>
      <name val="TimesET"/>
      <family val="0"/>
    </font>
    <font>
      <sz val="12"/>
      <color indexed="8"/>
      <name val="TimesET"/>
      <family val="0"/>
    </font>
    <font>
      <b/>
      <i/>
      <sz val="12"/>
      <color indexed="8"/>
      <name val="TimesET"/>
      <family val="0"/>
    </font>
    <font>
      <sz val="12"/>
      <name val="Courier"/>
      <family val="3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2" applyNumberFormat="0" applyAlignment="0" applyProtection="0"/>
    <xf numFmtId="0" fontId="53" fillId="26" borderId="3" applyNumberFormat="0" applyAlignment="0" applyProtection="0"/>
    <xf numFmtId="0" fontId="54" fillId="26" borderId="2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 locked="0"/>
    </xf>
  </cellStyleXfs>
  <cellXfs count="227">
    <xf numFmtId="0" fontId="0" fillId="0" borderId="0" xfId="0" applyAlignment="1">
      <alignment/>
    </xf>
    <xf numFmtId="0" fontId="4" fillId="0" borderId="0" xfId="61">
      <alignment/>
      <protection/>
    </xf>
    <xf numFmtId="0" fontId="5" fillId="0" borderId="0" xfId="61" applyFont="1">
      <alignment/>
      <protection/>
    </xf>
    <xf numFmtId="0" fontId="4" fillId="0" borderId="11" xfId="61" applyBorder="1" applyAlignment="1">
      <alignment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0" xfId="61" applyFont="1">
      <alignment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11" fillId="0" borderId="12" xfId="61" applyFont="1" applyBorder="1" applyAlignment="1">
      <alignment horizontal="left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9" fillId="0" borderId="12" xfId="61" applyFont="1" applyFill="1" applyBorder="1" applyAlignment="1" applyProtection="1">
      <alignment horizontal="left" vertical="center" wrapText="1"/>
      <protection/>
    </xf>
    <xf numFmtId="2" fontId="9" fillId="0" borderId="12" xfId="61" applyNumberFormat="1" applyFont="1" applyFill="1" applyBorder="1" applyAlignment="1" applyProtection="1">
      <alignment horizontal="center" vertical="center" wrapText="1"/>
      <protection/>
    </xf>
    <xf numFmtId="172" fontId="9" fillId="0" borderId="12" xfId="61" applyNumberFormat="1" applyFont="1" applyFill="1" applyBorder="1" applyAlignment="1" applyProtection="1">
      <alignment horizontal="center" vertical="center" wrapText="1"/>
      <protection/>
    </xf>
    <xf numFmtId="172" fontId="11" fillId="0" borderId="12" xfId="61" applyNumberFormat="1" applyFont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left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172" fontId="9" fillId="0" borderId="12" xfId="61" applyNumberFormat="1" applyFont="1" applyFill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190" fontId="11" fillId="0" borderId="0" xfId="61" applyNumberFormat="1" applyFont="1" applyAlignment="1" applyProtection="1">
      <alignment horizontal="center" vertical="center"/>
      <protection/>
    </xf>
    <xf numFmtId="0" fontId="12" fillId="0" borderId="0" xfId="61" applyFont="1" applyFill="1">
      <alignment/>
      <protection/>
    </xf>
    <xf numFmtId="190" fontId="5" fillId="0" borderId="0" xfId="61" applyNumberFormat="1" applyFont="1" applyProtection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188" fontId="13" fillId="0" borderId="0" xfId="61" applyNumberFormat="1" applyFont="1" applyFill="1" applyProtection="1">
      <alignment/>
      <protection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60" applyFont="1" applyFill="1" applyAlignment="1">
      <alignment horizontal="right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17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72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16" fillId="0" borderId="0" xfId="59" applyFont="1" applyFill="1" applyAlignment="1">
      <alignment horizontal="right"/>
      <protection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17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172" fontId="15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177" fontId="16" fillId="0" borderId="0" xfId="0" applyNumberFormat="1" applyFont="1" applyAlignment="1">
      <alignment horizontal="center" vertical="center" wrapText="1"/>
    </xf>
    <xf numFmtId="174" fontId="16" fillId="0" borderId="0" xfId="0" applyNumberFormat="1" applyFont="1" applyAlignment="1">
      <alignment/>
    </xf>
    <xf numFmtId="174" fontId="16" fillId="0" borderId="0" xfId="0" applyNumberFormat="1" applyFont="1" applyBorder="1" applyAlignment="1">
      <alignment vertical="center"/>
    </xf>
    <xf numFmtId="172" fontId="16" fillId="0" borderId="0" xfId="0" applyNumberFormat="1" applyFont="1" applyAlignment="1">
      <alignment/>
    </xf>
    <xf numFmtId="181" fontId="16" fillId="0" borderId="0" xfId="0" applyNumberFormat="1" applyFont="1" applyAlignment="1">
      <alignment/>
    </xf>
    <xf numFmtId="2" fontId="25" fillId="0" borderId="12" xfId="0" applyNumberFormat="1" applyFont="1" applyBorder="1" applyAlignment="1">
      <alignment horizontal="center" vertical="center" wrapText="1"/>
    </xf>
    <xf numFmtId="174" fontId="25" fillId="0" borderId="12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center" vertical="center" wrapText="1"/>
    </xf>
    <xf numFmtId="174" fontId="25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184" fontId="16" fillId="0" borderId="0" xfId="0" applyNumberFormat="1" applyFont="1" applyAlignment="1">
      <alignment/>
    </xf>
    <xf numFmtId="17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1" fillId="0" borderId="0" xfId="0" applyFont="1" applyAlignment="1">
      <alignment vertical="center"/>
    </xf>
    <xf numFmtId="2" fontId="25" fillId="0" borderId="15" xfId="0" applyNumberFormat="1" applyFont="1" applyBorder="1" applyAlignment="1">
      <alignment horizontal="center" vertical="center" wrapText="1"/>
    </xf>
    <xf numFmtId="174" fontId="21" fillId="0" borderId="12" xfId="0" applyNumberFormat="1" applyFont="1" applyFill="1" applyBorder="1" applyAlignment="1">
      <alignment horizontal="right" vertical="center"/>
    </xf>
    <xf numFmtId="0" fontId="67" fillId="0" borderId="16" xfId="0" applyFont="1" applyFill="1" applyBorder="1" applyAlignment="1">
      <alignment horizontal="left" vertical="center" wrapText="1"/>
    </xf>
    <xf numFmtId="172" fontId="67" fillId="0" borderId="12" xfId="0" applyNumberFormat="1" applyFont="1" applyBorder="1" applyAlignment="1">
      <alignment horizontal="right" vertical="center"/>
    </xf>
    <xf numFmtId="184" fontId="67" fillId="0" borderId="12" xfId="0" applyNumberFormat="1" applyFont="1" applyBorder="1" applyAlignment="1">
      <alignment horizontal="right" vertical="center"/>
    </xf>
    <xf numFmtId="172" fontId="68" fillId="0" borderId="12" xfId="0" applyNumberFormat="1" applyFont="1" applyBorder="1" applyAlignment="1">
      <alignment horizontal="right" vertical="center"/>
    </xf>
    <xf numFmtId="184" fontId="68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174" fontId="69" fillId="0" borderId="12" xfId="0" applyNumberFormat="1" applyFont="1" applyFill="1" applyBorder="1" applyAlignment="1">
      <alignment horizontal="center" vertical="center"/>
    </xf>
    <xf numFmtId="1" fontId="69" fillId="0" borderId="12" xfId="0" applyNumberFormat="1" applyFont="1" applyFill="1" applyBorder="1" applyAlignment="1">
      <alignment horizontal="center" vertical="center"/>
    </xf>
    <xf numFmtId="174" fontId="69" fillId="0" borderId="12" xfId="0" applyNumberFormat="1" applyFont="1" applyFill="1" applyBorder="1" applyAlignment="1">
      <alignment vertical="center"/>
    </xf>
    <xf numFmtId="1" fontId="25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213" fontId="25" fillId="0" borderId="12" xfId="0" applyNumberFormat="1" applyFont="1" applyFill="1" applyBorder="1" applyAlignment="1">
      <alignment horizontal="center" vertical="center"/>
    </xf>
    <xf numFmtId="174" fontId="69" fillId="0" borderId="12" xfId="0" applyNumberFormat="1" applyFont="1" applyFill="1" applyBorder="1" applyAlignment="1">
      <alignment horizontal="right" vertical="center" indent="1"/>
    </xf>
    <xf numFmtId="174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center"/>
    </xf>
    <xf numFmtId="0" fontId="70" fillId="0" borderId="12" xfId="0" applyFont="1" applyBorder="1" applyAlignment="1">
      <alignment/>
    </xf>
    <xf numFmtId="174" fontId="26" fillId="0" borderId="12" xfId="0" applyNumberFormat="1" applyFont="1" applyBorder="1" applyAlignment="1">
      <alignment horizontal="center"/>
    </xf>
    <xf numFmtId="4" fontId="25" fillId="0" borderId="12" xfId="0" applyNumberFormat="1" applyFont="1" applyFill="1" applyBorder="1" applyAlignment="1">
      <alignment horizontal="right" vertical="center" indent="1"/>
    </xf>
    <xf numFmtId="0" fontId="26" fillId="0" borderId="12" xfId="0" applyFont="1" applyBorder="1" applyAlignment="1">
      <alignment/>
    </xf>
    <xf numFmtId="184" fontId="25" fillId="0" borderId="12" xfId="0" applyNumberFormat="1" applyFont="1" applyBorder="1" applyAlignment="1">
      <alignment horizontal="center" vertical="center"/>
    </xf>
    <xf numFmtId="177" fontId="25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174" fontId="21" fillId="0" borderId="12" xfId="0" applyNumberFormat="1" applyFont="1" applyBorder="1" applyAlignment="1">
      <alignment horizontal="right" vertical="center"/>
    </xf>
    <xf numFmtId="174" fontId="68" fillId="0" borderId="12" xfId="0" applyNumberFormat="1" applyFont="1" applyFill="1" applyBorder="1" applyAlignment="1">
      <alignment horizontal="right" vertical="center"/>
    </xf>
    <xf numFmtId="2" fontId="68" fillId="0" borderId="12" xfId="0" applyNumberFormat="1" applyFont="1" applyFill="1" applyBorder="1" applyAlignment="1">
      <alignment horizontal="right" vertical="center" wrapText="1"/>
    </xf>
    <xf numFmtId="174" fontId="68" fillId="0" borderId="12" xfId="0" applyNumberFormat="1" applyFont="1" applyBorder="1" applyAlignment="1">
      <alignment horizontal="right" vertical="center"/>
    </xf>
    <xf numFmtId="184" fontId="21" fillId="0" borderId="12" xfId="0" applyNumberFormat="1" applyFont="1" applyBorder="1" applyAlignment="1">
      <alignment horizontal="right" vertical="center"/>
    </xf>
    <xf numFmtId="214" fontId="70" fillId="0" borderId="12" xfId="0" applyNumberFormat="1" applyFont="1" applyBorder="1" applyAlignment="1">
      <alignment horizontal="center" vertical="center" wrapText="1"/>
    </xf>
    <xf numFmtId="214" fontId="25" fillId="0" borderId="12" xfId="0" applyNumberFormat="1" applyFont="1" applyFill="1" applyBorder="1" applyAlignment="1">
      <alignment horizontal="center" vertical="center" wrapText="1"/>
    </xf>
    <xf numFmtId="214" fontId="25" fillId="0" borderId="12" xfId="0" applyNumberFormat="1" applyFont="1" applyFill="1" applyBorder="1" applyAlignment="1">
      <alignment horizontal="center" vertical="center"/>
    </xf>
    <xf numFmtId="174" fontId="25" fillId="0" borderId="12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174" fontId="26" fillId="0" borderId="12" xfId="0" applyNumberFormat="1" applyFont="1" applyBorder="1" applyAlignment="1">
      <alignment horizontal="center" vertical="center" wrapText="1"/>
    </xf>
    <xf numFmtId="174" fontId="26" fillId="0" borderId="12" xfId="0" applyNumberFormat="1" applyFont="1" applyBorder="1" applyAlignment="1">
      <alignment horizontal="center" wrapText="1"/>
    </xf>
    <xf numFmtId="174" fontId="28" fillId="0" borderId="12" xfId="0" applyNumberFormat="1" applyFont="1" applyBorder="1" applyAlignment="1">
      <alignment horizontal="center" wrapText="1"/>
    </xf>
    <xf numFmtId="0" fontId="25" fillId="0" borderId="12" xfId="0" applyFont="1" applyBorder="1" applyAlignment="1">
      <alignment vertical="center"/>
    </xf>
    <xf numFmtId="214" fontId="25" fillId="0" borderId="12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wrapText="1"/>
    </xf>
    <xf numFmtId="4" fontId="25" fillId="0" borderId="12" xfId="0" applyNumberFormat="1" applyFont="1" applyBorder="1" applyAlignment="1">
      <alignment horizontal="center" wrapText="1"/>
    </xf>
    <xf numFmtId="3" fontId="25" fillId="0" borderId="12" xfId="0" applyNumberFormat="1" applyFont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right" vertical="center" wrapText="1"/>
    </xf>
    <xf numFmtId="2" fontId="15" fillId="0" borderId="12" xfId="0" applyNumberFormat="1" applyFont="1" applyFill="1" applyBorder="1" applyAlignment="1">
      <alignment horizontal="right" vertical="center" wrapText="1"/>
    </xf>
    <xf numFmtId="172" fontId="15" fillId="0" borderId="12" xfId="0" applyNumberFormat="1" applyFont="1" applyBorder="1" applyAlignment="1">
      <alignment horizontal="right" vertical="center"/>
    </xf>
    <xf numFmtId="184" fontId="15" fillId="0" borderId="12" xfId="0" applyNumberFormat="1" applyFont="1" applyBorder="1" applyAlignment="1">
      <alignment horizontal="right" vertical="center"/>
    </xf>
    <xf numFmtId="174" fontId="15" fillId="0" borderId="12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18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5" fillId="0" borderId="16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1" fillId="0" borderId="0" xfId="0" applyFont="1" applyAlignment="1">
      <alignment horizontal="center" vertical="top" wrapText="1"/>
    </xf>
    <xf numFmtId="2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/>
    </xf>
    <xf numFmtId="2" fontId="25" fillId="0" borderId="16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5" fillId="0" borderId="21" xfId="0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/>
    </xf>
    <xf numFmtId="0" fontId="68" fillId="0" borderId="12" xfId="0" applyFont="1" applyFill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6" fillId="0" borderId="0" xfId="61" applyFont="1" applyAlignment="1">
      <alignment horizontal="center" vertical="center"/>
      <protection/>
    </xf>
    <xf numFmtId="0" fontId="9" fillId="0" borderId="17" xfId="61" applyFont="1" applyFill="1" applyBorder="1" applyAlignment="1" applyProtection="1">
      <alignment horizontal="center" vertical="center" wrapText="1"/>
      <protection/>
    </xf>
    <xf numFmtId="0" fontId="4" fillId="0" borderId="22" xfId="61" applyBorder="1" applyAlignment="1">
      <alignment horizontal="center" vertical="center" wrapText="1"/>
      <protection/>
    </xf>
    <xf numFmtId="0" fontId="4" fillId="0" borderId="15" xfId="6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0" fillId="0" borderId="22" xfId="61" applyFont="1" applyBorder="1" applyAlignment="1">
      <alignment horizontal="center" vertical="center" wrapText="1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9" fillId="0" borderId="22" xfId="61" applyFont="1" applyFill="1" applyBorder="1" applyAlignment="1" applyProtection="1">
      <alignment horizontal="center" vertical="center" wrapText="1"/>
      <protection/>
    </xf>
    <xf numFmtId="0" fontId="9" fillId="0" borderId="15" xfId="61" applyFont="1" applyFill="1" applyBorder="1" applyAlignment="1" applyProtection="1">
      <alignment horizontal="center" vertical="center" wrapText="1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4" fillId="0" borderId="13" xfId="61" applyBorder="1" applyAlignment="1">
      <alignment horizontal="center" vertical="center" wrapText="1"/>
      <protection/>
    </xf>
    <xf numFmtId="0" fontId="4" fillId="0" borderId="21" xfId="61" applyBorder="1" applyAlignment="1">
      <alignment horizontal="center" vertical="center" wrapText="1"/>
      <protection/>
    </xf>
    <xf numFmtId="0" fontId="14" fillId="0" borderId="0" xfId="61" applyFont="1" applyAlignment="1">
      <alignment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21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9" fillId="0" borderId="17" xfId="61" applyFont="1" applyFill="1" applyBorder="1" applyAlignment="1" applyProtection="1">
      <alignment horizontal="center" vertical="center"/>
      <protection/>
    </xf>
    <xf numFmtId="0" fontId="9" fillId="0" borderId="22" xfId="61" applyFont="1" applyFill="1" applyBorder="1" applyAlignment="1" applyProtection="1">
      <alignment horizontal="center" vertical="center"/>
      <protection/>
    </xf>
    <xf numFmtId="0" fontId="9" fillId="0" borderId="15" xfId="61" applyFont="1" applyFill="1" applyBorder="1" applyAlignment="1" applyProtection="1">
      <alignment horizontal="center" vertical="center"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8" fillId="0" borderId="12" xfId="61" applyFont="1" applyBorder="1" applyAlignment="1">
      <alignment horizontal="center" vertical="top" wrapText="1"/>
      <protection/>
    </xf>
    <xf numFmtId="0" fontId="10" fillId="0" borderId="12" xfId="61" applyFont="1" applyBorder="1" applyAlignment="1">
      <alignment/>
      <protection/>
    </xf>
    <xf numFmtId="0" fontId="9" fillId="0" borderId="17" xfId="61" applyFont="1" applyFill="1" applyBorder="1" applyAlignment="1" applyProtection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</cellXfs>
  <cellStyles count="62">
    <cellStyle name="Normal" xfId="0"/>
    <cellStyle name="RowLevel_0" xfId="1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tulkanov1" xfId="59"/>
    <cellStyle name="Обычный_tulkanov1 2" xfId="60"/>
    <cellStyle name="Обычный_Расчет акцизов на пиво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  <cellStyle name="Џђћ–…ќ’ќ›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3.875" style="31" customWidth="1"/>
    <col min="2" max="2" width="39.375" style="31" customWidth="1"/>
    <col min="3" max="3" width="10.375" style="31" customWidth="1"/>
    <col min="4" max="4" width="14.00390625" style="31" customWidth="1"/>
    <col min="5" max="5" width="14.625" style="31" customWidth="1"/>
    <col min="6" max="6" width="14.75390625" style="31" customWidth="1"/>
    <col min="7" max="16384" width="9.125" style="31" customWidth="1"/>
  </cols>
  <sheetData>
    <row r="1" spans="1:6" ht="15.75">
      <c r="A1" s="30"/>
      <c r="E1" s="55"/>
      <c r="F1" s="28" t="s">
        <v>63</v>
      </c>
    </row>
    <row r="2" spans="5:6" ht="15" customHeight="1">
      <c r="E2" s="55"/>
      <c r="F2" s="28" t="s">
        <v>12</v>
      </c>
    </row>
    <row r="3" spans="5:6" ht="15" customHeight="1">
      <c r="E3" s="55"/>
      <c r="F3" s="28"/>
    </row>
    <row r="4" spans="5:6" ht="15.75" customHeight="1">
      <c r="E4" s="55"/>
      <c r="F4" s="54"/>
    </row>
    <row r="5" spans="1:6" ht="18.75">
      <c r="A5" s="130" t="s">
        <v>3</v>
      </c>
      <c r="B5" s="130"/>
      <c r="C5" s="130"/>
      <c r="D5" s="130"/>
      <c r="E5" s="130"/>
      <c r="F5" s="130"/>
    </row>
    <row r="6" spans="1:6" ht="54.75" customHeight="1">
      <c r="A6" s="131" t="s">
        <v>97</v>
      </c>
      <c r="B6" s="131"/>
      <c r="C6" s="131"/>
      <c r="D6" s="131"/>
      <c r="E6" s="131"/>
      <c r="F6" s="131"/>
    </row>
    <row r="7" ht="14.25" customHeight="1">
      <c r="F7" s="32"/>
    </row>
    <row r="8" spans="1:6" ht="18.75" customHeight="1">
      <c r="A8" s="132" t="s">
        <v>4</v>
      </c>
      <c r="B8" s="133"/>
      <c r="C8" s="139" t="s">
        <v>48</v>
      </c>
      <c r="D8" s="136" t="s">
        <v>31</v>
      </c>
      <c r="E8" s="137"/>
      <c r="F8" s="138"/>
    </row>
    <row r="9" spans="1:6" ht="18.75" customHeight="1">
      <c r="A9" s="134"/>
      <c r="B9" s="135"/>
      <c r="C9" s="140"/>
      <c r="D9" s="63" t="s">
        <v>71</v>
      </c>
      <c r="E9" s="63" t="s">
        <v>73</v>
      </c>
      <c r="F9" s="63" t="s">
        <v>80</v>
      </c>
    </row>
    <row r="10" spans="1:6" ht="114" customHeight="1">
      <c r="A10" s="64" t="s">
        <v>0</v>
      </c>
      <c r="B10" s="74" t="s">
        <v>111</v>
      </c>
      <c r="C10" s="66" t="s">
        <v>49</v>
      </c>
      <c r="D10" s="67">
        <v>1139815.4</v>
      </c>
      <c r="E10" s="67">
        <v>1189641.5</v>
      </c>
      <c r="F10" s="67">
        <v>1245764.6</v>
      </c>
    </row>
    <row r="11" spans="1:6" ht="26.25" customHeight="1">
      <c r="A11" s="64" t="s">
        <v>1</v>
      </c>
      <c r="B11" s="119" t="s">
        <v>51</v>
      </c>
      <c r="C11" s="66" t="s">
        <v>50</v>
      </c>
      <c r="D11" s="124">
        <v>13</v>
      </c>
      <c r="E11" s="124">
        <v>13</v>
      </c>
      <c r="F11" s="124">
        <v>13</v>
      </c>
    </row>
    <row r="12" spans="1:6" ht="33.75" customHeight="1">
      <c r="A12" s="121" t="s">
        <v>2</v>
      </c>
      <c r="B12" s="74" t="s">
        <v>52</v>
      </c>
      <c r="C12" s="66" t="s">
        <v>49</v>
      </c>
      <c r="D12" s="96">
        <f>D10*13%</f>
        <v>148176.00199999998</v>
      </c>
      <c r="E12" s="96">
        <f>E10*13%</f>
        <v>154653.39500000002</v>
      </c>
      <c r="F12" s="96">
        <f>F10*13%</f>
        <v>161949.39800000002</v>
      </c>
    </row>
    <row r="13" spans="1:6" ht="90.75" customHeight="1">
      <c r="A13" s="64" t="s">
        <v>121</v>
      </c>
      <c r="B13" s="74" t="s">
        <v>112</v>
      </c>
      <c r="C13" s="66" t="s">
        <v>49</v>
      </c>
      <c r="D13" s="67">
        <v>144756.7</v>
      </c>
      <c r="E13" s="67">
        <v>151084.7</v>
      </c>
      <c r="F13" s="67">
        <v>152354</v>
      </c>
    </row>
    <row r="14" spans="1:6" ht="26.25" customHeight="1">
      <c r="A14" s="64" t="s">
        <v>122</v>
      </c>
      <c r="B14" s="119" t="s">
        <v>51</v>
      </c>
      <c r="C14" s="66" t="s">
        <v>50</v>
      </c>
      <c r="D14" s="124">
        <v>15</v>
      </c>
      <c r="E14" s="124">
        <v>15</v>
      </c>
      <c r="F14" s="124">
        <v>15</v>
      </c>
    </row>
    <row r="15" spans="1:6" ht="37.5" customHeight="1">
      <c r="A15" s="64" t="s">
        <v>123</v>
      </c>
      <c r="B15" s="74" t="s">
        <v>52</v>
      </c>
      <c r="C15" s="66" t="s">
        <v>49</v>
      </c>
      <c r="D15" s="96">
        <f>D13*15%</f>
        <v>21713.505</v>
      </c>
      <c r="E15" s="96">
        <f>E13*15%</f>
        <v>22662.705</v>
      </c>
      <c r="F15" s="96">
        <f>F13*15%</f>
        <v>22853.1</v>
      </c>
    </row>
    <row r="16" spans="1:6" ht="54" customHeight="1">
      <c r="A16" s="64" t="s">
        <v>124</v>
      </c>
      <c r="B16" s="65" t="s">
        <v>113</v>
      </c>
      <c r="C16" s="66" t="s">
        <v>49</v>
      </c>
      <c r="D16" s="96">
        <f>D12+D15</f>
        <v>169889.50699999998</v>
      </c>
      <c r="E16" s="96">
        <f>E12+E15</f>
        <v>177316.10000000003</v>
      </c>
      <c r="F16" s="96">
        <f>F12+F15</f>
        <v>184802.49800000002</v>
      </c>
    </row>
    <row r="17" spans="1:6" ht="15.75">
      <c r="A17" s="33"/>
      <c r="B17" s="33"/>
      <c r="C17" s="33"/>
      <c r="D17" s="33"/>
      <c r="E17" s="33"/>
      <c r="F17" s="34"/>
    </row>
    <row r="18" spans="1:6" ht="15.75">
      <c r="A18" s="35"/>
      <c r="B18" s="35"/>
      <c r="C18" s="35"/>
      <c r="D18" s="58"/>
      <c r="E18" s="58"/>
      <c r="F18" s="58"/>
    </row>
    <row r="19" spans="1:6" ht="15.75">
      <c r="A19" s="33"/>
      <c r="B19" s="33"/>
      <c r="C19" s="33"/>
      <c r="D19" s="33"/>
      <c r="E19" s="33"/>
      <c r="F19" s="36"/>
    </row>
    <row r="20" spans="1:6" ht="15.75">
      <c r="A20" s="37"/>
      <c r="B20" s="33"/>
      <c r="C20" s="33"/>
      <c r="D20" s="33"/>
      <c r="E20" s="33"/>
      <c r="F20" s="38"/>
    </row>
    <row r="21" spans="1:6" ht="15.75">
      <c r="A21" s="37"/>
      <c r="B21" s="33"/>
      <c r="C21" s="33"/>
      <c r="D21" s="33"/>
      <c r="E21" s="33"/>
      <c r="F21" s="38"/>
    </row>
    <row r="22" spans="1:6" ht="15.75">
      <c r="A22" s="33"/>
      <c r="B22" s="33"/>
      <c r="C22" s="33"/>
      <c r="D22" s="33"/>
      <c r="E22" s="33"/>
      <c r="F22" s="36"/>
    </row>
    <row r="23" spans="1:6" ht="15.75">
      <c r="A23" s="33"/>
      <c r="B23" s="33"/>
      <c r="C23" s="33"/>
      <c r="D23" s="33"/>
      <c r="E23" s="33"/>
      <c r="F23" s="36"/>
    </row>
    <row r="24" spans="1:6" ht="15.75">
      <c r="A24" s="33"/>
      <c r="B24" s="33"/>
      <c r="C24" s="33"/>
      <c r="D24" s="33"/>
      <c r="E24" s="33"/>
      <c r="F24" s="36"/>
    </row>
    <row r="25" spans="1:6" ht="15.75">
      <c r="A25" s="33"/>
      <c r="B25" s="33"/>
      <c r="C25" s="33"/>
      <c r="D25" s="33"/>
      <c r="E25" s="33"/>
      <c r="F25" s="33"/>
    </row>
  </sheetData>
  <sheetProtection/>
  <mergeCells count="5">
    <mergeCell ref="A5:F5"/>
    <mergeCell ref="A6:F6"/>
    <mergeCell ref="A8:B9"/>
    <mergeCell ref="D8:F8"/>
    <mergeCell ref="C8:C9"/>
  </mergeCells>
  <printOptions/>
  <pageMargins left="1.1811023622047245" right="0.31496062992125984" top="0.984251968503937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20.875" style="31" customWidth="1"/>
    <col min="2" max="2" width="20.375" style="31" customWidth="1"/>
    <col min="3" max="4" width="13.375" style="31" customWidth="1"/>
    <col min="5" max="5" width="12.125" style="31" customWidth="1"/>
    <col min="6" max="6" width="13.375" style="31" customWidth="1"/>
    <col min="7" max="7" width="11.75390625" style="31" customWidth="1"/>
    <col min="8" max="8" width="14.875" style="31" hidden="1" customWidth="1"/>
    <col min="9" max="9" width="13.875" style="31" hidden="1" customWidth="1"/>
    <col min="10" max="10" width="13.25390625" style="31" customWidth="1"/>
    <col min="11" max="11" width="11.75390625" style="31" customWidth="1"/>
    <col min="12" max="16384" width="9.125" style="31" customWidth="1"/>
  </cols>
  <sheetData>
    <row r="1" spans="10:11" ht="15.75">
      <c r="J1" s="54"/>
      <c r="K1" s="28" t="s">
        <v>137</v>
      </c>
    </row>
    <row r="2" spans="10:11" ht="14.25" customHeight="1">
      <c r="J2" s="54"/>
      <c r="K2" s="28" t="s">
        <v>12</v>
      </c>
    </row>
    <row r="3" spans="10:11" ht="14.25" customHeight="1">
      <c r="J3" s="54"/>
      <c r="K3" s="28"/>
    </row>
    <row r="4" ht="36.75" customHeight="1">
      <c r="J4" s="40"/>
    </row>
    <row r="5" spans="1:11" ht="19.5" customHeight="1">
      <c r="A5" s="130" t="s">
        <v>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63" customHeight="1">
      <c r="A6" s="163" t="s">
        <v>141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ht="21" customHeight="1">
      <c r="K7" s="41" t="s">
        <v>34</v>
      </c>
    </row>
    <row r="8" spans="1:13" ht="23.25" customHeight="1">
      <c r="A8" s="164" t="s">
        <v>6</v>
      </c>
      <c r="B8" s="166" t="s">
        <v>126</v>
      </c>
      <c r="C8" s="166" t="s">
        <v>90</v>
      </c>
      <c r="D8" s="168" t="s">
        <v>71</v>
      </c>
      <c r="E8" s="170"/>
      <c r="F8" s="165" t="s">
        <v>73</v>
      </c>
      <c r="G8" s="165"/>
      <c r="H8" s="165"/>
      <c r="I8" s="165"/>
      <c r="J8" s="165" t="s">
        <v>80</v>
      </c>
      <c r="K8" s="165"/>
      <c r="L8"/>
      <c r="M8"/>
    </row>
    <row r="9" spans="1:11" ht="166.5" customHeight="1">
      <c r="A9" s="164"/>
      <c r="B9" s="167"/>
      <c r="C9" s="167"/>
      <c r="D9" s="61" t="s">
        <v>11</v>
      </c>
      <c r="E9" s="66" t="s">
        <v>38</v>
      </c>
      <c r="F9" s="61" t="s">
        <v>11</v>
      </c>
      <c r="G9" s="66" t="s">
        <v>38</v>
      </c>
      <c r="H9" s="66" t="s">
        <v>35</v>
      </c>
      <c r="I9" s="66" t="s">
        <v>36</v>
      </c>
      <c r="J9" s="61" t="s">
        <v>11</v>
      </c>
      <c r="K9" s="66" t="s">
        <v>38</v>
      </c>
    </row>
    <row r="10" spans="1:11" s="39" customFormat="1" ht="77.25" customHeight="1">
      <c r="A10" s="66" t="s">
        <v>127</v>
      </c>
      <c r="B10" s="62">
        <v>1749</v>
      </c>
      <c r="C10" s="67">
        <v>1805</v>
      </c>
      <c r="D10" s="104">
        <f>E10/C10</f>
        <v>1.0262603878116343</v>
      </c>
      <c r="E10" s="67">
        <v>1852.4</v>
      </c>
      <c r="F10" s="103">
        <f>G10/E10</f>
        <v>1.0003778881451089</v>
      </c>
      <c r="G10" s="67">
        <v>1853.1</v>
      </c>
      <c r="H10" s="105"/>
      <c r="I10" s="105"/>
      <c r="J10" s="104">
        <f>K10/G10</f>
        <v>1</v>
      </c>
      <c r="K10" s="67">
        <v>1853.1</v>
      </c>
    </row>
    <row r="16" spans="1:11" ht="24.7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</sheetData>
  <sheetProtection/>
  <mergeCells count="9">
    <mergeCell ref="A16:K16"/>
    <mergeCell ref="A5:K5"/>
    <mergeCell ref="A6:K6"/>
    <mergeCell ref="A8:A9"/>
    <mergeCell ref="B8:B9"/>
    <mergeCell ref="C8:C9"/>
    <mergeCell ref="D8:E8"/>
    <mergeCell ref="F8:I8"/>
    <mergeCell ref="J8:K8"/>
  </mergeCells>
  <printOptions/>
  <pageMargins left="1.3779527559055118" right="0" top="1.1811023622047245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20.875" style="31" customWidth="1"/>
    <col min="2" max="2" width="20.375" style="31" customWidth="1"/>
    <col min="3" max="4" width="13.375" style="31" customWidth="1"/>
    <col min="5" max="5" width="12.125" style="31" customWidth="1"/>
    <col min="6" max="6" width="13.375" style="31" customWidth="1"/>
    <col min="7" max="7" width="11.75390625" style="31" customWidth="1"/>
    <col min="8" max="8" width="14.875" style="31" hidden="1" customWidth="1"/>
    <col min="9" max="9" width="13.875" style="31" hidden="1" customWidth="1"/>
    <col min="10" max="10" width="13.25390625" style="31" customWidth="1"/>
    <col min="11" max="11" width="11.75390625" style="31" customWidth="1"/>
    <col min="12" max="16384" width="9.125" style="31" customWidth="1"/>
  </cols>
  <sheetData>
    <row r="1" spans="10:11" ht="15.75">
      <c r="J1" s="54"/>
      <c r="K1" s="28" t="s">
        <v>138</v>
      </c>
    </row>
    <row r="2" spans="10:11" ht="14.25" customHeight="1">
      <c r="J2" s="54"/>
      <c r="K2" s="28" t="s">
        <v>12</v>
      </c>
    </row>
    <row r="3" spans="10:11" ht="14.25" customHeight="1">
      <c r="J3" s="54"/>
      <c r="K3" s="28"/>
    </row>
    <row r="4" ht="36.75" customHeight="1">
      <c r="J4" s="40"/>
    </row>
    <row r="5" spans="1:11" ht="19.5" customHeight="1">
      <c r="A5" s="130" t="s">
        <v>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60" customHeight="1">
      <c r="A6" s="163" t="s">
        <v>142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ht="21" customHeight="1">
      <c r="K7" s="41" t="s">
        <v>34</v>
      </c>
    </row>
    <row r="8" spans="1:13" ht="23.25" customHeight="1">
      <c r="A8" s="164" t="s">
        <v>6</v>
      </c>
      <c r="B8" s="166" t="s">
        <v>126</v>
      </c>
      <c r="C8" s="166" t="s">
        <v>90</v>
      </c>
      <c r="D8" s="168" t="s">
        <v>71</v>
      </c>
      <c r="E8" s="170"/>
      <c r="F8" s="165" t="s">
        <v>73</v>
      </c>
      <c r="G8" s="165"/>
      <c r="H8" s="165"/>
      <c r="I8" s="165"/>
      <c r="J8" s="165" t="s">
        <v>80</v>
      </c>
      <c r="K8" s="165"/>
      <c r="L8"/>
      <c r="M8"/>
    </row>
    <row r="9" spans="1:11" ht="166.5" customHeight="1">
      <c r="A9" s="164"/>
      <c r="B9" s="167"/>
      <c r="C9" s="167"/>
      <c r="D9" s="61" t="s">
        <v>11</v>
      </c>
      <c r="E9" s="66" t="s">
        <v>38</v>
      </c>
      <c r="F9" s="61" t="s">
        <v>11</v>
      </c>
      <c r="G9" s="66" t="s">
        <v>38</v>
      </c>
      <c r="H9" s="66" t="s">
        <v>35</v>
      </c>
      <c r="I9" s="66" t="s">
        <v>36</v>
      </c>
      <c r="J9" s="61" t="s">
        <v>11</v>
      </c>
      <c r="K9" s="66" t="s">
        <v>38</v>
      </c>
    </row>
    <row r="10" spans="1:11" s="39" customFormat="1" ht="77.25" customHeight="1">
      <c r="A10" s="66" t="s">
        <v>128</v>
      </c>
      <c r="B10" s="62">
        <v>3066</v>
      </c>
      <c r="C10" s="67">
        <v>3065</v>
      </c>
      <c r="D10" s="104">
        <f>E10/C10</f>
        <v>1.0262969004893965</v>
      </c>
      <c r="E10" s="67">
        <v>3145.6</v>
      </c>
      <c r="F10" s="103">
        <f>G10/E10</f>
        <v>1.0004132756866735</v>
      </c>
      <c r="G10" s="67">
        <v>3146.9</v>
      </c>
      <c r="H10" s="105"/>
      <c r="I10" s="105"/>
      <c r="J10" s="104">
        <f>K10/G10</f>
        <v>1.0006355460929803</v>
      </c>
      <c r="K10" s="67">
        <v>3148.9</v>
      </c>
    </row>
    <row r="16" spans="1:11" ht="24.7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</sheetData>
  <sheetProtection/>
  <mergeCells count="9">
    <mergeCell ref="A16:K16"/>
    <mergeCell ref="A5:K5"/>
    <mergeCell ref="A6:K6"/>
    <mergeCell ref="A8:A9"/>
    <mergeCell ref="B8:B9"/>
    <mergeCell ref="C8:C9"/>
    <mergeCell ref="D8:E8"/>
    <mergeCell ref="F8:I8"/>
    <mergeCell ref="J8:K8"/>
  </mergeCells>
  <printOptions/>
  <pageMargins left="1.3779527559055118" right="0" top="1.1811023622047245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19.125" style="31" customWidth="1"/>
    <col min="2" max="2" width="13.00390625" style="31" customWidth="1"/>
    <col min="3" max="3" width="11.625" style="31" customWidth="1"/>
    <col min="4" max="4" width="12.00390625" style="31" customWidth="1"/>
    <col min="5" max="5" width="10.875" style="31" customWidth="1"/>
    <col min="6" max="6" width="12.125" style="31" customWidth="1"/>
    <col min="7" max="7" width="11.00390625" style="31" customWidth="1"/>
    <col min="8" max="8" width="11.875" style="31" customWidth="1"/>
    <col min="9" max="16384" width="9.125" style="31" customWidth="1"/>
  </cols>
  <sheetData>
    <row r="1" ht="15.75">
      <c r="H1" s="28" t="s">
        <v>69</v>
      </c>
    </row>
    <row r="2" ht="14.25" customHeight="1">
      <c r="H2" s="28" t="s">
        <v>12</v>
      </c>
    </row>
    <row r="3" ht="45" customHeight="1">
      <c r="H3" s="28"/>
    </row>
    <row r="4" spans="1:8" ht="18.75">
      <c r="A4" s="130" t="s">
        <v>3</v>
      </c>
      <c r="B4" s="130"/>
      <c r="C4" s="130"/>
      <c r="D4" s="130"/>
      <c r="E4" s="130"/>
      <c r="F4" s="130"/>
      <c r="G4" s="130"/>
      <c r="H4" s="130"/>
    </row>
    <row r="5" spans="1:8" ht="57" customHeight="1">
      <c r="A5" s="131" t="s">
        <v>86</v>
      </c>
      <c r="B5" s="131"/>
      <c r="C5" s="131"/>
      <c r="D5" s="131"/>
      <c r="E5" s="131"/>
      <c r="F5" s="131"/>
      <c r="G5" s="131"/>
      <c r="H5" s="131"/>
    </row>
    <row r="6" ht="24" customHeight="1">
      <c r="H6" s="41" t="s">
        <v>34</v>
      </c>
    </row>
    <row r="7" spans="1:8" ht="18" customHeight="1">
      <c r="A7" s="164" t="s">
        <v>4</v>
      </c>
      <c r="B7" s="164" t="s">
        <v>87</v>
      </c>
      <c r="C7" s="175" t="s">
        <v>41</v>
      </c>
      <c r="D7" s="176"/>
      <c r="E7" s="176"/>
      <c r="F7" s="176"/>
      <c r="G7" s="176"/>
      <c r="H7" s="177"/>
    </row>
    <row r="8" spans="1:8" ht="18.75" customHeight="1">
      <c r="A8" s="164"/>
      <c r="B8" s="164"/>
      <c r="C8" s="175" t="s">
        <v>71</v>
      </c>
      <c r="D8" s="177"/>
      <c r="E8" s="175" t="s">
        <v>73</v>
      </c>
      <c r="F8" s="177"/>
      <c r="G8" s="175" t="s">
        <v>80</v>
      </c>
      <c r="H8" s="177"/>
    </row>
    <row r="9" spans="1:8" ht="222.75" customHeight="1">
      <c r="A9" s="157"/>
      <c r="B9" s="157"/>
      <c r="C9" s="61" t="s">
        <v>40</v>
      </c>
      <c r="D9" s="66" t="s">
        <v>39</v>
      </c>
      <c r="E9" s="61" t="s">
        <v>40</v>
      </c>
      <c r="F9" s="66" t="s">
        <v>39</v>
      </c>
      <c r="G9" s="61" t="s">
        <v>40</v>
      </c>
      <c r="H9" s="66" t="s">
        <v>39</v>
      </c>
    </row>
    <row r="10" spans="1:8" ht="30.75" customHeight="1">
      <c r="A10" s="87" t="s">
        <v>61</v>
      </c>
      <c r="B10" s="62">
        <v>1750</v>
      </c>
      <c r="C10" s="103">
        <v>1</v>
      </c>
      <c r="D10" s="62">
        <f>B10*C10</f>
        <v>1750</v>
      </c>
      <c r="E10" s="104">
        <v>1.04</v>
      </c>
      <c r="F10" s="62">
        <v>1824</v>
      </c>
      <c r="G10" s="104">
        <v>1.04</v>
      </c>
      <c r="H10" s="62">
        <v>1901</v>
      </c>
    </row>
    <row r="11" spans="1:8" ht="15.75">
      <c r="A11" s="44"/>
      <c r="B11" s="44"/>
      <c r="C11" s="44"/>
      <c r="D11" s="44"/>
      <c r="E11" s="44"/>
      <c r="F11" s="44"/>
      <c r="G11" s="44"/>
      <c r="H11" s="44"/>
    </row>
    <row r="12" spans="1:8" ht="15.75">
      <c r="A12" s="44"/>
      <c r="B12" s="44"/>
      <c r="C12" s="44"/>
      <c r="D12" s="44"/>
      <c r="E12" s="44"/>
      <c r="F12" s="44"/>
      <c r="G12" s="44"/>
      <c r="H12" s="44"/>
    </row>
    <row r="13" spans="1:8" ht="15.75">
      <c r="A13" s="44"/>
      <c r="B13" s="44"/>
      <c r="C13" s="44"/>
      <c r="D13" s="44"/>
      <c r="E13" s="44"/>
      <c r="F13" s="44"/>
      <c r="G13" s="56"/>
      <c r="H13" s="44"/>
    </row>
    <row r="14" spans="1:8" ht="15.75">
      <c r="A14" s="44"/>
      <c r="B14" s="44"/>
      <c r="C14" s="44"/>
      <c r="D14" s="44"/>
      <c r="E14" s="44"/>
      <c r="F14" s="44"/>
      <c r="G14" s="56"/>
      <c r="H14" s="44"/>
    </row>
  </sheetData>
  <sheetProtection/>
  <mergeCells count="8">
    <mergeCell ref="A4:H4"/>
    <mergeCell ref="A5:H5"/>
    <mergeCell ref="A7:A9"/>
    <mergeCell ref="B7:B9"/>
    <mergeCell ref="C7:H7"/>
    <mergeCell ref="G8:H8"/>
    <mergeCell ref="E8:F8"/>
    <mergeCell ref="C8:D8"/>
  </mergeCells>
  <printOptions/>
  <pageMargins left="1.1811023622047245" right="0" top="0.7874015748031497" bottom="0.787401574803149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8"/>
  <sheetViews>
    <sheetView tabSelected="1" view="pageBreakPreview" zoomScale="75" zoomScaleSheetLayoutView="75" zoomScalePageLayoutView="0" workbookViewId="0" topLeftCell="A10">
      <selection activeCell="O19" sqref="O19"/>
    </sheetView>
  </sheetViews>
  <sheetFormatPr defaultColWidth="9.00390625" defaultRowHeight="12.75"/>
  <cols>
    <col min="1" max="1" width="4.25390625" style="27" customWidth="1"/>
    <col min="2" max="2" width="9.125" style="27" customWidth="1"/>
    <col min="3" max="3" width="53.375" style="27" customWidth="1"/>
    <col min="4" max="10" width="11.75390625" style="27" hidden="1" customWidth="1"/>
    <col min="11" max="11" width="11.625" style="27" customWidth="1"/>
    <col min="12" max="12" width="16.375" style="27" customWidth="1"/>
    <col min="13" max="13" width="10.625" style="27" customWidth="1"/>
    <col min="14" max="14" width="17.00390625" style="27" customWidth="1"/>
    <col min="15" max="15" width="11.125" style="27" customWidth="1"/>
    <col min="16" max="17" width="9.125" style="27" customWidth="1"/>
    <col min="18" max="19" width="11.75390625" style="27" bestFit="1" customWidth="1"/>
    <col min="20" max="16384" width="9.125" style="27" customWidth="1"/>
  </cols>
  <sheetData>
    <row r="1" ht="18.75">
      <c r="O1" s="28" t="s">
        <v>79</v>
      </c>
    </row>
    <row r="2" ht="15" customHeight="1">
      <c r="O2" s="28" t="s">
        <v>12</v>
      </c>
    </row>
    <row r="3" ht="21.75" customHeight="1">
      <c r="O3" s="45"/>
    </row>
    <row r="4" spans="1:15" ht="18.7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36.75" customHeight="1">
      <c r="A5" s="131" t="s">
        <v>131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7:15" ht="24" customHeight="1">
      <c r="G6" s="46"/>
      <c r="H6" s="46"/>
      <c r="I6" s="46"/>
      <c r="N6" s="192" t="s">
        <v>34</v>
      </c>
      <c r="O6" s="192"/>
    </row>
    <row r="7" spans="1:15" s="48" customFormat="1" ht="23.25" customHeight="1">
      <c r="A7" s="185" t="s">
        <v>4</v>
      </c>
      <c r="B7" s="185"/>
      <c r="C7" s="185"/>
      <c r="D7" s="186" t="s">
        <v>32</v>
      </c>
      <c r="E7" s="186"/>
      <c r="F7" s="186"/>
      <c r="G7" s="186" t="s">
        <v>33</v>
      </c>
      <c r="H7" s="186"/>
      <c r="I7" s="186"/>
      <c r="J7" s="188" t="s">
        <v>71</v>
      </c>
      <c r="K7" s="189"/>
      <c r="L7" s="187" t="s">
        <v>73</v>
      </c>
      <c r="M7" s="187"/>
      <c r="N7" s="187" t="s">
        <v>80</v>
      </c>
      <c r="O7" s="187"/>
    </row>
    <row r="8" spans="1:15" s="48" customFormat="1" ht="119.25" customHeight="1">
      <c r="A8" s="185"/>
      <c r="B8" s="185"/>
      <c r="C8" s="185"/>
      <c r="D8" s="49" t="s">
        <v>7</v>
      </c>
      <c r="E8" s="49" t="s">
        <v>8</v>
      </c>
      <c r="F8" s="49" t="s">
        <v>9</v>
      </c>
      <c r="G8" s="49" t="s">
        <v>7</v>
      </c>
      <c r="H8" s="49" t="s">
        <v>8</v>
      </c>
      <c r="I8" s="49" t="s">
        <v>9</v>
      </c>
      <c r="J8" s="190"/>
      <c r="K8" s="191"/>
      <c r="L8" s="47" t="s">
        <v>10</v>
      </c>
      <c r="M8" s="49" t="s">
        <v>43</v>
      </c>
      <c r="N8" s="47" t="s">
        <v>10</v>
      </c>
      <c r="O8" s="49" t="s">
        <v>43</v>
      </c>
    </row>
    <row r="9" spans="1:19" s="77" customFormat="1" ht="83.25" customHeight="1">
      <c r="A9" s="181" t="s">
        <v>44</v>
      </c>
      <c r="B9" s="182"/>
      <c r="C9" s="182"/>
      <c r="D9" s="52">
        <v>1018620.23466</v>
      </c>
      <c r="E9" s="52">
        <v>336129.6</v>
      </c>
      <c r="F9" s="52">
        <v>682490.63466</v>
      </c>
      <c r="G9" s="52">
        <v>1074811.6950152055</v>
      </c>
      <c r="H9" s="52">
        <v>390631.45845891436</v>
      </c>
      <c r="I9" s="52">
        <v>684180.2365562911</v>
      </c>
      <c r="J9" s="52">
        <f>SUM(J10:J13)</f>
        <v>0</v>
      </c>
      <c r="K9" s="106">
        <f>SUM(K10:K13)</f>
        <v>6789</v>
      </c>
      <c r="L9" s="106"/>
      <c r="M9" s="106">
        <f>SUM(M10:M13)</f>
        <v>7060.56</v>
      </c>
      <c r="N9" s="106"/>
      <c r="O9" s="106">
        <f>SUM(O10:O13)</f>
        <v>7342.98384</v>
      </c>
      <c r="P9" s="76"/>
      <c r="R9" s="78"/>
      <c r="S9" s="78"/>
    </row>
    <row r="10" spans="1:19" s="51" customFormat="1" ht="125.25" customHeight="1">
      <c r="A10" s="82"/>
      <c r="B10" s="183" t="s">
        <v>82</v>
      </c>
      <c r="C10" s="184"/>
      <c r="D10" s="83">
        <v>962244.96161</v>
      </c>
      <c r="E10" s="83">
        <v>299016.9</v>
      </c>
      <c r="F10" s="83">
        <v>663228.06161</v>
      </c>
      <c r="G10" s="83">
        <v>1037044.700417381</v>
      </c>
      <c r="H10" s="83">
        <v>354777.6434161491</v>
      </c>
      <c r="I10" s="83">
        <v>682267.0570012319</v>
      </c>
      <c r="J10" s="84"/>
      <c r="K10" s="129">
        <v>4021.6</v>
      </c>
      <c r="L10" s="126">
        <v>1.04</v>
      </c>
      <c r="M10" s="129">
        <f>K10*1.04</f>
        <v>4182.464</v>
      </c>
      <c r="N10" s="126">
        <v>1.04</v>
      </c>
      <c r="O10" s="129">
        <v>4349.8</v>
      </c>
      <c r="P10" s="50"/>
      <c r="R10"/>
      <c r="S10"/>
    </row>
    <row r="11" spans="1:19" s="51" customFormat="1" ht="123" customHeight="1">
      <c r="A11" s="82"/>
      <c r="B11" s="183" t="s">
        <v>139</v>
      </c>
      <c r="C11" s="184"/>
      <c r="D11" s="83">
        <v>962244.96161</v>
      </c>
      <c r="E11" s="83">
        <v>299016.9</v>
      </c>
      <c r="F11" s="83">
        <v>663228.06161</v>
      </c>
      <c r="G11" s="83">
        <v>1037044.700417381</v>
      </c>
      <c r="H11" s="83">
        <v>354777.6434161491</v>
      </c>
      <c r="I11" s="83">
        <v>682267.0570012319</v>
      </c>
      <c r="J11" s="84"/>
      <c r="K11" s="129">
        <v>901.9</v>
      </c>
      <c r="L11" s="126">
        <v>1.04</v>
      </c>
      <c r="M11" s="129">
        <f>K11*1.04</f>
        <v>937.976</v>
      </c>
      <c r="N11" s="126">
        <v>1.04</v>
      </c>
      <c r="O11" s="129">
        <f>M11*1.04</f>
        <v>975.49504</v>
      </c>
      <c r="P11" s="50"/>
      <c r="R11"/>
      <c r="S11"/>
    </row>
    <row r="12" spans="1:19" s="51" customFormat="1" ht="66.75" customHeight="1">
      <c r="A12" s="82"/>
      <c r="B12" s="183" t="s">
        <v>83</v>
      </c>
      <c r="C12" s="184"/>
      <c r="D12" s="83"/>
      <c r="E12" s="83"/>
      <c r="F12" s="83"/>
      <c r="G12" s="83"/>
      <c r="H12" s="83"/>
      <c r="I12" s="83"/>
      <c r="J12" s="84"/>
      <c r="K12" s="129">
        <v>1085</v>
      </c>
      <c r="L12" s="126">
        <v>1.04</v>
      </c>
      <c r="M12" s="129">
        <v>1128.4</v>
      </c>
      <c r="N12" s="126">
        <v>1.04</v>
      </c>
      <c r="O12" s="129">
        <v>1173.5</v>
      </c>
      <c r="P12" s="50"/>
      <c r="R12"/>
      <c r="S12"/>
    </row>
    <row r="13" spans="1:19" s="51" customFormat="1" ht="120.75" customHeight="1">
      <c r="A13" s="82"/>
      <c r="B13" s="183" t="s">
        <v>84</v>
      </c>
      <c r="C13" s="184"/>
      <c r="D13" s="83"/>
      <c r="E13" s="83"/>
      <c r="F13" s="83"/>
      <c r="G13" s="83"/>
      <c r="H13" s="83"/>
      <c r="I13" s="83"/>
      <c r="J13" s="84"/>
      <c r="K13" s="129">
        <v>780.5</v>
      </c>
      <c r="L13" s="126">
        <v>1.04</v>
      </c>
      <c r="M13" s="129">
        <f>K13*1.04</f>
        <v>811.72</v>
      </c>
      <c r="N13" s="126">
        <v>1.04</v>
      </c>
      <c r="O13" s="129">
        <f>M13*1.04</f>
        <v>844.1888</v>
      </c>
      <c r="P13" s="50"/>
      <c r="R13"/>
      <c r="S13"/>
    </row>
    <row r="14" spans="1:19" s="79" customFormat="1" ht="46.5" customHeight="1">
      <c r="A14" s="178" t="s">
        <v>81</v>
      </c>
      <c r="B14" s="179"/>
      <c r="C14" s="180"/>
      <c r="D14" s="52">
        <v>50524.73015</v>
      </c>
      <c r="E14" s="52">
        <v>21387</v>
      </c>
      <c r="F14" s="52">
        <v>29137.73015</v>
      </c>
      <c r="G14" s="52">
        <v>71729.4</v>
      </c>
      <c r="H14" s="52">
        <v>40329.4</v>
      </c>
      <c r="I14" s="52">
        <v>31400</v>
      </c>
      <c r="J14" s="52" t="e">
        <f>#REF!</f>
        <v>#REF!</v>
      </c>
      <c r="K14" s="52">
        <v>665</v>
      </c>
      <c r="L14" s="126">
        <v>1.04</v>
      </c>
      <c r="M14" s="52">
        <f>K14*L14</f>
        <v>691.6</v>
      </c>
      <c r="N14" s="126">
        <v>1.04</v>
      </c>
      <c r="O14" s="52">
        <f>M14*N14</f>
        <v>719.264</v>
      </c>
      <c r="P14" s="76"/>
      <c r="R14" s="78"/>
      <c r="S14" s="78"/>
    </row>
    <row r="15" spans="1:19" s="79" customFormat="1" ht="48" customHeight="1">
      <c r="A15" s="195" t="s">
        <v>85</v>
      </c>
      <c r="B15" s="195"/>
      <c r="C15" s="195"/>
      <c r="D15" s="85">
        <v>18124.7</v>
      </c>
      <c r="E15" s="85">
        <v>18017.1</v>
      </c>
      <c r="F15" s="85">
        <v>107.6</v>
      </c>
      <c r="G15" s="85">
        <v>12890.464996565985</v>
      </c>
      <c r="H15" s="85">
        <v>10113.286233183857</v>
      </c>
      <c r="I15" s="85">
        <v>2777.178763382128</v>
      </c>
      <c r="J15" s="86">
        <v>1</v>
      </c>
      <c r="K15" s="81">
        <f>K16</f>
        <v>1646.1</v>
      </c>
      <c r="L15" s="108"/>
      <c r="M15" s="81">
        <f>M16</f>
        <v>1646.1</v>
      </c>
      <c r="N15" s="108"/>
      <c r="O15" s="81">
        <f>O16</f>
        <v>1646.1</v>
      </c>
      <c r="P15" s="76"/>
      <c r="R15" s="78"/>
      <c r="S15" s="78"/>
    </row>
    <row r="16" spans="1:19" s="79" customFormat="1" ht="82.5" customHeight="1">
      <c r="A16" s="197" t="s">
        <v>129</v>
      </c>
      <c r="B16" s="198"/>
      <c r="C16" s="199"/>
      <c r="D16" s="85"/>
      <c r="E16" s="85"/>
      <c r="F16" s="85"/>
      <c r="G16" s="85"/>
      <c r="H16" s="85"/>
      <c r="I16" s="85"/>
      <c r="J16" s="86"/>
      <c r="K16" s="129">
        <v>1646.1</v>
      </c>
      <c r="L16" s="126">
        <v>1</v>
      </c>
      <c r="M16" s="129">
        <f>K16*1</f>
        <v>1646.1</v>
      </c>
      <c r="N16" s="126">
        <v>1</v>
      </c>
      <c r="O16" s="129">
        <f>M16*1</f>
        <v>1646.1</v>
      </c>
      <c r="P16" s="76"/>
      <c r="R16" s="78"/>
      <c r="S16" s="78"/>
    </row>
    <row r="17" spans="1:19" s="79" customFormat="1" ht="26.25" customHeight="1">
      <c r="A17" s="196" t="s">
        <v>45</v>
      </c>
      <c r="B17" s="196"/>
      <c r="C17" s="196"/>
      <c r="D17" s="52">
        <v>55465.51396</v>
      </c>
      <c r="E17" s="52">
        <v>695.5</v>
      </c>
      <c r="F17" s="52">
        <v>54770.01396</v>
      </c>
      <c r="G17" s="52">
        <v>75228.20911515568</v>
      </c>
      <c r="H17" s="52">
        <v>3729.994139194139</v>
      </c>
      <c r="I17" s="52">
        <v>71498.21497596154</v>
      </c>
      <c r="J17" s="110">
        <v>1.0775</v>
      </c>
      <c r="K17" s="81">
        <v>1342.5</v>
      </c>
      <c r="L17" s="126">
        <v>1.04</v>
      </c>
      <c r="M17" s="81">
        <v>1342.5</v>
      </c>
      <c r="N17" s="126">
        <v>1.04</v>
      </c>
      <c r="O17" s="81">
        <v>1342.5</v>
      </c>
      <c r="P17" s="76"/>
      <c r="R17" s="78"/>
      <c r="S17" s="78"/>
    </row>
    <row r="18" spans="1:19" s="51" customFormat="1" ht="18.75" customHeight="1" hidden="1">
      <c r="A18" s="193" t="s">
        <v>45</v>
      </c>
      <c r="B18" s="193"/>
      <c r="C18" s="193"/>
      <c r="D18" s="83">
        <v>54334.7115</v>
      </c>
      <c r="E18" s="83">
        <v>12417.3</v>
      </c>
      <c r="F18" s="83">
        <v>41917.4115</v>
      </c>
      <c r="G18" s="83">
        <v>37880.71693817104</v>
      </c>
      <c r="H18" s="83">
        <v>15282.993424657534</v>
      </c>
      <c r="I18" s="83">
        <v>22597.72351351351</v>
      </c>
      <c r="J18" s="84">
        <v>1.0775</v>
      </c>
      <c r="K18" s="107" t="e">
        <f>#REF!*1.04</f>
        <v>#REF!</v>
      </c>
      <c r="L18" s="108" t="e">
        <f>ROUND(M18,1)/ROUND(K18,1)</f>
        <v>#REF!</v>
      </c>
      <c r="M18" s="107" t="e">
        <f>K18*1.04</f>
        <v>#REF!</v>
      </c>
      <c r="N18" s="108" t="e">
        <f>ROUND(O18,1)/ROUND(M18,1)</f>
        <v>#REF!</v>
      </c>
      <c r="O18" s="107" t="e">
        <f>M18*1.04</f>
        <v>#REF!</v>
      </c>
      <c r="P18" s="50"/>
      <c r="R18"/>
      <c r="S18"/>
    </row>
    <row r="19" spans="1:19" s="51" customFormat="1" ht="24.75" customHeight="1">
      <c r="A19" s="196" t="s">
        <v>46</v>
      </c>
      <c r="B19" s="196"/>
      <c r="C19" s="196"/>
      <c r="D19" s="127"/>
      <c r="E19" s="127"/>
      <c r="F19" s="127"/>
      <c r="G19" s="127"/>
      <c r="H19" s="127"/>
      <c r="I19" s="127"/>
      <c r="J19" s="128"/>
      <c r="K19" s="81">
        <v>0</v>
      </c>
      <c r="L19" s="125"/>
      <c r="M19" s="81">
        <f>K19*1.04</f>
        <v>0</v>
      </c>
      <c r="N19" s="125"/>
      <c r="O19" s="81">
        <f>M19*1.04</f>
        <v>0</v>
      </c>
      <c r="P19" s="50"/>
      <c r="R19"/>
      <c r="S19"/>
    </row>
    <row r="20" spans="1:19" s="51" customFormat="1" ht="33.75" customHeight="1">
      <c r="A20" s="194" t="s">
        <v>47</v>
      </c>
      <c r="B20" s="194"/>
      <c r="C20" s="194"/>
      <c r="D20" s="85">
        <v>2919257.86374</v>
      </c>
      <c r="E20" s="85">
        <v>1804453.02781</v>
      </c>
      <c r="F20" s="85">
        <v>1114804.83593</v>
      </c>
      <c r="G20" s="85">
        <v>1344085.5864042866</v>
      </c>
      <c r="H20" s="85">
        <v>497485.55166272965</v>
      </c>
      <c r="I20" s="85">
        <v>846600.0347415569</v>
      </c>
      <c r="J20" s="85" t="e">
        <f>J9+J14+J15+#REF!+J17+J19</f>
        <v>#REF!</v>
      </c>
      <c r="K20" s="106">
        <f>K9+K14+K15+K17+K19</f>
        <v>10442.6</v>
      </c>
      <c r="L20" s="109"/>
      <c r="M20" s="106">
        <f>M9+M14+M15+M17+M19</f>
        <v>10740.76</v>
      </c>
      <c r="N20" s="109"/>
      <c r="O20" s="106">
        <f>O9+O14+O15+O17+O19</f>
        <v>11050.84784</v>
      </c>
      <c r="P20" s="50"/>
      <c r="R20"/>
      <c r="S20"/>
    </row>
    <row r="21" spans="11:15" ht="18.75">
      <c r="K21" s="53"/>
      <c r="M21" s="53"/>
      <c r="O21" s="53"/>
    </row>
    <row r="28" ht="18.75">
      <c r="C28" s="27" t="s">
        <v>60</v>
      </c>
    </row>
  </sheetData>
  <sheetProtection/>
  <mergeCells count="21">
    <mergeCell ref="A18:C18"/>
    <mergeCell ref="A20:C20"/>
    <mergeCell ref="A15:C15"/>
    <mergeCell ref="A17:C17"/>
    <mergeCell ref="A19:C19"/>
    <mergeCell ref="A16:C16"/>
    <mergeCell ref="A4:O4"/>
    <mergeCell ref="A5:O5"/>
    <mergeCell ref="A7:C8"/>
    <mergeCell ref="D7:F7"/>
    <mergeCell ref="G7:I7"/>
    <mergeCell ref="L7:M7"/>
    <mergeCell ref="N7:O7"/>
    <mergeCell ref="J7:K8"/>
    <mergeCell ref="N6:O6"/>
    <mergeCell ref="A14:C14"/>
    <mergeCell ref="A9:C9"/>
    <mergeCell ref="B10:C10"/>
    <mergeCell ref="B11:C11"/>
    <mergeCell ref="B12:C12"/>
    <mergeCell ref="B13:C13"/>
  </mergeCells>
  <printOptions/>
  <pageMargins left="0.7874015748031497" right="0.1968503937007874" top="0.3937007874015748" bottom="0.3937007874015748" header="0.5118110236220472" footer="0.35433070866141736"/>
  <pageSetup errors="blank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9"/>
  <sheetViews>
    <sheetView view="pageBreakPreview" zoomScale="75" zoomScaleNormal="75" zoomScaleSheetLayoutView="75" zoomScalePageLayoutView="0" workbookViewId="0" topLeftCell="A1">
      <selection activeCell="Q4" sqref="Q4"/>
    </sheetView>
  </sheetViews>
  <sheetFormatPr defaultColWidth="11.00390625" defaultRowHeight="12.75"/>
  <cols>
    <col min="1" max="1" width="2.875" style="1" customWidth="1"/>
    <col min="2" max="2" width="4.00390625" style="1" customWidth="1"/>
    <col min="3" max="3" width="37.75390625" style="1" customWidth="1"/>
    <col min="4" max="4" width="13.00390625" style="1" customWidth="1"/>
    <col min="5" max="5" width="14.125" style="1" customWidth="1"/>
    <col min="6" max="6" width="14.625" style="1" customWidth="1"/>
    <col min="7" max="7" width="18.375" style="1" hidden="1" customWidth="1"/>
    <col min="8" max="8" width="17.00390625" style="1" hidden="1" customWidth="1"/>
    <col min="9" max="9" width="14.75390625" style="1" customWidth="1"/>
    <col min="10" max="10" width="12.875" style="1" customWidth="1"/>
    <col min="11" max="11" width="14.875" style="1" customWidth="1"/>
    <col min="12" max="12" width="13.125" style="1" customWidth="1"/>
    <col min="13" max="13" width="14.625" style="1" customWidth="1"/>
    <col min="14" max="14" width="12.375" style="1" customWidth="1"/>
    <col min="15" max="15" width="14.75390625" style="1" customWidth="1"/>
    <col min="16" max="16" width="12.75390625" style="1" customWidth="1"/>
    <col min="17" max="17" width="13.25390625" style="1" customWidth="1"/>
    <col min="18" max="16384" width="11.00390625" style="1" customWidth="1"/>
  </cols>
  <sheetData>
    <row r="1" spans="3:17" ht="56.25" customHeight="1">
      <c r="C1" s="2"/>
      <c r="D1" s="2"/>
      <c r="E1" s="2"/>
      <c r="F1" s="2"/>
      <c r="G1" s="2"/>
      <c r="H1" s="2"/>
      <c r="I1" s="2"/>
      <c r="J1" s="2"/>
      <c r="K1" s="2"/>
      <c r="P1" s="212" t="s">
        <v>22</v>
      </c>
      <c r="Q1" s="212"/>
    </row>
    <row r="2" spans="3:17" ht="38.25" customHeight="1">
      <c r="C2" s="217" t="s">
        <v>13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3:17" ht="24.75" customHeight="1">
      <c r="C3" s="200" t="s">
        <v>23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spans="3:17" ht="15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20" ht="18" customHeight="1">
      <c r="B5" s="223" t="s">
        <v>14</v>
      </c>
      <c r="C5" s="4"/>
      <c r="D5" s="225" t="s">
        <v>24</v>
      </c>
      <c r="E5" s="226">
        <v>2008</v>
      </c>
      <c r="F5" s="213"/>
      <c r="G5" s="213"/>
      <c r="H5" s="213"/>
      <c r="I5" s="214"/>
      <c r="J5" s="209">
        <v>2009</v>
      </c>
      <c r="K5" s="210"/>
      <c r="L5" s="210"/>
      <c r="M5" s="211"/>
      <c r="N5" s="5"/>
      <c r="O5" s="209">
        <v>2010</v>
      </c>
      <c r="P5" s="213"/>
      <c r="Q5" s="214"/>
      <c r="R5" s="6"/>
      <c r="S5" s="6"/>
      <c r="T5" s="6"/>
    </row>
    <row r="6" spans="2:20" ht="21" customHeight="1">
      <c r="B6" s="224"/>
      <c r="C6" s="219" t="s">
        <v>4</v>
      </c>
      <c r="D6" s="205"/>
      <c r="E6" s="204" t="s">
        <v>15</v>
      </c>
      <c r="F6" s="207" t="s">
        <v>16</v>
      </c>
      <c r="G6" s="208" t="s">
        <v>17</v>
      </c>
      <c r="H6" s="208" t="s">
        <v>18</v>
      </c>
      <c r="I6" s="207" t="s">
        <v>19</v>
      </c>
      <c r="J6" s="201" t="s">
        <v>25</v>
      </c>
      <c r="K6" s="201" t="s">
        <v>20</v>
      </c>
      <c r="L6" s="201" t="s">
        <v>16</v>
      </c>
      <c r="M6" s="201" t="s">
        <v>19</v>
      </c>
      <c r="N6" s="201" t="s">
        <v>26</v>
      </c>
      <c r="O6" s="204" t="s">
        <v>21</v>
      </c>
      <c r="P6" s="201" t="s">
        <v>16</v>
      </c>
      <c r="Q6" s="201" t="s">
        <v>19</v>
      </c>
      <c r="R6" s="6"/>
      <c r="S6" s="6"/>
      <c r="T6" s="6"/>
    </row>
    <row r="7" spans="2:20" ht="12" customHeight="1">
      <c r="B7" s="224"/>
      <c r="C7" s="220"/>
      <c r="D7" s="205"/>
      <c r="E7" s="205"/>
      <c r="F7" s="205"/>
      <c r="G7" s="222"/>
      <c r="H7" s="222"/>
      <c r="I7" s="205"/>
      <c r="J7" s="207"/>
      <c r="K7" s="205"/>
      <c r="L7" s="205"/>
      <c r="M7" s="205"/>
      <c r="N7" s="202"/>
      <c r="O7" s="215"/>
      <c r="P7" s="205"/>
      <c r="Q7" s="205"/>
      <c r="R7" s="6"/>
      <c r="S7" s="6"/>
      <c r="T7" s="6"/>
    </row>
    <row r="8" spans="2:20" ht="12" customHeight="1">
      <c r="B8" s="224"/>
      <c r="C8" s="220"/>
      <c r="D8" s="205"/>
      <c r="E8" s="205"/>
      <c r="F8" s="205"/>
      <c r="G8" s="222"/>
      <c r="H8" s="222"/>
      <c r="I8" s="205"/>
      <c r="J8" s="207"/>
      <c r="K8" s="205"/>
      <c r="L8" s="205"/>
      <c r="M8" s="205"/>
      <c r="N8" s="202"/>
      <c r="O8" s="215"/>
      <c r="P8" s="205"/>
      <c r="Q8" s="205"/>
      <c r="R8" s="6"/>
      <c r="S8" s="6"/>
      <c r="T8" s="6"/>
    </row>
    <row r="9" spans="2:20" ht="12" customHeight="1">
      <c r="B9" s="224"/>
      <c r="C9" s="220"/>
      <c r="D9" s="205"/>
      <c r="E9" s="205"/>
      <c r="F9" s="205"/>
      <c r="G9" s="222"/>
      <c r="H9" s="222"/>
      <c r="I9" s="205"/>
      <c r="J9" s="207"/>
      <c r="K9" s="205"/>
      <c r="L9" s="205"/>
      <c r="M9" s="205"/>
      <c r="N9" s="202"/>
      <c r="O9" s="215"/>
      <c r="P9" s="205"/>
      <c r="Q9" s="205"/>
      <c r="R9" s="6"/>
      <c r="S9" s="6"/>
      <c r="T9" s="6"/>
    </row>
    <row r="10" spans="2:20" ht="42.75" customHeight="1">
      <c r="B10" s="224"/>
      <c r="C10" s="221"/>
      <c r="D10" s="206"/>
      <c r="E10" s="206"/>
      <c r="F10" s="206"/>
      <c r="G10" s="222"/>
      <c r="H10" s="222"/>
      <c r="I10" s="206"/>
      <c r="J10" s="208"/>
      <c r="K10" s="206"/>
      <c r="L10" s="206"/>
      <c r="M10" s="206"/>
      <c r="N10" s="203"/>
      <c r="O10" s="216"/>
      <c r="P10" s="206"/>
      <c r="Q10" s="206"/>
      <c r="R10" s="6"/>
      <c r="S10" s="6"/>
      <c r="T10" s="6"/>
    </row>
    <row r="11" spans="2:20" ht="18.75" customHeight="1">
      <c r="B11" s="8">
        <v>1</v>
      </c>
      <c r="C11" s="7">
        <v>2</v>
      </c>
      <c r="D11" s="7">
        <v>3</v>
      </c>
      <c r="E11" s="7">
        <v>5</v>
      </c>
      <c r="F11" s="7">
        <v>6</v>
      </c>
      <c r="G11" s="7">
        <v>5</v>
      </c>
      <c r="H11" s="7">
        <v>6</v>
      </c>
      <c r="I11" s="7">
        <v>7</v>
      </c>
      <c r="J11" s="7"/>
      <c r="K11" s="7">
        <v>8</v>
      </c>
      <c r="L11" s="9">
        <v>9</v>
      </c>
      <c r="M11" s="9">
        <v>10</v>
      </c>
      <c r="N11" s="9"/>
      <c r="O11" s="9">
        <v>11</v>
      </c>
      <c r="P11" s="9">
        <v>12</v>
      </c>
      <c r="Q11" s="9">
        <v>13</v>
      </c>
      <c r="R11" s="6"/>
      <c r="S11" s="6"/>
      <c r="T11" s="6"/>
    </row>
    <row r="12" spans="2:20" ht="45" customHeight="1">
      <c r="B12" s="8" t="s">
        <v>2</v>
      </c>
      <c r="C12" s="10" t="s">
        <v>27</v>
      </c>
      <c r="D12" s="11">
        <v>8.94</v>
      </c>
      <c r="E12" s="12">
        <v>12800</v>
      </c>
      <c r="F12" s="12">
        <f>E12*D12</f>
        <v>114432</v>
      </c>
      <c r="G12" s="12"/>
      <c r="H12" s="12">
        <v>0</v>
      </c>
      <c r="I12" s="12">
        <f>+F12</f>
        <v>114432</v>
      </c>
      <c r="J12" s="11">
        <v>9.52</v>
      </c>
      <c r="K12" s="12">
        <v>13100</v>
      </c>
      <c r="L12" s="13">
        <f>K12*J12</f>
        <v>124712</v>
      </c>
      <c r="M12" s="13">
        <v>124712</v>
      </c>
      <c r="N12" s="9">
        <v>10.09</v>
      </c>
      <c r="O12" s="13">
        <v>14000</v>
      </c>
      <c r="P12" s="13">
        <f>O12*N12</f>
        <v>141260</v>
      </c>
      <c r="Q12" s="13">
        <v>141260</v>
      </c>
      <c r="R12" s="6"/>
      <c r="S12" s="6"/>
      <c r="T12" s="6"/>
    </row>
    <row r="13" spans="2:28" ht="43.5" customHeight="1">
      <c r="B13" s="8"/>
      <c r="C13" s="14" t="s">
        <v>28</v>
      </c>
      <c r="D13" s="15">
        <v>8.94</v>
      </c>
      <c r="E13" s="16">
        <f>F13/D13</f>
        <v>36368.143176733785</v>
      </c>
      <c r="F13" s="16">
        <v>325131.2</v>
      </c>
      <c r="G13" s="16">
        <v>325131.2</v>
      </c>
      <c r="H13" s="16">
        <v>325131.2</v>
      </c>
      <c r="I13" s="16">
        <v>325131.2</v>
      </c>
      <c r="J13" s="11">
        <v>9.52</v>
      </c>
      <c r="K13" s="16">
        <f>L13/D13</f>
        <v>38757.527964205816</v>
      </c>
      <c r="L13" s="9">
        <v>346492.3</v>
      </c>
      <c r="M13" s="9">
        <v>346492.3</v>
      </c>
      <c r="N13" s="9">
        <v>10.09</v>
      </c>
      <c r="O13" s="13">
        <f>P13/D13</f>
        <v>41013.22147651007</v>
      </c>
      <c r="P13" s="13">
        <v>366658.2</v>
      </c>
      <c r="Q13" s="13">
        <v>366658.2</v>
      </c>
      <c r="R13" s="6"/>
      <c r="S13" s="6"/>
      <c r="T13" s="6"/>
      <c r="U13" s="17"/>
      <c r="V13" s="17"/>
      <c r="W13" s="17"/>
      <c r="X13" s="17"/>
      <c r="Y13" s="17"/>
      <c r="Z13" s="17"/>
      <c r="AA13" s="17"/>
      <c r="AB13" s="17"/>
    </row>
    <row r="14" spans="1:25" ht="15.75">
      <c r="A14" s="18"/>
      <c r="B14" s="19"/>
      <c r="C14" s="20"/>
      <c r="D14" s="20"/>
      <c r="E14" s="20"/>
      <c r="F14" s="20"/>
      <c r="G14" s="20"/>
      <c r="H14" s="20"/>
      <c r="I14" s="21"/>
      <c r="J14" s="21"/>
      <c r="K14" s="21"/>
      <c r="L14" s="19"/>
      <c r="M14" s="19"/>
      <c r="N14" s="19"/>
      <c r="O14" s="19"/>
      <c r="P14" s="19"/>
      <c r="Q14" s="19"/>
      <c r="R14" s="6"/>
      <c r="S14" s="6"/>
      <c r="T14" s="6"/>
      <c r="U14" s="17"/>
      <c r="V14" s="17"/>
      <c r="W14" s="17"/>
      <c r="X14" s="17"/>
      <c r="Y14" s="17"/>
    </row>
    <row r="15" spans="1:25" ht="15.75">
      <c r="A15" s="17"/>
      <c r="B15" s="17"/>
      <c r="C15" s="22"/>
      <c r="D15" s="22"/>
      <c r="E15" s="22"/>
      <c r="F15" s="22"/>
      <c r="G15" s="22"/>
      <c r="H15" s="22"/>
      <c r="I15" s="23"/>
      <c r="J15" s="23"/>
      <c r="K15" s="2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5.75">
      <c r="A16" s="17"/>
      <c r="B16" s="17"/>
      <c r="C16" s="22"/>
      <c r="D16" s="22"/>
      <c r="E16" s="22"/>
      <c r="F16" s="22"/>
      <c r="G16" s="22"/>
      <c r="H16" s="22"/>
      <c r="I16" s="23"/>
      <c r="J16" s="23"/>
      <c r="K16" s="23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5.75">
      <c r="A17" s="17"/>
      <c r="B17" s="17"/>
      <c r="C17" s="22"/>
      <c r="D17" s="22"/>
      <c r="E17" s="22"/>
      <c r="F17" s="22"/>
      <c r="G17" s="22"/>
      <c r="H17" s="22"/>
      <c r="I17" s="23"/>
      <c r="J17" s="23"/>
      <c r="K17" s="23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3:11" ht="15.75">
      <c r="C18" s="24"/>
      <c r="D18" s="24"/>
      <c r="E18" s="24"/>
      <c r="F18" s="24"/>
      <c r="G18" s="24"/>
      <c r="H18" s="24"/>
      <c r="I18" s="23"/>
      <c r="J18" s="23"/>
      <c r="K18" s="23"/>
    </row>
    <row r="19" spans="3:11" ht="15.75">
      <c r="C19" s="24"/>
      <c r="D19" s="24"/>
      <c r="E19" s="24"/>
      <c r="F19" s="24"/>
      <c r="G19" s="24"/>
      <c r="H19" s="24"/>
      <c r="I19" s="23"/>
      <c r="J19" s="23"/>
      <c r="K19" s="23"/>
    </row>
    <row r="20" spans="3:11" ht="15.75">
      <c r="C20" s="24"/>
      <c r="D20" s="24"/>
      <c r="E20" s="24"/>
      <c r="F20" s="24"/>
      <c r="G20" s="24"/>
      <c r="H20" s="24"/>
      <c r="I20" s="23"/>
      <c r="J20" s="23"/>
      <c r="K20" s="23"/>
    </row>
    <row r="21" spans="3:11" ht="15.75">
      <c r="C21" s="24"/>
      <c r="D21" s="24"/>
      <c r="E21" s="24"/>
      <c r="F21" s="24"/>
      <c r="G21" s="24"/>
      <c r="H21" s="24"/>
      <c r="I21" s="23"/>
      <c r="J21" s="23"/>
      <c r="K21" s="23"/>
    </row>
    <row r="22" spans="3:11" ht="15.75">
      <c r="C22" s="24"/>
      <c r="D22" s="24"/>
      <c r="E22" s="24"/>
      <c r="F22" s="24"/>
      <c r="G22" s="24"/>
      <c r="H22" s="24"/>
      <c r="I22" s="23"/>
      <c r="J22" s="23"/>
      <c r="K22" s="23"/>
    </row>
    <row r="23" spans="3:11" ht="15.75">
      <c r="C23" s="24"/>
      <c r="D23" s="24"/>
      <c r="E23" s="24"/>
      <c r="F23" s="24"/>
      <c r="G23" s="24"/>
      <c r="H23" s="24"/>
      <c r="I23" s="23"/>
      <c r="J23" s="23"/>
      <c r="K23" s="23"/>
    </row>
    <row r="24" spans="3:11" ht="15.75">
      <c r="C24" s="24"/>
      <c r="D24" s="24"/>
      <c r="E24" s="24"/>
      <c r="F24" s="24"/>
      <c r="G24" s="24"/>
      <c r="H24" s="24"/>
      <c r="I24" s="23"/>
      <c r="J24" s="23"/>
      <c r="K24" s="23"/>
    </row>
    <row r="25" spans="3:11" ht="15.75">
      <c r="C25" s="24"/>
      <c r="D25" s="24"/>
      <c r="E25" s="24"/>
      <c r="F25" s="24"/>
      <c r="G25" s="24"/>
      <c r="H25" s="24"/>
      <c r="I25" s="2"/>
      <c r="J25" s="2"/>
      <c r="K25" s="2"/>
    </row>
    <row r="26" spans="3:11" ht="15.75">
      <c r="C26" s="24"/>
      <c r="D26" s="24"/>
      <c r="E26" s="24"/>
      <c r="F26" s="24"/>
      <c r="G26" s="24"/>
      <c r="H26" s="24"/>
      <c r="I26" s="2"/>
      <c r="J26" s="2"/>
      <c r="K26" s="2"/>
    </row>
    <row r="27" spans="3:11" ht="15.75">
      <c r="C27" s="24"/>
      <c r="D27" s="24"/>
      <c r="E27" s="24"/>
      <c r="F27" s="24"/>
      <c r="G27" s="24"/>
      <c r="H27" s="24"/>
      <c r="I27" s="23"/>
      <c r="J27" s="23"/>
      <c r="K27" s="23"/>
    </row>
    <row r="28" spans="3:11" ht="15.75">
      <c r="C28" s="24"/>
      <c r="D28" s="24"/>
      <c r="E28" s="24"/>
      <c r="F28" s="24"/>
      <c r="G28" s="24"/>
      <c r="H28" s="24"/>
      <c r="I28" s="23"/>
      <c r="J28" s="23"/>
      <c r="K28" s="23"/>
    </row>
    <row r="29" spans="3:11" ht="15.75">
      <c r="C29" s="24"/>
      <c r="D29" s="24"/>
      <c r="E29" s="24"/>
      <c r="F29" s="24"/>
      <c r="G29" s="24"/>
      <c r="H29" s="24"/>
      <c r="I29" s="23"/>
      <c r="J29" s="23"/>
      <c r="K29" s="23"/>
    </row>
    <row r="30" spans="3:11" ht="15.75">
      <c r="C30" s="24"/>
      <c r="D30" s="24"/>
      <c r="E30" s="24"/>
      <c r="F30" s="24"/>
      <c r="G30" s="24"/>
      <c r="H30" s="24"/>
      <c r="I30" s="23"/>
      <c r="J30" s="23"/>
      <c r="K30" s="23"/>
    </row>
    <row r="31" spans="3:11" ht="15.75">
      <c r="C31" s="24"/>
      <c r="D31" s="24"/>
      <c r="E31" s="24"/>
      <c r="F31" s="24"/>
      <c r="G31" s="24"/>
      <c r="H31" s="24"/>
      <c r="I31" s="23"/>
      <c r="J31" s="23"/>
      <c r="K31" s="23"/>
    </row>
    <row r="32" spans="3:11" ht="15.75">
      <c r="C32" s="24"/>
      <c r="D32" s="24"/>
      <c r="E32" s="24"/>
      <c r="F32" s="24"/>
      <c r="G32" s="24"/>
      <c r="H32" s="24"/>
      <c r="I32" s="23"/>
      <c r="J32" s="23"/>
      <c r="K32" s="23"/>
    </row>
    <row r="33" spans="3:11" ht="15.75">
      <c r="C33" s="24"/>
      <c r="D33" s="24"/>
      <c r="E33" s="24"/>
      <c r="F33" s="24"/>
      <c r="G33" s="24"/>
      <c r="H33" s="24"/>
      <c r="I33" s="23"/>
      <c r="J33" s="23"/>
      <c r="K33" s="23"/>
    </row>
    <row r="34" spans="3:11" ht="15.75">
      <c r="C34" s="24"/>
      <c r="D34" s="24"/>
      <c r="E34" s="24"/>
      <c r="F34" s="24"/>
      <c r="G34" s="24"/>
      <c r="H34" s="24"/>
      <c r="I34" s="23"/>
      <c r="J34" s="23"/>
      <c r="K34" s="23"/>
    </row>
    <row r="35" spans="3:11" ht="15.75">
      <c r="C35" s="24"/>
      <c r="D35" s="24"/>
      <c r="E35" s="24"/>
      <c r="F35" s="24"/>
      <c r="G35" s="24"/>
      <c r="H35" s="24"/>
      <c r="I35" s="23"/>
      <c r="J35" s="23"/>
      <c r="K35" s="23"/>
    </row>
    <row r="36" spans="3:11" ht="15.75">
      <c r="C36" s="24"/>
      <c r="D36" s="24"/>
      <c r="E36" s="24"/>
      <c r="F36" s="24"/>
      <c r="G36" s="24"/>
      <c r="H36" s="24"/>
      <c r="I36" s="23"/>
      <c r="J36" s="23"/>
      <c r="K36" s="23"/>
    </row>
    <row r="37" spans="3:11" ht="15.75">
      <c r="C37" s="24"/>
      <c r="D37" s="24"/>
      <c r="E37" s="24"/>
      <c r="F37" s="24"/>
      <c r="G37" s="24"/>
      <c r="H37" s="24"/>
      <c r="I37" s="23"/>
      <c r="J37" s="23"/>
      <c r="K37" s="23"/>
    </row>
    <row r="38" spans="3:11" ht="15.75">
      <c r="C38" s="24"/>
      <c r="D38" s="24"/>
      <c r="E38" s="24"/>
      <c r="F38" s="24"/>
      <c r="G38" s="24"/>
      <c r="H38" s="24"/>
      <c r="I38" s="23"/>
      <c r="J38" s="23"/>
      <c r="K38" s="23"/>
    </row>
    <row r="39" spans="3:11" ht="15.75">
      <c r="C39" s="24"/>
      <c r="D39" s="24"/>
      <c r="E39" s="24"/>
      <c r="F39" s="24"/>
      <c r="G39" s="24"/>
      <c r="H39" s="24"/>
      <c r="I39" s="23"/>
      <c r="J39" s="23"/>
      <c r="K39" s="23"/>
    </row>
    <row r="40" spans="3:11" ht="15.75">
      <c r="C40" s="24"/>
      <c r="D40" s="24"/>
      <c r="E40" s="24"/>
      <c r="F40" s="24"/>
      <c r="G40" s="24"/>
      <c r="H40" s="24"/>
      <c r="I40" s="23"/>
      <c r="J40" s="23"/>
      <c r="K40" s="23"/>
    </row>
    <row r="41" spans="3:11" ht="15.75">
      <c r="C41" s="24"/>
      <c r="D41" s="24"/>
      <c r="E41" s="24"/>
      <c r="F41" s="24"/>
      <c r="G41" s="24"/>
      <c r="H41" s="24"/>
      <c r="I41" s="23"/>
      <c r="J41" s="23"/>
      <c r="K41" s="23"/>
    </row>
    <row r="42" spans="3:11" ht="15.75">
      <c r="C42" s="24"/>
      <c r="D42" s="24"/>
      <c r="E42" s="24"/>
      <c r="F42" s="24"/>
      <c r="G42" s="24"/>
      <c r="H42" s="24"/>
      <c r="I42" s="23"/>
      <c r="J42" s="23"/>
      <c r="K42" s="23"/>
    </row>
    <row r="43" spans="3:11" ht="15.75">
      <c r="C43" s="25"/>
      <c r="D43" s="25"/>
      <c r="E43" s="25"/>
      <c r="F43" s="25"/>
      <c r="G43" s="25"/>
      <c r="H43" s="25"/>
      <c r="I43" s="23"/>
      <c r="J43" s="23"/>
      <c r="K43" s="23"/>
    </row>
    <row r="44" spans="3:11" ht="15.75">
      <c r="C44" s="24"/>
      <c r="D44" s="24"/>
      <c r="E44" s="24"/>
      <c r="F44" s="24"/>
      <c r="G44" s="24"/>
      <c r="H44" s="24"/>
      <c r="I44" s="2"/>
      <c r="J44" s="2"/>
      <c r="K44" s="2"/>
    </row>
    <row r="45" spans="3:11" ht="15.75">
      <c r="C45" s="24"/>
      <c r="D45" s="24"/>
      <c r="E45" s="24"/>
      <c r="F45" s="24"/>
      <c r="G45" s="24"/>
      <c r="H45" s="24"/>
      <c r="I45" s="2"/>
      <c r="J45" s="2"/>
      <c r="K45" s="2"/>
    </row>
    <row r="46" spans="3:11" ht="15.75">
      <c r="C46" s="24"/>
      <c r="D46" s="24"/>
      <c r="E46" s="24"/>
      <c r="F46" s="24"/>
      <c r="G46" s="24"/>
      <c r="H46" s="24"/>
      <c r="I46" s="2"/>
      <c r="J46" s="2"/>
      <c r="K46" s="2"/>
    </row>
    <row r="47" spans="3:11" ht="15.75">
      <c r="C47" s="26"/>
      <c r="D47" s="24"/>
      <c r="E47" s="24"/>
      <c r="F47" s="24"/>
      <c r="G47" s="24"/>
      <c r="H47" s="24"/>
      <c r="I47" s="2"/>
      <c r="J47" s="2"/>
      <c r="K47" s="2"/>
    </row>
    <row r="48" spans="3:11" ht="15.75">
      <c r="C48" s="24"/>
      <c r="D48" s="24"/>
      <c r="E48" s="24"/>
      <c r="F48" s="24"/>
      <c r="G48" s="24"/>
      <c r="H48" s="24"/>
      <c r="I48" s="2"/>
      <c r="J48" s="2"/>
      <c r="K48" s="2"/>
    </row>
    <row r="49" spans="3:11" ht="15.75">
      <c r="C49" s="24"/>
      <c r="D49" s="24"/>
      <c r="E49" s="24"/>
      <c r="F49" s="24"/>
      <c r="G49" s="24"/>
      <c r="H49" s="24"/>
      <c r="I49" s="2"/>
      <c r="J49" s="2"/>
      <c r="K49" s="2"/>
    </row>
    <row r="50" spans="3:11" ht="15.75">
      <c r="C50" s="24"/>
      <c r="D50" s="24"/>
      <c r="E50" s="24"/>
      <c r="F50" s="24"/>
      <c r="G50" s="24"/>
      <c r="H50" s="24"/>
      <c r="I50" s="2"/>
      <c r="J50" s="2"/>
      <c r="K50" s="2"/>
    </row>
    <row r="51" spans="3:11" ht="15.75">
      <c r="C51" s="24"/>
      <c r="D51" s="24"/>
      <c r="E51" s="24"/>
      <c r="F51" s="24"/>
      <c r="G51" s="24"/>
      <c r="H51" s="24"/>
      <c r="I51" s="2"/>
      <c r="J51" s="2"/>
      <c r="K51" s="2"/>
    </row>
    <row r="52" spans="3:11" ht="15.75">
      <c r="C52" s="24"/>
      <c r="D52" s="24"/>
      <c r="E52" s="24"/>
      <c r="F52" s="24"/>
      <c r="G52" s="24"/>
      <c r="H52" s="24"/>
      <c r="I52" s="2"/>
      <c r="J52" s="2"/>
      <c r="K52" s="2"/>
    </row>
    <row r="53" spans="3:11" ht="15.75">
      <c r="C53" s="24"/>
      <c r="D53" s="24"/>
      <c r="E53" s="24"/>
      <c r="F53" s="24"/>
      <c r="G53" s="24"/>
      <c r="H53" s="24"/>
      <c r="I53" s="2"/>
      <c r="J53" s="2"/>
      <c r="K53" s="2"/>
    </row>
    <row r="54" spans="3:11" ht="15.75">
      <c r="C54" s="24"/>
      <c r="D54" s="24"/>
      <c r="E54" s="24"/>
      <c r="F54" s="24"/>
      <c r="G54" s="24"/>
      <c r="H54" s="24"/>
      <c r="I54" s="2"/>
      <c r="J54" s="2"/>
      <c r="K54" s="2"/>
    </row>
    <row r="55" spans="3:11" ht="15.75">
      <c r="C55" s="24"/>
      <c r="D55" s="24"/>
      <c r="E55" s="24"/>
      <c r="F55" s="24"/>
      <c r="G55" s="24"/>
      <c r="H55" s="24"/>
      <c r="I55" s="2"/>
      <c r="J55" s="2"/>
      <c r="K55" s="2"/>
    </row>
    <row r="56" spans="3:11" ht="15.75">
      <c r="C56" s="24"/>
      <c r="D56" s="24"/>
      <c r="E56" s="24"/>
      <c r="F56" s="24"/>
      <c r="G56" s="24"/>
      <c r="H56" s="24"/>
      <c r="I56" s="2"/>
      <c r="J56" s="2"/>
      <c r="K56" s="2"/>
    </row>
    <row r="57" spans="3:11" ht="15.75">
      <c r="C57" s="24"/>
      <c r="D57" s="24"/>
      <c r="E57" s="24"/>
      <c r="F57" s="24"/>
      <c r="G57" s="24"/>
      <c r="H57" s="24"/>
      <c r="I57" s="2"/>
      <c r="J57" s="2"/>
      <c r="K57" s="2"/>
    </row>
    <row r="58" spans="3:11" ht="15.75">
      <c r="C58" s="24"/>
      <c r="D58" s="24"/>
      <c r="E58" s="24"/>
      <c r="F58" s="24"/>
      <c r="G58" s="24"/>
      <c r="H58" s="24"/>
      <c r="I58" s="2"/>
      <c r="J58" s="2"/>
      <c r="K58" s="2"/>
    </row>
    <row r="59" spans="3:11" ht="15.75">
      <c r="C59" s="24"/>
      <c r="D59" s="24"/>
      <c r="E59" s="24"/>
      <c r="F59" s="24"/>
      <c r="G59" s="24"/>
      <c r="H59" s="24"/>
      <c r="I59" s="2"/>
      <c r="J59" s="2"/>
      <c r="K59" s="2"/>
    </row>
    <row r="60" spans="3:11" ht="15.75">
      <c r="C60" s="24"/>
      <c r="D60" s="24"/>
      <c r="E60" s="24"/>
      <c r="F60" s="24"/>
      <c r="G60" s="24"/>
      <c r="H60" s="24"/>
      <c r="I60" s="2"/>
      <c r="J60" s="2"/>
      <c r="K60" s="2"/>
    </row>
    <row r="61" spans="3:11" ht="15.75">
      <c r="C61" s="24"/>
      <c r="D61" s="24"/>
      <c r="E61" s="24"/>
      <c r="F61" s="24"/>
      <c r="G61" s="24"/>
      <c r="H61" s="24"/>
      <c r="I61" s="2"/>
      <c r="J61" s="2"/>
      <c r="K61" s="2"/>
    </row>
    <row r="62" spans="3:11" ht="15.75">
      <c r="C62" s="24"/>
      <c r="D62" s="24"/>
      <c r="E62" s="24"/>
      <c r="F62" s="24"/>
      <c r="G62" s="24"/>
      <c r="H62" s="24"/>
      <c r="I62" s="2"/>
      <c r="J62" s="2"/>
      <c r="K62" s="2"/>
    </row>
    <row r="63" spans="3:11" ht="15.75">
      <c r="C63" s="24"/>
      <c r="D63" s="24"/>
      <c r="E63" s="24"/>
      <c r="F63" s="24"/>
      <c r="G63" s="24"/>
      <c r="H63" s="24"/>
      <c r="I63" s="2"/>
      <c r="J63" s="2"/>
      <c r="K63" s="2"/>
    </row>
    <row r="64" spans="3:11" ht="15.75">
      <c r="C64" s="24"/>
      <c r="D64" s="24"/>
      <c r="E64" s="24"/>
      <c r="F64" s="24"/>
      <c r="G64" s="24"/>
      <c r="H64" s="24"/>
      <c r="I64" s="2"/>
      <c r="J64" s="2"/>
      <c r="K64" s="2"/>
    </row>
    <row r="65" spans="3:11" ht="15.75">
      <c r="C65" s="24"/>
      <c r="D65" s="24"/>
      <c r="E65" s="24"/>
      <c r="F65" s="24"/>
      <c r="G65" s="24"/>
      <c r="H65" s="24"/>
      <c r="I65" s="2"/>
      <c r="J65" s="2"/>
      <c r="K65" s="2"/>
    </row>
    <row r="66" spans="3:11" ht="15.75">
      <c r="C66" s="24"/>
      <c r="D66" s="24"/>
      <c r="E66" s="24"/>
      <c r="F66" s="24"/>
      <c r="G66" s="24"/>
      <c r="H66" s="24"/>
      <c r="I66" s="2"/>
      <c r="J66" s="2"/>
      <c r="K66" s="2"/>
    </row>
    <row r="67" spans="3:11" ht="15.75">
      <c r="C67" s="24"/>
      <c r="D67" s="24"/>
      <c r="E67" s="24"/>
      <c r="F67" s="24"/>
      <c r="G67" s="24"/>
      <c r="H67" s="24"/>
      <c r="I67" s="2"/>
      <c r="J67" s="2"/>
      <c r="K67" s="2"/>
    </row>
    <row r="68" spans="3:11" ht="15.75">
      <c r="C68" s="24"/>
      <c r="D68" s="24"/>
      <c r="E68" s="24"/>
      <c r="F68" s="24"/>
      <c r="G68" s="24"/>
      <c r="H68" s="24"/>
      <c r="I68" s="2"/>
      <c r="J68" s="2"/>
      <c r="K68" s="2"/>
    </row>
    <row r="69" spans="3:11" ht="15.75">
      <c r="C69" s="24"/>
      <c r="D69" s="24"/>
      <c r="E69" s="24"/>
      <c r="F69" s="24"/>
      <c r="G69" s="24"/>
      <c r="H69" s="24"/>
      <c r="I69" s="2"/>
      <c r="J69" s="2"/>
      <c r="K69" s="2"/>
    </row>
    <row r="70" spans="3:11" ht="15.75">
      <c r="C70" s="24"/>
      <c r="D70" s="24"/>
      <c r="E70" s="24"/>
      <c r="F70" s="24"/>
      <c r="G70" s="24"/>
      <c r="H70" s="24"/>
      <c r="I70" s="2"/>
      <c r="J70" s="2"/>
      <c r="K70" s="2"/>
    </row>
    <row r="71" spans="3:11" ht="15.75">
      <c r="C71" s="24"/>
      <c r="D71" s="24"/>
      <c r="E71" s="24"/>
      <c r="F71" s="24"/>
      <c r="G71" s="24"/>
      <c r="H71" s="24"/>
      <c r="I71" s="2"/>
      <c r="J71" s="2"/>
      <c r="K71" s="2"/>
    </row>
    <row r="72" spans="3:11" ht="15.75">
      <c r="C72" s="24"/>
      <c r="D72" s="24"/>
      <c r="E72" s="24"/>
      <c r="F72" s="24"/>
      <c r="G72" s="24"/>
      <c r="H72" s="24"/>
      <c r="I72" s="2"/>
      <c r="J72" s="2"/>
      <c r="K72" s="2"/>
    </row>
    <row r="73" spans="3:11" ht="15.75">
      <c r="C73" s="24"/>
      <c r="D73" s="24"/>
      <c r="E73" s="24"/>
      <c r="F73" s="24"/>
      <c r="G73" s="24"/>
      <c r="H73" s="24"/>
      <c r="I73" s="2"/>
      <c r="J73" s="2"/>
      <c r="K73" s="2"/>
    </row>
    <row r="74" spans="3:11" ht="15.75">
      <c r="C74" s="24"/>
      <c r="D74" s="24"/>
      <c r="E74" s="24"/>
      <c r="F74" s="24"/>
      <c r="G74" s="24"/>
      <c r="H74" s="24"/>
      <c r="I74" s="2"/>
      <c r="J74" s="2"/>
      <c r="K74" s="2"/>
    </row>
    <row r="75" spans="3:11" ht="15.75">
      <c r="C75" s="24"/>
      <c r="D75" s="24"/>
      <c r="E75" s="24"/>
      <c r="F75" s="24"/>
      <c r="G75" s="24"/>
      <c r="H75" s="24"/>
      <c r="I75" s="2"/>
      <c r="J75" s="2"/>
      <c r="K75" s="2"/>
    </row>
    <row r="76" spans="3:11" ht="15.75">
      <c r="C76" s="24"/>
      <c r="D76" s="24"/>
      <c r="E76" s="24"/>
      <c r="F76" s="24"/>
      <c r="G76" s="24"/>
      <c r="H76" s="24"/>
      <c r="I76" s="2"/>
      <c r="J76" s="2"/>
      <c r="K76" s="2"/>
    </row>
    <row r="77" spans="3:11" ht="15.75">
      <c r="C77" s="24"/>
      <c r="D77" s="24"/>
      <c r="E77" s="24"/>
      <c r="F77" s="24"/>
      <c r="G77" s="24"/>
      <c r="H77" s="24"/>
      <c r="I77" s="2"/>
      <c r="J77" s="2"/>
      <c r="K77" s="2"/>
    </row>
    <row r="78" spans="3:11" ht="15.75">
      <c r="C78" s="2"/>
      <c r="D78" s="2"/>
      <c r="E78" s="2"/>
      <c r="F78" s="2"/>
      <c r="G78" s="2"/>
      <c r="H78" s="2"/>
      <c r="I78" s="2"/>
      <c r="J78" s="2"/>
      <c r="K78" s="2"/>
    </row>
    <row r="79" spans="3:11" ht="15.75">
      <c r="C79" s="2"/>
      <c r="D79" s="2"/>
      <c r="E79" s="2"/>
      <c r="F79" s="2"/>
      <c r="G79" s="2"/>
      <c r="H79" s="2"/>
      <c r="I79" s="2"/>
      <c r="J79" s="2"/>
      <c r="K79" s="2"/>
    </row>
  </sheetData>
  <sheetProtection/>
  <mergeCells count="22">
    <mergeCell ref="B5:B10"/>
    <mergeCell ref="D5:D10"/>
    <mergeCell ref="F6:F10"/>
    <mergeCell ref="E5:I5"/>
    <mergeCell ref="I6:I10"/>
    <mergeCell ref="G6:G10"/>
    <mergeCell ref="P1:Q1"/>
    <mergeCell ref="P6:P10"/>
    <mergeCell ref="Q6:Q10"/>
    <mergeCell ref="K6:K10"/>
    <mergeCell ref="O5:Q5"/>
    <mergeCell ref="O6:O10"/>
    <mergeCell ref="C2:Q2"/>
    <mergeCell ref="M6:M10"/>
    <mergeCell ref="C6:C10"/>
    <mergeCell ref="H6:H10"/>
    <mergeCell ref="C3:Q3"/>
    <mergeCell ref="N6:N10"/>
    <mergeCell ref="E6:E10"/>
    <mergeCell ref="J6:J10"/>
    <mergeCell ref="J5:M5"/>
    <mergeCell ref="L6:L10"/>
  </mergeCells>
  <printOptions horizontalCentered="1" verticalCentered="1"/>
  <pageMargins left="0.7874015748031497" right="0.4330708661417323" top="0.3937007874015748" bottom="0.984251968503937" header="0.5118110236220472" footer="0.5118110236220472"/>
  <pageSetup horizontalDpi="240" verticalDpi="24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6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4.125" style="31" customWidth="1"/>
    <col min="2" max="2" width="70.75390625" style="31" customWidth="1"/>
    <col min="3" max="3" width="19.25390625" style="31" customWidth="1"/>
    <col min="4" max="4" width="20.625" style="31" customWidth="1"/>
    <col min="5" max="5" width="21.125" style="31" customWidth="1"/>
    <col min="6" max="6" width="21.875" style="31" customWidth="1"/>
    <col min="7" max="16384" width="9.125" style="31" customWidth="1"/>
  </cols>
  <sheetData>
    <row r="1" spans="1:6" ht="15.75">
      <c r="A1" s="30"/>
      <c r="F1" s="28" t="s">
        <v>78</v>
      </c>
    </row>
    <row r="2" ht="15" customHeight="1">
      <c r="F2" s="28" t="s">
        <v>12</v>
      </c>
    </row>
    <row r="3" ht="9.75" customHeight="1"/>
    <row r="4" spans="1:6" ht="16.5" customHeight="1">
      <c r="A4" s="130" t="s">
        <v>3</v>
      </c>
      <c r="B4" s="130"/>
      <c r="C4" s="130"/>
      <c r="D4" s="130"/>
      <c r="E4" s="130"/>
      <c r="F4" s="130"/>
    </row>
    <row r="5" spans="1:6" ht="33" customHeight="1">
      <c r="A5" s="131" t="s">
        <v>104</v>
      </c>
      <c r="B5" s="131"/>
      <c r="C5" s="131"/>
      <c r="D5" s="131"/>
      <c r="E5" s="131"/>
      <c r="F5" s="131"/>
    </row>
    <row r="6" spans="1:6" ht="12.75" customHeight="1">
      <c r="A6" s="115"/>
      <c r="B6" s="115"/>
      <c r="C6" s="115"/>
      <c r="D6" s="115"/>
      <c r="E6" s="115"/>
      <c r="F6" s="115"/>
    </row>
    <row r="7" spans="1:6" ht="18" customHeight="1">
      <c r="A7" s="153" t="s">
        <v>4</v>
      </c>
      <c r="B7" s="154"/>
      <c r="C7" s="157" t="s">
        <v>48</v>
      </c>
      <c r="D7" s="157" t="s">
        <v>62</v>
      </c>
      <c r="E7" s="157"/>
      <c r="F7" s="157"/>
    </row>
    <row r="8" spans="1:6" ht="18" customHeight="1">
      <c r="A8" s="155"/>
      <c r="B8" s="156"/>
      <c r="C8" s="157"/>
      <c r="D8" s="66" t="s">
        <v>71</v>
      </c>
      <c r="E8" s="66" t="s">
        <v>73</v>
      </c>
      <c r="F8" s="66" t="s">
        <v>80</v>
      </c>
    </row>
    <row r="9" spans="1:6" ht="64.5" customHeight="1">
      <c r="A9" s="145" t="s">
        <v>105</v>
      </c>
      <c r="B9" s="146"/>
      <c r="C9" s="114" t="s">
        <v>102</v>
      </c>
      <c r="D9" s="114">
        <v>146689.8</v>
      </c>
      <c r="E9" s="114">
        <v>152824</v>
      </c>
      <c r="F9" s="114">
        <v>160194.1</v>
      </c>
    </row>
    <row r="10" spans="1:6" ht="33.75" customHeight="1">
      <c r="A10" s="145" t="s">
        <v>114</v>
      </c>
      <c r="B10" s="146"/>
      <c r="C10" s="114" t="s">
        <v>50</v>
      </c>
      <c r="D10" s="122">
        <v>15</v>
      </c>
      <c r="E10" s="122">
        <v>15</v>
      </c>
      <c r="F10" s="122">
        <v>15</v>
      </c>
    </row>
    <row r="11" spans="1:6" ht="21.75" customHeight="1">
      <c r="A11" s="141" t="s">
        <v>106</v>
      </c>
      <c r="B11" s="142"/>
      <c r="C11" s="114" t="s">
        <v>102</v>
      </c>
      <c r="D11" s="118">
        <f>D9*15%</f>
        <v>22003.469999999998</v>
      </c>
      <c r="E11" s="118">
        <f>E9*15%</f>
        <v>22923.6</v>
      </c>
      <c r="F11" s="118">
        <f>F9*15%</f>
        <v>24029.115</v>
      </c>
    </row>
    <row r="12" spans="1:6" ht="46.5" customHeight="1">
      <c r="A12" s="143" t="s">
        <v>103</v>
      </c>
      <c r="B12" s="144"/>
      <c r="C12" s="114" t="s">
        <v>102</v>
      </c>
      <c r="D12" s="114">
        <v>23253.6</v>
      </c>
      <c r="E12" s="114">
        <v>23951.2</v>
      </c>
      <c r="F12" s="114">
        <v>24669.7</v>
      </c>
    </row>
    <row r="13" spans="1:6" ht="33" customHeight="1">
      <c r="A13" s="145" t="s">
        <v>115</v>
      </c>
      <c r="B13" s="146"/>
      <c r="C13" s="114" t="s">
        <v>50</v>
      </c>
      <c r="D13" s="122">
        <v>13</v>
      </c>
      <c r="E13" s="122">
        <v>13</v>
      </c>
      <c r="F13" s="122">
        <v>13</v>
      </c>
    </row>
    <row r="14" spans="1:6" ht="21.75" customHeight="1">
      <c r="A14" s="141" t="s">
        <v>106</v>
      </c>
      <c r="B14" s="142"/>
      <c r="C14" s="114" t="s">
        <v>102</v>
      </c>
      <c r="D14" s="118">
        <f>D12*13%</f>
        <v>3022.968</v>
      </c>
      <c r="E14" s="118">
        <f>E12*13%</f>
        <v>3113.6560000000004</v>
      </c>
      <c r="F14" s="118">
        <f>F12*13%</f>
        <v>3207.061</v>
      </c>
    </row>
    <row r="15" spans="1:6" ht="18.75" customHeight="1">
      <c r="A15" s="149" t="s">
        <v>118</v>
      </c>
      <c r="B15" s="150"/>
      <c r="C15" s="114"/>
      <c r="D15" s="117">
        <f>D11+D14</f>
        <v>25026.438</v>
      </c>
      <c r="E15" s="117">
        <f>E11+E14</f>
        <v>26037.255999999998</v>
      </c>
      <c r="F15" s="117">
        <f>F11+F14</f>
        <v>27236.176000000003</v>
      </c>
    </row>
    <row r="16" spans="1:6" ht="34.5" customHeight="1">
      <c r="A16" s="145" t="s">
        <v>116</v>
      </c>
      <c r="B16" s="146"/>
      <c r="C16" s="114" t="s">
        <v>50</v>
      </c>
      <c r="D16" s="122">
        <v>3</v>
      </c>
      <c r="E16" s="122">
        <v>3</v>
      </c>
      <c r="F16" s="122">
        <v>3</v>
      </c>
    </row>
    <row r="17" spans="1:6" ht="33" customHeight="1">
      <c r="A17" s="149" t="s">
        <v>117</v>
      </c>
      <c r="B17" s="150"/>
      <c r="C17" s="114" t="s">
        <v>102</v>
      </c>
      <c r="D17" s="117">
        <f>(D9+D12)*3%</f>
        <v>5098.302</v>
      </c>
      <c r="E17" s="117">
        <f>(E9+E12)*3%</f>
        <v>5303.256</v>
      </c>
      <c r="F17" s="117">
        <f>(F9+F12)*3%</f>
        <v>5545.914000000001</v>
      </c>
    </row>
    <row r="18" spans="1:6" ht="66" customHeight="1">
      <c r="A18" s="151" t="s">
        <v>119</v>
      </c>
      <c r="B18" s="152"/>
      <c r="C18" s="114" t="s">
        <v>50</v>
      </c>
      <c r="D18" s="123">
        <v>39.01</v>
      </c>
      <c r="E18" s="123">
        <v>40.17</v>
      </c>
      <c r="F18" s="123">
        <v>41.26</v>
      </c>
    </row>
    <row r="19" spans="1:6" ht="42" customHeight="1">
      <c r="A19" s="149" t="s">
        <v>120</v>
      </c>
      <c r="B19" s="150"/>
      <c r="C19" s="114" t="s">
        <v>102</v>
      </c>
      <c r="D19" s="117">
        <f>(D9+D12)*39.01%</f>
        <v>66294.92034</v>
      </c>
      <c r="E19" s="117">
        <f>(E9+E12)*40.17%</f>
        <v>71010.59784</v>
      </c>
      <c r="F19" s="117">
        <f>(F9+F12)*41.26%</f>
        <v>76274.80388</v>
      </c>
    </row>
    <row r="20" spans="1:6" ht="21" customHeight="1">
      <c r="A20" s="147" t="s">
        <v>140</v>
      </c>
      <c r="B20" s="148"/>
      <c r="C20" s="111"/>
      <c r="D20" s="116">
        <f>D15+D17+D19</f>
        <v>96419.66034</v>
      </c>
      <c r="E20" s="116">
        <f>E15+E17+E19</f>
        <v>102351.10984</v>
      </c>
      <c r="F20" s="116">
        <f>F15+F17+F19</f>
        <v>109056.89388000002</v>
      </c>
    </row>
    <row r="21" spans="2:6" ht="15.75">
      <c r="B21" s="33"/>
      <c r="C21" s="33"/>
      <c r="D21" s="33"/>
      <c r="E21" s="33"/>
      <c r="F21" s="33"/>
    </row>
    <row r="22" spans="1:6" ht="15.75">
      <c r="A22" s="37"/>
      <c r="B22" s="33"/>
      <c r="C22" s="33"/>
      <c r="D22" s="33"/>
      <c r="E22" s="33"/>
      <c r="F22" s="33"/>
    </row>
    <row r="23" spans="1:6" ht="15.75">
      <c r="A23" s="33"/>
      <c r="B23" s="33"/>
      <c r="C23" s="33"/>
      <c r="D23" s="33"/>
      <c r="E23" s="33"/>
      <c r="F23" s="33"/>
    </row>
    <row r="24" spans="1:6" ht="15.75">
      <c r="A24" s="33"/>
      <c r="B24" s="33"/>
      <c r="C24" s="33"/>
      <c r="D24" s="33"/>
      <c r="E24" s="33"/>
      <c r="F24" s="33"/>
    </row>
    <row r="25" spans="1:6" ht="15.75">
      <c r="A25" s="33"/>
      <c r="B25" s="33"/>
      <c r="C25" s="33"/>
      <c r="D25" s="33"/>
      <c r="E25" s="33"/>
      <c r="F25" s="33"/>
    </row>
    <row r="26" spans="1:6" ht="15.75">
      <c r="A26" s="33"/>
      <c r="B26" s="33"/>
      <c r="C26" s="33"/>
      <c r="D26" s="33"/>
      <c r="E26" s="33"/>
      <c r="F26" s="33"/>
    </row>
  </sheetData>
  <sheetProtection/>
  <mergeCells count="17">
    <mergeCell ref="A9:B9"/>
    <mergeCell ref="A10:B10"/>
    <mergeCell ref="A4:F4"/>
    <mergeCell ref="A5:F5"/>
    <mergeCell ref="A7:B8"/>
    <mergeCell ref="D7:F7"/>
    <mergeCell ref="C7:C8"/>
    <mergeCell ref="A11:B11"/>
    <mergeCell ref="A14:B14"/>
    <mergeCell ref="A12:B12"/>
    <mergeCell ref="A13:B13"/>
    <mergeCell ref="A20:B20"/>
    <mergeCell ref="A19:B19"/>
    <mergeCell ref="A16:B16"/>
    <mergeCell ref="A17:B17"/>
    <mergeCell ref="A18:B18"/>
    <mergeCell ref="A15:B15"/>
  </mergeCells>
  <printOptions/>
  <pageMargins left="0.7086614173228347" right="0" top="1.1811023622047245" bottom="0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3.625" style="31" customWidth="1"/>
    <col min="2" max="2" width="39.125" style="31" customWidth="1"/>
    <col min="3" max="3" width="10.375" style="31" customWidth="1"/>
    <col min="4" max="4" width="13.25390625" style="31" customWidth="1"/>
    <col min="5" max="5" width="13.75390625" style="31" customWidth="1"/>
    <col min="6" max="6" width="14.625" style="31" customWidth="1"/>
    <col min="7" max="16384" width="9.125" style="31" customWidth="1"/>
  </cols>
  <sheetData>
    <row r="1" spans="1:6" ht="18.75" customHeight="1">
      <c r="A1" s="30"/>
      <c r="F1" s="28" t="s">
        <v>132</v>
      </c>
    </row>
    <row r="2" ht="15.75" customHeight="1">
      <c r="F2" s="28" t="s">
        <v>12</v>
      </c>
    </row>
    <row r="3" ht="15.75" customHeight="1"/>
    <row r="4" ht="15.75" customHeight="1"/>
    <row r="5" spans="1:6" ht="18.75">
      <c r="A5" s="130" t="s">
        <v>3</v>
      </c>
      <c r="B5" s="130"/>
      <c r="C5" s="130"/>
      <c r="D5" s="130"/>
      <c r="E5" s="130"/>
      <c r="F5" s="130"/>
    </row>
    <row r="6" spans="1:6" ht="53.25" customHeight="1">
      <c r="A6" s="131" t="s">
        <v>96</v>
      </c>
      <c r="B6" s="131"/>
      <c r="C6" s="131"/>
      <c r="D6" s="131"/>
      <c r="E6" s="131"/>
      <c r="F6" s="131"/>
    </row>
    <row r="7" ht="14.25" customHeight="1"/>
    <row r="8" ht="14.25" customHeight="1"/>
    <row r="9" spans="1:6" ht="18.75" customHeight="1">
      <c r="A9" s="158" t="s">
        <v>14</v>
      </c>
      <c r="B9" s="160" t="s">
        <v>4</v>
      </c>
      <c r="C9" s="158" t="s">
        <v>48</v>
      </c>
      <c r="D9" s="157" t="s">
        <v>71</v>
      </c>
      <c r="E9" s="157" t="s">
        <v>73</v>
      </c>
      <c r="F9" s="157" t="s">
        <v>80</v>
      </c>
    </row>
    <row r="10" spans="1:6" ht="18.75" customHeight="1">
      <c r="A10" s="159"/>
      <c r="B10" s="161"/>
      <c r="C10" s="159"/>
      <c r="D10" s="157"/>
      <c r="E10" s="157"/>
      <c r="F10" s="157"/>
    </row>
    <row r="11" spans="1:6" ht="111" customHeight="1">
      <c r="A11" s="64" t="s">
        <v>0</v>
      </c>
      <c r="B11" s="74" t="s">
        <v>130</v>
      </c>
      <c r="C11" s="66" t="s">
        <v>49</v>
      </c>
      <c r="D11" s="67">
        <v>2964285.2</v>
      </c>
      <c r="E11" s="67">
        <v>3145593.2</v>
      </c>
      <c r="F11" s="67">
        <v>3308327.3</v>
      </c>
    </row>
    <row r="12" spans="1:6" ht="65.25" customHeight="1">
      <c r="A12" s="64" t="s">
        <v>1</v>
      </c>
      <c r="B12" s="74" t="s">
        <v>109</v>
      </c>
      <c r="C12" s="66" t="s">
        <v>50</v>
      </c>
      <c r="D12" s="120">
        <v>0.4165</v>
      </c>
      <c r="E12" s="120">
        <v>0.4165</v>
      </c>
      <c r="F12" s="120">
        <v>0.4165</v>
      </c>
    </row>
    <row r="13" spans="1:6" ht="66" customHeight="1">
      <c r="A13" s="64" t="s">
        <v>2</v>
      </c>
      <c r="B13" s="87" t="s">
        <v>110</v>
      </c>
      <c r="C13" s="66" t="s">
        <v>49</v>
      </c>
      <c r="D13" s="96">
        <f>D11*D12%</f>
        <v>12346.247857999999</v>
      </c>
      <c r="E13" s="96">
        <f>E11*E12%</f>
        <v>13101.395677999999</v>
      </c>
      <c r="F13" s="96">
        <f>F11*F12%</f>
        <v>13779.183204499997</v>
      </c>
    </row>
    <row r="14" spans="1:4" ht="15.75">
      <c r="A14" s="35"/>
      <c r="B14" s="35"/>
      <c r="C14" s="35"/>
      <c r="D14" s="58"/>
    </row>
    <row r="15" spans="1:4" ht="15.75">
      <c r="A15" s="33"/>
      <c r="B15" s="33"/>
      <c r="C15" s="33"/>
      <c r="D15" s="33"/>
    </row>
    <row r="16" spans="1:4" ht="15.75">
      <c r="A16" s="37"/>
      <c r="B16" s="33"/>
      <c r="C16" s="33"/>
      <c r="D16" s="33"/>
    </row>
    <row r="17" spans="1:4" ht="15.75">
      <c r="A17" s="37"/>
      <c r="B17" s="33"/>
      <c r="C17" s="33"/>
      <c r="D17" s="33"/>
    </row>
    <row r="18" spans="1:4" ht="15.75">
      <c r="A18" s="33"/>
      <c r="B18" s="33"/>
      <c r="C18" s="33"/>
      <c r="D18" s="33"/>
    </row>
    <row r="19" spans="1:4" ht="15.75">
      <c r="A19" s="33"/>
      <c r="B19" s="33"/>
      <c r="C19" s="33"/>
      <c r="D19" s="33"/>
    </row>
    <row r="20" spans="1:4" ht="15.75">
      <c r="A20" s="33"/>
      <c r="B20" s="33"/>
      <c r="C20" s="33"/>
      <c r="D20" s="33"/>
    </row>
    <row r="21" spans="1:4" ht="15.75">
      <c r="A21" s="33"/>
      <c r="B21" s="33"/>
      <c r="C21" s="33"/>
      <c r="D21" s="33"/>
    </row>
  </sheetData>
  <sheetProtection/>
  <mergeCells count="8">
    <mergeCell ref="E9:E10"/>
    <mergeCell ref="F9:F10"/>
    <mergeCell ref="A5:F5"/>
    <mergeCell ref="A6:F6"/>
    <mergeCell ref="A9:A10"/>
    <mergeCell ref="B9:B10"/>
    <mergeCell ref="C9:C10"/>
    <mergeCell ref="D9:D10"/>
  </mergeCells>
  <printOptions/>
  <pageMargins left="1.1811023622047245" right="0" top="0.7874015748031497" bottom="0.5511811023622047" header="0.31496062992125984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6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19.875" style="31" customWidth="1"/>
    <col min="2" max="2" width="14.00390625" style="31" customWidth="1"/>
    <col min="3" max="3" width="16.875" style="31" customWidth="1"/>
    <col min="4" max="4" width="12.125" style="31" customWidth="1"/>
    <col min="5" max="5" width="13.375" style="31" customWidth="1"/>
    <col min="6" max="6" width="11.75390625" style="31" customWidth="1"/>
    <col min="7" max="7" width="14.875" style="31" hidden="1" customWidth="1"/>
    <col min="8" max="8" width="13.875" style="31" hidden="1" customWidth="1"/>
    <col min="9" max="9" width="13.25390625" style="31" customWidth="1"/>
    <col min="10" max="10" width="11.75390625" style="31" customWidth="1"/>
    <col min="11" max="16384" width="9.125" style="31" customWidth="1"/>
  </cols>
  <sheetData>
    <row r="1" spans="9:10" ht="15.75">
      <c r="I1" s="54"/>
      <c r="J1" s="28" t="s">
        <v>133</v>
      </c>
    </row>
    <row r="2" spans="9:10" ht="14.25" customHeight="1">
      <c r="I2" s="54"/>
      <c r="J2" s="28" t="s">
        <v>12</v>
      </c>
    </row>
    <row r="3" spans="9:10" ht="14.25" customHeight="1">
      <c r="I3" s="54"/>
      <c r="J3" s="28"/>
    </row>
    <row r="4" ht="36.75" customHeight="1">
      <c r="I4" s="40"/>
    </row>
    <row r="5" spans="1:10" ht="19.5" customHeight="1">
      <c r="A5" s="130" t="s">
        <v>3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63" customHeight="1">
      <c r="A6" s="163" t="s">
        <v>92</v>
      </c>
      <c r="B6" s="163"/>
      <c r="C6" s="163"/>
      <c r="D6" s="163"/>
      <c r="E6" s="163"/>
      <c r="F6" s="163"/>
      <c r="G6" s="163"/>
      <c r="H6" s="163"/>
      <c r="I6" s="163"/>
      <c r="J6" s="163"/>
    </row>
    <row r="7" ht="21" customHeight="1">
      <c r="J7" s="41" t="s">
        <v>34</v>
      </c>
    </row>
    <row r="8" spans="1:12" ht="23.25" customHeight="1">
      <c r="A8" s="164" t="s">
        <v>6</v>
      </c>
      <c r="B8" s="166" t="s">
        <v>95</v>
      </c>
      <c r="C8" s="166" t="s">
        <v>70</v>
      </c>
      <c r="D8" s="64" t="s">
        <v>71</v>
      </c>
      <c r="E8" s="165" t="s">
        <v>73</v>
      </c>
      <c r="F8" s="165"/>
      <c r="G8" s="165"/>
      <c r="H8" s="165"/>
      <c r="I8" s="165" t="s">
        <v>80</v>
      </c>
      <c r="J8" s="165"/>
      <c r="K8"/>
      <c r="L8"/>
    </row>
    <row r="9" spans="1:10" ht="143.25" customHeight="1">
      <c r="A9" s="164"/>
      <c r="B9" s="167"/>
      <c r="C9" s="167"/>
      <c r="D9" s="66" t="s">
        <v>38</v>
      </c>
      <c r="E9" s="61" t="s">
        <v>11</v>
      </c>
      <c r="F9" s="66" t="s">
        <v>38</v>
      </c>
      <c r="G9" s="66" t="s">
        <v>35</v>
      </c>
      <c r="H9" s="66" t="s">
        <v>36</v>
      </c>
      <c r="I9" s="61" t="s">
        <v>11</v>
      </c>
      <c r="J9" s="66" t="s">
        <v>38</v>
      </c>
    </row>
    <row r="10" spans="1:10" s="39" customFormat="1" ht="77.25" customHeight="1">
      <c r="A10" s="66" t="s">
        <v>68</v>
      </c>
      <c r="B10" s="62">
        <v>16420</v>
      </c>
      <c r="C10" s="61">
        <v>25</v>
      </c>
      <c r="D10" s="67">
        <f>B10*25%</f>
        <v>4105</v>
      </c>
      <c r="E10" s="104">
        <f>F10/D10</f>
        <v>1.002192448233861</v>
      </c>
      <c r="F10" s="67">
        <v>4114</v>
      </c>
      <c r="G10" s="105"/>
      <c r="H10" s="105"/>
      <c r="I10" s="104">
        <f>J10/F10</f>
        <v>1.0024307243558581</v>
      </c>
      <c r="J10" s="67">
        <v>4124</v>
      </c>
    </row>
    <row r="16" spans="1:10" ht="24.7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</row>
  </sheetData>
  <sheetProtection/>
  <mergeCells count="8">
    <mergeCell ref="A16:J16"/>
    <mergeCell ref="A5:J5"/>
    <mergeCell ref="A6:J6"/>
    <mergeCell ref="A8:A9"/>
    <mergeCell ref="E8:H8"/>
    <mergeCell ref="I8:J8"/>
    <mergeCell ref="C8:C9"/>
    <mergeCell ref="B8:B9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42.125" style="31" customWidth="1"/>
    <col min="2" max="2" width="15.125" style="31" customWidth="1"/>
    <col min="3" max="3" width="15.00390625" style="31" customWidth="1"/>
    <col min="4" max="4" width="15.125" style="31" customWidth="1"/>
    <col min="5" max="5" width="14.875" style="31" hidden="1" customWidth="1"/>
    <col min="6" max="6" width="15.00390625" style="31" customWidth="1"/>
    <col min="7" max="16384" width="9.125" style="31" customWidth="1"/>
  </cols>
  <sheetData>
    <row r="1" ht="15.75">
      <c r="F1" s="28" t="s">
        <v>134</v>
      </c>
    </row>
    <row r="2" ht="14.25" customHeight="1">
      <c r="F2" s="28" t="s">
        <v>12</v>
      </c>
    </row>
    <row r="3" ht="48" customHeight="1"/>
    <row r="4" spans="1:6" ht="19.5" customHeight="1">
      <c r="A4" s="130" t="s">
        <v>3</v>
      </c>
      <c r="B4" s="130"/>
      <c r="C4" s="130"/>
      <c r="D4" s="130"/>
      <c r="E4" s="130"/>
      <c r="F4" s="130"/>
    </row>
    <row r="5" spans="1:6" ht="66" customHeight="1">
      <c r="A5" s="163" t="s">
        <v>91</v>
      </c>
      <c r="B5" s="163"/>
      <c r="C5" s="163"/>
      <c r="D5" s="163"/>
      <c r="E5" s="163"/>
      <c r="F5" s="163"/>
    </row>
    <row r="6" ht="21" customHeight="1">
      <c r="F6" s="41" t="s">
        <v>34</v>
      </c>
    </row>
    <row r="7" spans="1:8" ht="26.25" customHeight="1">
      <c r="A7" s="164" t="s">
        <v>6</v>
      </c>
      <c r="B7" s="166" t="s">
        <v>93</v>
      </c>
      <c r="C7" s="168" t="s">
        <v>62</v>
      </c>
      <c r="D7" s="169"/>
      <c r="E7" s="169"/>
      <c r="F7" s="170"/>
      <c r="G7"/>
      <c r="H7"/>
    </row>
    <row r="8" spans="1:6" ht="136.5" customHeight="1">
      <c r="A8" s="164"/>
      <c r="B8" s="167"/>
      <c r="C8" s="64" t="s">
        <v>71</v>
      </c>
      <c r="D8" s="165" t="s">
        <v>73</v>
      </c>
      <c r="E8" s="165"/>
      <c r="F8" s="64" t="s">
        <v>80</v>
      </c>
    </row>
    <row r="9" spans="1:6" ht="36" customHeight="1">
      <c r="A9" s="66" t="s">
        <v>94</v>
      </c>
      <c r="B9" s="80">
        <v>1395</v>
      </c>
      <c r="C9" s="62">
        <v>1395</v>
      </c>
      <c r="D9" s="62">
        <v>1400</v>
      </c>
      <c r="E9" s="62">
        <v>1328</v>
      </c>
      <c r="F9" s="62">
        <v>1405</v>
      </c>
    </row>
    <row r="15" spans="1:6" ht="24.75" customHeight="1">
      <c r="A15" s="162"/>
      <c r="B15" s="162"/>
      <c r="C15" s="162"/>
      <c r="D15" s="162"/>
      <c r="E15" s="162"/>
      <c r="F15" s="162"/>
    </row>
  </sheetData>
  <sheetProtection/>
  <mergeCells count="7">
    <mergeCell ref="A4:F4"/>
    <mergeCell ref="A15:F15"/>
    <mergeCell ref="A5:F5"/>
    <mergeCell ref="A7:A8"/>
    <mergeCell ref="D8:E8"/>
    <mergeCell ref="C7:F7"/>
    <mergeCell ref="B7:B8"/>
  </mergeCells>
  <printOptions/>
  <pageMargins left="1.1811023622047245" right="0" top="0.7874015748031497" bottom="0.7874015748031497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20.875" style="31" customWidth="1"/>
    <col min="2" max="2" width="20.375" style="31" customWidth="1"/>
    <col min="3" max="4" width="13.375" style="31" customWidth="1"/>
    <col min="5" max="5" width="12.125" style="31" customWidth="1"/>
    <col min="6" max="6" width="13.375" style="31" customWidth="1"/>
    <col min="7" max="7" width="11.75390625" style="31" customWidth="1"/>
    <col min="8" max="8" width="14.875" style="31" hidden="1" customWidth="1"/>
    <col min="9" max="9" width="13.875" style="31" hidden="1" customWidth="1"/>
    <col min="10" max="10" width="13.25390625" style="31" customWidth="1"/>
    <col min="11" max="11" width="11.75390625" style="31" customWidth="1"/>
    <col min="12" max="16384" width="9.125" style="31" customWidth="1"/>
  </cols>
  <sheetData>
    <row r="1" spans="10:11" ht="15.75">
      <c r="J1" s="54"/>
      <c r="K1" s="28" t="s">
        <v>64</v>
      </c>
    </row>
    <row r="2" spans="10:11" ht="14.25" customHeight="1">
      <c r="J2" s="54"/>
      <c r="K2" s="28" t="s">
        <v>12</v>
      </c>
    </row>
    <row r="3" spans="10:11" ht="14.25" customHeight="1">
      <c r="J3" s="54"/>
      <c r="K3" s="28"/>
    </row>
    <row r="4" ht="36.75" customHeight="1">
      <c r="J4" s="40"/>
    </row>
    <row r="5" spans="1:11" ht="19.5" customHeight="1">
      <c r="A5" s="130" t="s">
        <v>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63" customHeight="1">
      <c r="A6" s="163" t="s">
        <v>144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ht="21" customHeight="1">
      <c r="K7" s="41" t="s">
        <v>34</v>
      </c>
    </row>
    <row r="8" spans="1:13" ht="23.25" customHeight="1">
      <c r="A8" s="164" t="s">
        <v>6</v>
      </c>
      <c r="B8" s="166" t="s">
        <v>89</v>
      </c>
      <c r="C8" s="166" t="s">
        <v>90</v>
      </c>
      <c r="D8" s="168" t="s">
        <v>71</v>
      </c>
      <c r="E8" s="170"/>
      <c r="F8" s="165" t="s">
        <v>73</v>
      </c>
      <c r="G8" s="165"/>
      <c r="H8" s="165"/>
      <c r="I8" s="165"/>
      <c r="J8" s="165" t="s">
        <v>80</v>
      </c>
      <c r="K8" s="165"/>
      <c r="L8"/>
      <c r="M8"/>
    </row>
    <row r="9" spans="1:11" ht="166.5" customHeight="1">
      <c r="A9" s="164"/>
      <c r="B9" s="167"/>
      <c r="C9" s="167"/>
      <c r="D9" s="61" t="s">
        <v>11</v>
      </c>
      <c r="E9" s="66" t="s">
        <v>38</v>
      </c>
      <c r="F9" s="61" t="s">
        <v>11</v>
      </c>
      <c r="G9" s="66" t="s">
        <v>38</v>
      </c>
      <c r="H9" s="66" t="s">
        <v>35</v>
      </c>
      <c r="I9" s="66" t="s">
        <v>36</v>
      </c>
      <c r="J9" s="61" t="s">
        <v>11</v>
      </c>
      <c r="K9" s="66" t="s">
        <v>38</v>
      </c>
    </row>
    <row r="10" spans="1:11" s="39" customFormat="1" ht="77.25" customHeight="1">
      <c r="A10" s="66" t="s">
        <v>77</v>
      </c>
      <c r="B10" s="62">
        <v>725.8</v>
      </c>
      <c r="C10" s="105">
        <v>850</v>
      </c>
      <c r="D10" s="104">
        <f>E10/C10</f>
        <v>1.0011764705882353</v>
      </c>
      <c r="E10" s="67">
        <v>851</v>
      </c>
      <c r="F10" s="104">
        <f>G10/E10</f>
        <v>1.00117508813161</v>
      </c>
      <c r="G10" s="67">
        <v>852</v>
      </c>
      <c r="H10" s="105"/>
      <c r="I10" s="105"/>
      <c r="J10" s="104">
        <f>K10/G10</f>
        <v>1.0011737089201878</v>
      </c>
      <c r="K10" s="67">
        <v>853</v>
      </c>
    </row>
    <row r="16" spans="1:11" ht="24.7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</sheetData>
  <sheetProtection/>
  <mergeCells count="9">
    <mergeCell ref="A16:K16"/>
    <mergeCell ref="A5:K5"/>
    <mergeCell ref="A6:K6"/>
    <mergeCell ref="A8:A9"/>
    <mergeCell ref="B8:B9"/>
    <mergeCell ref="F8:I8"/>
    <mergeCell ref="J8:K8"/>
    <mergeCell ref="D8:E8"/>
    <mergeCell ref="C8:C9"/>
  </mergeCells>
  <printOptions/>
  <pageMargins left="1.1811023622047245" right="0" top="1.1811023622047245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20.875" style="31" customWidth="1"/>
    <col min="2" max="2" width="20.375" style="31" customWidth="1"/>
    <col min="3" max="4" width="13.375" style="31" customWidth="1"/>
    <col min="5" max="5" width="12.125" style="31" customWidth="1"/>
    <col min="6" max="6" width="13.375" style="31" customWidth="1"/>
    <col min="7" max="7" width="11.75390625" style="31" customWidth="1"/>
    <col min="8" max="8" width="14.875" style="31" hidden="1" customWidth="1"/>
    <col min="9" max="9" width="13.875" style="31" hidden="1" customWidth="1"/>
    <col min="10" max="10" width="13.25390625" style="31" customWidth="1"/>
    <col min="11" max="11" width="11.75390625" style="31" customWidth="1"/>
    <col min="12" max="16384" width="9.125" style="31" customWidth="1"/>
  </cols>
  <sheetData>
    <row r="1" spans="10:11" ht="15.75">
      <c r="J1" s="54"/>
      <c r="K1" s="28" t="s">
        <v>72</v>
      </c>
    </row>
    <row r="2" spans="10:11" ht="14.25" customHeight="1">
      <c r="J2" s="54"/>
      <c r="K2" s="28" t="s">
        <v>12</v>
      </c>
    </row>
    <row r="3" spans="10:11" ht="14.25" customHeight="1">
      <c r="J3" s="54"/>
      <c r="K3" s="28"/>
    </row>
    <row r="4" ht="36.75" customHeight="1">
      <c r="J4" s="40"/>
    </row>
    <row r="5" spans="1:11" ht="19.5" customHeight="1">
      <c r="A5" s="130" t="s">
        <v>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60.75" customHeight="1">
      <c r="A6" s="163" t="s">
        <v>143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ht="21" customHeight="1">
      <c r="K7" s="41" t="s">
        <v>34</v>
      </c>
    </row>
    <row r="8" spans="1:13" ht="23.25" customHeight="1">
      <c r="A8" s="164" t="s">
        <v>6</v>
      </c>
      <c r="B8" s="166" t="s">
        <v>126</v>
      </c>
      <c r="C8" s="166" t="s">
        <v>90</v>
      </c>
      <c r="D8" s="168" t="s">
        <v>71</v>
      </c>
      <c r="E8" s="170"/>
      <c r="F8" s="165" t="s">
        <v>73</v>
      </c>
      <c r="G8" s="165"/>
      <c r="H8" s="165"/>
      <c r="I8" s="165"/>
      <c r="J8" s="165" t="s">
        <v>80</v>
      </c>
      <c r="K8" s="165"/>
      <c r="L8"/>
      <c r="M8"/>
    </row>
    <row r="9" spans="1:11" ht="166.5" customHeight="1">
      <c r="A9" s="164"/>
      <c r="B9" s="167"/>
      <c r="C9" s="167"/>
      <c r="D9" s="61" t="s">
        <v>11</v>
      </c>
      <c r="E9" s="66" t="s">
        <v>38</v>
      </c>
      <c r="F9" s="61" t="s">
        <v>11</v>
      </c>
      <c r="G9" s="66" t="s">
        <v>38</v>
      </c>
      <c r="H9" s="66" t="s">
        <v>35</v>
      </c>
      <c r="I9" s="66" t="s">
        <v>36</v>
      </c>
      <c r="J9" s="61" t="s">
        <v>11</v>
      </c>
      <c r="K9" s="66" t="s">
        <v>38</v>
      </c>
    </row>
    <row r="10" spans="1:11" s="39" customFormat="1" ht="77.25" customHeight="1">
      <c r="A10" s="66" t="s">
        <v>125</v>
      </c>
      <c r="B10" s="62">
        <v>6297</v>
      </c>
      <c r="C10" s="67">
        <v>5941</v>
      </c>
      <c r="D10" s="104">
        <f>E10/C10</f>
        <v>1.009594344386467</v>
      </c>
      <c r="E10" s="67">
        <v>5998</v>
      </c>
      <c r="F10" s="104">
        <f>G10/E10</f>
        <v>1.0001667222407469</v>
      </c>
      <c r="G10" s="67">
        <v>5999</v>
      </c>
      <c r="H10" s="105"/>
      <c r="I10" s="105"/>
      <c r="J10" s="104">
        <f>K10/G10</f>
        <v>1.062060343390565</v>
      </c>
      <c r="K10" s="67">
        <v>6371.3</v>
      </c>
    </row>
    <row r="16" spans="1:11" ht="24.7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</sheetData>
  <sheetProtection/>
  <mergeCells count="9">
    <mergeCell ref="A16:K16"/>
    <mergeCell ref="A5:K5"/>
    <mergeCell ref="A6:K6"/>
    <mergeCell ref="A8:A9"/>
    <mergeCell ref="B8:B9"/>
    <mergeCell ref="C8:C9"/>
    <mergeCell ref="D8:E8"/>
    <mergeCell ref="F8:I8"/>
    <mergeCell ref="J8:K8"/>
  </mergeCells>
  <printOptions/>
  <pageMargins left="1.3779527559055118" right="0" top="1.1811023622047245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Normal="110" zoomScaleSheetLayoutView="100" workbookViewId="0" topLeftCell="A1">
      <selection activeCell="I18" sqref="I18"/>
    </sheetView>
  </sheetViews>
  <sheetFormatPr defaultColWidth="9.00390625" defaultRowHeight="12.75"/>
  <cols>
    <col min="1" max="1" width="32.125" style="31" customWidth="1"/>
    <col min="2" max="2" width="19.25390625" style="31" customWidth="1"/>
    <col min="3" max="3" width="10.875" style="31" customWidth="1"/>
    <col min="4" max="4" width="9.25390625" style="31" customWidth="1"/>
    <col min="5" max="5" width="12.125" style="31" customWidth="1"/>
    <col min="6" max="6" width="12.00390625" style="31" customWidth="1"/>
    <col min="7" max="7" width="12.625" style="31" customWidth="1"/>
    <col min="8" max="9" width="11.625" style="31" bestFit="1" customWidth="1"/>
    <col min="10" max="13" width="9.125" style="31" customWidth="1"/>
    <col min="14" max="14" width="10.125" style="31" bestFit="1" customWidth="1"/>
    <col min="15" max="16384" width="9.125" style="31" customWidth="1"/>
  </cols>
  <sheetData>
    <row r="1" spans="1:7" ht="15.75">
      <c r="A1" s="30"/>
      <c r="E1" s="28"/>
      <c r="F1" s="54"/>
      <c r="G1" s="28" t="s">
        <v>135</v>
      </c>
    </row>
    <row r="2" spans="5:7" ht="15.75" customHeight="1">
      <c r="E2" s="28"/>
      <c r="F2" s="54"/>
      <c r="G2" s="28" t="s">
        <v>12</v>
      </c>
    </row>
    <row r="3" spans="1:7" ht="39" customHeight="1">
      <c r="A3" s="130" t="s">
        <v>3</v>
      </c>
      <c r="B3" s="130"/>
      <c r="C3" s="130"/>
      <c r="D3" s="130"/>
      <c r="E3" s="130"/>
      <c r="F3" s="130"/>
      <c r="G3" s="130"/>
    </row>
    <row r="4" spans="1:7" ht="66" customHeight="1">
      <c r="A4" s="171" t="s">
        <v>98</v>
      </c>
      <c r="B4" s="171"/>
      <c r="C4" s="171"/>
      <c r="D4" s="171"/>
      <c r="E4" s="171"/>
      <c r="F4" s="171"/>
      <c r="G4" s="171"/>
    </row>
    <row r="5" spans="1:7" ht="17.25" customHeight="1">
      <c r="A5" s="42"/>
      <c r="B5" s="42"/>
      <c r="C5" s="42"/>
      <c r="D5" s="42"/>
      <c r="E5" s="43"/>
      <c r="F5" s="43"/>
      <c r="G5" s="43"/>
    </row>
    <row r="6" spans="1:7" ht="27" customHeight="1">
      <c r="A6" s="157" t="s">
        <v>53</v>
      </c>
      <c r="B6" s="173" t="s">
        <v>88</v>
      </c>
      <c r="C6" s="173" t="s">
        <v>29</v>
      </c>
      <c r="D6" s="173" t="s">
        <v>30</v>
      </c>
      <c r="E6" s="173" t="s">
        <v>42</v>
      </c>
      <c r="F6" s="173"/>
      <c r="G6" s="173"/>
    </row>
    <row r="7" spans="1:7" ht="146.25" customHeight="1">
      <c r="A7" s="172"/>
      <c r="B7" s="174"/>
      <c r="C7" s="174"/>
      <c r="D7" s="174"/>
      <c r="E7" s="73" t="s">
        <v>107</v>
      </c>
      <c r="F7" s="73" t="s">
        <v>75</v>
      </c>
      <c r="G7" s="73" t="s">
        <v>108</v>
      </c>
    </row>
    <row r="8" spans="1:14" ht="27" customHeight="1">
      <c r="A8" s="91" t="s">
        <v>56</v>
      </c>
      <c r="B8" s="92">
        <v>75</v>
      </c>
      <c r="C8" s="112">
        <v>99.5747</v>
      </c>
      <c r="D8" s="112">
        <v>29.4587</v>
      </c>
      <c r="E8" s="93">
        <f>B8*C8*D8/1000</f>
        <v>220.00059111675003</v>
      </c>
      <c r="F8" s="93">
        <f aca="true" t="shared" si="0" ref="F8:G12">E8*1.005</f>
        <v>221.10059407233376</v>
      </c>
      <c r="G8" s="93">
        <f t="shared" si="0"/>
        <v>222.2060970426954</v>
      </c>
      <c r="I8" s="71"/>
      <c r="J8" s="71"/>
      <c r="L8" s="71"/>
      <c r="N8" s="71"/>
    </row>
    <row r="9" spans="1:14" ht="23.25" customHeight="1">
      <c r="A9" s="91" t="s">
        <v>58</v>
      </c>
      <c r="B9" s="92">
        <v>74</v>
      </c>
      <c r="C9" s="112">
        <v>145.5718</v>
      </c>
      <c r="D9" s="112">
        <v>56.998</v>
      </c>
      <c r="E9" s="93">
        <f>B9*C9*D9/1000</f>
        <v>614.0003077736</v>
      </c>
      <c r="F9" s="93">
        <f t="shared" si="0"/>
        <v>617.0703093124679</v>
      </c>
      <c r="G9" s="93">
        <f t="shared" si="0"/>
        <v>620.1556608590301</v>
      </c>
      <c r="I9" s="71"/>
      <c r="J9" s="71"/>
      <c r="L9" s="71"/>
      <c r="N9" s="71"/>
    </row>
    <row r="10" spans="1:14" ht="24.75" customHeight="1">
      <c r="A10" s="91" t="s">
        <v>57</v>
      </c>
      <c r="B10" s="92">
        <v>29</v>
      </c>
      <c r="C10" s="112">
        <v>105.7473</v>
      </c>
      <c r="D10" s="112">
        <v>30</v>
      </c>
      <c r="E10" s="93">
        <f>B10*C10*D10/1000</f>
        <v>92.000151</v>
      </c>
      <c r="F10" s="93">
        <f t="shared" si="0"/>
        <v>92.460151755</v>
      </c>
      <c r="G10" s="93">
        <f t="shared" si="0"/>
        <v>92.92245251377499</v>
      </c>
      <c r="I10" s="71"/>
      <c r="J10" s="71"/>
      <c r="L10" s="71"/>
      <c r="N10" s="71"/>
    </row>
    <row r="11" spans="1:14" ht="60">
      <c r="A11" s="68" t="s">
        <v>59</v>
      </c>
      <c r="B11" s="70">
        <v>19</v>
      </c>
      <c r="C11" s="113">
        <v>94.1827</v>
      </c>
      <c r="D11" s="113">
        <v>19</v>
      </c>
      <c r="E11" s="93">
        <f>B11*C11*D11/1000</f>
        <v>33.9999547</v>
      </c>
      <c r="F11" s="93">
        <f t="shared" si="0"/>
        <v>34.1699544735</v>
      </c>
      <c r="G11" s="93">
        <f t="shared" si="0"/>
        <v>34.340804245867496</v>
      </c>
      <c r="I11" s="71"/>
      <c r="J11" s="71"/>
      <c r="L11" s="71"/>
      <c r="N11" s="71"/>
    </row>
    <row r="12" spans="1:14" ht="27.75" customHeight="1">
      <c r="A12" s="68" t="s">
        <v>65</v>
      </c>
      <c r="B12" s="70">
        <v>2</v>
      </c>
      <c r="C12" s="113">
        <v>22.725</v>
      </c>
      <c r="D12" s="113">
        <v>22.0022</v>
      </c>
      <c r="E12" s="93">
        <f>B12*C12*D12/1000</f>
        <v>0.9999999900000001</v>
      </c>
      <c r="F12" s="93">
        <f t="shared" si="0"/>
        <v>1.00499998995</v>
      </c>
      <c r="G12" s="93">
        <f t="shared" si="0"/>
        <v>1.0100249898997498</v>
      </c>
      <c r="I12" s="71"/>
      <c r="J12" s="71"/>
      <c r="L12" s="71"/>
      <c r="N12" s="71"/>
    </row>
    <row r="13" spans="1:9" ht="36" customHeight="1">
      <c r="A13" s="68" t="s">
        <v>5</v>
      </c>
      <c r="B13" s="70">
        <f>B8+B9+B10+B11+B12</f>
        <v>199</v>
      </c>
      <c r="C13" s="88"/>
      <c r="D13" s="95"/>
      <c r="E13" s="70">
        <f>E8+E9+E10+E11+E12</f>
        <v>961.0010045803499</v>
      </c>
      <c r="F13" s="70">
        <f>F8+F9+F10+F11+F12</f>
        <v>965.8060096032516</v>
      </c>
      <c r="G13" s="70">
        <f>G8+G9+G10+G11+G12</f>
        <v>970.6350396512678</v>
      </c>
      <c r="H13" s="60"/>
      <c r="I13" s="60"/>
    </row>
    <row r="14" spans="1:9" ht="15.75">
      <c r="A14" s="69" t="s">
        <v>37</v>
      </c>
      <c r="B14" s="70"/>
      <c r="C14" s="89"/>
      <c r="D14" s="89"/>
      <c r="E14" s="88"/>
      <c r="F14" s="88"/>
      <c r="G14" s="88"/>
      <c r="H14" s="59"/>
      <c r="I14" s="59"/>
    </row>
    <row r="15" spans="1:7" ht="15.75">
      <c r="A15" s="97" t="s">
        <v>54</v>
      </c>
      <c r="B15" s="98"/>
      <c r="C15" s="99"/>
      <c r="D15" s="99"/>
      <c r="E15" s="100">
        <f>E13/100*10</f>
        <v>96.10010045803499</v>
      </c>
      <c r="F15" s="100">
        <f>F13/100*10</f>
        <v>96.58060096032516</v>
      </c>
      <c r="G15" s="100">
        <f>G13/100*10</f>
        <v>97.06350396512677</v>
      </c>
    </row>
    <row r="16" spans="1:7" ht="30.75" customHeight="1">
      <c r="A16" s="29"/>
      <c r="E16" s="57"/>
      <c r="F16" s="57"/>
      <c r="G16" s="57"/>
    </row>
    <row r="17" spans="5:7" ht="15.75">
      <c r="E17" s="72"/>
      <c r="F17" s="72"/>
      <c r="G17" s="72"/>
    </row>
    <row r="20" spans="5:7" ht="15.75">
      <c r="E20" s="57"/>
      <c r="F20" s="57"/>
      <c r="G20" s="57"/>
    </row>
    <row r="21" ht="15.75">
      <c r="E21" s="75"/>
    </row>
    <row r="22" ht="15.75">
      <c r="E22" s="72"/>
    </row>
    <row r="24" ht="15.75">
      <c r="E24" s="72"/>
    </row>
  </sheetData>
  <sheetProtection/>
  <mergeCells count="7">
    <mergeCell ref="A3:G3"/>
    <mergeCell ref="A4:G4"/>
    <mergeCell ref="A6:A7"/>
    <mergeCell ref="B6:B7"/>
    <mergeCell ref="C6:C7"/>
    <mergeCell ref="D6:D7"/>
    <mergeCell ref="E6:G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Normal="110" zoomScaleSheetLayoutView="100" zoomScalePageLayoutView="0" workbookViewId="0" topLeftCell="A7">
      <selection activeCell="A4" sqref="A4:G4"/>
    </sheetView>
  </sheetViews>
  <sheetFormatPr defaultColWidth="9.00390625" defaultRowHeight="12.75"/>
  <cols>
    <col min="1" max="1" width="33.625" style="31" customWidth="1"/>
    <col min="2" max="2" width="16.75390625" style="31" customWidth="1"/>
    <col min="3" max="3" width="11.00390625" style="31" customWidth="1"/>
    <col min="4" max="4" width="9.25390625" style="31" customWidth="1"/>
    <col min="5" max="5" width="12.00390625" style="31" customWidth="1"/>
    <col min="6" max="6" width="12.125" style="31" customWidth="1"/>
    <col min="7" max="7" width="13.00390625" style="31" customWidth="1"/>
    <col min="8" max="9" width="11.625" style="31" bestFit="1" customWidth="1"/>
    <col min="10" max="13" width="9.125" style="31" customWidth="1"/>
    <col min="14" max="14" width="10.125" style="31" bestFit="1" customWidth="1"/>
    <col min="15" max="16384" width="9.125" style="31" customWidth="1"/>
  </cols>
  <sheetData>
    <row r="1" spans="1:7" ht="15.75">
      <c r="A1" s="30"/>
      <c r="E1" s="28"/>
      <c r="F1" s="54"/>
      <c r="G1" s="28" t="s">
        <v>136</v>
      </c>
    </row>
    <row r="2" spans="5:7" ht="15.75" customHeight="1">
      <c r="E2" s="28"/>
      <c r="F2" s="54"/>
      <c r="G2" s="28" t="s">
        <v>12</v>
      </c>
    </row>
    <row r="3" spans="1:7" ht="22.5" customHeight="1">
      <c r="A3" s="130" t="s">
        <v>3</v>
      </c>
      <c r="B3" s="130"/>
      <c r="C3" s="130"/>
      <c r="D3" s="130"/>
      <c r="E3" s="130"/>
      <c r="F3" s="130"/>
      <c r="G3" s="130"/>
    </row>
    <row r="4" spans="1:7" ht="58.5" customHeight="1">
      <c r="A4" s="171" t="s">
        <v>99</v>
      </c>
      <c r="B4" s="171"/>
      <c r="C4" s="171"/>
      <c r="D4" s="171"/>
      <c r="E4" s="171"/>
      <c r="F4" s="171"/>
      <c r="G4" s="171"/>
    </row>
    <row r="5" spans="1:7" ht="20.25" customHeight="1">
      <c r="A5" s="42"/>
      <c r="B5" s="42"/>
      <c r="C5" s="42"/>
      <c r="D5" s="42"/>
      <c r="E5" s="43"/>
      <c r="F5" s="43"/>
      <c r="G5" s="43"/>
    </row>
    <row r="6" spans="1:7" ht="27" customHeight="1">
      <c r="A6" s="157" t="s">
        <v>53</v>
      </c>
      <c r="B6" s="173" t="s">
        <v>88</v>
      </c>
      <c r="C6" s="173" t="s">
        <v>29</v>
      </c>
      <c r="D6" s="173" t="s">
        <v>30</v>
      </c>
      <c r="E6" s="173" t="s">
        <v>42</v>
      </c>
      <c r="F6" s="173"/>
      <c r="G6" s="173"/>
    </row>
    <row r="7" spans="1:7" ht="175.5" customHeight="1">
      <c r="A7" s="172"/>
      <c r="B7" s="174"/>
      <c r="C7" s="174"/>
      <c r="D7" s="174"/>
      <c r="E7" s="73" t="s">
        <v>74</v>
      </c>
      <c r="F7" s="73" t="s">
        <v>76</v>
      </c>
      <c r="G7" s="73" t="s">
        <v>75</v>
      </c>
    </row>
    <row r="8" spans="1:14" ht="23.25" customHeight="1">
      <c r="A8" s="91" t="s">
        <v>56</v>
      </c>
      <c r="B8" s="92">
        <v>4897</v>
      </c>
      <c r="C8" s="112">
        <v>86.5335</v>
      </c>
      <c r="D8" s="112">
        <v>26.6192</v>
      </c>
      <c r="E8" s="93">
        <f aca="true" t="shared" si="0" ref="E8:E15">B8*C8*D8/1000</f>
        <v>11280.007104050399</v>
      </c>
      <c r="F8" s="93">
        <f aca="true" t="shared" si="1" ref="F8:G17">E8*1.005</f>
        <v>11336.40713957065</v>
      </c>
      <c r="G8" s="93">
        <f t="shared" si="1"/>
        <v>11393.089175268502</v>
      </c>
      <c r="I8" s="71"/>
      <c r="J8" s="71"/>
      <c r="L8" s="71"/>
      <c r="N8" s="71"/>
    </row>
    <row r="9" spans="1:14" ht="24" customHeight="1">
      <c r="A9" s="91" t="s">
        <v>55</v>
      </c>
      <c r="B9" s="92">
        <v>211</v>
      </c>
      <c r="C9" s="112">
        <v>21.3783</v>
      </c>
      <c r="D9" s="112">
        <v>15.2966</v>
      </c>
      <c r="E9" s="93">
        <f t="shared" si="0"/>
        <v>69.00022909758</v>
      </c>
      <c r="F9" s="93">
        <f t="shared" si="1"/>
        <v>69.3452302430679</v>
      </c>
      <c r="G9" s="93">
        <f t="shared" si="1"/>
        <v>69.69195639428324</v>
      </c>
      <c r="I9" s="71"/>
      <c r="J9" s="71"/>
      <c r="L9" s="71"/>
      <c r="N9" s="71"/>
    </row>
    <row r="10" spans="1:14" ht="23.25" customHeight="1">
      <c r="A10" s="91" t="s">
        <v>58</v>
      </c>
      <c r="B10" s="92">
        <v>432</v>
      </c>
      <c r="C10" s="112">
        <v>133.3287</v>
      </c>
      <c r="D10" s="112">
        <v>52.1894</v>
      </c>
      <c r="E10" s="93">
        <f t="shared" si="0"/>
        <v>3006.00497769696</v>
      </c>
      <c r="F10" s="93">
        <f t="shared" si="1"/>
        <v>3021.0350025854445</v>
      </c>
      <c r="G10" s="93">
        <f t="shared" si="1"/>
        <v>3036.1401775983713</v>
      </c>
      <c r="I10" s="71"/>
      <c r="J10" s="71"/>
      <c r="L10" s="71"/>
      <c r="N10" s="71"/>
    </row>
    <row r="11" spans="1:14" ht="24.75" customHeight="1">
      <c r="A11" s="91" t="s">
        <v>57</v>
      </c>
      <c r="B11" s="92">
        <v>58</v>
      </c>
      <c r="C11" s="112">
        <v>125.0221</v>
      </c>
      <c r="D11" s="112">
        <v>38.6139</v>
      </c>
      <c r="E11" s="93">
        <f t="shared" si="0"/>
        <v>280.00027029702</v>
      </c>
      <c r="F11" s="93">
        <f t="shared" si="1"/>
        <v>281.40027164850505</v>
      </c>
      <c r="G11" s="93">
        <f t="shared" si="1"/>
        <v>282.80727300674755</v>
      </c>
      <c r="I11" s="71"/>
      <c r="J11" s="71"/>
      <c r="L11" s="71"/>
      <c r="N11" s="71"/>
    </row>
    <row r="12" spans="1:14" ht="60">
      <c r="A12" s="68" t="s">
        <v>59</v>
      </c>
      <c r="B12" s="70">
        <v>262</v>
      </c>
      <c r="C12" s="113">
        <v>80.5544</v>
      </c>
      <c r="D12" s="94">
        <v>19</v>
      </c>
      <c r="E12" s="93">
        <f t="shared" si="0"/>
        <v>400.99980320000003</v>
      </c>
      <c r="F12" s="93">
        <f t="shared" si="1"/>
        <v>403.004802216</v>
      </c>
      <c r="G12" s="93">
        <f t="shared" si="1"/>
        <v>405.01982622707993</v>
      </c>
      <c r="I12" s="71"/>
      <c r="J12" s="71"/>
      <c r="L12" s="71"/>
      <c r="N12" s="71"/>
    </row>
    <row r="13" spans="1:14" ht="22.5" customHeight="1">
      <c r="A13" s="68" t="s">
        <v>65</v>
      </c>
      <c r="B13" s="70">
        <v>20</v>
      </c>
      <c r="C13" s="113">
        <v>27.1715</v>
      </c>
      <c r="D13" s="113">
        <v>25.7623</v>
      </c>
      <c r="E13" s="93">
        <f t="shared" si="0"/>
        <v>14.000006689000001</v>
      </c>
      <c r="F13" s="93">
        <f t="shared" si="1"/>
        <v>14.070006722445</v>
      </c>
      <c r="G13" s="93">
        <f t="shared" si="1"/>
        <v>14.140356756057223</v>
      </c>
      <c r="I13" s="71"/>
      <c r="J13" s="71"/>
      <c r="L13" s="71"/>
      <c r="N13" s="71"/>
    </row>
    <row r="14" spans="1:14" ht="30">
      <c r="A14" s="68" t="s">
        <v>66</v>
      </c>
      <c r="B14" s="70">
        <v>180</v>
      </c>
      <c r="C14" s="113">
        <v>31.7649</v>
      </c>
      <c r="D14" s="113">
        <v>24.8353</v>
      </c>
      <c r="E14" s="93">
        <f t="shared" si="0"/>
        <v>142.0003477746</v>
      </c>
      <c r="F14" s="93">
        <f t="shared" si="1"/>
        <v>142.71034951347298</v>
      </c>
      <c r="G14" s="93">
        <f t="shared" si="1"/>
        <v>143.42390126104033</v>
      </c>
      <c r="I14" s="71"/>
      <c r="J14" s="71"/>
      <c r="L14" s="71"/>
      <c r="N14" s="71"/>
    </row>
    <row r="15" spans="1:14" ht="20.25" customHeight="1">
      <c r="A15" s="68" t="s">
        <v>67</v>
      </c>
      <c r="B15" s="70">
        <v>2</v>
      </c>
      <c r="C15" s="113">
        <v>39.3258</v>
      </c>
      <c r="D15" s="113">
        <v>89</v>
      </c>
      <c r="E15" s="93">
        <f t="shared" si="0"/>
        <v>6.9999924</v>
      </c>
      <c r="F15" s="93">
        <f t="shared" si="1"/>
        <v>7.034992362</v>
      </c>
      <c r="G15" s="93">
        <f t="shared" si="1"/>
        <v>7.070167323809999</v>
      </c>
      <c r="I15" s="71"/>
      <c r="J15" s="71"/>
      <c r="L15" s="71"/>
      <c r="N15" s="71"/>
    </row>
    <row r="16" spans="1:14" ht="108.75" customHeight="1">
      <c r="A16" s="68" t="s">
        <v>100</v>
      </c>
      <c r="B16" s="70">
        <v>1</v>
      </c>
      <c r="C16" s="113">
        <v>12.5</v>
      </c>
      <c r="D16" s="113">
        <v>80</v>
      </c>
      <c r="E16" s="93">
        <f>B16*C16*D16/1000</f>
        <v>1</v>
      </c>
      <c r="F16" s="93">
        <f t="shared" si="1"/>
        <v>1.005</v>
      </c>
      <c r="G16" s="93">
        <f t="shared" si="1"/>
        <v>1.0100249999999997</v>
      </c>
      <c r="I16" s="71"/>
      <c r="J16" s="71"/>
      <c r="L16" s="71"/>
      <c r="N16" s="71"/>
    </row>
    <row r="17" spans="1:14" ht="66.75" customHeight="1">
      <c r="A17" s="68" t="s">
        <v>101</v>
      </c>
      <c r="B17" s="70">
        <v>1</v>
      </c>
      <c r="C17" s="113">
        <v>39.3258</v>
      </c>
      <c r="D17" s="113">
        <v>89</v>
      </c>
      <c r="E17" s="93">
        <v>0</v>
      </c>
      <c r="F17" s="93">
        <f t="shared" si="1"/>
        <v>0</v>
      </c>
      <c r="G17" s="93">
        <f t="shared" si="1"/>
        <v>0</v>
      </c>
      <c r="I17" s="71"/>
      <c r="J17" s="71"/>
      <c r="L17" s="71"/>
      <c r="N17" s="71"/>
    </row>
    <row r="18" spans="1:9" ht="26.25" customHeight="1">
      <c r="A18" s="68" t="s">
        <v>5</v>
      </c>
      <c r="B18" s="70">
        <f>B8+B9+B10+B11+B12+B13+B14+B15+B16+B17</f>
        <v>6064</v>
      </c>
      <c r="C18" s="101"/>
      <c r="D18" s="96"/>
      <c r="E18" s="96">
        <f>E8+E9+E10+E11+E12+E13+E14+E15+E16+E17</f>
        <v>15200.012731205561</v>
      </c>
      <c r="F18" s="96">
        <f>F8+F9+F10+F11+F12+F13+F14+F15+F16+F17</f>
        <v>15276.012794861585</v>
      </c>
      <c r="G18" s="96">
        <f>G8+G9+G10+G11+G12+G13+G14+G15+G16+G17</f>
        <v>15352.392858835892</v>
      </c>
      <c r="H18" s="60"/>
      <c r="I18" s="60"/>
    </row>
    <row r="19" spans="1:9" ht="15.75">
      <c r="A19" s="69" t="s">
        <v>37</v>
      </c>
      <c r="B19" s="70"/>
      <c r="C19" s="89"/>
      <c r="D19" s="89"/>
      <c r="E19" s="90"/>
      <c r="F19" s="88"/>
      <c r="G19" s="88"/>
      <c r="H19" s="59"/>
      <c r="I19" s="59"/>
    </row>
    <row r="20" spans="1:7" ht="15.75">
      <c r="A20" s="97" t="s">
        <v>54</v>
      </c>
      <c r="B20" s="102"/>
      <c r="C20" s="102"/>
      <c r="D20" s="98"/>
      <c r="E20" s="100">
        <f>E18/100*10</f>
        <v>1520.001273120556</v>
      </c>
      <c r="F20" s="100">
        <f>F18/100*10</f>
        <v>1527.6012794861583</v>
      </c>
      <c r="G20" s="100">
        <f>G18/100*10</f>
        <v>1535.2392858835892</v>
      </c>
    </row>
    <row r="21" spans="1:7" ht="30.75" customHeight="1">
      <c r="A21" s="29"/>
      <c r="E21" s="57"/>
      <c r="F21" s="57"/>
      <c r="G21" s="57"/>
    </row>
    <row r="22" spans="5:7" ht="15.75">
      <c r="E22" s="72"/>
      <c r="F22" s="72"/>
      <c r="G22" s="72"/>
    </row>
    <row r="25" spans="5:7" ht="15.75">
      <c r="E25" s="57"/>
      <c r="F25" s="57"/>
      <c r="G25" s="57"/>
    </row>
    <row r="26" ht="15.75">
      <c r="E26" s="75"/>
    </row>
    <row r="27" ht="15.75">
      <c r="E27" s="72"/>
    </row>
    <row r="29" ht="15.75">
      <c r="E29" s="72"/>
    </row>
  </sheetData>
  <sheetProtection/>
  <mergeCells count="7">
    <mergeCell ref="A3:G3"/>
    <mergeCell ref="A4:G4"/>
    <mergeCell ref="A6:A7"/>
    <mergeCell ref="B6:B7"/>
    <mergeCell ref="C6:C7"/>
    <mergeCell ref="E6:G6"/>
    <mergeCell ref="D6:D7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S02</cp:lastModifiedBy>
  <cp:lastPrinted>2022-11-08T06:52:53Z</cp:lastPrinted>
  <dcterms:created xsi:type="dcterms:W3CDTF">2005-07-11T05:01:59Z</dcterms:created>
  <dcterms:modified xsi:type="dcterms:W3CDTF">2022-11-08T06:53:27Z</dcterms:modified>
  <cp:category/>
  <cp:version/>
  <cp:contentType/>
  <cp:contentStatus/>
</cp:coreProperties>
</file>