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'Лист1'!$A$1:$E$342</definedName>
  </definedNames>
  <calcPr fullCalcOnLoad="1"/>
</workbook>
</file>

<file path=xl/sharedStrings.xml><?xml version="1.0" encoding="utf-8"?>
<sst xmlns="http://schemas.openxmlformats.org/spreadsheetml/2006/main" count="300" uniqueCount="226">
  <si>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</si>
  <si>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</si>
  <si>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</si>
  <si>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</si>
  <si>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</si>
  <si>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</si>
  <si>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</si>
  <si>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</si>
  <si>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</si>
  <si>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</si>
  <si>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</si>
  <si>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</si>
  <si>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</si>
  <si>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</si>
  <si>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</si>
  <si>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</si>
  <si>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</si>
  <si>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</si>
  <si>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</si>
  <si>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</si>
  <si>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</si>
  <si>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</si>
  <si>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</si>
  <si>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</si>
  <si>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</si>
  <si>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</si>
  <si>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</si>
  <si>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</si>
  <si>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</si>
  <si>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</si>
  <si>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</si>
  <si>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</si>
  <si>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</si>
  <si>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</si>
  <si>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</si>
  <si>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</si>
  <si>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</si>
  <si>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</si>
  <si>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</si>
  <si>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</si>
  <si>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</si>
  <si>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</si>
  <si>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</si>
  <si>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</si>
  <si>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</si>
  <si>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</si>
  <si>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</si>
  <si>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</si>
  <si>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</si>
  <si>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</si>
  <si>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</si>
  <si>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</si>
  <si>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</si>
  <si>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</si>
  <si>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</si>
  <si>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</si>
  <si>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</si>
  <si>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</si>
  <si>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</si>
  <si>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</si>
  <si>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</si>
  <si>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</si>
  <si>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</si>
  <si>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</si>
  <si>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</si>
  <si>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</si>
  <si>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</si>
  <si>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</si>
  <si>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</si>
  <si>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</si>
  <si>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</si>
  <si>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</si>
  <si>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</si>
  <si>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</si>
  <si>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</si>
  <si>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</si>
  <si>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</si>
  <si>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</si>
  <si>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</si>
  <si>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</si>
  <si>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</si>
  <si>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</si>
  <si>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</si>
  <si>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</si>
  <si>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</si>
  <si>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</si>
  <si>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</si>
  <si>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</si>
  <si>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</si>
  <si>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</si>
  <si>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</si>
  <si>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</si>
  <si>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</si>
  <si>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</si>
  <si>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</si>
  <si>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</si>
  <si>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</si>
  <si>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</si>
  <si>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</si>
  <si>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</si>
  <si>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</si>
  <si>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</si>
  <si>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</si>
  <si>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</si>
  <si>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</si>
  <si>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</si>
  <si>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</si>
  <si>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</si>
  <si>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</si>
  <si>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</si>
  <si>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</si>
  <si>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</si>
  <si>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</si>
  <si>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</si>
  <si>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</si>
  <si>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</si>
  <si>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</si>
  <si>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</si>
  <si>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</si>
  <si>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</si>
  <si>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</si>
  <si>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</si>
  <si>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</si>
  <si>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</si>
  <si>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</si>
  <si>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</si>
  <si>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</si>
  <si>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</si>
  <si>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</si>
  <si>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</si>
  <si>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</si>
  <si>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</si>
  <si>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</si>
  <si>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</si>
  <si>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</si>
  <si>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</si>
  <si>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</si>
  <si>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</si>
  <si>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</si>
  <si>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</si>
  <si>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</si>
  <si>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</si>
  <si>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</si>
  <si>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</si>
  <si>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</si>
  <si>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</si>
  <si>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</si>
  <si>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</si>
  <si>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</si>
  <si>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</si>
  <si>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</si>
  <si>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</si>
  <si>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</si>
  <si>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</si>
  <si>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</si>
  <si>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</si>
  <si>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</si>
  <si>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</si>
  <si>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</si>
  <si>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</si>
  <si>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</si>
  <si>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</si>
  <si>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</si>
  <si>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</si>
  <si>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</si>
  <si>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</si>
  <si>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</si>
  <si>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</si>
  <si>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</si>
  <si>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</si>
  <si>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</si>
  <si>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</si>
  <si>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</si>
  <si>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</si>
  <si>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</si>
  <si>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</si>
  <si>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</si>
  <si>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</si>
  <si>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</si>
  <si>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</si>
  <si>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</si>
  <si>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</si>
  <si>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</si>
  <si>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</si>
  <si>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</si>
  <si>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реализация инициативных проектов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</si>
  <si>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</si>
  <si>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</si>
  <si>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</si>
  <si>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</si>
  <si>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</si>
  <si>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</si>
  <si>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</si>
  <si>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</si>
  <si>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</si>
  <si>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</si>
  <si>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</si>
  <si>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</si>
  <si>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ДОХОДЫ БЮДЖЕТА ОТ ВОЗВРАТА БЮДЖЕТАМИ ОСТАТКОВ СУБСИДИЙ, СУБВЕНЦИЙ И ИНЫХ МЕЖБЮДЖЕТНЫХ ТРАНСФЕРТОВ 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</si>
  <si>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</si>
  <si>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</si>
  <si>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</si>
  <si>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</si>
  <si>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</si>
  <si>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</si>
  <si>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</si>
  <si>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</si>
  <si>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оплата услуг по авторскому надзору</t>
  </si>
  <si>
    <t>оплата строительного контроля по капитальному ремонту спортзала МАОУ "Козловская СОШ № 2"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</si>
  <si>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</si>
  <si>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</si>
  <si>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</si>
  <si>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Обеспечение деятельности учреждений культурно-досугового типа</t>
  </si>
  <si>
    <t xml:space="preserve">    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</si>
  <si>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</si>
  <si>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</si>
  <si>
    <t xml:space="preserve">оплата исполнительных листов ООО "Газпром межрегионгаз Чебоксары" за потребление природного газа МУП ЖКХ </t>
  </si>
  <si>
    <t>оплата исполнительных листов за потребленную электрическую энергию населением на нужды водонапорных башень</t>
  </si>
  <si>
    <t xml:space="preserve">            реализация отдельных полномочий в области обращения с твердыми коммунальными отходами</t>
  </si>
  <si>
    <t>оплата проектно-сметной документации по капитальному ремонту общеобразовательных учреждений</t>
  </si>
  <si>
    <t xml:space="preserve">             предупреждение и ликвидация чрезвычайных ситуаций и последствий стихийных бедствий</t>
  </si>
  <si>
    <t>оплата исполнительного листа в счет возмещения судебных расходов по гражданскому делу о признании права отсутствующим и снятии земельного участка с государственного кадастрового учета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</si>
  <si>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</si>
  <si>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Анализ исполнения консолидированного бюджета Козловского района на 01.11.2022 года</t>
  </si>
  <si>
    <t>Фактическое исполнение на 01.11.2022 года</t>
  </si>
  <si>
    <t>ежегодные денежные поощрения и гранты Главы Чувашской Республики для поддержки инноваций в сфере образования (за счет средств республиканского бюджета)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</si>
</sst>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SheetLayoutView="100" workbookViewId="0" topLeftCell="A312">
      <selection activeCell="C291" sqref="C291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223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189</v>
      </c>
      <c r="C4" s="21" t="s">
        <v>224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91334700</v>
      </c>
      <c r="C7" s="48">
        <f>SUM(C8)</f>
        <v>85434106.57</v>
      </c>
      <c r="D7" s="40">
        <f aca="true" t="shared" si="0" ref="D7:D15">IF(B7=0,"   ",C7/B7)</f>
        <v>0.9353959291485053</v>
      </c>
      <c r="E7" s="43">
        <f aca="true" t="shared" si="1" ref="E7:E14">C7-B7</f>
        <v>-5900593.430000007</v>
      </c>
      <c r="F7" s="8"/>
    </row>
    <row r="8" spans="1:5" s="8" customFormat="1" ht="15" customHeight="1">
      <c r="A8" s="39" t="s">
        <v>29</v>
      </c>
      <c r="B8" s="49">
        <v>91334700</v>
      </c>
      <c r="C8" s="50">
        <v>85434106.57</v>
      </c>
      <c r="D8" s="40">
        <f t="shared" si="0"/>
        <v>0.9353959291485053</v>
      </c>
      <c r="E8" s="43">
        <f t="shared" si="1"/>
        <v>-5900593.430000007</v>
      </c>
    </row>
    <row r="9" spans="1:5" s="8" customFormat="1" ht="45.75" customHeight="1">
      <c r="A9" s="39" t="s">
        <v>84</v>
      </c>
      <c r="B9" s="48">
        <f>SUM(B10)</f>
        <v>11893800</v>
      </c>
      <c r="C9" s="48">
        <f>SUM(C10)</f>
        <v>11745454.82</v>
      </c>
      <c r="D9" s="40">
        <f t="shared" si="0"/>
        <v>0.9875275202206192</v>
      </c>
      <c r="E9" s="43">
        <f t="shared" si="1"/>
        <v>-148345.1799999997</v>
      </c>
    </row>
    <row r="10" spans="1:6" s="8" customFormat="1" ht="27" customHeight="1">
      <c r="A10" s="39" t="s">
        <v>85</v>
      </c>
      <c r="B10" s="49">
        <v>11893800</v>
      </c>
      <c r="C10" s="50">
        <v>11745454.82</v>
      </c>
      <c r="D10" s="40">
        <f t="shared" si="0"/>
        <v>0.9875275202206192</v>
      </c>
      <c r="E10" s="43">
        <f t="shared" si="1"/>
        <v>-148345.1799999997</v>
      </c>
      <c r="F10" s="9"/>
    </row>
    <row r="11" spans="1:6" s="9" customFormat="1" ht="15">
      <c r="A11" s="39" t="s">
        <v>3</v>
      </c>
      <c r="B11" s="49">
        <f>SUM(B12:B15)</f>
        <v>5285000</v>
      </c>
      <c r="C11" s="49">
        <f>SUM(C12:C15)</f>
        <v>6179253.39</v>
      </c>
      <c r="D11" s="40">
        <f t="shared" si="0"/>
        <v>1.169205939451277</v>
      </c>
      <c r="E11" s="43">
        <f t="shared" si="1"/>
        <v>894253.3899999997</v>
      </c>
      <c r="F11" s="8"/>
    </row>
    <row r="12" spans="1:5" s="8" customFormat="1" ht="30">
      <c r="A12" s="39" t="s">
        <v>144</v>
      </c>
      <c r="B12" s="64">
        <v>2692800</v>
      </c>
      <c r="C12" s="64">
        <v>3963439.34</v>
      </c>
      <c r="D12" s="40">
        <f>IF(B12=0,"   ",C12/B12)</f>
        <v>1.4718654708853238</v>
      </c>
      <c r="E12" s="43">
        <f>C12-B12</f>
        <v>1270639.3399999999</v>
      </c>
    </row>
    <row r="13" spans="1:5" s="8" customFormat="1" ht="27.75" customHeight="1">
      <c r="A13" s="39" t="s">
        <v>154</v>
      </c>
      <c r="B13" s="64">
        <v>14200</v>
      </c>
      <c r="C13" s="65">
        <v>1289.28</v>
      </c>
      <c r="D13" s="40">
        <f>IF(B13=0,"   ",C13/B13)</f>
        <v>0.09079436619718309</v>
      </c>
      <c r="E13" s="43">
        <f t="shared" si="1"/>
        <v>-12910.72</v>
      </c>
    </row>
    <row r="14" spans="1:5" s="8" customFormat="1" ht="15">
      <c r="A14" s="39" t="s">
        <v>14</v>
      </c>
      <c r="B14" s="49">
        <v>1328000</v>
      </c>
      <c r="C14" s="50">
        <v>1385389.48</v>
      </c>
      <c r="D14" s="40">
        <f t="shared" si="0"/>
        <v>1.0432149698795181</v>
      </c>
      <c r="E14" s="43">
        <f t="shared" si="1"/>
        <v>57389.47999999998</v>
      </c>
    </row>
    <row r="15" spans="1:5" s="8" customFormat="1" ht="30">
      <c r="A15" s="39" t="s">
        <v>173</v>
      </c>
      <c r="B15" s="64">
        <v>1250000</v>
      </c>
      <c r="C15" s="65">
        <v>829135.29</v>
      </c>
      <c r="D15" s="40">
        <f t="shared" si="0"/>
        <v>0.663308232</v>
      </c>
      <c r="E15" s="43">
        <f>C15-B15</f>
        <v>-420864.70999999996</v>
      </c>
    </row>
    <row r="16" spans="1:6" s="9" customFormat="1" ht="15">
      <c r="A16" s="39" t="s">
        <v>58</v>
      </c>
      <c r="B16" s="49">
        <f>SUM(B17:B21)</f>
        <v>12295000</v>
      </c>
      <c r="C16" s="49">
        <f>SUM(C17:C21)</f>
        <v>5909068.85</v>
      </c>
      <c r="D16" s="40">
        <f aca="true" t="shared" si="2" ref="D16:D21">IF(B16=0,"   ",C16/B16)</f>
        <v>0.48060747051647007</v>
      </c>
      <c r="E16" s="43">
        <f aca="true" t="shared" si="3" ref="E16:E21">C16-B16</f>
        <v>-6385931.15</v>
      </c>
      <c r="F16" s="8"/>
    </row>
    <row r="17" spans="1:6" s="8" customFormat="1" ht="15">
      <c r="A17" s="39" t="s">
        <v>59</v>
      </c>
      <c r="B17" s="49">
        <v>5941000</v>
      </c>
      <c r="C17" s="49">
        <v>1929416.93</v>
      </c>
      <c r="D17" s="40">
        <f>IF(B17=0,"   ",C17/B17)</f>
        <v>0.3247629910789429</v>
      </c>
      <c r="E17" s="43">
        <f t="shared" si="3"/>
        <v>-4011583.0700000003</v>
      </c>
      <c r="F17" s="9"/>
    </row>
    <row r="18" spans="1:5" s="9" customFormat="1" ht="15">
      <c r="A18" s="39" t="s">
        <v>111</v>
      </c>
      <c r="B18" s="49">
        <v>108500</v>
      </c>
      <c r="C18" s="65">
        <v>93262.8</v>
      </c>
      <c r="D18" s="40">
        <f>IF(B18=0,"   ",C18/B18)</f>
        <v>0.8595649769585254</v>
      </c>
      <c r="E18" s="43">
        <f>C18-B18</f>
        <v>-15237.199999999997</v>
      </c>
    </row>
    <row r="19" spans="1:6" s="9" customFormat="1" ht="15">
      <c r="A19" s="39" t="s">
        <v>112</v>
      </c>
      <c r="B19" s="49">
        <v>1434500</v>
      </c>
      <c r="C19" s="65">
        <v>595077.46</v>
      </c>
      <c r="D19" s="40">
        <f t="shared" si="2"/>
        <v>0.4148326664342976</v>
      </c>
      <c r="E19" s="43">
        <f t="shared" si="3"/>
        <v>-839422.54</v>
      </c>
      <c r="F19" s="8"/>
    </row>
    <row r="20" spans="1:5" s="8" customFormat="1" ht="15">
      <c r="A20" s="39" t="s">
        <v>109</v>
      </c>
      <c r="B20" s="49">
        <v>1820000</v>
      </c>
      <c r="C20" s="49">
        <v>1862668.43</v>
      </c>
      <c r="D20" s="40">
        <f t="shared" si="2"/>
        <v>1.0234441923076922</v>
      </c>
      <c r="E20" s="43">
        <f t="shared" si="3"/>
        <v>42668.429999999935</v>
      </c>
    </row>
    <row r="21" spans="1:5" s="8" customFormat="1" ht="15">
      <c r="A21" s="39" t="s">
        <v>110</v>
      </c>
      <c r="B21" s="49">
        <v>2991000</v>
      </c>
      <c r="C21" s="49">
        <v>1428643.23</v>
      </c>
      <c r="D21" s="40">
        <f t="shared" si="2"/>
        <v>0.4776473520561685</v>
      </c>
      <c r="E21" s="43">
        <f t="shared" si="3"/>
        <v>-1562356.77</v>
      </c>
    </row>
    <row r="22" spans="1:5" s="8" customFormat="1" ht="30">
      <c r="A22" s="39" t="s">
        <v>39</v>
      </c>
      <c r="B22" s="49">
        <f>B23+B24</f>
        <v>191000</v>
      </c>
      <c r="C22" s="49">
        <f>C23+C24</f>
        <v>-1773.6</v>
      </c>
      <c r="D22" s="40">
        <f aca="true" t="shared" si="4" ref="D22:D55">IF(B22=0,"   ",C22/B22)</f>
        <v>-0.00928586387434555</v>
      </c>
      <c r="E22" s="43">
        <f aca="true" t="shared" si="5" ref="E22:E53">C22-B22</f>
        <v>-192773.6</v>
      </c>
    </row>
    <row r="23" spans="1:5" s="8" customFormat="1" ht="15">
      <c r="A23" s="39" t="s">
        <v>15</v>
      </c>
      <c r="B23" s="49">
        <v>191000</v>
      </c>
      <c r="C23" s="64">
        <v>0</v>
      </c>
      <c r="D23" s="40">
        <f t="shared" si="4"/>
        <v>0</v>
      </c>
      <c r="E23" s="43">
        <f t="shared" si="5"/>
        <v>-191000</v>
      </c>
    </row>
    <row r="24" spans="1:5" s="8" customFormat="1" ht="15">
      <c r="A24" s="39" t="s">
        <v>43</v>
      </c>
      <c r="B24" s="49">
        <v>0</v>
      </c>
      <c r="C24" s="64">
        <v>-1773.6</v>
      </c>
      <c r="D24" s="40">
        <v>0</v>
      </c>
      <c r="E24" s="43">
        <f t="shared" si="5"/>
        <v>-1773.6</v>
      </c>
    </row>
    <row r="25" spans="1:5" s="8" customFormat="1" ht="15">
      <c r="A25" s="39" t="s">
        <v>16</v>
      </c>
      <c r="B25" s="49">
        <v>1733600</v>
      </c>
      <c r="C25" s="64">
        <v>1657724.42</v>
      </c>
      <c r="D25" s="40">
        <f t="shared" si="4"/>
        <v>0.9562323604060913</v>
      </c>
      <c r="E25" s="43">
        <f t="shared" si="5"/>
        <v>-75875.58000000007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>
        <v>0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122733100</v>
      </c>
      <c r="C27" s="51">
        <f>C7+C11+C16+C22+C25+C26+C9</f>
        <v>110923834.44999999</v>
      </c>
      <c r="D27" s="42">
        <f t="shared" si="4"/>
        <v>0.9037809234020814</v>
      </c>
      <c r="E27" s="44">
        <f t="shared" si="5"/>
        <v>-11809265.550000012</v>
      </c>
    </row>
    <row r="28" spans="1:5" s="8" customFormat="1" ht="30" customHeight="1">
      <c r="A28" s="39" t="s">
        <v>101</v>
      </c>
      <c r="B28" s="49">
        <f>SUM(B29:B31)</f>
        <v>8329480</v>
      </c>
      <c r="C28" s="49">
        <f>SUM(C29:C31)</f>
        <v>6951335.91</v>
      </c>
      <c r="D28" s="40">
        <f t="shared" si="4"/>
        <v>0.8345462033644357</v>
      </c>
      <c r="E28" s="43">
        <f t="shared" si="5"/>
        <v>-1378144.0899999999</v>
      </c>
    </row>
    <row r="29" spans="1:5" s="8" customFormat="1" ht="15">
      <c r="A29" s="39" t="s">
        <v>57</v>
      </c>
      <c r="B29" s="49">
        <v>6133725.37</v>
      </c>
      <c r="C29" s="49">
        <v>5048035</v>
      </c>
      <c r="D29" s="40">
        <f t="shared" si="4"/>
        <v>0.822996579646343</v>
      </c>
      <c r="E29" s="72">
        <f t="shared" si="5"/>
        <v>-1085690.37</v>
      </c>
    </row>
    <row r="30" spans="1:5" s="8" customFormat="1" ht="17.25" customHeight="1">
      <c r="A30" s="39" t="s">
        <v>121</v>
      </c>
      <c r="B30" s="49">
        <v>902780</v>
      </c>
      <c r="C30" s="50">
        <v>1078160.4</v>
      </c>
      <c r="D30" s="40">
        <f t="shared" si="4"/>
        <v>1.1942670418042047</v>
      </c>
      <c r="E30" s="43">
        <f t="shared" si="5"/>
        <v>175380.3999999999</v>
      </c>
    </row>
    <row r="31" spans="1:5" s="8" customFormat="1" ht="91.5" customHeight="1">
      <c r="A31" s="39" t="s">
        <v>131</v>
      </c>
      <c r="B31" s="49">
        <v>1292974.63</v>
      </c>
      <c r="C31" s="50">
        <v>825140.51</v>
      </c>
      <c r="D31" s="40">
        <f t="shared" si="4"/>
        <v>0.6381722354444032</v>
      </c>
      <c r="E31" s="43">
        <f t="shared" si="5"/>
        <v>-467834.1199999999</v>
      </c>
    </row>
    <row r="32" spans="1:5" s="8" customFormat="1" ht="29.25" customHeight="1">
      <c r="A32" s="39" t="s">
        <v>17</v>
      </c>
      <c r="B32" s="49">
        <f>SUM(B33)</f>
        <v>658000</v>
      </c>
      <c r="C32" s="49">
        <f>SUM(C33)</f>
        <v>663845.62</v>
      </c>
      <c r="D32" s="40">
        <f t="shared" si="4"/>
        <v>1.0088839209726443</v>
      </c>
      <c r="E32" s="43">
        <f t="shared" si="5"/>
        <v>5845.619999999995</v>
      </c>
    </row>
    <row r="33" spans="1:5" s="8" customFormat="1" ht="15">
      <c r="A33" s="39" t="s">
        <v>18</v>
      </c>
      <c r="B33" s="49">
        <v>658000</v>
      </c>
      <c r="C33" s="64">
        <v>663845.62</v>
      </c>
      <c r="D33" s="40">
        <f t="shared" si="4"/>
        <v>1.0088839209726443</v>
      </c>
      <c r="E33" s="43">
        <f t="shared" si="5"/>
        <v>5845.619999999995</v>
      </c>
    </row>
    <row r="34" spans="1:5" s="8" customFormat="1" ht="30">
      <c r="A34" s="39" t="s">
        <v>100</v>
      </c>
      <c r="B34" s="49">
        <v>1781800</v>
      </c>
      <c r="C34" s="49">
        <v>1278705.07</v>
      </c>
      <c r="D34" s="40">
        <f t="shared" si="4"/>
        <v>0.7176479234481985</v>
      </c>
      <c r="E34" s="43">
        <f t="shared" si="5"/>
        <v>-503094.92999999993</v>
      </c>
    </row>
    <row r="35" spans="1:5" s="8" customFormat="1" ht="30.75" customHeight="1">
      <c r="A35" s="39" t="s">
        <v>102</v>
      </c>
      <c r="B35" s="49">
        <f>B36+B37</f>
        <v>12009433.55</v>
      </c>
      <c r="C35" s="49">
        <f>C36+C37</f>
        <v>15807157.4</v>
      </c>
      <c r="D35" s="40">
        <f t="shared" si="4"/>
        <v>1.316228391138398</v>
      </c>
      <c r="E35" s="43">
        <f t="shared" si="5"/>
        <v>3797723.8499999996</v>
      </c>
    </row>
    <row r="36" spans="1:5" s="8" customFormat="1" ht="30">
      <c r="A36" s="39" t="s">
        <v>103</v>
      </c>
      <c r="B36" s="64">
        <v>2928053.55</v>
      </c>
      <c r="C36" s="49">
        <v>5474887.18</v>
      </c>
      <c r="D36" s="40">
        <f t="shared" si="4"/>
        <v>1.8698043210309456</v>
      </c>
      <c r="E36" s="43">
        <f t="shared" si="5"/>
        <v>2546833.63</v>
      </c>
    </row>
    <row r="37" spans="1:5" s="8" customFormat="1" ht="30">
      <c r="A37" s="39" t="s">
        <v>88</v>
      </c>
      <c r="B37" s="49">
        <v>9081380</v>
      </c>
      <c r="C37" s="49">
        <v>10332270.22</v>
      </c>
      <c r="D37" s="40">
        <f t="shared" si="4"/>
        <v>1.1377423056848188</v>
      </c>
      <c r="E37" s="43">
        <f t="shared" si="5"/>
        <v>1250890.2200000007</v>
      </c>
    </row>
    <row r="38" spans="1:5" s="8" customFormat="1" ht="15">
      <c r="A38" s="39" t="s">
        <v>19</v>
      </c>
      <c r="B38" s="49">
        <v>691100</v>
      </c>
      <c r="C38" s="49">
        <v>882982.15</v>
      </c>
      <c r="D38" s="40">
        <f t="shared" si="4"/>
        <v>1.2776474461004197</v>
      </c>
      <c r="E38" s="43">
        <f t="shared" si="5"/>
        <v>191882.15000000002</v>
      </c>
    </row>
    <row r="39" spans="1:6" s="8" customFormat="1" ht="15">
      <c r="A39" s="39" t="s">
        <v>20</v>
      </c>
      <c r="B39" s="49">
        <f>B40+B41+B42</f>
        <v>1092584.66</v>
      </c>
      <c r="C39" s="49">
        <f>C40+C41+C42</f>
        <v>1002642.97</v>
      </c>
      <c r="D39" s="40">
        <f t="shared" si="4"/>
        <v>0.9176798894467364</v>
      </c>
      <c r="E39" s="43">
        <f t="shared" si="5"/>
        <v>-89941.68999999994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102.34</v>
      </c>
      <c r="D40" s="40">
        <v>0</v>
      </c>
      <c r="E40" s="43">
        <f t="shared" si="5"/>
        <v>102.34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>
        <v>0</v>
      </c>
      <c r="E41" s="43">
        <f t="shared" si="5"/>
        <v>0</v>
      </c>
    </row>
    <row r="42" spans="1:5" s="11" customFormat="1" ht="15" customHeight="1">
      <c r="A42" s="39" t="s">
        <v>178</v>
      </c>
      <c r="B42" s="49">
        <v>1092584.66</v>
      </c>
      <c r="C42" s="48">
        <v>1002540.63</v>
      </c>
      <c r="D42" s="40">
        <f>IF(B42=0,"   ",C42/B42)</f>
        <v>0.9175862216480324</v>
      </c>
      <c r="E42" s="43">
        <f>C42-B42</f>
        <v>-90044.02999999991</v>
      </c>
    </row>
    <row r="43" spans="1:5" s="11" customFormat="1" ht="15" customHeight="1">
      <c r="A43" s="58" t="s">
        <v>83</v>
      </c>
      <c r="B43" s="51">
        <f>B28+B32+B35+B38+B39+B34</f>
        <v>24562398.21</v>
      </c>
      <c r="C43" s="51">
        <f>C28+C32+C35+C38+C39+C34</f>
        <v>26586669.119999997</v>
      </c>
      <c r="D43" s="42">
        <f t="shared" si="4"/>
        <v>1.0824134065693904</v>
      </c>
      <c r="E43" s="44">
        <f t="shared" si="5"/>
        <v>2024270.9099999964</v>
      </c>
    </row>
    <row r="44" spans="1:5" s="11" customFormat="1" ht="14.25">
      <c r="A44" s="58" t="s">
        <v>4</v>
      </c>
      <c r="B44" s="51">
        <f>SUM(B27,B43)</f>
        <v>147295498.21</v>
      </c>
      <c r="C44" s="51">
        <f>SUM(C27,C43)</f>
        <v>137510503.57</v>
      </c>
      <c r="D44" s="42">
        <f t="shared" si="4"/>
        <v>0.9335689497716387</v>
      </c>
      <c r="E44" s="44">
        <f t="shared" si="5"/>
        <v>-9784994.640000015</v>
      </c>
    </row>
    <row r="45" spans="1:5" s="11" customFormat="1" ht="18" customHeight="1">
      <c r="A45" s="58" t="s">
        <v>70</v>
      </c>
      <c r="B45" s="51">
        <f>SUM(B46:B52)</f>
        <v>444986419.84000003</v>
      </c>
      <c r="C45" s="51">
        <f>SUM(C46:C52)</f>
        <v>366980344.16999996</v>
      </c>
      <c r="D45" s="42">
        <f t="shared" si="4"/>
        <v>0.8247000982680593</v>
      </c>
      <c r="E45" s="44">
        <f t="shared" si="5"/>
        <v>-78006075.67000008</v>
      </c>
    </row>
    <row r="46" spans="1:5" s="11" customFormat="1" ht="46.5" customHeight="1">
      <c r="A46" s="39" t="s">
        <v>198</v>
      </c>
      <c r="B46" s="64">
        <v>1193011.3</v>
      </c>
      <c r="C46" s="71">
        <v>1193011.3</v>
      </c>
      <c r="D46" s="40">
        <v>0</v>
      </c>
      <c r="E46" s="43">
        <f>C46-B46</f>
        <v>0</v>
      </c>
    </row>
    <row r="47" spans="1:5" s="11" customFormat="1" ht="30" customHeight="1">
      <c r="A47" s="39" t="s">
        <v>44</v>
      </c>
      <c r="B47" s="49">
        <v>-1493072.55</v>
      </c>
      <c r="C47" s="49">
        <v>-1493072.55</v>
      </c>
      <c r="D47" s="40">
        <v>0</v>
      </c>
      <c r="E47" s="43">
        <f t="shared" si="5"/>
        <v>0</v>
      </c>
    </row>
    <row r="48" spans="1:6" s="11" customFormat="1" ht="16.5" customHeight="1">
      <c r="A48" s="39" t="s">
        <v>96</v>
      </c>
      <c r="B48" s="49">
        <v>10469900</v>
      </c>
      <c r="C48" s="49">
        <v>8725000</v>
      </c>
      <c r="D48" s="40">
        <f t="shared" si="4"/>
        <v>0.8333412926580005</v>
      </c>
      <c r="E48" s="43">
        <f t="shared" si="5"/>
        <v>-1744900</v>
      </c>
      <c r="F48" s="8"/>
    </row>
    <row r="49" spans="1:5" s="8" customFormat="1" ht="16.5" customHeight="1">
      <c r="A49" s="39" t="s">
        <v>22</v>
      </c>
      <c r="B49" s="49">
        <v>148236292.09</v>
      </c>
      <c r="C49" s="50">
        <v>124369697.96</v>
      </c>
      <c r="D49" s="40">
        <f t="shared" si="4"/>
        <v>0.8389962822632553</v>
      </c>
      <c r="E49" s="43">
        <f t="shared" si="5"/>
        <v>-23866594.13000001</v>
      </c>
    </row>
    <row r="50" spans="1:5" s="8" customFormat="1" ht="16.5" customHeight="1">
      <c r="A50" s="39" t="s">
        <v>21</v>
      </c>
      <c r="B50" s="49">
        <v>209218214</v>
      </c>
      <c r="C50" s="50">
        <v>175875010.06</v>
      </c>
      <c r="D50" s="40">
        <f t="shared" si="4"/>
        <v>0.840629535533651</v>
      </c>
      <c r="E50" s="43">
        <f t="shared" si="5"/>
        <v>-33343203.939999998</v>
      </c>
    </row>
    <row r="51" spans="1:5" s="8" customFormat="1" ht="16.5" customHeight="1">
      <c r="A51" s="39" t="s">
        <v>41</v>
      </c>
      <c r="B51" s="49">
        <v>77362075</v>
      </c>
      <c r="C51" s="50">
        <v>58310697.4</v>
      </c>
      <c r="D51" s="40">
        <f t="shared" si="4"/>
        <v>0.7537375051018215</v>
      </c>
      <c r="E51" s="43">
        <f t="shared" si="5"/>
        <v>-19051377.6</v>
      </c>
    </row>
    <row r="52" spans="1:5" s="8" customFormat="1" ht="17.25" customHeight="1">
      <c r="A52" s="39" t="s">
        <v>89</v>
      </c>
      <c r="B52" s="49">
        <v>0</v>
      </c>
      <c r="C52" s="50">
        <v>0</v>
      </c>
      <c r="D52" s="40" t="str">
        <f t="shared" si="4"/>
        <v>   </v>
      </c>
      <c r="E52" s="43">
        <f t="shared" si="5"/>
        <v>0</v>
      </c>
    </row>
    <row r="53" spans="1:6" s="8" customFormat="1" ht="16.5" customHeight="1">
      <c r="A53" s="58" t="s">
        <v>5</v>
      </c>
      <c r="B53" s="52">
        <f>SUM(B44,B45)</f>
        <v>592281918.0500001</v>
      </c>
      <c r="C53" s="52">
        <f>SUM(C44,C45)</f>
        <v>504490847.73999995</v>
      </c>
      <c r="D53" s="42">
        <f t="shared" si="4"/>
        <v>0.8517748598521475</v>
      </c>
      <c r="E53" s="44">
        <f t="shared" si="5"/>
        <v>-87791070.31000012</v>
      </c>
      <c r="F53" s="10"/>
    </row>
    <row r="54" spans="1:6" s="10" customFormat="1" ht="19.5" customHeight="1">
      <c r="A54" s="69" t="s">
        <v>6</v>
      </c>
      <c r="B54" s="53"/>
      <c r="C54" s="54"/>
      <c r="D54" s="40" t="str">
        <f t="shared" si="4"/>
        <v>   </v>
      </c>
      <c r="E54" s="41"/>
      <c r="F54" s="8"/>
    </row>
    <row r="55" spans="1:5" s="8" customFormat="1" ht="15">
      <c r="A55" s="39" t="s">
        <v>23</v>
      </c>
      <c r="B55" s="49">
        <f>B56+B64+B68+B69+B62+B66</f>
        <v>60355074.489999995</v>
      </c>
      <c r="C55" s="49">
        <f>C56+C64+C68+C69+C62+C66</f>
        <v>46748820.94</v>
      </c>
      <c r="D55" s="40">
        <f t="shared" si="4"/>
        <v>0.7745632216516547</v>
      </c>
      <c r="E55" s="43">
        <f aca="true" t="shared" si="6" ref="E55:E89">C55-B55</f>
        <v>-13606253.549999997</v>
      </c>
    </row>
    <row r="56" spans="1:5" s="8" customFormat="1" ht="15">
      <c r="A56" s="39" t="s">
        <v>24</v>
      </c>
      <c r="B56" s="49">
        <v>41767301.01</v>
      </c>
      <c r="C56" s="50">
        <v>32270548.16</v>
      </c>
      <c r="D56" s="40">
        <f aca="true" t="shared" si="7" ref="D56:D71">IF(B56=0,"   ",C56/B56)</f>
        <v>0.7726270881681756</v>
      </c>
      <c r="E56" s="43">
        <f t="shared" si="6"/>
        <v>-9496752.849999998</v>
      </c>
    </row>
    <row r="57" spans="1:5" s="8" customFormat="1" ht="27.75" customHeight="1">
      <c r="A57" s="39" t="s">
        <v>164</v>
      </c>
      <c r="B57" s="64">
        <v>3400</v>
      </c>
      <c r="C57" s="64">
        <v>3400</v>
      </c>
      <c r="D57" s="40">
        <f t="shared" si="7"/>
        <v>1</v>
      </c>
      <c r="E57" s="43">
        <f t="shared" si="6"/>
        <v>0</v>
      </c>
    </row>
    <row r="58" spans="1:5" s="8" customFormat="1" ht="27" customHeight="1">
      <c r="A58" s="39" t="s">
        <v>165</v>
      </c>
      <c r="B58" s="64">
        <v>335400</v>
      </c>
      <c r="C58" s="64">
        <v>243364.68</v>
      </c>
      <c r="D58" s="40">
        <f t="shared" si="7"/>
        <v>0.7255953488372093</v>
      </c>
      <c r="E58" s="43">
        <f t="shared" si="6"/>
        <v>-92035.32</v>
      </c>
    </row>
    <row r="59" spans="1:5" s="8" customFormat="1" ht="15">
      <c r="A59" s="39" t="s">
        <v>166</v>
      </c>
      <c r="B59" s="64">
        <v>960000</v>
      </c>
      <c r="C59" s="65">
        <v>742968.14</v>
      </c>
      <c r="D59" s="40">
        <f t="shared" si="7"/>
        <v>0.7739251458333334</v>
      </c>
      <c r="E59" s="43">
        <f t="shared" si="6"/>
        <v>-217031.86</v>
      </c>
    </row>
    <row r="60" spans="1:5" s="8" customFormat="1" ht="15">
      <c r="A60" s="39" t="s">
        <v>167</v>
      </c>
      <c r="B60" s="64">
        <v>60100</v>
      </c>
      <c r="C60" s="65">
        <v>40296.04</v>
      </c>
      <c r="D60" s="40">
        <f t="shared" si="7"/>
        <v>0.6704831946755407</v>
      </c>
      <c r="E60" s="43">
        <f t="shared" si="6"/>
        <v>-19803.96</v>
      </c>
    </row>
    <row r="61" spans="1:5" s="8" customFormat="1" ht="91.5" customHeight="1">
      <c r="A61" s="39" t="s">
        <v>213</v>
      </c>
      <c r="B61" s="64">
        <v>2265400</v>
      </c>
      <c r="C61" s="65">
        <v>2265400</v>
      </c>
      <c r="D61" s="40">
        <f>IF(B61=0,"   ",C61/B61)</f>
        <v>1</v>
      </c>
      <c r="E61" s="43">
        <f>C61-B61</f>
        <v>0</v>
      </c>
    </row>
    <row r="62" spans="1:5" s="8" customFormat="1" ht="15.75" customHeight="1">
      <c r="A62" s="39" t="s">
        <v>95</v>
      </c>
      <c r="B62" s="64">
        <f>B63</f>
        <v>75800</v>
      </c>
      <c r="C62" s="64">
        <f>C63</f>
        <v>75800</v>
      </c>
      <c r="D62" s="40">
        <f t="shared" si="7"/>
        <v>1</v>
      </c>
      <c r="E62" s="43">
        <f t="shared" si="6"/>
        <v>0</v>
      </c>
    </row>
    <row r="63" spans="1:5" s="8" customFormat="1" ht="30.75" customHeight="1">
      <c r="A63" s="39" t="s">
        <v>168</v>
      </c>
      <c r="B63" s="64">
        <v>75800</v>
      </c>
      <c r="C63" s="65">
        <v>75800</v>
      </c>
      <c r="D63" s="40">
        <f t="shared" si="7"/>
        <v>1</v>
      </c>
      <c r="E63" s="43">
        <f t="shared" si="6"/>
        <v>0</v>
      </c>
    </row>
    <row r="64" spans="1:5" s="8" customFormat="1" ht="15">
      <c r="A64" s="39" t="s">
        <v>35</v>
      </c>
      <c r="B64" s="64">
        <v>3800717.57</v>
      </c>
      <c r="C64" s="65">
        <v>2709406.63</v>
      </c>
      <c r="D64" s="40">
        <f t="shared" si="7"/>
        <v>0.7128671310349429</v>
      </c>
      <c r="E64" s="43">
        <f t="shared" si="6"/>
        <v>-1091310.94</v>
      </c>
    </row>
    <row r="65" spans="1:5" s="8" customFormat="1" ht="91.5" customHeight="1">
      <c r="A65" s="39" t="s">
        <v>214</v>
      </c>
      <c r="B65" s="64">
        <v>60000</v>
      </c>
      <c r="C65" s="65">
        <v>60000</v>
      </c>
      <c r="D65" s="40">
        <f>IF(B65=0,"   ",C65/B65)</f>
        <v>1</v>
      </c>
      <c r="E65" s="43">
        <f>C65-B65</f>
        <v>0</v>
      </c>
    </row>
    <row r="66" spans="1:5" s="8" customFormat="1" ht="15">
      <c r="A66" s="39" t="s">
        <v>108</v>
      </c>
      <c r="B66" s="65">
        <f>B67</f>
        <v>54000</v>
      </c>
      <c r="C66" s="65">
        <f>C67</f>
        <v>54000</v>
      </c>
      <c r="D66" s="40">
        <f t="shared" si="7"/>
        <v>1</v>
      </c>
      <c r="E66" s="43">
        <f t="shared" si="6"/>
        <v>0</v>
      </c>
    </row>
    <row r="67" spans="1:5" s="8" customFormat="1" ht="45">
      <c r="A67" s="39" t="s">
        <v>222</v>
      </c>
      <c r="B67" s="64">
        <v>54000</v>
      </c>
      <c r="C67" s="65">
        <v>54000</v>
      </c>
      <c r="D67" s="40">
        <v>0</v>
      </c>
      <c r="E67" s="43">
        <f>C67-B67</f>
        <v>0</v>
      </c>
    </row>
    <row r="68" spans="1:5" s="8" customFormat="1" ht="15">
      <c r="A68" s="39" t="s">
        <v>25</v>
      </c>
      <c r="B68" s="64">
        <v>208952.21</v>
      </c>
      <c r="C68" s="50">
        <v>0</v>
      </c>
      <c r="D68" s="40">
        <f t="shared" si="7"/>
        <v>0</v>
      </c>
      <c r="E68" s="43">
        <f t="shared" si="6"/>
        <v>-208952.21</v>
      </c>
    </row>
    <row r="69" spans="1:5" s="8" customFormat="1" ht="15">
      <c r="A69" s="39" t="s">
        <v>33</v>
      </c>
      <c r="B69" s="49">
        <f>B70+B71+B76+B72+B73+B74+B75</f>
        <v>14448303.7</v>
      </c>
      <c r="C69" s="49">
        <f>C70+C71+C76+C72+C73+C74+C75</f>
        <v>11639066.15</v>
      </c>
      <c r="D69" s="70">
        <f t="shared" si="7"/>
        <v>0.8055662721153903</v>
      </c>
      <c r="E69" s="43">
        <f t="shared" si="6"/>
        <v>-2809237.549999999</v>
      </c>
    </row>
    <row r="70" spans="1:5" s="8" customFormat="1" ht="15">
      <c r="A70" s="39" t="s">
        <v>76</v>
      </c>
      <c r="B70" s="64">
        <v>9616200</v>
      </c>
      <c r="C70" s="65">
        <v>7424506.07</v>
      </c>
      <c r="D70" s="47">
        <f t="shared" si="7"/>
        <v>0.7720831586281484</v>
      </c>
      <c r="E70" s="43">
        <f t="shared" si="6"/>
        <v>-2191693.9299999997</v>
      </c>
    </row>
    <row r="71" spans="1:5" s="8" customFormat="1" ht="15">
      <c r="A71" s="39" t="s">
        <v>104</v>
      </c>
      <c r="B71" s="64">
        <v>172300</v>
      </c>
      <c r="C71" s="65">
        <v>46670</v>
      </c>
      <c r="D71" s="40">
        <f t="shared" si="7"/>
        <v>0.27086477074869414</v>
      </c>
      <c r="E71" s="43">
        <f t="shared" si="6"/>
        <v>-125630</v>
      </c>
    </row>
    <row r="72" spans="1:5" s="8" customFormat="1" ht="30">
      <c r="A72" s="39" t="s">
        <v>139</v>
      </c>
      <c r="B72" s="64">
        <v>209900</v>
      </c>
      <c r="C72" s="65">
        <v>131600</v>
      </c>
      <c r="D72" s="40">
        <f>IF(B72=0,"   ",C72/B72)</f>
        <v>0.6269652215340639</v>
      </c>
      <c r="E72" s="43">
        <f>C72-B72</f>
        <v>-78300</v>
      </c>
    </row>
    <row r="73" spans="1:5" s="8" customFormat="1" ht="30">
      <c r="A73" s="57" t="s">
        <v>216</v>
      </c>
      <c r="B73" s="64">
        <v>2936352.18</v>
      </c>
      <c r="C73" s="64">
        <v>2936352.18</v>
      </c>
      <c r="D73" s="40">
        <f>IF(B73=0,"   ",C73/B73)</f>
        <v>1</v>
      </c>
      <c r="E73" s="43">
        <f>C73-B73</f>
        <v>0</v>
      </c>
    </row>
    <row r="74" spans="1:5" s="8" customFormat="1" ht="29.25" customHeight="1">
      <c r="A74" s="57" t="s">
        <v>217</v>
      </c>
      <c r="B74" s="64">
        <v>93708.1</v>
      </c>
      <c r="C74" s="64">
        <v>2864.6</v>
      </c>
      <c r="D74" s="40">
        <f>IF(B74=0,"   ",C74/B74)</f>
        <v>0.03056939581530305</v>
      </c>
      <c r="E74" s="43">
        <f>C74-B74</f>
        <v>-90843.5</v>
      </c>
    </row>
    <row r="75" spans="1:5" s="8" customFormat="1" ht="45" customHeight="1">
      <c r="A75" s="57" t="s">
        <v>221</v>
      </c>
      <c r="B75" s="64">
        <v>20300</v>
      </c>
      <c r="C75" s="64">
        <v>20300</v>
      </c>
      <c r="D75" s="40">
        <f>IF(B75=0,"   ",C75/B75)</f>
        <v>1</v>
      </c>
      <c r="E75" s="43">
        <f>C75-B75</f>
        <v>0</v>
      </c>
    </row>
    <row r="76" spans="1:5" s="8" customFormat="1" ht="15">
      <c r="A76" s="57" t="s">
        <v>132</v>
      </c>
      <c r="B76" s="64">
        <v>1399543.42</v>
      </c>
      <c r="C76" s="64">
        <v>1076773.3</v>
      </c>
      <c r="D76" s="40">
        <f>IF(B76=0,"   ",C76/B76)</f>
        <v>0.7693747007863465</v>
      </c>
      <c r="E76" s="43">
        <f>C76-B76</f>
        <v>-322770.1199999999</v>
      </c>
    </row>
    <row r="77" spans="1:5" s="8" customFormat="1" ht="15.75" customHeight="1">
      <c r="A77" s="39" t="s">
        <v>45</v>
      </c>
      <c r="B77" s="48">
        <f>SUM(B78)</f>
        <v>1547900</v>
      </c>
      <c r="C77" s="48">
        <f>SUM(C78)</f>
        <v>1040211.66</v>
      </c>
      <c r="D77" s="40">
        <f aca="true" t="shared" si="8" ref="D77:D89">IF(B77=0,"   ",C77/B77)</f>
        <v>0.6720147683958912</v>
      </c>
      <c r="E77" s="43">
        <f t="shared" si="6"/>
        <v>-507688.33999999997</v>
      </c>
    </row>
    <row r="78" spans="1:5" s="8" customFormat="1" ht="15">
      <c r="A78" s="39" t="s">
        <v>60</v>
      </c>
      <c r="B78" s="48">
        <v>1547900</v>
      </c>
      <c r="C78" s="48">
        <v>1040211.66</v>
      </c>
      <c r="D78" s="40">
        <f t="shared" si="8"/>
        <v>0.6720147683958912</v>
      </c>
      <c r="E78" s="43">
        <f t="shared" si="6"/>
        <v>-507688.33999999997</v>
      </c>
    </row>
    <row r="79" spans="1:5" s="8" customFormat="1" ht="30" customHeight="1">
      <c r="A79" s="39" t="s">
        <v>26</v>
      </c>
      <c r="B79" s="49">
        <f>B80+B81+B83+B84+B82+B86+B87+B88+B85</f>
        <v>4244706.25</v>
      </c>
      <c r="C79" s="49">
        <f>C80+C81+C83+C84+C82+C86+C87+C88+C85</f>
        <v>3139513.1399999997</v>
      </c>
      <c r="D79" s="40">
        <f t="shared" si="8"/>
        <v>0.7396302488540873</v>
      </c>
      <c r="E79" s="43">
        <f t="shared" si="6"/>
        <v>-1105193.1100000003</v>
      </c>
    </row>
    <row r="80" spans="1:5" s="8" customFormat="1" ht="15">
      <c r="A80" s="39" t="s">
        <v>71</v>
      </c>
      <c r="B80" s="64">
        <v>1285800</v>
      </c>
      <c r="C80" s="65">
        <v>1006421.14</v>
      </c>
      <c r="D80" s="40">
        <f t="shared" si="8"/>
        <v>0.7827198164566807</v>
      </c>
      <c r="E80" s="43">
        <f t="shared" si="6"/>
        <v>-279378.86</v>
      </c>
    </row>
    <row r="81" spans="1:5" s="8" customFormat="1" ht="15">
      <c r="A81" s="39" t="s">
        <v>125</v>
      </c>
      <c r="B81" s="64">
        <v>1492500</v>
      </c>
      <c r="C81" s="65">
        <v>1155248.44</v>
      </c>
      <c r="D81" s="40">
        <f t="shared" si="8"/>
        <v>0.7740358056951423</v>
      </c>
      <c r="E81" s="43">
        <f t="shared" si="6"/>
        <v>-337251.56000000006</v>
      </c>
    </row>
    <row r="82" spans="1:5" s="8" customFormat="1" ht="15">
      <c r="A82" s="39" t="s">
        <v>126</v>
      </c>
      <c r="B82" s="64">
        <v>448800</v>
      </c>
      <c r="C82" s="65">
        <v>245219.09</v>
      </c>
      <c r="D82" s="40">
        <f>IF(B82=0,"   ",C82/B82)</f>
        <v>0.5463883467023173</v>
      </c>
      <c r="E82" s="43">
        <f>C82-B82</f>
        <v>-203580.91</v>
      </c>
    </row>
    <row r="83" spans="1:6" s="8" customFormat="1" ht="15">
      <c r="A83" s="39" t="s">
        <v>61</v>
      </c>
      <c r="B83" s="48">
        <v>827606.25</v>
      </c>
      <c r="C83" s="48">
        <v>649924.47</v>
      </c>
      <c r="D83" s="40">
        <f t="shared" si="8"/>
        <v>0.7853063821110582</v>
      </c>
      <c r="E83" s="43">
        <f t="shared" si="6"/>
        <v>-177681.78000000003</v>
      </c>
      <c r="F83"/>
    </row>
    <row r="84" spans="1:5" s="8" customFormat="1" ht="15">
      <c r="A84" s="39" t="s">
        <v>72</v>
      </c>
      <c r="B84" s="48">
        <v>45000</v>
      </c>
      <c r="C84" s="48">
        <v>6900</v>
      </c>
      <c r="D84" s="40">
        <f t="shared" si="8"/>
        <v>0.15333333333333332</v>
      </c>
      <c r="E84" s="43">
        <f t="shared" si="6"/>
        <v>-38100</v>
      </c>
    </row>
    <row r="85" spans="1:5" ht="30" customHeight="1">
      <c r="A85" s="39" t="s">
        <v>220</v>
      </c>
      <c r="B85" s="48">
        <v>25000</v>
      </c>
      <c r="C85" s="48">
        <v>0</v>
      </c>
      <c r="D85" s="40">
        <f>IF(B85=0,"   ",C85/B85)</f>
        <v>0</v>
      </c>
      <c r="E85" s="60">
        <f>C85-B85</f>
        <v>-25000</v>
      </c>
    </row>
    <row r="86" spans="1:5" s="8" customFormat="1" ht="30">
      <c r="A86" s="56" t="s">
        <v>128</v>
      </c>
      <c r="B86" s="64">
        <v>93000</v>
      </c>
      <c r="C86" s="64">
        <v>59900</v>
      </c>
      <c r="D86" s="40">
        <f t="shared" si="8"/>
        <v>0.6440860215053763</v>
      </c>
      <c r="E86" s="43">
        <f t="shared" si="6"/>
        <v>-33100</v>
      </c>
    </row>
    <row r="87" spans="1:5" s="8" customFormat="1" ht="30">
      <c r="A87" s="56" t="s">
        <v>141</v>
      </c>
      <c r="B87" s="64">
        <v>12000</v>
      </c>
      <c r="C87" s="64">
        <v>900</v>
      </c>
      <c r="D87" s="40">
        <f>IF(B87=0,"   ",C87/B87)</f>
        <v>0.075</v>
      </c>
      <c r="E87" s="43">
        <f>C87-B87</f>
        <v>-11100</v>
      </c>
    </row>
    <row r="88" spans="1:5" s="8" customFormat="1" ht="30">
      <c r="A88" s="56" t="s">
        <v>142</v>
      </c>
      <c r="B88" s="64">
        <v>15000</v>
      </c>
      <c r="C88" s="64">
        <v>15000</v>
      </c>
      <c r="D88" s="40">
        <f>IF(B88=0,"   ",C88/B88)</f>
        <v>1</v>
      </c>
      <c r="E88" s="43">
        <f>C88-B88</f>
        <v>0</v>
      </c>
    </row>
    <row r="89" spans="1:5" s="8" customFormat="1" ht="15">
      <c r="A89" s="39" t="s">
        <v>27</v>
      </c>
      <c r="B89" s="49">
        <f>B92+B113+B141+B110+B90+B108</f>
        <v>100986309.95</v>
      </c>
      <c r="C89" s="49">
        <f>C92+C113+C141+C110+C90+C108</f>
        <v>85422782.77</v>
      </c>
      <c r="D89" s="40">
        <f t="shared" si="8"/>
        <v>0.8458847819302857</v>
      </c>
      <c r="E89" s="43">
        <f t="shared" si="6"/>
        <v>-15563527.180000007</v>
      </c>
    </row>
    <row r="90" spans="1:5" s="8" customFormat="1" ht="15">
      <c r="A90" s="57" t="s">
        <v>137</v>
      </c>
      <c r="B90" s="64">
        <f>SUM(B91:B91)</f>
        <v>362780.5</v>
      </c>
      <c r="C90" s="64">
        <f>SUM(C91:C91)</f>
        <v>362780.5</v>
      </c>
      <c r="D90" s="40">
        <f aca="true" t="shared" si="9" ref="D90:D110">IF(B90=0,"   ",C90/B90)</f>
        <v>1</v>
      </c>
      <c r="E90" s="60">
        <f aca="true" t="shared" si="10" ref="E90:E99">C90-B90</f>
        <v>0</v>
      </c>
    </row>
    <row r="91" spans="1:5" ht="29.25" customHeight="1">
      <c r="A91" s="39" t="s">
        <v>138</v>
      </c>
      <c r="B91" s="48">
        <v>362780.5</v>
      </c>
      <c r="C91" s="48">
        <v>362780.5</v>
      </c>
      <c r="D91" s="40">
        <f t="shared" si="9"/>
        <v>1</v>
      </c>
      <c r="E91" s="60">
        <f t="shared" si="10"/>
        <v>0</v>
      </c>
    </row>
    <row r="92" spans="1:5" s="8" customFormat="1" ht="15">
      <c r="A92" s="57" t="s">
        <v>86</v>
      </c>
      <c r="B92" s="49">
        <f>B93+B94+B97+B101+B105</f>
        <v>9231996.98</v>
      </c>
      <c r="C92" s="49">
        <f>C93+C94+C97+C101+C105</f>
        <v>1939096.04</v>
      </c>
      <c r="D92" s="40">
        <f t="shared" si="9"/>
        <v>0.2100408009448894</v>
      </c>
      <c r="E92" s="43">
        <f t="shared" si="10"/>
        <v>-7292900.94</v>
      </c>
    </row>
    <row r="93" spans="1:5" s="8" customFormat="1" ht="15">
      <c r="A93" s="57" t="s">
        <v>87</v>
      </c>
      <c r="B93" s="64">
        <v>249994.21</v>
      </c>
      <c r="C93" s="64">
        <v>245497</v>
      </c>
      <c r="D93" s="40">
        <f t="shared" si="9"/>
        <v>0.9820107433688164</v>
      </c>
      <c r="E93" s="43">
        <f t="shared" si="10"/>
        <v>-4497.209999999992</v>
      </c>
    </row>
    <row r="94" spans="1:5" s="8" customFormat="1" ht="30">
      <c r="A94" s="57" t="s">
        <v>94</v>
      </c>
      <c r="B94" s="64">
        <f>B95+B96</f>
        <v>218300</v>
      </c>
      <c r="C94" s="64">
        <f>C95+C96</f>
        <v>192950.1</v>
      </c>
      <c r="D94" s="40">
        <f t="shared" si="9"/>
        <v>0.8838758589097573</v>
      </c>
      <c r="E94" s="43">
        <f t="shared" si="10"/>
        <v>-25349.899999999994</v>
      </c>
    </row>
    <row r="95" spans="1:5" s="8" customFormat="1" ht="15">
      <c r="A95" s="56" t="s">
        <v>67</v>
      </c>
      <c r="B95" s="64">
        <v>158300</v>
      </c>
      <c r="C95" s="64">
        <v>157200</v>
      </c>
      <c r="D95" s="40">
        <f t="shared" si="9"/>
        <v>0.9930511686670878</v>
      </c>
      <c r="E95" s="43">
        <f t="shared" si="10"/>
        <v>-1100</v>
      </c>
    </row>
    <row r="96" spans="1:6" s="8" customFormat="1" ht="15">
      <c r="A96" s="56" t="s">
        <v>63</v>
      </c>
      <c r="B96" s="64">
        <v>60000</v>
      </c>
      <c r="C96" s="64">
        <v>35750.1</v>
      </c>
      <c r="D96" s="40">
        <f t="shared" si="9"/>
        <v>0.595835</v>
      </c>
      <c r="E96" s="43">
        <f t="shared" si="10"/>
        <v>-24249.9</v>
      </c>
      <c r="F96"/>
    </row>
    <row r="97" spans="1:5" s="8" customFormat="1" ht="45">
      <c r="A97" s="57" t="s">
        <v>169</v>
      </c>
      <c r="B97" s="64">
        <f>B98+B99+B100</f>
        <v>1511558.71</v>
      </c>
      <c r="C97" s="64">
        <f>C98+C99+C100</f>
        <v>1404148.94</v>
      </c>
      <c r="D97" s="40">
        <f t="shared" si="9"/>
        <v>0.9289410531728536</v>
      </c>
      <c r="E97" s="60">
        <f t="shared" si="10"/>
        <v>-107409.77000000002</v>
      </c>
    </row>
    <row r="98" spans="1:5" s="8" customFormat="1" ht="15">
      <c r="A98" s="56" t="s">
        <v>67</v>
      </c>
      <c r="B98" s="64">
        <v>1319900</v>
      </c>
      <c r="C98" s="64">
        <v>1212490.23</v>
      </c>
      <c r="D98" s="40">
        <f t="shared" si="9"/>
        <v>0.9186227971816047</v>
      </c>
      <c r="E98" s="60">
        <f t="shared" si="10"/>
        <v>-107409.77000000002</v>
      </c>
    </row>
    <row r="99" spans="1:5" s="8" customFormat="1" ht="15">
      <c r="A99" s="56" t="s">
        <v>130</v>
      </c>
      <c r="B99" s="64">
        <v>84248.94</v>
      </c>
      <c r="C99" s="64">
        <v>84248.94</v>
      </c>
      <c r="D99" s="40">
        <f t="shared" si="9"/>
        <v>1</v>
      </c>
      <c r="E99" s="43">
        <f t="shared" si="10"/>
        <v>0</v>
      </c>
    </row>
    <row r="100" spans="1:5" s="8" customFormat="1" ht="15">
      <c r="A100" s="56" t="s">
        <v>63</v>
      </c>
      <c r="B100" s="64">
        <v>107409.77</v>
      </c>
      <c r="C100" s="64">
        <v>107409.77</v>
      </c>
      <c r="D100" s="40">
        <f>IF(B100=0,"   ",C100/B100)</f>
        <v>1</v>
      </c>
      <c r="E100" s="43">
        <f>C100-B100</f>
        <v>0</v>
      </c>
    </row>
    <row r="101" spans="1:5" ht="45.75" customHeight="1">
      <c r="A101" s="76" t="s">
        <v>211</v>
      </c>
      <c r="B101" s="64">
        <f>B103+B104+B102</f>
        <v>3282974.89</v>
      </c>
      <c r="C101" s="64">
        <f>C103+C104+C102</f>
        <v>26500</v>
      </c>
      <c r="D101" s="48">
        <f>IF(B101=0,"   ",C101/B101*100)</f>
        <v>0.8071947208831682</v>
      </c>
      <c r="E101" s="60">
        <f aca="true" t="shared" si="11" ref="E101:E107">C101-B101</f>
        <v>-3256474.89</v>
      </c>
    </row>
    <row r="102" spans="1:5" s="8" customFormat="1" ht="15" customHeight="1">
      <c r="A102" s="56" t="s">
        <v>73</v>
      </c>
      <c r="B102" s="64">
        <v>157600</v>
      </c>
      <c r="C102" s="64">
        <v>1271.99</v>
      </c>
      <c r="D102" s="40">
        <f>IF(B102=0,"   ",C102/B102)</f>
        <v>0.008071002538071066</v>
      </c>
      <c r="E102" s="43">
        <f t="shared" si="11"/>
        <v>-156328.01</v>
      </c>
    </row>
    <row r="103" spans="1:5" s="8" customFormat="1" ht="13.5" customHeight="1">
      <c r="A103" s="56" t="s">
        <v>67</v>
      </c>
      <c r="B103" s="64">
        <v>3122091.92</v>
      </c>
      <c r="C103" s="64">
        <v>25201.5</v>
      </c>
      <c r="D103" s="40">
        <f>IF(B103=0,"   ",C103/B103)</f>
        <v>0.008071991679220002</v>
      </c>
      <c r="E103" s="43">
        <f>C103-B103</f>
        <v>-3096890.42</v>
      </c>
    </row>
    <row r="104" spans="1:5" s="8" customFormat="1" ht="13.5" customHeight="1">
      <c r="A104" s="56" t="s">
        <v>68</v>
      </c>
      <c r="B104" s="64">
        <v>3282.97</v>
      </c>
      <c r="C104" s="64">
        <v>26.51</v>
      </c>
      <c r="D104" s="40">
        <f>IF(B104=0,"   ",C104/B104)</f>
        <v>0.008075005254388559</v>
      </c>
      <c r="E104" s="43">
        <f>C104-B104</f>
        <v>-3256.4599999999996</v>
      </c>
    </row>
    <row r="105" spans="1:5" ht="46.5" customHeight="1">
      <c r="A105" s="76" t="s">
        <v>199</v>
      </c>
      <c r="B105" s="64">
        <f>B106+B107</f>
        <v>3969169.17</v>
      </c>
      <c r="C105" s="64">
        <f>C106+C107</f>
        <v>70000</v>
      </c>
      <c r="D105" s="48">
        <f>IF(B105=0,"   ",C105/B105*100)</f>
        <v>1.763593261004796</v>
      </c>
      <c r="E105" s="60">
        <f t="shared" si="11"/>
        <v>-3899169.17</v>
      </c>
    </row>
    <row r="106" spans="1:5" s="8" customFormat="1" ht="13.5" customHeight="1">
      <c r="A106" s="56" t="s">
        <v>67</v>
      </c>
      <c r="B106" s="64">
        <v>3965200</v>
      </c>
      <c r="C106" s="64">
        <v>69930</v>
      </c>
      <c r="D106" s="40">
        <f>IF(B106=0,"   ",C106/B106)</f>
        <v>0.017635932613739535</v>
      </c>
      <c r="E106" s="43">
        <f t="shared" si="11"/>
        <v>-3895270</v>
      </c>
    </row>
    <row r="107" spans="1:5" s="8" customFormat="1" ht="13.5" customHeight="1">
      <c r="A107" s="56" t="s">
        <v>68</v>
      </c>
      <c r="B107" s="64">
        <v>3969.17</v>
      </c>
      <c r="C107" s="64">
        <v>70</v>
      </c>
      <c r="D107" s="40">
        <f>IF(B107=0,"   ",C107/B107)</f>
        <v>0.017635928922167605</v>
      </c>
      <c r="E107" s="43">
        <f t="shared" si="11"/>
        <v>-3899.17</v>
      </c>
    </row>
    <row r="108" spans="1:5" ht="15">
      <c r="A108" s="57" t="s">
        <v>205</v>
      </c>
      <c r="B108" s="48">
        <f>B109</f>
        <v>15000</v>
      </c>
      <c r="C108" s="48">
        <f>C109</f>
        <v>15000</v>
      </c>
      <c r="D108" s="40">
        <f>IF(B108=0,"   ",C108/B108)</f>
        <v>1</v>
      </c>
      <c r="E108" s="60">
        <f>C108-B108</f>
        <v>0</v>
      </c>
    </row>
    <row r="109" spans="1:5" ht="30">
      <c r="A109" s="57" t="s">
        <v>206</v>
      </c>
      <c r="B109" s="48">
        <v>15000</v>
      </c>
      <c r="C109" s="48">
        <v>15000</v>
      </c>
      <c r="D109" s="40">
        <f>IF(B109=0,"   ",C109/B109)</f>
        <v>1</v>
      </c>
      <c r="E109" s="60">
        <f>C109-B109</f>
        <v>0</v>
      </c>
    </row>
    <row r="110" spans="1:5" ht="15">
      <c r="A110" s="57" t="s">
        <v>114</v>
      </c>
      <c r="B110" s="48">
        <f>B111</f>
        <v>1984300</v>
      </c>
      <c r="C110" s="48">
        <f>C111</f>
        <v>1485000</v>
      </c>
      <c r="D110" s="40">
        <f t="shared" si="9"/>
        <v>0.7483747417225218</v>
      </c>
      <c r="E110" s="60">
        <f>C110-B110</f>
        <v>-499300</v>
      </c>
    </row>
    <row r="111" spans="1:5" ht="27.75" customHeight="1">
      <c r="A111" s="57" t="s">
        <v>133</v>
      </c>
      <c r="B111" s="48">
        <v>1984300</v>
      </c>
      <c r="C111" s="48">
        <v>1485000</v>
      </c>
      <c r="D111" s="40">
        <f>IF(B111=0,"   ",C111/B111)</f>
        <v>0.7483747417225218</v>
      </c>
      <c r="E111" s="60">
        <f>C111-B111</f>
        <v>-499300</v>
      </c>
    </row>
    <row r="112" spans="1:5" s="8" customFormat="1" ht="15">
      <c r="A112" s="56" t="s">
        <v>174</v>
      </c>
      <c r="B112" s="64">
        <v>4300</v>
      </c>
      <c r="C112" s="64">
        <v>0</v>
      </c>
      <c r="D112" s="40">
        <f>IF(B112=0,"   ",C112/B112)</f>
        <v>0</v>
      </c>
      <c r="E112" s="43">
        <f>C112-B112</f>
        <v>-4300</v>
      </c>
    </row>
    <row r="113" spans="1:5" s="8" customFormat="1" ht="15">
      <c r="A113" s="39" t="s">
        <v>28</v>
      </c>
      <c r="B113" s="49">
        <f>B118+B119+B123+B127+B131+B135+B139+B140+B114</f>
        <v>88359432.48</v>
      </c>
      <c r="C113" s="49">
        <f>C118+C119+C123+C127+C131+C135+C139+C140+C114</f>
        <v>80895479.57999998</v>
      </c>
      <c r="D113" s="40">
        <f aca="true" t="shared" si="12" ref="D113:D121">IF(B113=0,"   ",C113/B113)</f>
        <v>0.915527378452895</v>
      </c>
      <c r="E113" s="43">
        <f aca="true" t="shared" si="13" ref="E113:E121">C113-B113</f>
        <v>-7463952.900000021</v>
      </c>
    </row>
    <row r="114" spans="1:5" ht="15">
      <c r="A114" s="39" t="s">
        <v>185</v>
      </c>
      <c r="B114" s="48">
        <f>SUM(B115:B117)</f>
        <v>6011431.180000001</v>
      </c>
      <c r="C114" s="48">
        <f>SUM(C115:C117)</f>
        <v>5958725.3</v>
      </c>
      <c r="D114" s="40">
        <f t="shared" si="12"/>
        <v>0.9912323906867049</v>
      </c>
      <c r="E114" s="60">
        <f t="shared" si="13"/>
        <v>-52705.88000000082</v>
      </c>
    </row>
    <row r="115" spans="1:5" ht="15">
      <c r="A115" s="39" t="s">
        <v>118</v>
      </c>
      <c r="B115" s="48">
        <v>3575235.18</v>
      </c>
      <c r="C115" s="48">
        <v>3575235.18</v>
      </c>
      <c r="D115" s="40">
        <f t="shared" si="12"/>
        <v>1</v>
      </c>
      <c r="E115" s="60">
        <f t="shared" si="13"/>
        <v>0</v>
      </c>
    </row>
    <row r="116" spans="1:5" ht="15">
      <c r="A116" s="39" t="s">
        <v>143</v>
      </c>
      <c r="B116" s="48">
        <v>1631693.6</v>
      </c>
      <c r="C116" s="48">
        <v>1592164.19</v>
      </c>
      <c r="D116" s="40">
        <f t="shared" si="12"/>
        <v>0.9757739994812751</v>
      </c>
      <c r="E116" s="60">
        <f t="shared" si="13"/>
        <v>-39529.41000000015</v>
      </c>
    </row>
    <row r="117" spans="1:5" ht="15">
      <c r="A117" s="39" t="s">
        <v>134</v>
      </c>
      <c r="B117" s="48">
        <v>804502.4</v>
      </c>
      <c r="C117" s="48">
        <v>791325.93</v>
      </c>
      <c r="D117" s="40">
        <f>IF(B117=0,"   ",C117/B117)</f>
        <v>0.9836215901904084</v>
      </c>
      <c r="E117" s="60">
        <f t="shared" si="13"/>
        <v>-13176.469999999972</v>
      </c>
    </row>
    <row r="118" spans="1:5" s="8" customFormat="1" ht="30">
      <c r="A118" s="39" t="s">
        <v>97</v>
      </c>
      <c r="B118" s="48">
        <v>0</v>
      </c>
      <c r="C118" s="64">
        <v>0</v>
      </c>
      <c r="D118" s="40">
        <v>0</v>
      </c>
      <c r="E118" s="43">
        <f t="shared" si="13"/>
        <v>0</v>
      </c>
    </row>
    <row r="119" spans="1:5" s="8" customFormat="1" ht="30">
      <c r="A119" s="39" t="s">
        <v>90</v>
      </c>
      <c r="B119" s="48">
        <f>B120+B121+B122</f>
        <v>1935500</v>
      </c>
      <c r="C119" s="48">
        <f>C120+C121+C122</f>
        <v>1137249.7</v>
      </c>
      <c r="D119" s="40">
        <f t="shared" si="12"/>
        <v>0.5875741152157065</v>
      </c>
      <c r="E119" s="43">
        <f t="shared" si="13"/>
        <v>-798250.3</v>
      </c>
    </row>
    <row r="120" spans="1:5" s="8" customFormat="1" ht="15">
      <c r="A120" s="56" t="s">
        <v>67</v>
      </c>
      <c r="B120" s="48">
        <v>1741900</v>
      </c>
      <c r="C120" s="48">
        <v>948925.8</v>
      </c>
      <c r="D120" s="40">
        <f t="shared" si="12"/>
        <v>0.5447647970606809</v>
      </c>
      <c r="E120" s="43">
        <f t="shared" si="13"/>
        <v>-792974.2</v>
      </c>
    </row>
    <row r="121" spans="1:5" s="8" customFormat="1" ht="15">
      <c r="A121" s="56" t="s">
        <v>130</v>
      </c>
      <c r="B121" s="48">
        <v>193600</v>
      </c>
      <c r="C121" s="48">
        <v>188323.9</v>
      </c>
      <c r="D121" s="40">
        <f t="shared" si="12"/>
        <v>0.9727474173553718</v>
      </c>
      <c r="E121" s="43">
        <f t="shared" si="13"/>
        <v>-5276.100000000006</v>
      </c>
    </row>
    <row r="122" spans="1:5" ht="15">
      <c r="A122" s="56" t="s">
        <v>119</v>
      </c>
      <c r="B122" s="48">
        <v>0</v>
      </c>
      <c r="C122" s="48">
        <v>0</v>
      </c>
      <c r="D122" s="40">
        <v>0</v>
      </c>
      <c r="E122" s="60">
        <f>C122-B122</f>
        <v>0</v>
      </c>
    </row>
    <row r="123" spans="1:5" s="8" customFormat="1" ht="30">
      <c r="A123" s="39" t="s">
        <v>145</v>
      </c>
      <c r="B123" s="64">
        <f>B124+B125+B126</f>
        <v>23385813.68</v>
      </c>
      <c r="C123" s="64">
        <f>C124+C125+C126</f>
        <v>23385813.68</v>
      </c>
      <c r="D123" s="40">
        <f aca="true" t="shared" si="14" ref="D123:D133">IF(B123=0,"   ",C123/B123)</f>
        <v>1</v>
      </c>
      <c r="E123" s="43">
        <f aca="true" t="shared" si="15" ref="E123:E138">C123-B123</f>
        <v>0</v>
      </c>
    </row>
    <row r="124" spans="1:5" s="8" customFormat="1" ht="15">
      <c r="A124" s="56" t="s">
        <v>67</v>
      </c>
      <c r="B124" s="64">
        <v>20642373</v>
      </c>
      <c r="C124" s="64">
        <v>20642373</v>
      </c>
      <c r="D124" s="40">
        <f t="shared" si="14"/>
        <v>1</v>
      </c>
      <c r="E124" s="43">
        <f t="shared" si="15"/>
        <v>0</v>
      </c>
    </row>
    <row r="125" spans="1:5" s="8" customFormat="1" ht="15">
      <c r="A125" s="56" t="s">
        <v>152</v>
      </c>
      <c r="B125" s="64">
        <v>1086440.68</v>
      </c>
      <c r="C125" s="64">
        <v>1086440.68</v>
      </c>
      <c r="D125" s="40">
        <f>IF(B125=0,"   ",C125/B125)</f>
        <v>1</v>
      </c>
      <c r="E125" s="43">
        <f>C125-B125</f>
        <v>0</v>
      </c>
    </row>
    <row r="126" spans="1:5" s="8" customFormat="1" ht="15">
      <c r="A126" s="56" t="s">
        <v>68</v>
      </c>
      <c r="B126" s="64">
        <v>1657000</v>
      </c>
      <c r="C126" s="64">
        <v>1657000</v>
      </c>
      <c r="D126" s="40">
        <f t="shared" si="14"/>
        <v>1</v>
      </c>
      <c r="E126" s="43">
        <f t="shared" si="15"/>
        <v>0</v>
      </c>
    </row>
    <row r="127" spans="1:5" s="8" customFormat="1" ht="30">
      <c r="A127" s="39" t="s">
        <v>146</v>
      </c>
      <c r="B127" s="64">
        <f>B128+B129+B130</f>
        <v>17130298.94</v>
      </c>
      <c r="C127" s="64">
        <f>C128+C129+C130</f>
        <v>15486192.389999999</v>
      </c>
      <c r="D127" s="40">
        <f t="shared" si="14"/>
        <v>0.9040234758448411</v>
      </c>
      <c r="E127" s="43">
        <f t="shared" si="15"/>
        <v>-1644106.5500000026</v>
      </c>
    </row>
    <row r="128" spans="1:5" s="8" customFormat="1" ht="15">
      <c r="A128" s="56" t="s">
        <v>67</v>
      </c>
      <c r="B128" s="64">
        <v>12707500</v>
      </c>
      <c r="C128" s="64">
        <v>12053587.87</v>
      </c>
      <c r="D128" s="40">
        <f t="shared" si="14"/>
        <v>0.948541244934094</v>
      </c>
      <c r="E128" s="43">
        <f t="shared" si="15"/>
        <v>-653912.1300000008</v>
      </c>
    </row>
    <row r="129" spans="1:5" s="8" customFormat="1" ht="15">
      <c r="A129" s="56" t="s">
        <v>152</v>
      </c>
      <c r="B129" s="64">
        <v>1426900</v>
      </c>
      <c r="C129" s="64">
        <v>1354242.32</v>
      </c>
      <c r="D129" s="40">
        <f t="shared" si="14"/>
        <v>0.9490800476557573</v>
      </c>
      <c r="E129" s="43">
        <f t="shared" si="15"/>
        <v>-72657.67999999993</v>
      </c>
    </row>
    <row r="130" spans="1:5" s="8" customFormat="1" ht="15">
      <c r="A130" s="56" t="s">
        <v>68</v>
      </c>
      <c r="B130" s="64">
        <v>2995898.94</v>
      </c>
      <c r="C130" s="64">
        <v>2078362.2</v>
      </c>
      <c r="D130" s="40">
        <f t="shared" si="14"/>
        <v>0.6937357506458479</v>
      </c>
      <c r="E130" s="43">
        <f t="shared" si="15"/>
        <v>-917536.74</v>
      </c>
    </row>
    <row r="131" spans="1:5" ht="30.75" customHeight="1">
      <c r="A131" s="57" t="s">
        <v>147</v>
      </c>
      <c r="B131" s="48">
        <f>B132+B133+B134</f>
        <v>32918713.69</v>
      </c>
      <c r="C131" s="48">
        <f>C132+C133+C134</f>
        <v>29530550.15</v>
      </c>
      <c r="D131" s="40">
        <f t="shared" si="14"/>
        <v>0.8970748501321528</v>
      </c>
      <c r="E131" s="60">
        <f t="shared" si="15"/>
        <v>-3388163.540000003</v>
      </c>
    </row>
    <row r="132" spans="1:5" ht="15">
      <c r="A132" s="39" t="s">
        <v>122</v>
      </c>
      <c r="B132" s="48">
        <v>25548700</v>
      </c>
      <c r="C132" s="48">
        <v>25474964.56</v>
      </c>
      <c r="D132" s="40">
        <f t="shared" si="14"/>
        <v>0.9971139259531796</v>
      </c>
      <c r="E132" s="60">
        <f t="shared" si="15"/>
        <v>-73735.44000000134</v>
      </c>
    </row>
    <row r="133" spans="1:5" ht="15">
      <c r="A133" s="39" t="s">
        <v>143</v>
      </c>
      <c r="B133" s="48">
        <v>2576641.49</v>
      </c>
      <c r="C133" s="48">
        <v>2377732.23</v>
      </c>
      <c r="D133" s="40">
        <f t="shared" si="14"/>
        <v>0.9228028964169166</v>
      </c>
      <c r="E133" s="60">
        <f t="shared" si="15"/>
        <v>-198909.26000000024</v>
      </c>
    </row>
    <row r="134" spans="1:5" ht="15">
      <c r="A134" s="39" t="s">
        <v>119</v>
      </c>
      <c r="B134" s="48">
        <v>4793372.2</v>
      </c>
      <c r="C134" s="48">
        <v>1677853.36</v>
      </c>
      <c r="D134" s="40">
        <f>IF(B134=0,"   ",C134/B134)</f>
        <v>0.35003611027743686</v>
      </c>
      <c r="E134" s="60">
        <f t="shared" si="15"/>
        <v>-3115518.84</v>
      </c>
    </row>
    <row r="135" spans="1:5" ht="15" customHeight="1">
      <c r="A135" s="57" t="s">
        <v>148</v>
      </c>
      <c r="B135" s="48">
        <f>B136+B137+B138</f>
        <v>6881797</v>
      </c>
      <c r="C135" s="48">
        <f>C136+C137+C138</f>
        <v>5369770.369999999</v>
      </c>
      <c r="D135" s="40">
        <f>IF(B135=0,"   ",C135/B135)</f>
        <v>0.7802860749888436</v>
      </c>
      <c r="E135" s="60">
        <f t="shared" si="15"/>
        <v>-1512026.6300000008</v>
      </c>
    </row>
    <row r="136" spans="1:5" ht="15">
      <c r="A136" s="39" t="s">
        <v>122</v>
      </c>
      <c r="B136" s="48">
        <v>4531100</v>
      </c>
      <c r="C136" s="48">
        <v>3764182.03</v>
      </c>
      <c r="D136" s="40">
        <f>IF(B136=0,"   ",C136/B136)</f>
        <v>0.8307435346825274</v>
      </c>
      <c r="E136" s="60">
        <f t="shared" si="15"/>
        <v>-766917.9700000002</v>
      </c>
    </row>
    <row r="137" spans="1:5" ht="15">
      <c r="A137" s="39" t="s">
        <v>143</v>
      </c>
      <c r="B137" s="48">
        <v>503800</v>
      </c>
      <c r="C137" s="48">
        <v>418325.34</v>
      </c>
      <c r="D137" s="40">
        <f>IF(B137=0,"   ",C137/B137)</f>
        <v>0.8303400952759031</v>
      </c>
      <c r="E137" s="60">
        <f t="shared" si="15"/>
        <v>-85474.65999999997</v>
      </c>
    </row>
    <row r="138" spans="1:5" ht="15">
      <c r="A138" s="39" t="s">
        <v>119</v>
      </c>
      <c r="B138" s="48">
        <v>1846897</v>
      </c>
      <c r="C138" s="48">
        <v>1187263</v>
      </c>
      <c r="D138" s="40">
        <f>IF(B138=0,"   ",C138/B138)</f>
        <v>0.6428420209681428</v>
      </c>
      <c r="E138" s="60">
        <f t="shared" si="15"/>
        <v>-659634</v>
      </c>
    </row>
    <row r="139" spans="1:5" s="8" customFormat="1" ht="15">
      <c r="A139" s="39" t="s">
        <v>113</v>
      </c>
      <c r="B139" s="48">
        <v>68700</v>
      </c>
      <c r="C139" s="48">
        <v>0</v>
      </c>
      <c r="D139" s="40">
        <f aca="true" t="shared" si="16" ref="D139:D145">IF(B139=0,"   ",C139/B139)</f>
        <v>0</v>
      </c>
      <c r="E139" s="43">
        <f aca="true" t="shared" si="17" ref="E139:E147">C139-B139</f>
        <v>-68700</v>
      </c>
    </row>
    <row r="140" spans="1:5" s="8" customFormat="1" ht="15">
      <c r="A140" s="39" t="s">
        <v>153</v>
      </c>
      <c r="B140" s="64">
        <v>27177.99</v>
      </c>
      <c r="C140" s="64">
        <v>27177.99</v>
      </c>
      <c r="D140" s="40">
        <v>0</v>
      </c>
      <c r="E140" s="60">
        <f>C140-B140</f>
        <v>0</v>
      </c>
    </row>
    <row r="141" spans="1:5" s="8" customFormat="1" ht="15">
      <c r="A141" s="39" t="s">
        <v>42</v>
      </c>
      <c r="B141" s="49">
        <f>SUM(B142:B144)</f>
        <v>1032799.99</v>
      </c>
      <c r="C141" s="49">
        <f>SUM(C142:C144)</f>
        <v>725426.65</v>
      </c>
      <c r="D141" s="40">
        <f t="shared" si="16"/>
        <v>0.7023883201238219</v>
      </c>
      <c r="E141" s="43">
        <f t="shared" si="17"/>
        <v>-307373.33999999997</v>
      </c>
    </row>
    <row r="142" spans="1:5" s="8" customFormat="1" ht="15">
      <c r="A142" s="39" t="s">
        <v>149</v>
      </c>
      <c r="B142" s="64">
        <v>747878.82</v>
      </c>
      <c r="C142" s="64">
        <v>625426.65</v>
      </c>
      <c r="D142" s="40">
        <f t="shared" si="16"/>
        <v>0.8362673648118556</v>
      </c>
      <c r="E142" s="60">
        <f t="shared" si="17"/>
        <v>-122452.16999999993</v>
      </c>
    </row>
    <row r="143" spans="1:5" s="8" customFormat="1" ht="30">
      <c r="A143" s="39" t="s">
        <v>192</v>
      </c>
      <c r="B143" s="64">
        <v>30000</v>
      </c>
      <c r="C143" s="64">
        <v>30000</v>
      </c>
      <c r="D143" s="40">
        <f>IF(B143=0,"   ",C143/B143)</f>
        <v>1</v>
      </c>
      <c r="E143" s="60">
        <f>C143-B143</f>
        <v>0</v>
      </c>
    </row>
    <row r="144" spans="1:5" s="8" customFormat="1" ht="45">
      <c r="A144" s="39" t="s">
        <v>127</v>
      </c>
      <c r="B144" s="64">
        <v>254921.17</v>
      </c>
      <c r="C144" s="64">
        <v>70000</v>
      </c>
      <c r="D144" s="40">
        <f>IF(B144=0,"   ",C144/B144)</f>
        <v>0.2745946913706696</v>
      </c>
      <c r="E144" s="60">
        <f t="shared" si="17"/>
        <v>-184921.17</v>
      </c>
    </row>
    <row r="145" spans="1:5" s="8" customFormat="1" ht="15">
      <c r="A145" s="39" t="s">
        <v>7</v>
      </c>
      <c r="B145" s="49">
        <f>B146+B149+B164+B186</f>
        <v>140455913.06</v>
      </c>
      <c r="C145" s="49">
        <f>C146+C149+C164+C186</f>
        <v>104171135.72999999</v>
      </c>
      <c r="D145" s="40">
        <f t="shared" si="16"/>
        <v>0.7416642949414322</v>
      </c>
      <c r="E145" s="43">
        <f t="shared" si="17"/>
        <v>-36284777.33000001</v>
      </c>
    </row>
    <row r="146" spans="1:5" s="8" customFormat="1" ht="15">
      <c r="A146" s="39" t="s">
        <v>62</v>
      </c>
      <c r="B146" s="49">
        <f>B147+B148</f>
        <v>1183190.44</v>
      </c>
      <c r="C146" s="49">
        <f>C147+C148</f>
        <v>464999.47</v>
      </c>
      <c r="D146" s="40">
        <f>IF(B146=0,"   ",C146/B146)</f>
        <v>0.39300475585316597</v>
      </c>
      <c r="E146" s="43">
        <f t="shared" si="17"/>
        <v>-718190.97</v>
      </c>
    </row>
    <row r="147" spans="1:5" ht="30">
      <c r="A147" s="39" t="s">
        <v>150</v>
      </c>
      <c r="B147" s="48">
        <v>622774.63</v>
      </c>
      <c r="C147" s="48">
        <v>272540.55</v>
      </c>
      <c r="D147" s="40">
        <f>IF(B147=0,"   ",C147/B147)</f>
        <v>0.43762307722779265</v>
      </c>
      <c r="E147" s="60">
        <f t="shared" si="17"/>
        <v>-350234.08</v>
      </c>
    </row>
    <row r="148" spans="1:5" ht="15">
      <c r="A148" s="39" t="s">
        <v>120</v>
      </c>
      <c r="B148" s="48">
        <v>560415.81</v>
      </c>
      <c r="C148" s="48">
        <v>192458.92</v>
      </c>
      <c r="D148" s="40">
        <f>IF(B148=0,"   ",C148/B148)</f>
        <v>0.34342164615234533</v>
      </c>
      <c r="E148" s="60">
        <f>C148-B148</f>
        <v>-367956.89</v>
      </c>
    </row>
    <row r="149" spans="1:5" ht="15">
      <c r="A149" s="39" t="s">
        <v>36</v>
      </c>
      <c r="B149" s="48">
        <f>B150+B151+B153+B152+B163+B159</f>
        <v>24061997.12</v>
      </c>
      <c r="C149" s="48">
        <f>C150+C151+C153+C152+C163+C159</f>
        <v>20958188.069999997</v>
      </c>
      <c r="D149" s="48">
        <f>IF(B149=0,"   ",C149/B149*100)</f>
        <v>87.10078371915289</v>
      </c>
      <c r="E149" s="60">
        <f aca="true" t="shared" si="18" ref="E149:E180">C149-B149</f>
        <v>-3103809.0500000045</v>
      </c>
    </row>
    <row r="150" spans="1:5" ht="14.25" customHeight="1">
      <c r="A150" s="39" t="s">
        <v>136</v>
      </c>
      <c r="B150" s="48">
        <v>300000</v>
      </c>
      <c r="C150" s="48">
        <v>300000</v>
      </c>
      <c r="D150" s="48">
        <f>IF(B150=0,"   ",C150/B150*100)</f>
        <v>100</v>
      </c>
      <c r="E150" s="60">
        <f t="shared" si="18"/>
        <v>0</v>
      </c>
    </row>
    <row r="151" spans="1:6" ht="15" customHeight="1">
      <c r="A151" s="39" t="s">
        <v>99</v>
      </c>
      <c r="B151" s="48">
        <v>1053000</v>
      </c>
      <c r="C151" s="48">
        <v>63337.18</v>
      </c>
      <c r="D151" s="48">
        <f>IF(B151=0,"   ",C151/B151*100)</f>
        <v>6.0149268755935426</v>
      </c>
      <c r="E151" s="60">
        <f t="shared" si="18"/>
        <v>-989662.82</v>
      </c>
      <c r="F151" s="8"/>
    </row>
    <row r="152" spans="1:5" ht="30">
      <c r="A152" s="39" t="s">
        <v>183</v>
      </c>
      <c r="B152" s="48">
        <v>2944325</v>
      </c>
      <c r="C152" s="48">
        <v>1702760.74</v>
      </c>
      <c r="D152" s="40">
        <f aca="true" t="shared" si="19" ref="D152:D163">IF(B152=0,"   ",C152/B152)</f>
        <v>0.5783195605104735</v>
      </c>
      <c r="E152" s="60">
        <f t="shared" si="18"/>
        <v>-1241564.26</v>
      </c>
    </row>
    <row r="153" spans="1:5" ht="30">
      <c r="A153" s="39" t="s">
        <v>179</v>
      </c>
      <c r="B153" s="48">
        <f>SUM(B154:B158)</f>
        <v>18379635.82</v>
      </c>
      <c r="C153" s="48">
        <f>SUM(C154:C158)</f>
        <v>17510553.86</v>
      </c>
      <c r="D153" s="40">
        <f t="shared" si="19"/>
        <v>0.9527149521072501</v>
      </c>
      <c r="E153" s="60">
        <f t="shared" si="18"/>
        <v>-869081.9600000009</v>
      </c>
    </row>
    <row r="154" spans="1:5" ht="15">
      <c r="A154" s="39" t="s">
        <v>118</v>
      </c>
      <c r="B154" s="48">
        <v>15818420</v>
      </c>
      <c r="C154" s="48">
        <v>15674476</v>
      </c>
      <c r="D154" s="40">
        <f t="shared" si="19"/>
        <v>0.9909002289735638</v>
      </c>
      <c r="E154" s="60">
        <f t="shared" si="18"/>
        <v>-143944</v>
      </c>
    </row>
    <row r="155" spans="1:5" ht="15">
      <c r="A155" s="39" t="s">
        <v>180</v>
      </c>
      <c r="B155" s="48">
        <v>670440</v>
      </c>
      <c r="C155" s="48">
        <v>666153.15</v>
      </c>
      <c r="D155" s="40">
        <f t="shared" si="19"/>
        <v>0.9936059155181672</v>
      </c>
      <c r="E155" s="60">
        <f>C155-B155</f>
        <v>-4286.849999999977</v>
      </c>
    </row>
    <row r="156" spans="1:5" ht="15">
      <c r="A156" s="39" t="s">
        <v>123</v>
      </c>
      <c r="B156" s="48">
        <v>100000</v>
      </c>
      <c r="C156" s="48">
        <v>99000</v>
      </c>
      <c r="D156" s="40">
        <f>IF(B156=0,"   ",C156/B156)</f>
        <v>0.99</v>
      </c>
      <c r="E156" s="60">
        <f>C156-B156</f>
        <v>-1000</v>
      </c>
    </row>
    <row r="157" spans="1:5" ht="15">
      <c r="A157" s="39" t="s">
        <v>143</v>
      </c>
      <c r="B157" s="48">
        <v>461746</v>
      </c>
      <c r="C157" s="48">
        <v>334336.5</v>
      </c>
      <c r="D157" s="40">
        <f t="shared" si="19"/>
        <v>0.7240701597848168</v>
      </c>
      <c r="E157" s="60">
        <f t="shared" si="18"/>
        <v>-127409.5</v>
      </c>
    </row>
    <row r="158" spans="1:5" ht="15">
      <c r="A158" s="39" t="s">
        <v>119</v>
      </c>
      <c r="B158" s="48">
        <v>1329029.82</v>
      </c>
      <c r="C158" s="48">
        <v>736588.21</v>
      </c>
      <c r="D158" s="40">
        <f t="shared" si="19"/>
        <v>0.5542300096772846</v>
      </c>
      <c r="E158" s="60">
        <f aca="true" t="shared" si="20" ref="E158:E163">C158-B158</f>
        <v>-592441.6100000001</v>
      </c>
    </row>
    <row r="159" spans="1:5" ht="15">
      <c r="A159" s="39" t="s">
        <v>185</v>
      </c>
      <c r="B159" s="48">
        <f>SUM(B160:B162)</f>
        <v>3500</v>
      </c>
      <c r="C159" s="48">
        <f>SUM(C160:C162)</f>
        <v>0</v>
      </c>
      <c r="D159" s="40">
        <f t="shared" si="19"/>
        <v>0</v>
      </c>
      <c r="E159" s="60">
        <f t="shared" si="20"/>
        <v>-3500</v>
      </c>
    </row>
    <row r="160" spans="1:5" ht="15">
      <c r="A160" s="39" t="s">
        <v>118</v>
      </c>
      <c r="B160" s="48">
        <v>0</v>
      </c>
      <c r="C160" s="48">
        <v>0</v>
      </c>
      <c r="D160" s="40" t="str">
        <f t="shared" si="19"/>
        <v>   </v>
      </c>
      <c r="E160" s="60">
        <f t="shared" si="20"/>
        <v>0</v>
      </c>
    </row>
    <row r="161" spans="1:5" ht="15">
      <c r="A161" s="39" t="s">
        <v>119</v>
      </c>
      <c r="B161" s="48">
        <v>0</v>
      </c>
      <c r="C161" s="48">
        <v>0</v>
      </c>
      <c r="D161" s="40" t="str">
        <f t="shared" si="19"/>
        <v>   </v>
      </c>
      <c r="E161" s="60">
        <f t="shared" si="20"/>
        <v>0</v>
      </c>
    </row>
    <row r="162" spans="1:5" ht="15">
      <c r="A162" s="39" t="s">
        <v>134</v>
      </c>
      <c r="B162" s="48">
        <v>3500</v>
      </c>
      <c r="C162" s="48">
        <v>0</v>
      </c>
      <c r="D162" s="40">
        <f t="shared" si="19"/>
        <v>0</v>
      </c>
      <c r="E162" s="60">
        <f t="shared" si="20"/>
        <v>-3500</v>
      </c>
    </row>
    <row r="163" spans="1:5" ht="27.75" customHeight="1">
      <c r="A163" s="57" t="s">
        <v>184</v>
      </c>
      <c r="B163" s="48">
        <v>1381536.3</v>
      </c>
      <c r="C163" s="48">
        <v>1381536.29</v>
      </c>
      <c r="D163" s="40">
        <f t="shared" si="19"/>
        <v>0.9999999927616813</v>
      </c>
      <c r="E163" s="60">
        <f t="shared" si="20"/>
        <v>-0.010000000009313226</v>
      </c>
    </row>
    <row r="164" spans="1:5" ht="15">
      <c r="A164" s="39" t="s">
        <v>40</v>
      </c>
      <c r="B164" s="48">
        <f>B165+B166+B167+B168+B169+B173+B177+B185+B181+B172+B171+B170</f>
        <v>49930585.5</v>
      </c>
      <c r="C164" s="48">
        <f>C165+C166+C167+C168+C169+C173+C177+C185+C181+C172+C171+C170</f>
        <v>44592725.79</v>
      </c>
      <c r="D164" s="48">
        <f>IF(B164=0,"   ",C164/B164*100)</f>
        <v>89.30943898104299</v>
      </c>
      <c r="E164" s="60">
        <f t="shared" si="18"/>
        <v>-5337859.710000001</v>
      </c>
    </row>
    <row r="165" spans="1:5" ht="15">
      <c r="A165" s="39" t="s">
        <v>77</v>
      </c>
      <c r="B165" s="48">
        <v>8905630.83</v>
      </c>
      <c r="C165" s="48">
        <v>5697637.16</v>
      </c>
      <c r="D165" s="48">
        <f>IF(B165=0,"   ",C165/B165*100)</f>
        <v>63.977917665378904</v>
      </c>
      <c r="E165" s="60">
        <f t="shared" si="18"/>
        <v>-3207993.67</v>
      </c>
    </row>
    <row r="166" spans="1:5" ht="15">
      <c r="A166" s="39" t="s">
        <v>78</v>
      </c>
      <c r="B166" s="48">
        <v>128865.6</v>
      </c>
      <c r="C166" s="48">
        <v>128865.6</v>
      </c>
      <c r="D166" s="48">
        <f>IF(B166=0,"   ",C166/B166*100)</f>
        <v>100</v>
      </c>
      <c r="E166" s="60">
        <f t="shared" si="18"/>
        <v>0</v>
      </c>
    </row>
    <row r="167" spans="1:5" ht="14.25" customHeight="1">
      <c r="A167" s="39" t="s">
        <v>79</v>
      </c>
      <c r="B167" s="48">
        <v>240000</v>
      </c>
      <c r="C167" s="48">
        <v>0</v>
      </c>
      <c r="D167" s="48">
        <f>IF(B167=0,"   ",C167/B167*100)</f>
        <v>0</v>
      </c>
      <c r="E167" s="60">
        <f t="shared" si="18"/>
        <v>-240000</v>
      </c>
    </row>
    <row r="168" spans="1:5" ht="13.5" customHeight="1">
      <c r="A168" s="39" t="s">
        <v>170</v>
      </c>
      <c r="B168" s="48">
        <v>5133516.68</v>
      </c>
      <c r="C168" s="48">
        <v>4264333.87</v>
      </c>
      <c r="D168" s="48">
        <f>IF(B168=0,"   ",C168/B168*100)</f>
        <v>83.0684720790661</v>
      </c>
      <c r="E168" s="60">
        <f t="shared" si="18"/>
        <v>-869182.8099999996</v>
      </c>
    </row>
    <row r="169" spans="1:5" ht="28.5" customHeight="1">
      <c r="A169" s="39" t="s">
        <v>129</v>
      </c>
      <c r="B169" s="48">
        <v>6000</v>
      </c>
      <c r="C169" s="48">
        <v>0</v>
      </c>
      <c r="D169" s="40">
        <f aca="true" t="shared" si="21" ref="D169:D180">IF(B169=0,"   ",C169/B169)</f>
        <v>0</v>
      </c>
      <c r="E169" s="60">
        <f>C169-B169</f>
        <v>-6000</v>
      </c>
    </row>
    <row r="170" spans="1:5" ht="28.5" customHeight="1">
      <c r="A170" s="39" t="s">
        <v>218</v>
      </c>
      <c r="B170" s="48">
        <v>65000</v>
      </c>
      <c r="C170" s="48">
        <v>0</v>
      </c>
      <c r="D170" s="40">
        <f>IF(B170=0,"   ",C170/B170)</f>
        <v>0</v>
      </c>
      <c r="E170" s="60">
        <f>C170-B170</f>
        <v>-65000</v>
      </c>
    </row>
    <row r="171" spans="1:5" ht="13.5" customHeight="1">
      <c r="A171" s="39" t="s">
        <v>181</v>
      </c>
      <c r="B171" s="48">
        <v>666675</v>
      </c>
      <c r="C171" s="48">
        <v>610000</v>
      </c>
      <c r="D171" s="40">
        <f>IF(B171=0,"   ",C171/B171)</f>
        <v>0.914988562642967</v>
      </c>
      <c r="E171" s="60">
        <f>C171-B171</f>
        <v>-56675</v>
      </c>
    </row>
    <row r="172" spans="1:5" ht="44.25" customHeight="1">
      <c r="A172" s="57" t="s">
        <v>196</v>
      </c>
      <c r="B172" s="48">
        <v>10000000</v>
      </c>
      <c r="C172" s="48">
        <v>10000000</v>
      </c>
      <c r="D172" s="40">
        <f t="shared" si="21"/>
        <v>1</v>
      </c>
      <c r="E172" s="60">
        <f>C172-B172</f>
        <v>0</v>
      </c>
    </row>
    <row r="173" spans="1:5" ht="27.75" customHeight="1">
      <c r="A173" s="57" t="s">
        <v>116</v>
      </c>
      <c r="B173" s="48">
        <f>B174+B176+B175</f>
        <v>5739532.75</v>
      </c>
      <c r="C173" s="48">
        <f>C174+C176+C175</f>
        <v>5739532.75</v>
      </c>
      <c r="D173" s="40">
        <f t="shared" si="21"/>
        <v>1</v>
      </c>
      <c r="E173" s="60">
        <f t="shared" si="18"/>
        <v>0</v>
      </c>
    </row>
    <row r="174" spans="1:5" ht="15">
      <c r="A174" s="39" t="s">
        <v>117</v>
      </c>
      <c r="B174" s="48">
        <v>5682137.42</v>
      </c>
      <c r="C174" s="49">
        <v>5682137.42</v>
      </c>
      <c r="D174" s="40">
        <f t="shared" si="21"/>
        <v>1</v>
      </c>
      <c r="E174" s="60">
        <f t="shared" si="18"/>
        <v>0</v>
      </c>
    </row>
    <row r="175" spans="1:5" ht="15">
      <c r="A175" s="39" t="s">
        <v>118</v>
      </c>
      <c r="B175" s="48">
        <v>40176.73</v>
      </c>
      <c r="C175" s="49">
        <v>40176.73</v>
      </c>
      <c r="D175" s="40">
        <f t="shared" si="21"/>
        <v>1</v>
      </c>
      <c r="E175" s="60">
        <f t="shared" si="18"/>
        <v>0</v>
      </c>
    </row>
    <row r="176" spans="1:5" ht="15">
      <c r="A176" s="57" t="s">
        <v>123</v>
      </c>
      <c r="B176" s="48">
        <v>17218.6</v>
      </c>
      <c r="C176" s="49">
        <v>17218.6</v>
      </c>
      <c r="D176" s="40">
        <f t="shared" si="21"/>
        <v>1</v>
      </c>
      <c r="E176" s="60">
        <f t="shared" si="18"/>
        <v>0</v>
      </c>
    </row>
    <row r="177" spans="1:5" ht="15">
      <c r="A177" s="39" t="s">
        <v>185</v>
      </c>
      <c r="B177" s="48">
        <f>SUM(B178:B180)</f>
        <v>1842618.8</v>
      </c>
      <c r="C177" s="48">
        <f>SUM(C178:C180)</f>
        <v>1108947.4</v>
      </c>
      <c r="D177" s="40">
        <f t="shared" si="21"/>
        <v>0.601832240070491</v>
      </c>
      <c r="E177" s="60">
        <f t="shared" si="18"/>
        <v>-733671.4000000001</v>
      </c>
    </row>
    <row r="178" spans="1:5" ht="15">
      <c r="A178" s="39" t="s">
        <v>118</v>
      </c>
      <c r="B178" s="48">
        <v>1105567.44</v>
      </c>
      <c r="C178" s="48">
        <v>665364.6</v>
      </c>
      <c r="D178" s="40">
        <f t="shared" si="21"/>
        <v>0.6018308571026658</v>
      </c>
      <c r="E178" s="60">
        <f t="shared" si="18"/>
        <v>-440202.83999999997</v>
      </c>
    </row>
    <row r="179" spans="1:5" ht="15">
      <c r="A179" s="39" t="s">
        <v>119</v>
      </c>
      <c r="B179" s="48">
        <v>448969.1</v>
      </c>
      <c r="C179" s="48">
        <v>228868.1</v>
      </c>
      <c r="D179" s="40">
        <f t="shared" si="21"/>
        <v>0.5097635895209716</v>
      </c>
      <c r="E179" s="60">
        <f t="shared" si="18"/>
        <v>-220100.99999999997</v>
      </c>
    </row>
    <row r="180" spans="1:5" ht="15">
      <c r="A180" s="39" t="s">
        <v>134</v>
      </c>
      <c r="B180" s="48">
        <v>288082.26</v>
      </c>
      <c r="C180" s="48">
        <v>214714.7</v>
      </c>
      <c r="D180" s="40">
        <f t="shared" si="21"/>
        <v>0.7453242695332923</v>
      </c>
      <c r="E180" s="60">
        <f t="shared" si="18"/>
        <v>-73367.56</v>
      </c>
    </row>
    <row r="181" spans="1:5" ht="30">
      <c r="A181" s="39" t="s">
        <v>188</v>
      </c>
      <c r="B181" s="48">
        <f>SUM(B182:B184)</f>
        <v>16925945.84</v>
      </c>
      <c r="C181" s="48">
        <f>SUM(C182:C184)</f>
        <v>16776433.28</v>
      </c>
      <c r="D181" s="40">
        <f>IF(B181=0,"   ",C181/B181)</f>
        <v>0.9911666643971726</v>
      </c>
      <c r="E181" s="60">
        <f>C181-B181</f>
        <v>-149512.56000000052</v>
      </c>
    </row>
    <row r="182" spans="1:5" ht="15">
      <c r="A182" s="39" t="s">
        <v>118</v>
      </c>
      <c r="B182" s="48">
        <v>15891835.52</v>
      </c>
      <c r="C182" s="48">
        <v>15769847.28</v>
      </c>
      <c r="D182" s="40">
        <f>IF(B182=0,"   ",C182/B182)</f>
        <v>0.9923238420227496</v>
      </c>
      <c r="E182" s="60">
        <f>C182-B182</f>
        <v>-121988.24000000022</v>
      </c>
    </row>
    <row r="183" spans="1:5" ht="15">
      <c r="A183" s="39" t="s">
        <v>119</v>
      </c>
      <c r="B183" s="48">
        <v>1034110.32</v>
      </c>
      <c r="C183" s="48">
        <v>1006586</v>
      </c>
      <c r="D183" s="40">
        <f>IF(B183=0,"   ",C183/B183)</f>
        <v>0.9733835747814605</v>
      </c>
      <c r="E183" s="60">
        <f>C183-B183</f>
        <v>-27524.31999999995</v>
      </c>
    </row>
    <row r="184" spans="1:5" ht="15">
      <c r="A184" s="39" t="s">
        <v>134</v>
      </c>
      <c r="B184" s="48">
        <v>0</v>
      </c>
      <c r="C184" s="48">
        <v>0</v>
      </c>
      <c r="D184" s="40">
        <v>0</v>
      </c>
      <c r="E184" s="60">
        <f>C184-B184</f>
        <v>0</v>
      </c>
    </row>
    <row r="185" spans="1:5" ht="27.75" customHeight="1">
      <c r="A185" s="39" t="s">
        <v>182</v>
      </c>
      <c r="B185" s="48">
        <v>276800</v>
      </c>
      <c r="C185" s="48">
        <v>266975.73</v>
      </c>
      <c r="D185" s="40">
        <f>IF(B185=0,"   ",C185/B185)</f>
        <v>0.9645076950867051</v>
      </c>
      <c r="E185" s="60">
        <f>C185-B185</f>
        <v>-9824.270000000019</v>
      </c>
    </row>
    <row r="186" spans="1:5" ht="15">
      <c r="A186" s="39" t="s">
        <v>193</v>
      </c>
      <c r="B186" s="48">
        <f>B187+B188</f>
        <v>65280140</v>
      </c>
      <c r="C186" s="48">
        <f>C187+C188</f>
        <v>38155222.4</v>
      </c>
      <c r="D186" s="48">
        <f>D187</f>
        <v>0.34782608695652173</v>
      </c>
      <c r="E186" s="48">
        <f>E187</f>
        <v>-1500</v>
      </c>
    </row>
    <row r="187" spans="1:5" s="8" customFormat="1" ht="15">
      <c r="A187" s="57" t="s">
        <v>175</v>
      </c>
      <c r="B187" s="64">
        <v>2300</v>
      </c>
      <c r="C187" s="65">
        <v>800</v>
      </c>
      <c r="D187" s="40">
        <f>IF(B187=0,"   ",C187/B187)</f>
        <v>0.34782608695652173</v>
      </c>
      <c r="E187" s="60">
        <f aca="true" t="shared" si="22" ref="E187:E210">C187-B187</f>
        <v>-1500</v>
      </c>
    </row>
    <row r="188" spans="1:5" s="8" customFormat="1" ht="60">
      <c r="A188" s="39" t="s">
        <v>200</v>
      </c>
      <c r="B188" s="64">
        <f>B189+B190+B191</f>
        <v>65277840</v>
      </c>
      <c r="C188" s="64">
        <f>C189+C190+C191</f>
        <v>38154422.4</v>
      </c>
      <c r="D188" s="40">
        <f>IF(B188=0,"   ",C188/B188)</f>
        <v>0.5844927221856605</v>
      </c>
      <c r="E188" s="43">
        <f t="shared" si="22"/>
        <v>-27123417.6</v>
      </c>
    </row>
    <row r="189" spans="1:5" s="8" customFormat="1" ht="15">
      <c r="A189" s="56" t="s">
        <v>73</v>
      </c>
      <c r="B189" s="64">
        <v>55120000</v>
      </c>
      <c r="C189" s="64">
        <v>38154422.4</v>
      </c>
      <c r="D189" s="40">
        <f>IF(B189=0,"   ",C189/B189)</f>
        <v>0.6922065021770681</v>
      </c>
      <c r="E189" s="43">
        <f t="shared" si="22"/>
        <v>-16965577.6</v>
      </c>
    </row>
    <row r="190" spans="1:5" s="8" customFormat="1" ht="15">
      <c r="A190" s="56" t="s">
        <v>67</v>
      </c>
      <c r="B190" s="64">
        <v>9548369.6</v>
      </c>
      <c r="C190" s="65">
        <v>0</v>
      </c>
      <c r="D190" s="40">
        <f>IF(B190=0,"   ",C190/B190)</f>
        <v>0</v>
      </c>
      <c r="E190" s="43">
        <f t="shared" si="22"/>
        <v>-9548369.6</v>
      </c>
    </row>
    <row r="191" spans="1:5" ht="15">
      <c r="A191" s="56" t="s">
        <v>119</v>
      </c>
      <c r="B191" s="48">
        <v>609470.4</v>
      </c>
      <c r="C191" s="48">
        <v>0</v>
      </c>
      <c r="D191" s="40">
        <f>IF(B191=0,"   ",C191/B191)</f>
        <v>0</v>
      </c>
      <c r="E191" s="60">
        <f t="shared" si="22"/>
        <v>-609470.4</v>
      </c>
    </row>
    <row r="192" spans="1:5" s="8" customFormat="1" ht="15">
      <c r="A192" s="39" t="s">
        <v>64</v>
      </c>
      <c r="B192" s="49">
        <f>B193</f>
        <v>40000</v>
      </c>
      <c r="C192" s="49">
        <f>C193</f>
        <v>8000</v>
      </c>
      <c r="D192" s="40">
        <f aca="true" t="shared" si="23" ref="D192:D197">IF(B192=0,"   ",C192/B192)</f>
        <v>0.2</v>
      </c>
      <c r="E192" s="43">
        <f t="shared" si="22"/>
        <v>-32000</v>
      </c>
    </row>
    <row r="193" spans="1:5" s="8" customFormat="1" ht="15">
      <c r="A193" s="39" t="s">
        <v>65</v>
      </c>
      <c r="B193" s="48">
        <v>40000</v>
      </c>
      <c r="C193" s="48">
        <v>8000</v>
      </c>
      <c r="D193" s="40">
        <f t="shared" si="23"/>
        <v>0.2</v>
      </c>
      <c r="E193" s="43">
        <f t="shared" si="22"/>
        <v>-32000</v>
      </c>
    </row>
    <row r="194" spans="1:5" s="8" customFormat="1" ht="15">
      <c r="A194" s="39" t="s">
        <v>8</v>
      </c>
      <c r="B194" s="64">
        <f>B195+B199+B227+B241+B237</f>
        <v>256469697.01</v>
      </c>
      <c r="C194" s="64">
        <f>C195+C199+C227+C241+C237</f>
        <v>210697585.20000002</v>
      </c>
      <c r="D194" s="40">
        <f t="shared" si="23"/>
        <v>0.8215301365283116</v>
      </c>
      <c r="E194" s="43">
        <f t="shared" si="22"/>
        <v>-45772111.80999997</v>
      </c>
    </row>
    <row r="195" spans="1:5" s="8" customFormat="1" ht="15">
      <c r="A195" s="39" t="s">
        <v>46</v>
      </c>
      <c r="B195" s="64">
        <f>B196+B198</f>
        <v>57016701</v>
      </c>
      <c r="C195" s="64">
        <f>C196+C198</f>
        <v>40977929.14</v>
      </c>
      <c r="D195" s="40">
        <f t="shared" si="23"/>
        <v>0.718700458309575</v>
      </c>
      <c r="E195" s="43">
        <f t="shared" si="22"/>
        <v>-16038771.86</v>
      </c>
    </row>
    <row r="196" spans="1:5" s="8" customFormat="1" ht="15">
      <c r="A196" s="39" t="s">
        <v>91</v>
      </c>
      <c r="B196" s="64">
        <v>56637791</v>
      </c>
      <c r="C196" s="65">
        <v>40599019.14</v>
      </c>
      <c r="D196" s="40">
        <f t="shared" si="23"/>
        <v>0.7168185485906398</v>
      </c>
      <c r="E196" s="43">
        <f t="shared" si="22"/>
        <v>-16038771.86</v>
      </c>
    </row>
    <row r="197" spans="1:5" s="8" customFormat="1" ht="17.25" customHeight="1">
      <c r="A197" s="56" t="s">
        <v>92</v>
      </c>
      <c r="B197" s="64">
        <v>47678100</v>
      </c>
      <c r="C197" s="65">
        <v>34968400</v>
      </c>
      <c r="D197" s="40">
        <f t="shared" si="23"/>
        <v>0.7334268773294238</v>
      </c>
      <c r="E197" s="43">
        <f t="shared" si="22"/>
        <v>-12709700</v>
      </c>
    </row>
    <row r="198" spans="1:5" ht="18" customHeight="1">
      <c r="A198" s="57" t="s">
        <v>207</v>
      </c>
      <c r="B198" s="48">
        <v>378910</v>
      </c>
      <c r="C198" s="48">
        <v>378910</v>
      </c>
      <c r="D198" s="40">
        <f>IF(B198=0,"   ",C198/B198)</f>
        <v>1</v>
      </c>
      <c r="E198" s="60">
        <f>C198-B198</f>
        <v>0</v>
      </c>
    </row>
    <row r="199" spans="1:5" s="8" customFormat="1" ht="15">
      <c r="A199" s="39" t="s">
        <v>47</v>
      </c>
      <c r="B199" s="64">
        <f>B200+B205+B225+B202+B216+B220+B224+B226</f>
        <v>164165946.87</v>
      </c>
      <c r="C199" s="64">
        <f>C200+C205+C225+C202+C216+C220+C224+C226</f>
        <v>139675290.51000002</v>
      </c>
      <c r="D199" s="40">
        <f aca="true" t="shared" si="24" ref="D199:D228">IF(B199=0,"   ",C199/B199)</f>
        <v>0.8508176827963373</v>
      </c>
      <c r="E199" s="43">
        <f t="shared" si="22"/>
        <v>-24490656.359999985</v>
      </c>
    </row>
    <row r="200" spans="1:5" s="8" customFormat="1" ht="15">
      <c r="A200" s="39" t="s">
        <v>91</v>
      </c>
      <c r="B200" s="64">
        <v>132684729.3</v>
      </c>
      <c r="C200" s="64">
        <v>116066972.85</v>
      </c>
      <c r="D200" s="40">
        <f t="shared" si="24"/>
        <v>0.8747575810896273</v>
      </c>
      <c r="E200" s="43">
        <f t="shared" si="22"/>
        <v>-16617756.450000003</v>
      </c>
    </row>
    <row r="201" spans="1:5" s="8" customFormat="1" ht="15.75" customHeight="1">
      <c r="A201" s="56" t="s">
        <v>92</v>
      </c>
      <c r="B201" s="64">
        <v>117994100</v>
      </c>
      <c r="C201" s="64">
        <v>104241700</v>
      </c>
      <c r="D201" s="40">
        <f t="shared" si="24"/>
        <v>0.883448409708621</v>
      </c>
      <c r="E201" s="43">
        <f t="shared" si="22"/>
        <v>-13752400</v>
      </c>
    </row>
    <row r="202" spans="1:5" s="8" customFormat="1" ht="29.25" customHeight="1">
      <c r="A202" s="57" t="s">
        <v>187</v>
      </c>
      <c r="B202" s="64">
        <f>SUM(B203:B204)</f>
        <v>5740000</v>
      </c>
      <c r="C202" s="64">
        <f>SUM(C203:C204)</f>
        <v>5740000</v>
      </c>
      <c r="D202" s="40">
        <f t="shared" si="24"/>
        <v>1</v>
      </c>
      <c r="E202" s="43">
        <f>C202-B202</f>
        <v>0</v>
      </c>
    </row>
    <row r="203" spans="1:5" ht="15">
      <c r="A203" s="39" t="s">
        <v>118</v>
      </c>
      <c r="B203" s="48">
        <v>5682600</v>
      </c>
      <c r="C203" s="48">
        <v>5682600</v>
      </c>
      <c r="D203" s="40">
        <f t="shared" si="24"/>
        <v>1</v>
      </c>
      <c r="E203" s="60">
        <f>C203-B203</f>
        <v>0</v>
      </c>
    </row>
    <row r="204" spans="1:5" ht="15">
      <c r="A204" s="39" t="s">
        <v>123</v>
      </c>
      <c r="B204" s="48">
        <v>57400</v>
      </c>
      <c r="C204" s="48">
        <v>57400</v>
      </c>
      <c r="D204" s="40">
        <f t="shared" si="24"/>
        <v>1</v>
      </c>
      <c r="E204" s="60">
        <f>C204-B204</f>
        <v>0</v>
      </c>
    </row>
    <row r="205" spans="1:5" s="8" customFormat="1" ht="15">
      <c r="A205" s="39" t="s">
        <v>81</v>
      </c>
      <c r="B205" s="64">
        <f>B206+B207+B211+B214+B215</f>
        <v>19823483</v>
      </c>
      <c r="C205" s="64">
        <f>C206+C207+C211+C214+C215</f>
        <v>12044076.530000001</v>
      </c>
      <c r="D205" s="40">
        <f t="shared" si="24"/>
        <v>0.6075661138862429</v>
      </c>
      <c r="E205" s="43">
        <f t="shared" si="22"/>
        <v>-7779406.469999999</v>
      </c>
    </row>
    <row r="206" spans="1:5" s="8" customFormat="1" ht="45">
      <c r="A206" s="56" t="s">
        <v>155</v>
      </c>
      <c r="B206" s="64">
        <v>8593200</v>
      </c>
      <c r="C206" s="65">
        <v>6507400</v>
      </c>
      <c r="D206" s="40">
        <f t="shared" si="24"/>
        <v>0.7572731927570637</v>
      </c>
      <c r="E206" s="43">
        <f t="shared" si="22"/>
        <v>-2085800</v>
      </c>
    </row>
    <row r="207" spans="1:5" s="8" customFormat="1" ht="43.5" customHeight="1">
      <c r="A207" s="56" t="s">
        <v>156</v>
      </c>
      <c r="B207" s="64">
        <f>SUM(B208:B210)</f>
        <v>6525403</v>
      </c>
      <c r="C207" s="64">
        <f>SUM(C208:C210)</f>
        <v>4436983.53</v>
      </c>
      <c r="D207" s="40">
        <f t="shared" si="24"/>
        <v>0.6799554801442915</v>
      </c>
      <c r="E207" s="43">
        <f t="shared" si="22"/>
        <v>-2088419.4699999997</v>
      </c>
    </row>
    <row r="208" spans="1:5" s="8" customFormat="1" ht="15" customHeight="1">
      <c r="A208" s="56" t="s">
        <v>159</v>
      </c>
      <c r="B208" s="64">
        <v>6460209</v>
      </c>
      <c r="C208" s="64">
        <v>4392633.75</v>
      </c>
      <c r="D208" s="40">
        <f t="shared" si="24"/>
        <v>0.6799522662502095</v>
      </c>
      <c r="E208" s="43">
        <f t="shared" si="22"/>
        <v>-2067575.25</v>
      </c>
    </row>
    <row r="209" spans="1:5" s="8" customFormat="1" ht="15.75" customHeight="1">
      <c r="A209" s="56" t="s">
        <v>160</v>
      </c>
      <c r="B209" s="64">
        <v>32597</v>
      </c>
      <c r="C209" s="64">
        <v>22185.25</v>
      </c>
      <c r="D209" s="40">
        <f t="shared" si="24"/>
        <v>0.6805917722489799</v>
      </c>
      <c r="E209" s="43">
        <f t="shared" si="22"/>
        <v>-10411.75</v>
      </c>
    </row>
    <row r="210" spans="1:5" s="8" customFormat="1" ht="15.75" customHeight="1">
      <c r="A210" s="56" t="s">
        <v>161</v>
      </c>
      <c r="B210" s="48">
        <v>32597</v>
      </c>
      <c r="C210" s="48">
        <v>22164.53</v>
      </c>
      <c r="D210" s="40">
        <f t="shared" si="24"/>
        <v>0.6799561309322943</v>
      </c>
      <c r="E210" s="60">
        <f t="shared" si="22"/>
        <v>-10432.470000000001</v>
      </c>
    </row>
    <row r="211" spans="1:5" s="8" customFormat="1" ht="88.5" customHeight="1">
      <c r="A211" s="57" t="s">
        <v>186</v>
      </c>
      <c r="B211" s="64">
        <f>SUM(B212:B213)</f>
        <v>3217100</v>
      </c>
      <c r="C211" s="64">
        <f>SUM(C212:C213)</f>
        <v>412000</v>
      </c>
      <c r="D211" s="40">
        <f t="shared" si="24"/>
        <v>0.12806564918715613</v>
      </c>
      <c r="E211" s="43">
        <f aca="true" t="shared" si="25" ref="E211:E225">C211-B211</f>
        <v>-2805100</v>
      </c>
    </row>
    <row r="212" spans="1:5" s="8" customFormat="1" ht="15.75" customHeight="1">
      <c r="A212" s="56" t="s">
        <v>160</v>
      </c>
      <c r="B212" s="64">
        <v>2412800</v>
      </c>
      <c r="C212" s="64">
        <v>309000</v>
      </c>
      <c r="D212" s="40">
        <f t="shared" si="24"/>
        <v>0.12806697612732096</v>
      </c>
      <c r="E212" s="43">
        <f t="shared" si="25"/>
        <v>-2103800</v>
      </c>
    </row>
    <row r="213" spans="1:5" ht="15">
      <c r="A213" s="56" t="s">
        <v>161</v>
      </c>
      <c r="B213" s="48">
        <v>804300</v>
      </c>
      <c r="C213" s="48">
        <v>103000</v>
      </c>
      <c r="D213" s="40">
        <f t="shared" si="24"/>
        <v>0.12806166853164241</v>
      </c>
      <c r="E213" s="60">
        <f t="shared" si="25"/>
        <v>-701300</v>
      </c>
    </row>
    <row r="214" spans="1:5" s="8" customFormat="1" ht="30">
      <c r="A214" s="57" t="s">
        <v>219</v>
      </c>
      <c r="B214" s="64">
        <v>1287780</v>
      </c>
      <c r="C214" s="64">
        <v>487693</v>
      </c>
      <c r="D214" s="40">
        <f t="shared" si="24"/>
        <v>0.37870831974405567</v>
      </c>
      <c r="E214" s="43">
        <f t="shared" si="25"/>
        <v>-800087</v>
      </c>
    </row>
    <row r="215" spans="1:5" s="8" customFormat="1" ht="44.25" customHeight="1">
      <c r="A215" s="57" t="s">
        <v>225</v>
      </c>
      <c r="B215" s="64">
        <v>200000</v>
      </c>
      <c r="C215" s="64">
        <v>200000</v>
      </c>
      <c r="D215" s="40">
        <f>IF(B215=0,"   ",C215/B215)</f>
        <v>1</v>
      </c>
      <c r="E215" s="43">
        <f>C215-B215</f>
        <v>0</v>
      </c>
    </row>
    <row r="216" spans="1:5" s="8" customFormat="1" ht="60.75" customHeight="1">
      <c r="A216" s="57" t="s">
        <v>194</v>
      </c>
      <c r="B216" s="64">
        <f>SUM(B217:B219)</f>
        <v>3041315.1999999997</v>
      </c>
      <c r="C216" s="64">
        <f>SUM(C217:C219)</f>
        <v>3025661.25</v>
      </c>
      <c r="D216" s="40">
        <f t="shared" si="24"/>
        <v>0.9948529011396123</v>
      </c>
      <c r="E216" s="43">
        <f t="shared" si="25"/>
        <v>-15653.94999999972</v>
      </c>
    </row>
    <row r="217" spans="1:5" s="8" customFormat="1" ht="15" customHeight="1">
      <c r="A217" s="56" t="s">
        <v>159</v>
      </c>
      <c r="B217" s="64">
        <v>2995922.44</v>
      </c>
      <c r="C217" s="64">
        <v>2980502.13</v>
      </c>
      <c r="D217" s="40">
        <f t="shared" si="24"/>
        <v>0.9948529007980593</v>
      </c>
      <c r="E217" s="43">
        <f t="shared" si="25"/>
        <v>-15420.310000000056</v>
      </c>
    </row>
    <row r="218" spans="1:5" s="8" customFormat="1" ht="15.75" customHeight="1">
      <c r="A218" s="56" t="s">
        <v>160</v>
      </c>
      <c r="B218" s="64">
        <v>30261.84</v>
      </c>
      <c r="C218" s="64">
        <v>30106.08</v>
      </c>
      <c r="D218" s="40">
        <f t="shared" si="24"/>
        <v>0.9948529236821027</v>
      </c>
      <c r="E218" s="43">
        <f t="shared" si="25"/>
        <v>-155.7599999999984</v>
      </c>
    </row>
    <row r="219" spans="1:5" ht="15">
      <c r="A219" s="56" t="s">
        <v>161</v>
      </c>
      <c r="B219" s="48">
        <v>15130.92</v>
      </c>
      <c r="C219" s="48">
        <v>15053.04</v>
      </c>
      <c r="D219" s="40">
        <f t="shared" si="24"/>
        <v>0.9948529236821027</v>
      </c>
      <c r="E219" s="60">
        <f t="shared" si="25"/>
        <v>-77.8799999999992</v>
      </c>
    </row>
    <row r="220" spans="1:5" s="8" customFormat="1" ht="45">
      <c r="A220" s="39" t="s">
        <v>197</v>
      </c>
      <c r="B220" s="64">
        <f>B221+B222+B223</f>
        <v>2677919.37</v>
      </c>
      <c r="C220" s="64">
        <f>C221+C222+C223</f>
        <v>2677919.37</v>
      </c>
      <c r="D220" s="40">
        <v>0</v>
      </c>
      <c r="E220" s="43">
        <f t="shared" si="25"/>
        <v>0</v>
      </c>
    </row>
    <row r="221" spans="1:5" s="8" customFormat="1" ht="13.5" customHeight="1">
      <c r="A221" s="56" t="s">
        <v>159</v>
      </c>
      <c r="B221" s="64">
        <v>2651090</v>
      </c>
      <c r="C221" s="64">
        <v>2651090</v>
      </c>
      <c r="D221" s="40">
        <v>0</v>
      </c>
      <c r="E221" s="43">
        <f t="shared" si="25"/>
        <v>0</v>
      </c>
    </row>
    <row r="222" spans="1:5" s="8" customFormat="1" ht="13.5" customHeight="1">
      <c r="A222" s="56" t="s">
        <v>160</v>
      </c>
      <c r="B222" s="64">
        <v>13440</v>
      </c>
      <c r="C222" s="64">
        <v>13440</v>
      </c>
      <c r="D222" s="40">
        <v>0</v>
      </c>
      <c r="E222" s="43">
        <f t="shared" si="25"/>
        <v>0</v>
      </c>
    </row>
    <row r="223" spans="1:5" ht="15">
      <c r="A223" s="56" t="s">
        <v>161</v>
      </c>
      <c r="B223" s="48">
        <v>13389.37</v>
      </c>
      <c r="C223" s="48">
        <v>13389.37</v>
      </c>
      <c r="D223" s="40">
        <f>IF(B223=0,"   ",C223/B223)</f>
        <v>1</v>
      </c>
      <c r="E223" s="60">
        <f t="shared" si="25"/>
        <v>0</v>
      </c>
    </row>
    <row r="224" spans="1:5" s="8" customFormat="1" ht="30">
      <c r="A224" s="57" t="s">
        <v>208</v>
      </c>
      <c r="B224" s="64">
        <v>57000</v>
      </c>
      <c r="C224" s="64">
        <v>0</v>
      </c>
      <c r="D224" s="40">
        <f>IF(B224=0,"   ",C224/B224)</f>
        <v>0</v>
      </c>
      <c r="E224" s="43">
        <f t="shared" si="25"/>
        <v>-57000</v>
      </c>
    </row>
    <row r="225" spans="1:5" s="8" customFormat="1" ht="15">
      <c r="A225" s="57" t="s">
        <v>135</v>
      </c>
      <c r="B225" s="64">
        <v>130000</v>
      </c>
      <c r="C225" s="64">
        <v>109790.68</v>
      </c>
      <c r="D225" s="40">
        <f t="shared" si="24"/>
        <v>0.8445436923076922</v>
      </c>
      <c r="E225" s="43">
        <f t="shared" si="25"/>
        <v>-20209.320000000007</v>
      </c>
    </row>
    <row r="226" spans="1:5" s="8" customFormat="1" ht="16.5" customHeight="1">
      <c r="A226" s="57" t="s">
        <v>209</v>
      </c>
      <c r="B226" s="64">
        <v>11500</v>
      </c>
      <c r="C226" s="64">
        <v>10869.83</v>
      </c>
      <c r="D226" s="40">
        <f>IF(B226=0,"   ",C226/B226)</f>
        <v>0.9452026086956522</v>
      </c>
      <c r="E226" s="43">
        <f>C226-B226</f>
        <v>-630.1700000000001</v>
      </c>
    </row>
    <row r="227" spans="1:5" s="8" customFormat="1" ht="15">
      <c r="A227" s="39" t="s">
        <v>115</v>
      </c>
      <c r="B227" s="64">
        <f>B228+B229+B230+B234</f>
        <v>26993685.500000004</v>
      </c>
      <c r="C227" s="64">
        <f>C228+C229+C230+C234</f>
        <v>23234545.69</v>
      </c>
      <c r="D227" s="40">
        <f t="shared" si="24"/>
        <v>0.8607400308490665</v>
      </c>
      <c r="E227" s="43">
        <f aca="true" t="shared" si="26" ref="E227:E242">C227-B227</f>
        <v>-3759139.8100000024</v>
      </c>
    </row>
    <row r="228" spans="1:5" s="8" customFormat="1" ht="15">
      <c r="A228" s="39" t="s">
        <v>80</v>
      </c>
      <c r="B228" s="64">
        <v>20788218.1</v>
      </c>
      <c r="C228" s="65">
        <v>19563178.29</v>
      </c>
      <c r="D228" s="40">
        <f t="shared" si="24"/>
        <v>0.9410704753958685</v>
      </c>
      <c r="E228" s="43">
        <f t="shared" si="26"/>
        <v>-1225039.8100000024</v>
      </c>
    </row>
    <row r="229" spans="1:5" s="8" customFormat="1" ht="27.75" customHeight="1">
      <c r="A229" s="57" t="s">
        <v>140</v>
      </c>
      <c r="B229" s="48">
        <v>3632200</v>
      </c>
      <c r="C229" s="48">
        <v>1098100</v>
      </c>
      <c r="D229" s="40">
        <f>IF(B229=0,"   ",C229/B229)</f>
        <v>0.3023236605913771</v>
      </c>
      <c r="E229" s="43">
        <f t="shared" si="26"/>
        <v>-2534100</v>
      </c>
    </row>
    <row r="230" spans="1:5" s="8" customFormat="1" ht="30.75" customHeight="1">
      <c r="A230" s="57" t="s">
        <v>195</v>
      </c>
      <c r="B230" s="64">
        <f>SUM(B231:B233)</f>
        <v>556884.42</v>
      </c>
      <c r="C230" s="64">
        <f>SUM(C231:C233)</f>
        <v>556884.42</v>
      </c>
      <c r="D230" s="40">
        <f aca="true" t="shared" si="27" ref="D230:D236">IF(B230=0,"   ",C230/B230)</f>
        <v>1</v>
      </c>
      <c r="E230" s="43">
        <f aca="true" t="shared" si="28" ref="E230:E236">C230-B230</f>
        <v>0</v>
      </c>
    </row>
    <row r="231" spans="1:5" s="8" customFormat="1" ht="15" customHeight="1">
      <c r="A231" s="56" t="s">
        <v>159</v>
      </c>
      <c r="B231" s="64">
        <v>548500</v>
      </c>
      <c r="C231" s="64">
        <v>548500</v>
      </c>
      <c r="D231" s="40">
        <f t="shared" si="27"/>
        <v>1</v>
      </c>
      <c r="E231" s="43">
        <f t="shared" si="28"/>
        <v>0</v>
      </c>
    </row>
    <row r="232" spans="1:5" s="8" customFormat="1" ht="15.75" customHeight="1">
      <c r="A232" s="56" t="s">
        <v>160</v>
      </c>
      <c r="B232" s="64">
        <v>5600</v>
      </c>
      <c r="C232" s="64">
        <v>5600</v>
      </c>
      <c r="D232" s="40">
        <f t="shared" si="27"/>
        <v>1</v>
      </c>
      <c r="E232" s="43">
        <f t="shared" si="28"/>
        <v>0</v>
      </c>
    </row>
    <row r="233" spans="1:5" ht="15">
      <c r="A233" s="56" t="s">
        <v>161</v>
      </c>
      <c r="B233" s="48">
        <v>2784.42</v>
      </c>
      <c r="C233" s="48">
        <v>2784.42</v>
      </c>
      <c r="D233" s="40">
        <f t="shared" si="27"/>
        <v>1</v>
      </c>
      <c r="E233" s="60">
        <f t="shared" si="28"/>
        <v>0</v>
      </c>
    </row>
    <row r="234" spans="1:5" s="8" customFormat="1" ht="102.75" customHeight="1">
      <c r="A234" s="57" t="s">
        <v>203</v>
      </c>
      <c r="B234" s="64">
        <f>SUM(B235:B236)</f>
        <v>2016382.98</v>
      </c>
      <c r="C234" s="64">
        <f>SUM(C235:C236)</f>
        <v>2016382.98</v>
      </c>
      <c r="D234" s="40">
        <f t="shared" si="27"/>
        <v>1</v>
      </c>
      <c r="E234" s="43">
        <f t="shared" si="28"/>
        <v>0</v>
      </c>
    </row>
    <row r="235" spans="1:5" ht="15">
      <c r="A235" s="39" t="s">
        <v>118</v>
      </c>
      <c r="B235" s="48">
        <v>1895400</v>
      </c>
      <c r="C235" s="48">
        <v>1895400</v>
      </c>
      <c r="D235" s="40">
        <f t="shared" si="27"/>
        <v>1</v>
      </c>
      <c r="E235" s="60">
        <f t="shared" si="28"/>
        <v>0</v>
      </c>
    </row>
    <row r="236" spans="1:5" ht="15">
      <c r="A236" s="39" t="s">
        <v>123</v>
      </c>
      <c r="B236" s="48">
        <v>120982.98</v>
      </c>
      <c r="C236" s="48">
        <v>120982.98</v>
      </c>
      <c r="D236" s="40">
        <f t="shared" si="27"/>
        <v>1</v>
      </c>
      <c r="E236" s="60">
        <f t="shared" si="28"/>
        <v>0</v>
      </c>
    </row>
    <row r="237" spans="1:5" s="8" customFormat="1" ht="15">
      <c r="A237" s="57" t="s">
        <v>48</v>
      </c>
      <c r="B237" s="64">
        <f>B239+B238+B240</f>
        <v>1451786</v>
      </c>
      <c r="C237" s="64">
        <f>C239+C238+C240</f>
        <v>1403656.26</v>
      </c>
      <c r="D237" s="40">
        <f aca="true" t="shared" si="29" ref="D237:D242">IF(B237=0,"   ",C237/B237)</f>
        <v>0.9668479100914322</v>
      </c>
      <c r="E237" s="43">
        <f t="shared" si="26"/>
        <v>-48129.73999999999</v>
      </c>
    </row>
    <row r="238" spans="1:5" s="8" customFormat="1" ht="15">
      <c r="A238" s="39" t="s">
        <v>176</v>
      </c>
      <c r="B238" s="64">
        <v>1301450</v>
      </c>
      <c r="C238" s="64">
        <v>1301320.26</v>
      </c>
      <c r="D238" s="40">
        <f t="shared" si="29"/>
        <v>0.9999003111913635</v>
      </c>
      <c r="E238" s="43">
        <f t="shared" si="26"/>
        <v>-129.7399999999907</v>
      </c>
    </row>
    <row r="239" spans="1:5" s="8" customFormat="1" ht="15">
      <c r="A239" s="39" t="s">
        <v>171</v>
      </c>
      <c r="B239" s="64">
        <v>48000</v>
      </c>
      <c r="C239" s="64">
        <v>0</v>
      </c>
      <c r="D239" s="40">
        <f t="shared" si="29"/>
        <v>0</v>
      </c>
      <c r="E239" s="43">
        <f t="shared" si="26"/>
        <v>-48000</v>
      </c>
    </row>
    <row r="240" spans="1:5" s="8" customFormat="1" ht="30">
      <c r="A240" s="39" t="s">
        <v>210</v>
      </c>
      <c r="B240" s="64">
        <v>102336</v>
      </c>
      <c r="C240" s="64">
        <v>102336</v>
      </c>
      <c r="D240" s="40">
        <f t="shared" si="29"/>
        <v>1</v>
      </c>
      <c r="E240" s="43">
        <f>C240-B240</f>
        <v>0</v>
      </c>
    </row>
    <row r="241" spans="1:5" s="8" customFormat="1" ht="15">
      <c r="A241" s="39" t="s">
        <v>49</v>
      </c>
      <c r="B241" s="64">
        <f>B242</f>
        <v>6841577.64</v>
      </c>
      <c r="C241" s="64">
        <f>C242</f>
        <v>5406163.6</v>
      </c>
      <c r="D241" s="40">
        <f t="shared" si="29"/>
        <v>0.7901925381058746</v>
      </c>
      <c r="E241" s="43">
        <f t="shared" si="26"/>
        <v>-1435414.04</v>
      </c>
    </row>
    <row r="242" spans="1:5" s="8" customFormat="1" ht="60">
      <c r="A242" s="39" t="s">
        <v>172</v>
      </c>
      <c r="B242" s="64">
        <v>6841577.64</v>
      </c>
      <c r="C242" s="65">
        <v>5406163.6</v>
      </c>
      <c r="D242" s="40">
        <f t="shared" si="29"/>
        <v>0.7901925381058746</v>
      </c>
      <c r="E242" s="43">
        <f t="shared" si="26"/>
        <v>-1435414.04</v>
      </c>
    </row>
    <row r="243" spans="1:5" s="8" customFormat="1" ht="16.5" customHeight="1">
      <c r="A243" s="39" t="s">
        <v>69</v>
      </c>
      <c r="B243" s="71">
        <f>SUM(B244,)</f>
        <v>35119336.21</v>
      </c>
      <c r="C243" s="71">
        <f>SUM(C244,)</f>
        <v>29334090.2</v>
      </c>
      <c r="D243" s="40">
        <f aca="true" t="shared" si="30" ref="D243:D260">IF(B243=0,"   ",C243/B243)</f>
        <v>0.835268924919125</v>
      </c>
      <c r="E243" s="43">
        <f aca="true" t="shared" si="31" ref="E243:E260">C243-B243</f>
        <v>-5785246.010000002</v>
      </c>
    </row>
    <row r="244" spans="1:5" s="8" customFormat="1" ht="13.5" customHeight="1">
      <c r="A244" s="39" t="s">
        <v>50</v>
      </c>
      <c r="B244" s="64">
        <f>B246+B249+B245+B257+B260+B264+B263</f>
        <v>35119336.21</v>
      </c>
      <c r="C244" s="64">
        <f>C246+C249+C245+C257+C260+C264+C263</f>
        <v>29334090.2</v>
      </c>
      <c r="D244" s="40">
        <f t="shared" si="30"/>
        <v>0.835268924919125</v>
      </c>
      <c r="E244" s="43">
        <f t="shared" si="31"/>
        <v>-5785246.010000002</v>
      </c>
    </row>
    <row r="245" spans="1:5" s="8" customFormat="1" ht="15">
      <c r="A245" s="39" t="s">
        <v>80</v>
      </c>
      <c r="B245" s="64">
        <v>27234729.79</v>
      </c>
      <c r="C245" s="65">
        <v>22727600</v>
      </c>
      <c r="D245" s="40">
        <f t="shared" si="30"/>
        <v>0.8345080041273286</v>
      </c>
      <c r="E245" s="43">
        <f t="shared" si="31"/>
        <v>-4507129.789999999</v>
      </c>
    </row>
    <row r="246" spans="1:5" s="8" customFormat="1" ht="44.25" customHeight="1">
      <c r="A246" s="57" t="s">
        <v>204</v>
      </c>
      <c r="B246" s="64">
        <f>SUM(B247:B248)</f>
        <v>1525700</v>
      </c>
      <c r="C246" s="64">
        <f>SUM(C247:C248)</f>
        <v>1525700</v>
      </c>
      <c r="D246" s="40">
        <f>IF(B246=0,"   ",C246/B246)</f>
        <v>1</v>
      </c>
      <c r="E246" s="43">
        <f>C246-B246</f>
        <v>0</v>
      </c>
    </row>
    <row r="247" spans="1:5" ht="15">
      <c r="A247" s="39" t="s">
        <v>118</v>
      </c>
      <c r="B247" s="48">
        <v>1510400</v>
      </c>
      <c r="C247" s="48">
        <v>1510400</v>
      </c>
      <c r="D247" s="40">
        <f>IF(B247=0,"   ",C247/B247)</f>
        <v>1</v>
      </c>
      <c r="E247" s="60">
        <f>C247-B247</f>
        <v>0</v>
      </c>
    </row>
    <row r="248" spans="1:5" ht="15">
      <c r="A248" s="39" t="s">
        <v>123</v>
      </c>
      <c r="B248" s="48">
        <v>15300</v>
      </c>
      <c r="C248" s="48">
        <v>15300</v>
      </c>
      <c r="D248" s="40">
        <f>IF(B248=0,"   ",C248/B248)</f>
        <v>1</v>
      </c>
      <c r="E248" s="60">
        <f>C248-B248</f>
        <v>0</v>
      </c>
    </row>
    <row r="249" spans="1:5" s="8" customFormat="1" ht="15">
      <c r="A249" s="39" t="s">
        <v>81</v>
      </c>
      <c r="B249" s="64">
        <f>B250+B253</f>
        <v>401063.83</v>
      </c>
      <c r="C249" s="64">
        <f>C250+C253</f>
        <v>401063.83</v>
      </c>
      <c r="D249" s="40">
        <f t="shared" si="30"/>
        <v>1</v>
      </c>
      <c r="E249" s="43">
        <f t="shared" si="31"/>
        <v>0</v>
      </c>
    </row>
    <row r="250" spans="1:5" ht="27.75" customHeight="1">
      <c r="A250" s="39" t="s">
        <v>151</v>
      </c>
      <c r="B250" s="64">
        <f>SUM(B251:B252)</f>
        <v>51063.83</v>
      </c>
      <c r="C250" s="64">
        <f>SUM(C251:C252)</f>
        <v>51063.83</v>
      </c>
      <c r="D250" s="40">
        <f t="shared" si="30"/>
        <v>1</v>
      </c>
      <c r="E250" s="60">
        <f t="shared" si="31"/>
        <v>0</v>
      </c>
    </row>
    <row r="251" spans="1:5" s="8" customFormat="1" ht="13.5" customHeight="1">
      <c r="A251" s="56" t="s">
        <v>67</v>
      </c>
      <c r="B251" s="48">
        <v>48000</v>
      </c>
      <c r="C251" s="48">
        <v>48000</v>
      </c>
      <c r="D251" s="40">
        <f t="shared" si="30"/>
        <v>1</v>
      </c>
      <c r="E251" s="43">
        <f t="shared" si="31"/>
        <v>0</v>
      </c>
    </row>
    <row r="252" spans="1:5" ht="14.25" customHeight="1">
      <c r="A252" s="56" t="s">
        <v>68</v>
      </c>
      <c r="B252" s="48">
        <v>3063.83</v>
      </c>
      <c r="C252" s="48">
        <v>3063.83</v>
      </c>
      <c r="D252" s="40">
        <f t="shared" si="30"/>
        <v>1</v>
      </c>
      <c r="E252" s="60">
        <f t="shared" si="31"/>
        <v>0</v>
      </c>
    </row>
    <row r="253" spans="1:5" s="8" customFormat="1" ht="27.75" customHeight="1">
      <c r="A253" s="39" t="s">
        <v>157</v>
      </c>
      <c r="B253" s="64">
        <f>B254+B255+B256</f>
        <v>350000</v>
      </c>
      <c r="C253" s="64">
        <f>C254+C255+C256</f>
        <v>350000</v>
      </c>
      <c r="D253" s="40">
        <f t="shared" si="30"/>
        <v>1</v>
      </c>
      <c r="E253" s="43">
        <f t="shared" si="31"/>
        <v>0</v>
      </c>
    </row>
    <row r="254" spans="1:5" s="8" customFormat="1" ht="13.5" customHeight="1">
      <c r="A254" s="56" t="s">
        <v>73</v>
      </c>
      <c r="B254" s="64">
        <v>200000</v>
      </c>
      <c r="C254" s="64">
        <v>200000</v>
      </c>
      <c r="D254" s="40">
        <f t="shared" si="30"/>
        <v>1</v>
      </c>
      <c r="E254" s="43">
        <f t="shared" si="31"/>
        <v>0</v>
      </c>
    </row>
    <row r="255" spans="1:5" s="8" customFormat="1" ht="13.5" customHeight="1">
      <c r="A255" s="56" t="s">
        <v>67</v>
      </c>
      <c r="B255" s="64">
        <v>100000</v>
      </c>
      <c r="C255" s="64">
        <v>100000</v>
      </c>
      <c r="D255" s="40">
        <f t="shared" si="30"/>
        <v>1</v>
      </c>
      <c r="E255" s="43">
        <f t="shared" si="31"/>
        <v>0</v>
      </c>
    </row>
    <row r="256" spans="1:5" ht="14.25" customHeight="1">
      <c r="A256" s="56" t="s">
        <v>68</v>
      </c>
      <c r="B256" s="48">
        <v>50000</v>
      </c>
      <c r="C256" s="48">
        <v>50000</v>
      </c>
      <c r="D256" s="40">
        <f t="shared" si="30"/>
        <v>1</v>
      </c>
      <c r="E256" s="60">
        <f t="shared" si="31"/>
        <v>0</v>
      </c>
    </row>
    <row r="257" spans="1:5" s="8" customFormat="1" ht="92.25" customHeight="1">
      <c r="A257" s="57" t="s">
        <v>201</v>
      </c>
      <c r="B257" s="64">
        <f>SUM(B258:B259)</f>
        <v>2651170.21</v>
      </c>
      <c r="C257" s="64">
        <f>SUM(C258:C259)</f>
        <v>2651170.21</v>
      </c>
      <c r="D257" s="40">
        <f t="shared" si="30"/>
        <v>1</v>
      </c>
      <c r="E257" s="43">
        <f t="shared" si="31"/>
        <v>0</v>
      </c>
    </row>
    <row r="258" spans="1:5" ht="15">
      <c r="A258" s="39" t="s">
        <v>118</v>
      </c>
      <c r="B258" s="48">
        <v>2492100</v>
      </c>
      <c r="C258" s="48">
        <v>2492100</v>
      </c>
      <c r="D258" s="40">
        <f t="shared" si="30"/>
        <v>1</v>
      </c>
      <c r="E258" s="60">
        <f t="shared" si="31"/>
        <v>0</v>
      </c>
    </row>
    <row r="259" spans="1:5" ht="15">
      <c r="A259" s="39" t="s">
        <v>123</v>
      </c>
      <c r="B259" s="48">
        <v>159070.21</v>
      </c>
      <c r="C259" s="48">
        <v>159070.21</v>
      </c>
      <c r="D259" s="40">
        <f t="shared" si="30"/>
        <v>1</v>
      </c>
      <c r="E259" s="60">
        <f t="shared" si="31"/>
        <v>0</v>
      </c>
    </row>
    <row r="260" spans="1:5" s="8" customFormat="1" ht="28.5" customHeight="1">
      <c r="A260" s="57" t="s">
        <v>202</v>
      </c>
      <c r="B260" s="64">
        <f>B261+B262</f>
        <v>613643.1599999999</v>
      </c>
      <c r="C260" s="64">
        <f>C261+C262</f>
        <v>613643.1599999999</v>
      </c>
      <c r="D260" s="40">
        <f t="shared" si="30"/>
        <v>1</v>
      </c>
      <c r="E260" s="43">
        <f t="shared" si="31"/>
        <v>0</v>
      </c>
    </row>
    <row r="261" spans="1:5" ht="15">
      <c r="A261" s="56" t="s">
        <v>118</v>
      </c>
      <c r="B261" s="48">
        <v>576824.57</v>
      </c>
      <c r="C261" s="48">
        <v>576824.57</v>
      </c>
      <c r="D261" s="40">
        <f>IF(B261=0,"   ",C261/B261)</f>
        <v>1</v>
      </c>
      <c r="E261" s="60">
        <f>C261-B261</f>
        <v>0</v>
      </c>
    </row>
    <row r="262" spans="1:5" ht="15">
      <c r="A262" s="56" t="s">
        <v>119</v>
      </c>
      <c r="B262" s="48">
        <v>36818.59</v>
      </c>
      <c r="C262" s="48">
        <v>36818.59</v>
      </c>
      <c r="D262" s="40">
        <f>IF(B262=0,"   ",C262/B262)</f>
        <v>1</v>
      </c>
      <c r="E262" s="60">
        <f>C262-B262</f>
        <v>0</v>
      </c>
    </row>
    <row r="263" spans="1:5" s="8" customFormat="1" ht="61.5" customHeight="1">
      <c r="A263" s="57" t="s">
        <v>215</v>
      </c>
      <c r="B263" s="64">
        <v>1069475</v>
      </c>
      <c r="C263" s="64">
        <v>1069475</v>
      </c>
      <c r="D263" s="40">
        <f>IF(B263=0,"   ",C263/B263)</f>
        <v>1</v>
      </c>
      <c r="E263" s="43">
        <f>C263-B263</f>
        <v>0</v>
      </c>
    </row>
    <row r="264" spans="1:5" s="8" customFormat="1" ht="30">
      <c r="A264" s="39" t="s">
        <v>212</v>
      </c>
      <c r="B264" s="49">
        <v>1623554.22</v>
      </c>
      <c r="C264" s="49">
        <v>345438</v>
      </c>
      <c r="D264" s="40">
        <f>IF(B264=0,"   ",C264/B264)</f>
        <v>0.212766531443588</v>
      </c>
      <c r="E264" s="43">
        <f>C264-B264</f>
        <v>-1278116.22</v>
      </c>
    </row>
    <row r="265" spans="1:5" ht="16.5" customHeight="1">
      <c r="A265" s="39" t="s">
        <v>9</v>
      </c>
      <c r="B265" s="49">
        <f>SUM(B266,B267,B276)</f>
        <v>21326955.339999996</v>
      </c>
      <c r="C265" s="49">
        <f>SUM(C266,C267,C276)</f>
        <v>20245066.89</v>
      </c>
      <c r="D265" s="40">
        <f aca="true" t="shared" si="32" ref="D265:D275">IF(B265=0,"   ",C265/B265)</f>
        <v>0.9492713126298508</v>
      </c>
      <c r="E265" s="43">
        <f aca="true" t="shared" si="33" ref="E265:E291">C265-B265</f>
        <v>-1081888.4499999955</v>
      </c>
    </row>
    <row r="266" spans="1:6" ht="14.25" customHeight="1">
      <c r="A266" s="39" t="s">
        <v>51</v>
      </c>
      <c r="B266" s="64">
        <v>32000</v>
      </c>
      <c r="C266" s="65">
        <v>10215.5</v>
      </c>
      <c r="D266" s="40">
        <f t="shared" si="32"/>
        <v>0.319234375</v>
      </c>
      <c r="E266" s="43">
        <f t="shared" si="33"/>
        <v>-21784.5</v>
      </c>
      <c r="F266" s="8"/>
    </row>
    <row r="267" spans="1:5" s="8" customFormat="1" ht="13.5" customHeight="1">
      <c r="A267" s="39" t="s">
        <v>37</v>
      </c>
      <c r="B267" s="49">
        <f>B268+B272+B269</f>
        <v>2986049.92</v>
      </c>
      <c r="C267" s="49">
        <f>C268+C272+C269</f>
        <v>2063591.92</v>
      </c>
      <c r="D267" s="40">
        <f t="shared" si="32"/>
        <v>0.6910775021470505</v>
      </c>
      <c r="E267" s="43">
        <f t="shared" si="33"/>
        <v>-922458</v>
      </c>
    </row>
    <row r="268" spans="1:5" s="8" customFormat="1" ht="13.5" customHeight="1">
      <c r="A268" s="39" t="s">
        <v>52</v>
      </c>
      <c r="B268" s="64">
        <v>50000</v>
      </c>
      <c r="C268" s="64">
        <v>3000</v>
      </c>
      <c r="D268" s="40">
        <f t="shared" si="32"/>
        <v>0.06</v>
      </c>
      <c r="E268" s="43">
        <f t="shared" si="33"/>
        <v>-47000</v>
      </c>
    </row>
    <row r="269" spans="1:5" s="8" customFormat="1" ht="27" customHeight="1">
      <c r="A269" s="39" t="s">
        <v>105</v>
      </c>
      <c r="B269" s="64">
        <f>B270+B271</f>
        <v>2324200</v>
      </c>
      <c r="C269" s="64">
        <f>C270+C271</f>
        <v>1448742</v>
      </c>
      <c r="D269" s="40">
        <f t="shared" si="32"/>
        <v>0.6233293176146631</v>
      </c>
      <c r="E269" s="43">
        <f t="shared" si="33"/>
        <v>-875458</v>
      </c>
    </row>
    <row r="270" spans="1:5" s="8" customFormat="1" ht="13.5" customHeight="1">
      <c r="A270" s="56" t="s">
        <v>107</v>
      </c>
      <c r="B270" s="64">
        <v>609400</v>
      </c>
      <c r="C270" s="64">
        <v>383425.5</v>
      </c>
      <c r="D270" s="40">
        <f t="shared" si="32"/>
        <v>0.6291852641942894</v>
      </c>
      <c r="E270" s="43">
        <f t="shared" si="33"/>
        <v>-225974.5</v>
      </c>
    </row>
    <row r="271" spans="1:5" s="8" customFormat="1" ht="13.5" customHeight="1">
      <c r="A271" s="56" t="s">
        <v>106</v>
      </c>
      <c r="B271" s="64">
        <v>1714800</v>
      </c>
      <c r="C271" s="64">
        <v>1065316.5</v>
      </c>
      <c r="D271" s="40">
        <f t="shared" si="32"/>
        <v>0.6212482505248426</v>
      </c>
      <c r="E271" s="43">
        <f t="shared" si="33"/>
        <v>-649483.5</v>
      </c>
    </row>
    <row r="272" spans="1:5" s="8" customFormat="1" ht="30.75" customHeight="1">
      <c r="A272" s="57" t="s">
        <v>158</v>
      </c>
      <c r="B272" s="64">
        <f>B274+B273+B275</f>
        <v>611849.9199999999</v>
      </c>
      <c r="C272" s="64">
        <f>C274+C273+C275</f>
        <v>611849.9199999999</v>
      </c>
      <c r="D272" s="40">
        <f t="shared" si="32"/>
        <v>1</v>
      </c>
      <c r="E272" s="43">
        <f t="shared" si="33"/>
        <v>0</v>
      </c>
    </row>
    <row r="273" spans="1:5" s="8" customFormat="1" ht="13.5" customHeight="1">
      <c r="A273" s="56" t="s">
        <v>73</v>
      </c>
      <c r="B273" s="64">
        <v>597200</v>
      </c>
      <c r="C273" s="64">
        <v>597200</v>
      </c>
      <c r="D273" s="40">
        <f t="shared" si="32"/>
        <v>1</v>
      </c>
      <c r="E273" s="43">
        <f t="shared" si="33"/>
        <v>0</v>
      </c>
    </row>
    <row r="274" spans="1:5" s="8" customFormat="1" ht="13.5" customHeight="1">
      <c r="A274" s="56" t="s">
        <v>67</v>
      </c>
      <c r="B274" s="64">
        <v>6032.32</v>
      </c>
      <c r="C274" s="64">
        <v>6032.32</v>
      </c>
      <c r="D274" s="40">
        <f t="shared" si="32"/>
        <v>1</v>
      </c>
      <c r="E274" s="43">
        <f t="shared" si="33"/>
        <v>0</v>
      </c>
    </row>
    <row r="275" spans="1:5" s="8" customFormat="1" ht="13.5" customHeight="1">
      <c r="A275" s="56" t="s">
        <v>68</v>
      </c>
      <c r="B275" s="64">
        <v>8617.6</v>
      </c>
      <c r="C275" s="64">
        <v>8617.6</v>
      </c>
      <c r="D275" s="40">
        <f t="shared" si="32"/>
        <v>1</v>
      </c>
      <c r="E275" s="43">
        <f t="shared" si="33"/>
        <v>0</v>
      </c>
    </row>
    <row r="276" spans="1:5" s="8" customFormat="1" ht="14.25" customHeight="1">
      <c r="A276" s="39" t="s">
        <v>38</v>
      </c>
      <c r="B276" s="49">
        <f>B282+B279+B278+B277</f>
        <v>18308905.419999998</v>
      </c>
      <c r="C276" s="49">
        <f>C282+C279+C278+C277</f>
        <v>18171259.47</v>
      </c>
      <c r="D276" s="40">
        <f aca="true" t="shared" si="34" ref="D276:D291">IF(B276=0,"   ",C276/B276)</f>
        <v>0.9924820218990459</v>
      </c>
      <c r="E276" s="43">
        <f t="shared" si="33"/>
        <v>-137645.94999999925</v>
      </c>
    </row>
    <row r="277" spans="1:5" s="8" customFormat="1" ht="28.5" customHeight="1">
      <c r="A277" s="39" t="s">
        <v>93</v>
      </c>
      <c r="B277" s="64">
        <v>0</v>
      </c>
      <c r="C277" s="65">
        <v>0</v>
      </c>
      <c r="D277" s="40">
        <v>0</v>
      </c>
      <c r="E277" s="43">
        <f t="shared" si="33"/>
        <v>0</v>
      </c>
    </row>
    <row r="278" spans="1:5" s="8" customFormat="1" ht="14.25" customHeight="1">
      <c r="A278" s="39" t="s">
        <v>53</v>
      </c>
      <c r="B278" s="64">
        <v>231300</v>
      </c>
      <c r="C278" s="65">
        <v>93654.05</v>
      </c>
      <c r="D278" s="40">
        <f t="shared" si="34"/>
        <v>0.40490293990488546</v>
      </c>
      <c r="E278" s="43">
        <f t="shared" si="33"/>
        <v>-137645.95</v>
      </c>
    </row>
    <row r="279" spans="1:5" s="8" customFormat="1" ht="14.25" customHeight="1">
      <c r="A279" s="39" t="s">
        <v>75</v>
      </c>
      <c r="B279" s="64">
        <f>B280+B281</f>
        <v>6505014</v>
      </c>
      <c r="C279" s="64">
        <f>C280+C281</f>
        <v>6505014</v>
      </c>
      <c r="D279" s="40">
        <f t="shared" si="34"/>
        <v>1</v>
      </c>
      <c r="E279" s="43">
        <f t="shared" si="33"/>
        <v>0</v>
      </c>
    </row>
    <row r="280" spans="1:5" s="8" customFormat="1" ht="13.5" customHeight="1">
      <c r="A280" s="56" t="s">
        <v>73</v>
      </c>
      <c r="B280" s="64">
        <v>2622420.9</v>
      </c>
      <c r="C280" s="64">
        <v>2622420.9</v>
      </c>
      <c r="D280" s="40">
        <f t="shared" si="34"/>
        <v>1</v>
      </c>
      <c r="E280" s="43">
        <f t="shared" si="33"/>
        <v>0</v>
      </c>
    </row>
    <row r="281" spans="1:5" s="8" customFormat="1" ht="13.5" customHeight="1">
      <c r="A281" s="56" t="s">
        <v>67</v>
      </c>
      <c r="B281" s="64">
        <v>3882593.1</v>
      </c>
      <c r="C281" s="64">
        <v>3882593.1</v>
      </c>
      <c r="D281" s="40">
        <f t="shared" si="34"/>
        <v>1</v>
      </c>
      <c r="E281" s="43">
        <f t="shared" si="33"/>
        <v>0</v>
      </c>
    </row>
    <row r="282" spans="1:5" s="8" customFormat="1" ht="27.75" customHeight="1">
      <c r="A282" s="39" t="s">
        <v>66</v>
      </c>
      <c r="B282" s="64">
        <f>B283+B284+B285+B286</f>
        <v>11572591.419999998</v>
      </c>
      <c r="C282" s="64">
        <f>C283+C284+C285+C286</f>
        <v>11572591.419999998</v>
      </c>
      <c r="D282" s="40">
        <f>IF(B282=0,"   ",C282/B282)</f>
        <v>1</v>
      </c>
      <c r="E282" s="43">
        <f t="shared" si="33"/>
        <v>0</v>
      </c>
    </row>
    <row r="283" spans="1:5" s="8" customFormat="1" ht="14.25" customHeight="1">
      <c r="A283" s="56" t="s">
        <v>73</v>
      </c>
      <c r="B283" s="64">
        <v>7465081.54</v>
      </c>
      <c r="C283" s="64">
        <v>7465081.54</v>
      </c>
      <c r="D283" s="40">
        <f>IF(B283=0,"   ",C283/B283)</f>
        <v>1</v>
      </c>
      <c r="E283" s="43">
        <f t="shared" si="33"/>
        <v>0</v>
      </c>
    </row>
    <row r="284" spans="1:5" s="8" customFormat="1" ht="15" customHeight="1">
      <c r="A284" s="56" t="s">
        <v>67</v>
      </c>
      <c r="B284" s="64">
        <v>3005962.09</v>
      </c>
      <c r="C284" s="64">
        <v>3005962.09</v>
      </c>
      <c r="D284" s="40">
        <f>IF(B284=0,"   ",C284/B284)</f>
        <v>1</v>
      </c>
      <c r="E284" s="43">
        <f t="shared" si="33"/>
        <v>0</v>
      </c>
    </row>
    <row r="285" spans="1:5" s="8" customFormat="1" ht="13.5" customHeight="1">
      <c r="A285" s="56" t="s">
        <v>124</v>
      </c>
      <c r="B285" s="64">
        <v>1101547.76</v>
      </c>
      <c r="C285" s="64">
        <v>1101547.76</v>
      </c>
      <c r="D285" s="40">
        <f>IF(B285=0,"   ",C285/B285)</f>
        <v>1</v>
      </c>
      <c r="E285" s="43">
        <f t="shared" si="33"/>
        <v>0</v>
      </c>
    </row>
    <row r="286" spans="1:5" s="8" customFormat="1" ht="13.5" customHeight="1">
      <c r="A286" s="56" t="s">
        <v>68</v>
      </c>
      <c r="B286" s="64">
        <v>0.03</v>
      </c>
      <c r="C286" s="64">
        <v>0.03</v>
      </c>
      <c r="D286" s="40">
        <f>IF(B286=0,"   ",C286/B286)</f>
        <v>1</v>
      </c>
      <c r="E286" s="43">
        <f>C286-B286</f>
        <v>0</v>
      </c>
    </row>
    <row r="287" spans="1:6" s="8" customFormat="1" ht="15" customHeight="1">
      <c r="A287" s="39" t="s">
        <v>54</v>
      </c>
      <c r="B287" s="49">
        <f>B288</f>
        <v>587000</v>
      </c>
      <c r="C287" s="49">
        <f>C288</f>
        <v>274036</v>
      </c>
      <c r="D287" s="40">
        <f t="shared" si="34"/>
        <v>0.46684156729131177</v>
      </c>
      <c r="E287" s="43">
        <f t="shared" si="33"/>
        <v>-312964</v>
      </c>
      <c r="F287" s="4"/>
    </row>
    <row r="288" spans="1:5" ht="14.25" customHeight="1">
      <c r="A288" s="39" t="s">
        <v>177</v>
      </c>
      <c r="B288" s="49">
        <v>587000</v>
      </c>
      <c r="C288" s="50">
        <v>274036</v>
      </c>
      <c r="D288" s="40">
        <f t="shared" si="34"/>
        <v>0.46684156729131177</v>
      </c>
      <c r="E288" s="43">
        <f t="shared" si="33"/>
        <v>-312964</v>
      </c>
    </row>
    <row r="289" spans="1:5" ht="29.25" customHeight="1">
      <c r="A289" s="39" t="s">
        <v>55</v>
      </c>
      <c r="B289" s="49">
        <f>B290</f>
        <v>2690</v>
      </c>
      <c r="C289" s="49">
        <f>C290</f>
        <v>2690</v>
      </c>
      <c r="D289" s="40">
        <f t="shared" si="34"/>
        <v>1</v>
      </c>
      <c r="E289" s="43">
        <f t="shared" si="33"/>
        <v>0</v>
      </c>
    </row>
    <row r="290" spans="1:6" ht="13.5" customHeight="1">
      <c r="A290" s="39" t="s">
        <v>56</v>
      </c>
      <c r="B290" s="64">
        <v>2690</v>
      </c>
      <c r="C290" s="50">
        <v>2690</v>
      </c>
      <c r="D290" s="40">
        <f t="shared" si="34"/>
        <v>1</v>
      </c>
      <c r="E290" s="43">
        <f t="shared" si="33"/>
        <v>0</v>
      </c>
      <c r="F290" s="8"/>
    </row>
    <row r="291" spans="1:5" s="8" customFormat="1" ht="14.25">
      <c r="A291" s="58" t="s">
        <v>10</v>
      </c>
      <c r="B291" s="52">
        <f>B55+B77+B79+B89+B145+B192+B194+B243+B265+B287+B289</f>
        <v>621135582.3100001</v>
      </c>
      <c r="C291" s="52">
        <f>C55+C77+C79+C89+C145+C192+C194+C243+C265+C287+C289</f>
        <v>501083932.53</v>
      </c>
      <c r="D291" s="42">
        <f t="shared" si="34"/>
        <v>0.8067223112005134</v>
      </c>
      <c r="E291" s="44">
        <f t="shared" si="33"/>
        <v>-120051649.78000009</v>
      </c>
    </row>
    <row r="292" spans="1:5" s="8" customFormat="1" ht="15.75" hidden="1" thickBot="1">
      <c r="A292" s="45" t="s">
        <v>11</v>
      </c>
      <c r="B292" s="55" t="e">
        <f>B57+B59+#REF!+#REF!+#REF!+B83+#REF!+#REF!+#REF!+#REF!+#REF!+#REF!+#REF!+#REF!+#REF!</f>
        <v>#REF!</v>
      </c>
      <c r="C292" s="46"/>
      <c r="D292" s="42" t="e">
        <f>IF(B292=0,"   ",C292/B292)</f>
        <v>#REF!</v>
      </c>
      <c r="E292" s="44" t="e">
        <f>C292-B292</f>
        <v>#REF!</v>
      </c>
    </row>
    <row r="293" spans="1:5" s="8" customFormat="1" ht="15.75" hidden="1" thickBot="1">
      <c r="A293" s="33" t="s">
        <v>12</v>
      </c>
      <c r="B293" s="55" t="e">
        <f>B58+#REF!+#REF!+#REF!+#REF!+#REF!+#REF!+#REF!+#REF!+#REF!+#REF!+#REF!+#REF!+B265+B68</f>
        <v>#REF!</v>
      </c>
      <c r="C293" s="34">
        <v>815256</v>
      </c>
      <c r="D293" s="42" t="e">
        <f>IF(B293=0,"   ",C293/B293)</f>
        <v>#REF!</v>
      </c>
      <c r="E293" s="44" t="e">
        <f>C293-B293</f>
        <v>#REF!</v>
      </c>
    </row>
    <row r="294" spans="1:6" s="8" customFormat="1" ht="15.75" hidden="1" thickBot="1">
      <c r="A294" s="35" t="s">
        <v>13</v>
      </c>
      <c r="B294" s="55" t="e">
        <f>#REF!+#REF!+B64+#REF!+#REF!+B84+#REF!+#REF!+#REF!+#REF!+#REF!+#REF!+#REF!+B266+B69</f>
        <v>#REF!</v>
      </c>
      <c r="C294" s="36">
        <v>1700000</v>
      </c>
      <c r="D294" s="42" t="e">
        <f>IF(B294=0,"   ",C294/B294)</f>
        <v>#REF!</v>
      </c>
      <c r="E294" s="44" t="e">
        <f>C294-B294</f>
        <v>#REF!</v>
      </c>
      <c r="F294"/>
    </row>
    <row r="295" spans="1:5" ht="19.5" customHeight="1" thickBot="1">
      <c r="A295" s="61" t="s">
        <v>74</v>
      </c>
      <c r="B295" s="62">
        <f>B53-B291</f>
        <v>-28853664.25999999</v>
      </c>
      <c r="C295" s="62">
        <f>C53-C291</f>
        <v>3406915.2099999785</v>
      </c>
      <c r="D295" s="74">
        <f>IF(B295=0,"   ",C295/B295)</f>
        <v>-0.11807565165035228</v>
      </c>
      <c r="E295" s="75">
        <f>C295-B295</f>
        <v>32260579.46999997</v>
      </c>
    </row>
    <row r="296" spans="1:5" ht="2.25" customHeight="1">
      <c r="A296" s="66"/>
      <c r="B296" s="67"/>
      <c r="C296" s="67"/>
      <c r="D296" s="67"/>
      <c r="E296" s="68"/>
    </row>
    <row r="297" spans="1:5" ht="44.25" customHeight="1">
      <c r="A297" s="59" t="s">
        <v>162</v>
      </c>
      <c r="B297" s="67"/>
      <c r="C297" s="67"/>
      <c r="D297" s="67"/>
      <c r="E297" s="68"/>
    </row>
    <row r="298" spans="1:5" ht="15" customHeight="1">
      <c r="A298" s="59" t="s">
        <v>34</v>
      </c>
      <c r="B298" s="67"/>
      <c r="C298" s="81" t="s">
        <v>163</v>
      </c>
      <c r="D298" s="81"/>
      <c r="E298" s="68"/>
    </row>
    <row r="299" spans="1:5" ht="39.75" customHeight="1">
      <c r="A299" s="73"/>
      <c r="B299" s="67"/>
      <c r="C299" s="67"/>
      <c r="D299" s="67"/>
      <c r="E299" s="68"/>
    </row>
    <row r="300" spans="1:5" ht="19.5" customHeight="1">
      <c r="A300" s="73"/>
      <c r="B300" s="67"/>
      <c r="C300" s="67"/>
      <c r="D300" s="67"/>
      <c r="E300" s="68"/>
    </row>
    <row r="301" spans="1:5" ht="19.5" customHeight="1">
      <c r="A301" s="73"/>
      <c r="B301" s="67"/>
      <c r="C301" s="67"/>
      <c r="D301" s="67"/>
      <c r="E301" s="68"/>
    </row>
    <row r="302" spans="1:6" ht="19.5" customHeight="1">
      <c r="A302" s="66"/>
      <c r="B302" s="67"/>
      <c r="C302" s="67"/>
      <c r="D302" s="67"/>
      <c r="E302" s="68"/>
      <c r="F302" s="8"/>
    </row>
    <row r="303" spans="1:5" s="8" customFormat="1" ht="20.25" customHeight="1">
      <c r="A303" s="59"/>
      <c r="B303" s="59"/>
      <c r="C303" s="80"/>
      <c r="D303" s="80"/>
      <c r="E303" s="80"/>
    </row>
    <row r="304" spans="1:5" s="8" customFormat="1" ht="9.75" customHeight="1" hidden="1">
      <c r="A304" s="32"/>
      <c r="B304" s="32"/>
      <c r="C304" s="37"/>
      <c r="D304" s="32"/>
      <c r="E304" s="38"/>
    </row>
    <row r="305" spans="1:5" s="8" customFormat="1" ht="14.25" customHeight="1" hidden="1">
      <c r="A305" s="18"/>
      <c r="B305" s="18"/>
      <c r="C305" s="77"/>
      <c r="D305" s="77"/>
      <c r="E305" s="77"/>
    </row>
    <row r="306" spans="1:5" s="8" customFormat="1" ht="17.25" customHeight="1">
      <c r="A306" s="59"/>
      <c r="B306" s="18"/>
      <c r="C306" s="59"/>
      <c r="D306" s="63"/>
      <c r="E306" s="63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5" s="8" customFormat="1" ht="12.75">
      <c r="C313" s="7"/>
      <c r="E313" s="2"/>
    </row>
    <row r="314" spans="3:5" s="8" customFormat="1" ht="12.75">
      <c r="C314" s="7"/>
      <c r="E314" s="2"/>
    </row>
    <row r="315" spans="3:6" s="8" customFormat="1" ht="12.75">
      <c r="C315" s="7"/>
      <c r="E315" s="2"/>
      <c r="F315" s="4"/>
    </row>
    <row r="324" ht="11.25" customHeight="1"/>
    <row r="325" ht="11.25" customHeight="1" hidden="1"/>
    <row r="326" ht="12.75" hidden="1"/>
    <row r="327" ht="12.75" hidden="1"/>
    <row r="328" ht="12.75" hidden="1"/>
    <row r="329" ht="12.75" hidden="1"/>
    <row r="330" ht="12.75" hidden="1"/>
    <row r="331" ht="12.75" hidden="1"/>
  </sheetData>
  <sheetProtection/>
  <mergeCells count="4">
    <mergeCell ref="C305:E305"/>
    <mergeCell ref="A1:E1"/>
    <mergeCell ref="C303:E303"/>
    <mergeCell ref="C298:D298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2022-11-11T14:33:52Z</cp:lastPrinted>
  <dcterms:created xsi:type="dcterms:W3CDTF">2001-03-21T05:21:19Z</dcterms:created>
  <dcterms:modified xsi:type="dcterms:W3CDTF">2022-11-11T14:35:00Z</dcterms:modified>
  <cp:category/>
  <cp:version/>
  <cp:contentType/>
  <cp:contentStatus/>
</cp:coreProperties>
</file>