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'Лист1'!$A$1:$E$380</definedName>
  </definedNames>
  <calcPr fullCalcOnLoad="1"/>
</workbook>
</file>

<file path=xl/sharedStrings.xml><?xml version="1.0" encoding="utf-8"?>
<sst xmlns="http://schemas.openxmlformats.org/spreadsheetml/2006/main" count="360" uniqueCount="259">
  <si>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</si>
  <si>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</si>
  <si>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</si>
  <si>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</si>
  <si>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</si>
  <si>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</si>
  <si>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</si>
  <si>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</si>
  <si>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</si>
  <si>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</si>
  <si>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</si>
  <si>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</si>
  <si>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</si>
  <si>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</si>
  <si>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</si>
  <si>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</si>
  <si>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</si>
  <si>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</si>
  <si>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</si>
  <si>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</si>
  <si>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</si>
  <si>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</si>
  <si>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</si>
  <si>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</si>
  <si>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</si>
  <si>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</si>
  <si>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</si>
  <si>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</si>
  <si>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</si>
  <si>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</si>
  <si>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</si>
  <si>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</si>
  <si>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</si>
  <si>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</si>
  <si>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</si>
  <si>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</si>
  <si>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</si>
  <si>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</si>
  <si>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</si>
  <si>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</si>
  <si>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</si>
  <si>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</si>
  <si>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</si>
  <si>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</si>
  <si>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</si>
  <si>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</si>
  <si>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</si>
  <si>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</si>
  <si>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</si>
  <si>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</si>
  <si>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</si>
  <si>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</si>
  <si>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</si>
  <si>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</si>
  <si>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</si>
  <si>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</si>
  <si>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</si>
  <si>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</si>
  <si>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</si>
  <si>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</si>
  <si>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</si>
  <si>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</si>
  <si>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</si>
  <si>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</si>
  <si>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</si>
  <si>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</si>
  <si>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</si>
  <si>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</si>
  <si>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</si>
  <si>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</si>
  <si>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</si>
  <si>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</si>
  <si>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</si>
  <si>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</si>
  <si>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</si>
  <si>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</si>
  <si>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</si>
  <si>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</si>
  <si>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</si>
  <si>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</si>
  <si>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</si>
  <si>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</si>
  <si>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</si>
  <si>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</si>
  <si>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</si>
  <si>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</si>
  <si>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</si>
  <si>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</si>
  <si>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</si>
  <si>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</si>
  <si>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</si>
  <si>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</si>
  <si>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</si>
  <si>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</si>
  <si>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</si>
  <si>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</si>
  <si>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</si>
  <si>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</si>
  <si>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</si>
  <si>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</si>
  <si>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</si>
  <si>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</si>
  <si>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</si>
  <si>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</si>
  <si>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</si>
  <si>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</si>
  <si>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</si>
  <si>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</si>
  <si>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</si>
  <si>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</si>
  <si>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</si>
  <si>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</si>
  <si>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</si>
  <si>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</si>
  <si>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</si>
  <si>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</si>
  <si>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</si>
  <si>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</si>
  <si>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</si>
  <si>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</si>
  <si>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</si>
  <si>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</si>
  <si>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</si>
  <si>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</si>
  <si>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</si>
  <si>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</si>
  <si>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</si>
  <si>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</si>
  <si>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</si>
  <si>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</si>
  <si>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</si>
  <si>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</si>
  <si>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</si>
  <si>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</si>
  <si>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</si>
  <si>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</si>
  <si>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</si>
  <si>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</si>
  <si>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</si>
  <si>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</si>
  <si>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</si>
  <si>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</si>
  <si>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</si>
  <si>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</si>
  <si>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</si>
  <si>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</si>
  <si>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</si>
  <si>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</si>
  <si>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</si>
  <si>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</si>
  <si>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</si>
  <si>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</si>
  <si>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</si>
  <si>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</si>
  <si>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 xml:space="preserve">Субсидии на поддержку отрасли культуры 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</si>
  <si>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</si>
  <si>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</si>
  <si>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</si>
  <si>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</si>
  <si>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</si>
  <si>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</si>
  <si>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</si>
  <si>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</si>
  <si>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</si>
  <si>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</si>
  <si>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</si>
  <si>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</si>
  <si>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</si>
  <si>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И.о. начальника финансового отдела</t>
  </si>
  <si>
    <t>Т.Н. Манюкова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</si>
  <si>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</si>
  <si>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</si>
  <si>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</si>
  <si>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</si>
  <si>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</si>
  <si>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</si>
  <si>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</si>
  <si>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</si>
  <si>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</si>
  <si>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</si>
  <si>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</si>
  <si>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</si>
  <si>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</si>
  <si>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учет граждан (респ. ср-ва)</t>
  </si>
  <si>
    <t>обеспечение перевозок пассажиров автомобильным транспортом</t>
  </si>
  <si>
    <t>из них республиканские средства</t>
  </si>
  <si>
    <t>организация оздоровительной кампании детей в летнее время</t>
  </si>
  <si>
    <t>спортивные мероприятия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</si>
  <si>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</si>
  <si>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</si>
  <si>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</si>
  <si>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строительство объектов инженерной инфраструктуры для модульных ФАПов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</si>
  <si>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</si>
  <si>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(респ. ср-ва)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</si>
  <si>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</si>
  <si>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</si>
  <si>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</si>
  <si>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мероприятий по благоустройству дворовых территорий и тротуаров (респ. ср-ва)</t>
  </si>
  <si>
    <t>реализация вопросов местного значения в сфере образования, культуры, физической культуры и спорта</t>
  </si>
  <si>
    <t>Уточненный план на 2022 год</t>
  </si>
  <si>
    <t>% исполне-ния к плану 2022 г.</t>
  </si>
  <si>
    <t>Отклонение от плана 2022 г            ( +, - )</t>
  </si>
  <si>
    <t>Единый налог на вмененный доход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</si>
  <si>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</si>
  <si>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</si>
  <si>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(фед. ср-ва)</t>
  </si>
  <si>
    <t>реализация мероприятий по развитию общественной инфраструктуры населенных пунктов в рамках празднования Дня Республики (респ. ср-ва)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</si>
  <si>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</si>
  <si>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</si>
  <si>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</si>
  <si>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</si>
  <si>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реализация инициативных проектов (респ. ср-ва)</t>
  </si>
  <si>
    <t xml:space="preserve">                     учебные расходы в общеобразовательных учреждениях</t>
  </si>
  <si>
    <t>реализация инициативных проектов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</si>
  <si>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</si>
  <si>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Доходы от продажи  земельных  участков, находящихся в государственной и муниципальной собственности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</si>
  <si>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(респ. ср-ва)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</si>
  <si>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(респ. ср-ва)</t>
  </si>
  <si>
    <t>укрепление материально-технической базы муниципальных музеев (респ. ср-ва)</t>
  </si>
  <si>
    <t>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 (респ. ср-ва)</t>
  </si>
  <si>
    <t>поддержка граждан, ведущих личное подсобное хозяйство и применяющих специальный налоговый режим «Налог на профессиональный доход» (респ. ср-ва)</t>
  </si>
  <si>
    <t>Субсидии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(респ. ср-ва)</t>
  </si>
  <si>
    <t xml:space="preserve"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</si>
  <si>
    <t>укрепление материально-технической базы музея им. Лобачевского) (респ. ср-ва)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</si>
  <si>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</si>
  <si>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</si>
  <si>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содержание централизованной бухгалтерии</t>
  </si>
  <si>
    <t>профилактика правонарушений и преступности</t>
  </si>
  <si>
    <t>оплата услуг по авторскому надзору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</si>
  <si>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</si>
  <si>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</si>
  <si>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</si>
  <si>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</si>
  <si>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 xml:space="preserve"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 </t>
  </si>
  <si>
    <t xml:space="preserve">стимулирование развития приоритетных подотраслей агропромышленного комплекса и развитие малых форм хозяйствования 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</si>
  <si>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</si>
  <si>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из них на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</si>
  <si>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оснащение оборудованием кинозалов в целях обеспечения реализации программы социальной поддержки молодежи в возрасте от 14 до 22 лет для повышения доступности организаций культуры "Пушкинская карта" (респ. ср-ва)</t>
  </si>
  <si>
    <t xml:space="preserve">                      ср-ва районного бюджета (в рамках софинансирования)</t>
  </si>
  <si>
    <t>проведение дезинфекционных мероприятий в помещениях для голосования, помещениях избирательных комиссий, организующих подготовку и проведение выборов в органы местного самоуправления (респ. ср-ва)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</si>
  <si>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</si>
  <si>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ежегодные денежные поощрения и гранты Главы Чувашской Республики для поддержки инноваций в сфере образования (респ. ср-ва)</t>
  </si>
  <si>
    <t>ежегодные денежные поощрения и гранты Главы Чувашской Республики для поддержки инноваций в сфере образования (за счет средств республиканского бюджета)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</si>
  <si>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Республики, погибших (умерших) в результате участия в специальной военной операции на территориях Донецкой Народной Республики, Луганской Народной Республики и Украины с 24 февраля 2022 года (за счет средств республиканского бюджета)</t>
  </si>
  <si>
    <t>частичная компенсация дополнительных расходов на повышение оплаты труда отдельных категорий работников в связи с увеличением минимального размера оплаты труда (респ. ср-ва)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</si>
  <si>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Республики, погибших (умерших) в результате участия в специальной военной операции на территориях Донецкой Народной Республики, Луганской Народной Республики и Украины с 24 февраля 2022 года (респ. ср-ва)</t>
  </si>
  <si>
    <t>Анализ исполнения районного бюджета Козловского района на 01.01.2023 года</t>
  </si>
  <si>
    <t>Фактическое исполнение за 2022 год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</si>
  <si>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</si>
  <si>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финансовое обеспечение повышения оплаты труда отдельным категориям работников бюджетной сферы, предусмотренным указами Президента Российской Федерации от 7 мая 2012 г. № 597, от 1 июня 2012 г. № 761 (респ. ср-ва)</t>
  </si>
  <si>
    <t>Субвенции поселениям на выполнение передаваемых полномочий (респ. ср-ва)</t>
  </si>
  <si>
    <t xml:space="preserve">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«Атал», а также погибших (умерших) военнослужащих, лиц, проходивших службу в войсках национальной гвардии Российской Федерации 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</si>
  <si>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</si>
  <si>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</si>
  <si>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оплата проектно-сметной документации по благоустройству территорий и капитальному ремонту общеобразовательных учреждений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</si>
  <si>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«Атал», а также погибших (умерших) военнослужащих, лиц, проходивших службу в войсках национальной гвардии Российской Федерации (респ. ср-ва)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</si>
  <si>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 (респ. ср-ва)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</si>
  <si>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</si>
  <si>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организация и проведение фестивалей, конкурсов, торжественных вечеров, концертов и иных зрелищных мероприятий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</si>
</sst>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8"/>
  <sheetViews>
    <sheetView tabSelected="1" view="pageBreakPreview" zoomScaleSheetLayoutView="100" workbookViewId="0" topLeftCell="A136">
      <selection activeCell="H144" sqref="H144"/>
    </sheetView>
  </sheetViews>
  <sheetFormatPr defaultColWidth="9.00390625" defaultRowHeight="12.75"/>
  <cols>
    <col min="1" max="1" width="54.125" style="2" customWidth="1"/>
    <col min="2" max="2" width="16.003906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3" t="s">
        <v>246</v>
      </c>
      <c r="B1" s="84"/>
      <c r="C1" s="84"/>
      <c r="D1" s="84"/>
      <c r="E1" s="84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199</v>
      </c>
      <c r="C3" s="44" t="s">
        <v>247</v>
      </c>
      <c r="D3" s="43" t="s">
        <v>200</v>
      </c>
      <c r="E3" s="45" t="s">
        <v>201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87</v>
      </c>
      <c r="B6" s="50">
        <f>SUM(B7)</f>
        <v>89168500</v>
      </c>
      <c r="C6" s="50">
        <f>SUM(C7)</f>
        <v>94977324.44</v>
      </c>
      <c r="D6" s="28">
        <f aca="true" t="shared" si="0" ref="D6:D40">IF(B6=0,"   ",C6/B6)</f>
        <v>1.065144355237556</v>
      </c>
      <c r="E6" s="31">
        <f aca="true" t="shared" si="1" ref="E6:E40">C6-B6</f>
        <v>5808824.439999998</v>
      </c>
    </row>
    <row r="7" spans="1:5" s="5" customFormat="1" ht="15" customHeight="1">
      <c r="A7" s="27" t="s">
        <v>26</v>
      </c>
      <c r="B7" s="51">
        <v>89168500</v>
      </c>
      <c r="C7" s="55">
        <v>94977324.44</v>
      </c>
      <c r="D7" s="28">
        <f t="shared" si="0"/>
        <v>1.065144355237556</v>
      </c>
      <c r="E7" s="31">
        <f t="shared" si="1"/>
        <v>5808824.439999998</v>
      </c>
    </row>
    <row r="8" spans="1:5" s="5" customFormat="1" ht="45" customHeight="1">
      <c r="A8" s="27" t="s">
        <v>72</v>
      </c>
      <c r="B8" s="50">
        <f>SUM(B9)</f>
        <v>3655900</v>
      </c>
      <c r="C8" s="50">
        <f>SUM(C9)</f>
        <v>4242945.86</v>
      </c>
      <c r="D8" s="28">
        <f t="shared" si="0"/>
        <v>1.1605749227276458</v>
      </c>
      <c r="E8" s="31">
        <f t="shared" si="1"/>
        <v>587045.8600000003</v>
      </c>
    </row>
    <row r="9" spans="1:5" s="5" customFormat="1" ht="29.25" customHeight="1">
      <c r="A9" s="27" t="s">
        <v>73</v>
      </c>
      <c r="B9" s="51">
        <v>3655900</v>
      </c>
      <c r="C9" s="55">
        <v>4242945.86</v>
      </c>
      <c r="D9" s="28">
        <f t="shared" si="0"/>
        <v>1.1605749227276458</v>
      </c>
      <c r="E9" s="31">
        <f t="shared" si="1"/>
        <v>587045.8600000003</v>
      </c>
    </row>
    <row r="10" spans="1:5" s="6" customFormat="1" ht="15" customHeight="1">
      <c r="A10" s="39" t="s">
        <v>3</v>
      </c>
      <c r="B10" s="51">
        <f>SUM(B11:B14)</f>
        <v>5950933</v>
      </c>
      <c r="C10" s="51">
        <f>SUM(C11:C14)</f>
        <v>7919873</v>
      </c>
      <c r="D10" s="28">
        <f t="shared" si="0"/>
        <v>1.330862404265012</v>
      </c>
      <c r="E10" s="31">
        <f t="shared" si="1"/>
        <v>1968940</v>
      </c>
    </row>
    <row r="11" spans="1:5" s="5" customFormat="1" ht="28.5" customHeight="1">
      <c r="A11" s="27" t="s">
        <v>140</v>
      </c>
      <c r="B11" s="51">
        <v>4105000</v>
      </c>
      <c r="C11" s="55">
        <v>5541163.63</v>
      </c>
      <c r="D11" s="28">
        <f>IF(B11=0,"   ",C11/B11)</f>
        <v>1.3498571571254567</v>
      </c>
      <c r="E11" s="31">
        <f>C11-B11</f>
        <v>1436163.63</v>
      </c>
    </row>
    <row r="12" spans="1:5" s="5" customFormat="1" ht="15">
      <c r="A12" s="27" t="s">
        <v>202</v>
      </c>
      <c r="B12" s="51">
        <v>0</v>
      </c>
      <c r="C12" s="55">
        <v>5888.45</v>
      </c>
      <c r="D12" s="28">
        <v>0</v>
      </c>
      <c r="E12" s="31">
        <f>C12-B12</f>
        <v>5888.45</v>
      </c>
    </row>
    <row r="13" spans="1:5" s="5" customFormat="1" ht="15">
      <c r="A13" s="27" t="s">
        <v>14</v>
      </c>
      <c r="B13" s="51">
        <v>963933</v>
      </c>
      <c r="C13" s="55">
        <v>964876.43</v>
      </c>
      <c r="D13" s="28">
        <f>IF(B13=0,"   ",C13/B13)</f>
        <v>1.0009787298494812</v>
      </c>
      <c r="E13" s="31">
        <f>C13-B13</f>
        <v>943.4300000000512</v>
      </c>
    </row>
    <row r="14" spans="1:5" s="5" customFormat="1" ht="30">
      <c r="A14" s="27" t="s">
        <v>179</v>
      </c>
      <c r="B14" s="51">
        <v>882000</v>
      </c>
      <c r="C14" s="55">
        <v>1407944.49</v>
      </c>
      <c r="D14" s="28">
        <f>IF(B14=0,"   ",C14/B14)</f>
        <v>1.5963089455782313</v>
      </c>
      <c r="E14" s="31">
        <f>C14-B14</f>
        <v>525944.49</v>
      </c>
    </row>
    <row r="15" spans="1:5" s="5" customFormat="1" ht="15">
      <c r="A15" s="39" t="s">
        <v>74</v>
      </c>
      <c r="B15" s="50">
        <f>B16+B17</f>
        <v>1476000</v>
      </c>
      <c r="C15" s="50">
        <f>C16+C17</f>
        <v>1540985.3299999998</v>
      </c>
      <c r="D15" s="28">
        <f t="shared" si="0"/>
        <v>1.0440280013550134</v>
      </c>
      <c r="E15" s="31">
        <f t="shared" si="1"/>
        <v>64985.32999999984</v>
      </c>
    </row>
    <row r="16" spans="1:5" s="5" customFormat="1" ht="15">
      <c r="A16" s="27" t="s">
        <v>97</v>
      </c>
      <c r="B16" s="51">
        <v>96100</v>
      </c>
      <c r="C16" s="55">
        <v>99662.65</v>
      </c>
      <c r="D16" s="28">
        <f t="shared" si="0"/>
        <v>1.0370723204994796</v>
      </c>
      <c r="E16" s="31">
        <f t="shared" si="1"/>
        <v>3562.649999999994</v>
      </c>
    </row>
    <row r="17" spans="1:5" s="5" customFormat="1" ht="15">
      <c r="A17" s="27" t="s">
        <v>98</v>
      </c>
      <c r="B17" s="51">
        <v>1379900</v>
      </c>
      <c r="C17" s="55">
        <v>1441322.68</v>
      </c>
      <c r="D17" s="28">
        <f>IF(B17=0,"   ",C17/B17)</f>
        <v>1.0445124139430393</v>
      </c>
      <c r="E17" s="31">
        <f>C17-B17</f>
        <v>61422.679999999935</v>
      </c>
    </row>
    <row r="18" spans="1:5" s="5" customFormat="1" ht="29.25" customHeight="1">
      <c r="A18" s="39" t="s">
        <v>88</v>
      </c>
      <c r="B18" s="51">
        <f>SUM(B19:B20)</f>
        <v>0</v>
      </c>
      <c r="C18" s="51">
        <f>SUM(C19:C20)</f>
        <v>120.82</v>
      </c>
      <c r="D18" s="28" t="str">
        <f>IF(B18=0,"   ",C18/B18)</f>
        <v>   </v>
      </c>
      <c r="E18" s="31">
        <f>C18-B18</f>
        <v>120.82</v>
      </c>
    </row>
    <row r="19" spans="1:5" s="5" customFormat="1" ht="15">
      <c r="A19" s="27" t="s">
        <v>15</v>
      </c>
      <c r="B19" s="51">
        <v>0</v>
      </c>
      <c r="C19" s="51">
        <v>0</v>
      </c>
      <c r="D19" s="28" t="str">
        <f>IF(B19=0,"   ",C19/B19)</f>
        <v>   </v>
      </c>
      <c r="E19" s="31">
        <f>C19-B19</f>
        <v>0</v>
      </c>
    </row>
    <row r="20" spans="1:5" s="5" customFormat="1" ht="15">
      <c r="A20" s="27" t="s">
        <v>36</v>
      </c>
      <c r="B20" s="51">
        <v>0</v>
      </c>
      <c r="C20" s="51">
        <v>120.82</v>
      </c>
      <c r="D20" s="28">
        <v>0</v>
      </c>
      <c r="E20" s="31">
        <f t="shared" si="1"/>
        <v>120.82</v>
      </c>
    </row>
    <row r="21" spans="1:5" s="5" customFormat="1" ht="15">
      <c r="A21" s="39" t="s">
        <v>16</v>
      </c>
      <c r="B21" s="51">
        <v>1770000</v>
      </c>
      <c r="C21" s="51">
        <v>2067026.72</v>
      </c>
      <c r="D21" s="28">
        <f t="shared" si="0"/>
        <v>1.1678117062146893</v>
      </c>
      <c r="E21" s="31">
        <f t="shared" si="1"/>
        <v>297026.72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>
        <v>0</v>
      </c>
      <c r="E22" s="31">
        <f t="shared" si="1"/>
        <v>0</v>
      </c>
    </row>
    <row r="23" spans="1:5" s="5" customFormat="1" ht="17.25" customHeight="1">
      <c r="A23" s="82" t="s">
        <v>195</v>
      </c>
      <c r="B23" s="51">
        <f>B6+B8+B10+B15+B18+B21</f>
        <v>102021333</v>
      </c>
      <c r="C23" s="51">
        <f>C6+C8+C10+C15+C18+C21</f>
        <v>110748276.16999999</v>
      </c>
      <c r="D23" s="28">
        <f>IF(B23=0,"   ",C23/B23)</f>
        <v>1.0855403758545283</v>
      </c>
      <c r="E23" s="31">
        <f>C23-B23</f>
        <v>8726943.169999987</v>
      </c>
    </row>
    <row r="24" spans="1:5" s="5" customFormat="1" ht="44.25" customHeight="1">
      <c r="A24" s="39" t="s">
        <v>90</v>
      </c>
      <c r="B24" s="51">
        <f>SUM(B25:B27)</f>
        <v>5231800</v>
      </c>
      <c r="C24" s="51">
        <f>SUM(C25:C27)</f>
        <v>6370559.159999999</v>
      </c>
      <c r="D24" s="28">
        <f t="shared" si="0"/>
        <v>1.2176610650254214</v>
      </c>
      <c r="E24" s="31">
        <f t="shared" si="1"/>
        <v>1138759.1599999992</v>
      </c>
    </row>
    <row r="25" spans="1:5" s="5" customFormat="1" ht="15">
      <c r="A25" s="27" t="s">
        <v>51</v>
      </c>
      <c r="B25" s="51">
        <v>3970725.37</v>
      </c>
      <c r="C25" s="51">
        <v>4962175.56</v>
      </c>
      <c r="D25" s="28">
        <f t="shared" si="0"/>
        <v>1.249689942671608</v>
      </c>
      <c r="E25" s="31">
        <f t="shared" si="1"/>
        <v>991450.1899999995</v>
      </c>
    </row>
    <row r="26" spans="1:5" s="5" customFormat="1" ht="16.5" customHeight="1">
      <c r="A26" s="27" t="s">
        <v>115</v>
      </c>
      <c r="B26" s="51">
        <v>829586.63</v>
      </c>
      <c r="C26" s="55">
        <v>996434.38</v>
      </c>
      <c r="D26" s="28">
        <f t="shared" si="0"/>
        <v>1.2011215513441917</v>
      </c>
      <c r="E26" s="31">
        <f t="shared" si="1"/>
        <v>166847.75</v>
      </c>
    </row>
    <row r="27" spans="1:5" s="5" customFormat="1" ht="16.5" customHeight="1">
      <c r="A27" s="27" t="s">
        <v>190</v>
      </c>
      <c r="B27" s="51">
        <v>431488</v>
      </c>
      <c r="C27" s="55">
        <v>411949.22</v>
      </c>
      <c r="D27" s="28">
        <f t="shared" si="0"/>
        <v>0.9547176746514386</v>
      </c>
      <c r="E27" s="31">
        <f>C27-B27</f>
        <v>-19538.780000000028</v>
      </c>
    </row>
    <row r="28" spans="1:5" s="5" customFormat="1" ht="30" customHeight="1">
      <c r="A28" s="39" t="s">
        <v>17</v>
      </c>
      <c r="B28" s="51">
        <f>SUM(B29)</f>
        <v>658000</v>
      </c>
      <c r="C28" s="51">
        <f>SUM(C29)</f>
        <v>666199.42</v>
      </c>
      <c r="D28" s="28">
        <f t="shared" si="0"/>
        <v>1.0124611246200608</v>
      </c>
      <c r="E28" s="31">
        <f t="shared" si="1"/>
        <v>8199.420000000042</v>
      </c>
    </row>
    <row r="29" spans="1:5" s="5" customFormat="1" ht="15">
      <c r="A29" s="27" t="s">
        <v>18</v>
      </c>
      <c r="B29" s="51">
        <v>658000</v>
      </c>
      <c r="C29" s="51">
        <v>666199.42</v>
      </c>
      <c r="D29" s="28">
        <f t="shared" si="0"/>
        <v>1.0124611246200608</v>
      </c>
      <c r="E29" s="31">
        <f t="shared" si="1"/>
        <v>8199.420000000042</v>
      </c>
    </row>
    <row r="30" spans="1:5" s="5" customFormat="1" ht="30">
      <c r="A30" s="39" t="s">
        <v>91</v>
      </c>
      <c r="B30" s="51">
        <v>1687800</v>
      </c>
      <c r="C30" s="51">
        <v>1711051.64</v>
      </c>
      <c r="D30" s="28">
        <f t="shared" si="0"/>
        <v>1.013776300509539</v>
      </c>
      <c r="E30" s="31">
        <f t="shared" si="1"/>
        <v>23251.639999999898</v>
      </c>
    </row>
    <row r="31" spans="1:5" s="5" customFormat="1" ht="30" customHeight="1">
      <c r="A31" s="39" t="s">
        <v>92</v>
      </c>
      <c r="B31" s="51">
        <f>SUM(B32,B33)</f>
        <v>4761800</v>
      </c>
      <c r="C31" s="51">
        <f>SUM(C32,C33)</f>
        <v>7405340.859999999</v>
      </c>
      <c r="D31" s="28">
        <f t="shared" si="0"/>
        <v>1.5551557940274685</v>
      </c>
      <c r="E31" s="31">
        <f t="shared" si="1"/>
        <v>2643540.8599999994</v>
      </c>
    </row>
    <row r="32" spans="1:5" s="5" customFormat="1" ht="30">
      <c r="A32" s="27" t="s">
        <v>93</v>
      </c>
      <c r="B32" s="51">
        <v>1567900</v>
      </c>
      <c r="C32" s="51">
        <v>3723488.05</v>
      </c>
      <c r="D32" s="28">
        <f t="shared" si="0"/>
        <v>2.374824956948785</v>
      </c>
      <c r="E32" s="31">
        <f t="shared" si="1"/>
        <v>2155588.05</v>
      </c>
    </row>
    <row r="33" spans="1:5" s="5" customFormat="1" ht="30">
      <c r="A33" s="27" t="s">
        <v>215</v>
      </c>
      <c r="B33" s="51">
        <v>3193900</v>
      </c>
      <c r="C33" s="51">
        <v>3681852.81</v>
      </c>
      <c r="D33" s="28">
        <f t="shared" si="0"/>
        <v>1.1527764832962835</v>
      </c>
      <c r="E33" s="31">
        <f t="shared" si="1"/>
        <v>487952.81000000006</v>
      </c>
    </row>
    <row r="34" spans="1:5" s="5" customFormat="1" ht="17.25" customHeight="1">
      <c r="A34" s="39" t="s">
        <v>89</v>
      </c>
      <c r="B34" s="51">
        <v>910100</v>
      </c>
      <c r="C34" s="51">
        <v>1020724.56</v>
      </c>
      <c r="D34" s="28">
        <f t="shared" si="0"/>
        <v>1.1215520931765741</v>
      </c>
      <c r="E34" s="31">
        <f t="shared" si="1"/>
        <v>110624.56000000006</v>
      </c>
    </row>
    <row r="35" spans="1:5" s="5" customFormat="1" ht="15">
      <c r="A35" s="39" t="s">
        <v>19</v>
      </c>
      <c r="B35" s="51">
        <f>B36+B37</f>
        <v>0</v>
      </c>
      <c r="C35" s="51">
        <f>C36+C37</f>
        <v>0</v>
      </c>
      <c r="D35" s="28">
        <v>0</v>
      </c>
      <c r="E35" s="31">
        <f t="shared" si="1"/>
        <v>0</v>
      </c>
    </row>
    <row r="36" spans="1:5" s="8" customFormat="1" ht="15" customHeight="1">
      <c r="A36" s="27" t="s">
        <v>28</v>
      </c>
      <c r="B36" s="51">
        <v>0</v>
      </c>
      <c r="C36" s="50">
        <v>0</v>
      </c>
      <c r="D36" s="28">
        <v>0</v>
      </c>
      <c r="E36" s="31">
        <f t="shared" si="1"/>
        <v>0</v>
      </c>
    </row>
    <row r="37" spans="1:5" s="8" customFormat="1" ht="15" customHeight="1">
      <c r="A37" s="27" t="s">
        <v>95</v>
      </c>
      <c r="B37" s="51">
        <v>0</v>
      </c>
      <c r="C37" s="50">
        <v>0</v>
      </c>
      <c r="D37" s="28">
        <v>0</v>
      </c>
      <c r="E37" s="31">
        <f t="shared" si="1"/>
        <v>0</v>
      </c>
    </row>
    <row r="38" spans="1:5" s="8" customFormat="1" ht="15" customHeight="1">
      <c r="A38" s="40" t="s">
        <v>196</v>
      </c>
      <c r="B38" s="51">
        <f>B24+B28+B30+B31+B34+B35</f>
        <v>13249500</v>
      </c>
      <c r="C38" s="51">
        <f>C24+C28+C30+C31+C34+C35</f>
        <v>17173875.639999997</v>
      </c>
      <c r="D38" s="28">
        <f>IF(B38=0,"   ",C38/B38)</f>
        <v>1.2961904705837954</v>
      </c>
      <c r="E38" s="31">
        <f>C38-B38</f>
        <v>3924375.639999997</v>
      </c>
    </row>
    <row r="39" spans="1:5" s="8" customFormat="1" ht="17.25" customHeight="1">
      <c r="A39" s="40" t="s">
        <v>4</v>
      </c>
      <c r="B39" s="52">
        <f>SUM(B6,B10,B18,B21,B22,B24,B28,B30,B31,B34,B35,B8,B15)</f>
        <v>115270833</v>
      </c>
      <c r="C39" s="52">
        <f>SUM(C6,C10,C18,C21,C22,C24,C28,C30,C31,C34,C35,C8,C15)</f>
        <v>127922151.80999999</v>
      </c>
      <c r="D39" s="30">
        <f t="shared" si="0"/>
        <v>1.109752991981935</v>
      </c>
      <c r="E39" s="32">
        <f t="shared" si="1"/>
        <v>12651318.809999987</v>
      </c>
    </row>
    <row r="40" spans="1:5" s="8" customFormat="1" ht="18" customHeight="1">
      <c r="A40" s="40" t="s">
        <v>56</v>
      </c>
      <c r="B40" s="52">
        <f>B41+B43+B45+B100+B125+B42</f>
        <v>507880643.21</v>
      </c>
      <c r="C40" s="52">
        <f>C41+C43+C45+C100+C125+C42</f>
        <v>507287408.00999993</v>
      </c>
      <c r="D40" s="30">
        <f t="shared" si="0"/>
        <v>0.9988319397324329</v>
      </c>
      <c r="E40" s="32">
        <f t="shared" si="1"/>
        <v>-593235.2000000477</v>
      </c>
    </row>
    <row r="41" spans="1:5" s="8" customFormat="1" ht="31.5" customHeight="1">
      <c r="A41" s="27" t="s">
        <v>37</v>
      </c>
      <c r="B41" s="51">
        <v>-1493072.55</v>
      </c>
      <c r="C41" s="51">
        <v>-1493072.55</v>
      </c>
      <c r="D41" s="28">
        <v>0</v>
      </c>
      <c r="E41" s="31">
        <f aca="true" t="shared" si="2" ref="E41:E54">C41-B41</f>
        <v>0</v>
      </c>
    </row>
    <row r="42" spans="1:5" s="8" customFormat="1" ht="46.5" customHeight="1">
      <c r="A42" s="27" t="s">
        <v>69</v>
      </c>
      <c r="B42" s="51">
        <v>1195727.33</v>
      </c>
      <c r="C42" s="50">
        <v>1195727.33</v>
      </c>
      <c r="D42" s="28">
        <v>0</v>
      </c>
      <c r="E42" s="31">
        <f t="shared" si="2"/>
        <v>0</v>
      </c>
    </row>
    <row r="43" spans="1:5" s="8" customFormat="1" ht="18.75" customHeight="1">
      <c r="A43" s="27" t="s">
        <v>82</v>
      </c>
      <c r="B43" s="51">
        <f>B44</f>
        <v>10469900</v>
      </c>
      <c r="C43" s="51">
        <f>C44</f>
        <v>10469900</v>
      </c>
      <c r="D43" s="28">
        <f aca="true" t="shared" si="3" ref="D43:D50">IF(B43=0,"   ",C43/B43)</f>
        <v>1</v>
      </c>
      <c r="E43" s="31">
        <f t="shared" si="2"/>
        <v>0</v>
      </c>
    </row>
    <row r="44" spans="1:5" s="8" customFormat="1" ht="30" customHeight="1">
      <c r="A44" s="27" t="s">
        <v>170</v>
      </c>
      <c r="B44" s="51">
        <v>10469900</v>
      </c>
      <c r="C44" s="50">
        <v>10469900</v>
      </c>
      <c r="D44" s="28">
        <f t="shared" si="3"/>
        <v>1</v>
      </c>
      <c r="E44" s="31">
        <f>C44-B44</f>
        <v>0</v>
      </c>
    </row>
    <row r="45" spans="1:5" s="5" customFormat="1" ht="30.75" customHeight="1">
      <c r="A45" s="27" t="s">
        <v>141</v>
      </c>
      <c r="B45" s="51">
        <f>B46+B51+B54+B59+B65+B72+B75+B84+B62+B69+B68+B80</f>
        <v>175524494.45999998</v>
      </c>
      <c r="C45" s="51">
        <f>C46+C51+C54+C59+C65+C72+C75+C84+C62+C69+C68+C80</f>
        <v>175069398.45999998</v>
      </c>
      <c r="D45" s="28">
        <f t="shared" si="3"/>
        <v>0.99740722227174</v>
      </c>
      <c r="E45" s="31">
        <f t="shared" si="2"/>
        <v>-455096</v>
      </c>
    </row>
    <row r="46" spans="1:5" s="5" customFormat="1" ht="73.5" customHeight="1">
      <c r="A46" s="27" t="s">
        <v>126</v>
      </c>
      <c r="B46" s="51">
        <f>B48+B49+B50</f>
        <v>51221597</v>
      </c>
      <c r="C46" s="51">
        <f>C48+C49+C50</f>
        <v>51221597</v>
      </c>
      <c r="D46" s="28">
        <f t="shared" si="3"/>
        <v>1</v>
      </c>
      <c r="E46" s="31">
        <f>C46-B46</f>
        <v>0</v>
      </c>
    </row>
    <row r="47" spans="1:5" s="5" customFormat="1" ht="15">
      <c r="A47" s="27" t="s">
        <v>83</v>
      </c>
      <c r="B47" s="51"/>
      <c r="C47" s="55"/>
      <c r="D47" s="28" t="str">
        <f t="shared" si="3"/>
        <v>   </v>
      </c>
      <c r="E47" s="31">
        <f>C47-B47</f>
        <v>0</v>
      </c>
    </row>
    <row r="48" spans="1:5" s="5" customFormat="1" ht="45">
      <c r="A48" s="27" t="s">
        <v>142</v>
      </c>
      <c r="B48" s="51">
        <v>20642373</v>
      </c>
      <c r="C48" s="55">
        <v>20642373</v>
      </c>
      <c r="D48" s="28">
        <f t="shared" si="3"/>
        <v>1</v>
      </c>
      <c r="E48" s="31">
        <f>C48-B48</f>
        <v>0</v>
      </c>
    </row>
    <row r="49" spans="1:5" s="5" customFormat="1" ht="45.75" customHeight="1">
      <c r="A49" s="27" t="s">
        <v>161</v>
      </c>
      <c r="B49" s="51">
        <v>28837324</v>
      </c>
      <c r="C49" s="55">
        <v>28837324</v>
      </c>
      <c r="D49" s="28">
        <f t="shared" si="3"/>
        <v>1</v>
      </c>
      <c r="E49" s="31">
        <f>C49-B49</f>
        <v>0</v>
      </c>
    </row>
    <row r="50" spans="1:5" s="5" customFormat="1" ht="30" customHeight="1">
      <c r="A50" s="27" t="s">
        <v>127</v>
      </c>
      <c r="B50" s="51">
        <v>1741900</v>
      </c>
      <c r="C50" s="55">
        <v>1741900</v>
      </c>
      <c r="D50" s="28">
        <f t="shared" si="3"/>
        <v>1</v>
      </c>
      <c r="E50" s="31">
        <f>C50-B50</f>
        <v>0</v>
      </c>
    </row>
    <row r="51" spans="1:5" s="5" customFormat="1" ht="30">
      <c r="A51" s="27" t="s">
        <v>122</v>
      </c>
      <c r="B51" s="51">
        <f>B52+B53</f>
        <v>10471043.629999999</v>
      </c>
      <c r="C51" s="51">
        <f>C52+C53</f>
        <v>10471043.629999999</v>
      </c>
      <c r="D51" s="28">
        <f aca="true" t="shared" si="4" ref="D51:D58">IF(B51=0,"   ",C51/B51)</f>
        <v>1</v>
      </c>
      <c r="E51" s="31">
        <f t="shared" si="2"/>
        <v>0</v>
      </c>
    </row>
    <row r="52" spans="1:5" s="5" customFormat="1" ht="13.5" customHeight="1">
      <c r="A52" s="41" t="s">
        <v>66</v>
      </c>
      <c r="B52" s="51">
        <v>7465081.5</v>
      </c>
      <c r="C52" s="51">
        <v>7465081.5</v>
      </c>
      <c r="D52" s="28">
        <f t="shared" si="4"/>
        <v>1</v>
      </c>
      <c r="E52" s="31">
        <f t="shared" si="2"/>
        <v>0</v>
      </c>
    </row>
    <row r="53" spans="1:5" s="5" customFormat="1" ht="13.5" customHeight="1">
      <c r="A53" s="41" t="s">
        <v>52</v>
      </c>
      <c r="B53" s="51">
        <v>3005962.13</v>
      </c>
      <c r="C53" s="51">
        <v>3005962.13</v>
      </c>
      <c r="D53" s="28">
        <f t="shared" si="4"/>
        <v>1</v>
      </c>
      <c r="E53" s="31">
        <f t="shared" si="2"/>
        <v>0</v>
      </c>
    </row>
    <row r="54" spans="1:5" s="5" customFormat="1" ht="30">
      <c r="A54" s="27" t="s">
        <v>156</v>
      </c>
      <c r="B54" s="51">
        <f>B56</f>
        <v>603232.32</v>
      </c>
      <c r="C54" s="51">
        <f>C56</f>
        <v>603232.32</v>
      </c>
      <c r="D54" s="28">
        <f t="shared" si="4"/>
        <v>1</v>
      </c>
      <c r="E54" s="31">
        <f t="shared" si="2"/>
        <v>0</v>
      </c>
    </row>
    <row r="55" spans="1:5" s="5" customFormat="1" ht="15">
      <c r="A55" s="27" t="s">
        <v>83</v>
      </c>
      <c r="B55" s="51"/>
      <c r="C55" s="55"/>
      <c r="D55" s="28" t="str">
        <f t="shared" si="4"/>
        <v>   </v>
      </c>
      <c r="E55" s="31"/>
    </row>
    <row r="56" spans="1:5" s="5" customFormat="1" ht="30">
      <c r="A56" s="27" t="s">
        <v>143</v>
      </c>
      <c r="B56" s="51">
        <f>SUM(B57:B58)</f>
        <v>603232.32</v>
      </c>
      <c r="C56" s="51">
        <f>SUM(C57:C58)</f>
        <v>603232.32</v>
      </c>
      <c r="D56" s="28">
        <f t="shared" si="4"/>
        <v>1</v>
      </c>
      <c r="E56" s="31">
        <f aca="true" t="shared" si="5" ref="E56:E75">C56-B56</f>
        <v>0</v>
      </c>
    </row>
    <row r="57" spans="1:5" ht="16.5" customHeight="1">
      <c r="A57" s="41" t="s">
        <v>66</v>
      </c>
      <c r="B57" s="51">
        <v>597200</v>
      </c>
      <c r="C57" s="65">
        <v>597200</v>
      </c>
      <c r="D57" s="28">
        <f t="shared" si="4"/>
        <v>1</v>
      </c>
      <c r="E57" s="67">
        <f t="shared" si="5"/>
        <v>0</v>
      </c>
    </row>
    <row r="58" spans="1:5" ht="15.75" customHeight="1">
      <c r="A58" s="41" t="s">
        <v>52</v>
      </c>
      <c r="B58" s="51">
        <v>6032.32</v>
      </c>
      <c r="C58" s="65">
        <v>6032.32</v>
      </c>
      <c r="D58" s="28">
        <f t="shared" si="4"/>
        <v>1</v>
      </c>
      <c r="E58" s="67">
        <f t="shared" si="5"/>
        <v>0</v>
      </c>
    </row>
    <row r="59" spans="1:5" s="5" customFormat="1" ht="45">
      <c r="A59" s="27" t="s">
        <v>171</v>
      </c>
      <c r="B59" s="51">
        <f>B60+B61</f>
        <v>2664529.75</v>
      </c>
      <c r="C59" s="51">
        <f>C60+C61</f>
        <v>2664529.75</v>
      </c>
      <c r="D59" s="28">
        <v>0</v>
      </c>
      <c r="E59" s="31">
        <f t="shared" si="5"/>
        <v>0</v>
      </c>
    </row>
    <row r="60" spans="1:5" s="5" customFormat="1" ht="13.5" customHeight="1">
      <c r="A60" s="41" t="s">
        <v>66</v>
      </c>
      <c r="B60" s="51">
        <v>2651140.09</v>
      </c>
      <c r="C60" s="51">
        <v>2651140.09</v>
      </c>
      <c r="D60" s="28">
        <v>0</v>
      </c>
      <c r="E60" s="31">
        <f t="shared" si="5"/>
        <v>0</v>
      </c>
    </row>
    <row r="61" spans="1:5" s="5" customFormat="1" ht="13.5" customHeight="1">
      <c r="A61" s="41" t="s">
        <v>52</v>
      </c>
      <c r="B61" s="51">
        <v>13389.66</v>
      </c>
      <c r="C61" s="51">
        <v>13389.66</v>
      </c>
      <c r="D61" s="28">
        <v>0</v>
      </c>
      <c r="E61" s="31">
        <f t="shared" si="5"/>
        <v>0</v>
      </c>
    </row>
    <row r="62" spans="1:5" s="5" customFormat="1" ht="75" customHeight="1">
      <c r="A62" s="27" t="s">
        <v>203</v>
      </c>
      <c r="B62" s="51">
        <f>B63+B64</f>
        <v>3010608.21</v>
      </c>
      <c r="C62" s="51">
        <f>C63+C64</f>
        <v>3010608.21</v>
      </c>
      <c r="D62" s="28">
        <f aca="true" t="shared" si="6" ref="D62:D74">IF(B62=0,"   ",C62/B62)</f>
        <v>1</v>
      </c>
      <c r="E62" s="31">
        <f>C62-B62</f>
        <v>0</v>
      </c>
    </row>
    <row r="63" spans="1:5" s="5" customFormat="1" ht="15" customHeight="1">
      <c r="A63" s="41" t="s">
        <v>66</v>
      </c>
      <c r="B63" s="51">
        <v>2980502.13</v>
      </c>
      <c r="C63" s="51">
        <v>2980502.13</v>
      </c>
      <c r="D63" s="28">
        <f t="shared" si="6"/>
        <v>1</v>
      </c>
      <c r="E63" s="31">
        <f>C63-B63</f>
        <v>0</v>
      </c>
    </row>
    <row r="64" spans="1:5" s="5" customFormat="1" ht="15.75" customHeight="1">
      <c r="A64" s="41" t="s">
        <v>52</v>
      </c>
      <c r="B64" s="51">
        <v>30106.08</v>
      </c>
      <c r="C64" s="51">
        <v>30106.08</v>
      </c>
      <c r="D64" s="28">
        <f t="shared" si="6"/>
        <v>1</v>
      </c>
      <c r="E64" s="31">
        <f>C64-B64</f>
        <v>0</v>
      </c>
    </row>
    <row r="65" spans="1:5" s="5" customFormat="1" ht="75" customHeight="1">
      <c r="A65" s="27" t="s">
        <v>167</v>
      </c>
      <c r="B65" s="51">
        <f>B66+B67</f>
        <v>5721260.03</v>
      </c>
      <c r="C65" s="51">
        <f>C66+C67</f>
        <v>5721260.03</v>
      </c>
      <c r="D65" s="28">
        <f t="shared" si="6"/>
        <v>1</v>
      </c>
      <c r="E65" s="31">
        <f t="shared" si="5"/>
        <v>0</v>
      </c>
    </row>
    <row r="66" spans="1:5" s="5" customFormat="1" ht="15" customHeight="1">
      <c r="A66" s="41" t="s">
        <v>66</v>
      </c>
      <c r="B66" s="51">
        <v>5692509.99</v>
      </c>
      <c r="C66" s="51">
        <v>5692509.99</v>
      </c>
      <c r="D66" s="28">
        <f t="shared" si="6"/>
        <v>1</v>
      </c>
      <c r="E66" s="31">
        <f t="shared" si="5"/>
        <v>0</v>
      </c>
    </row>
    <row r="67" spans="1:5" s="5" customFormat="1" ht="15.75" customHeight="1">
      <c r="A67" s="41" t="s">
        <v>52</v>
      </c>
      <c r="B67" s="51">
        <v>28750.04</v>
      </c>
      <c r="C67" s="51">
        <v>28750.04</v>
      </c>
      <c r="D67" s="28">
        <f t="shared" si="6"/>
        <v>1</v>
      </c>
      <c r="E67" s="31">
        <f t="shared" si="5"/>
        <v>0</v>
      </c>
    </row>
    <row r="68" spans="1:5" s="5" customFormat="1" ht="75" customHeight="1">
      <c r="A68" s="27" t="s">
        <v>221</v>
      </c>
      <c r="B68" s="51">
        <v>9548369.6</v>
      </c>
      <c r="C68" s="51">
        <v>9548369.6</v>
      </c>
      <c r="D68" s="28">
        <f>IF(B68=0,"   ",C68/B68)</f>
        <v>1</v>
      </c>
      <c r="E68" s="31">
        <f>C68-B68</f>
        <v>0</v>
      </c>
    </row>
    <row r="69" spans="1:5" s="5" customFormat="1" ht="57.75" customHeight="1">
      <c r="A69" s="27" t="s">
        <v>204</v>
      </c>
      <c r="B69" s="51">
        <f>B70+B71</f>
        <v>554100</v>
      </c>
      <c r="C69" s="51">
        <f>C70+C71</f>
        <v>554100</v>
      </c>
      <c r="D69" s="28">
        <f t="shared" si="6"/>
        <v>1</v>
      </c>
      <c r="E69" s="31">
        <f t="shared" si="5"/>
        <v>0</v>
      </c>
    </row>
    <row r="70" spans="1:5" s="5" customFormat="1" ht="15" customHeight="1">
      <c r="A70" s="41" t="s">
        <v>66</v>
      </c>
      <c r="B70" s="51">
        <v>548559</v>
      </c>
      <c r="C70" s="51">
        <v>548559</v>
      </c>
      <c r="D70" s="28">
        <f t="shared" si="6"/>
        <v>1</v>
      </c>
      <c r="E70" s="31">
        <f t="shared" si="5"/>
        <v>0</v>
      </c>
    </row>
    <row r="71" spans="1:5" s="5" customFormat="1" ht="15.75" customHeight="1">
      <c r="A71" s="41" t="s">
        <v>52</v>
      </c>
      <c r="B71" s="51">
        <v>5541</v>
      </c>
      <c r="C71" s="51">
        <v>5541</v>
      </c>
      <c r="D71" s="28">
        <f t="shared" si="6"/>
        <v>1</v>
      </c>
      <c r="E71" s="31">
        <f t="shared" si="5"/>
        <v>0</v>
      </c>
    </row>
    <row r="72" spans="1:5" ht="30.75" customHeight="1">
      <c r="A72" s="39" t="s">
        <v>111</v>
      </c>
      <c r="B72" s="51">
        <f>B73+B74</f>
        <v>5722314.15</v>
      </c>
      <c r="C72" s="51">
        <f>C73+C74</f>
        <v>5722314.15</v>
      </c>
      <c r="D72" s="28">
        <f t="shared" si="6"/>
        <v>1</v>
      </c>
      <c r="E72" s="67">
        <f t="shared" si="5"/>
        <v>0</v>
      </c>
    </row>
    <row r="73" spans="1:5" ht="16.5" customHeight="1">
      <c r="A73" s="41" t="s">
        <v>66</v>
      </c>
      <c r="B73" s="51">
        <v>5682137.42</v>
      </c>
      <c r="C73" s="51">
        <v>5682137.42</v>
      </c>
      <c r="D73" s="28">
        <f t="shared" si="6"/>
        <v>1</v>
      </c>
      <c r="E73" s="67">
        <f t="shared" si="5"/>
        <v>0</v>
      </c>
    </row>
    <row r="74" spans="1:5" ht="15.75" customHeight="1">
      <c r="A74" s="41" t="s">
        <v>52</v>
      </c>
      <c r="B74" s="51">
        <v>40176.73</v>
      </c>
      <c r="C74" s="51">
        <v>40176.73</v>
      </c>
      <c r="D74" s="28">
        <f t="shared" si="6"/>
        <v>1</v>
      </c>
      <c r="E74" s="67">
        <f t="shared" si="5"/>
        <v>0</v>
      </c>
    </row>
    <row r="75" spans="1:5" s="5" customFormat="1" ht="15">
      <c r="A75" s="27" t="s">
        <v>154</v>
      </c>
      <c r="B75" s="51">
        <f>B77</f>
        <v>300000</v>
      </c>
      <c r="C75" s="51">
        <f>C77</f>
        <v>300000</v>
      </c>
      <c r="D75" s="28">
        <f aca="true" t="shared" si="7" ref="D75:D99">IF(B75=0,"   ",C75/B75)</f>
        <v>1</v>
      </c>
      <c r="E75" s="31">
        <f t="shared" si="5"/>
        <v>0</v>
      </c>
    </row>
    <row r="76" spans="1:5" s="5" customFormat="1" ht="15">
      <c r="A76" s="27" t="s">
        <v>83</v>
      </c>
      <c r="B76" s="51"/>
      <c r="C76" s="55"/>
      <c r="D76" s="28" t="str">
        <f t="shared" si="7"/>
        <v>   </v>
      </c>
      <c r="E76" s="31">
        <f aca="true" t="shared" si="8" ref="E76:E88">C76-B76</f>
        <v>0</v>
      </c>
    </row>
    <row r="77" spans="1:5" s="5" customFormat="1" ht="30">
      <c r="A77" s="27" t="s">
        <v>155</v>
      </c>
      <c r="B77" s="51">
        <f>B78+B79</f>
        <v>300000</v>
      </c>
      <c r="C77" s="51">
        <f>C78+C79</f>
        <v>300000</v>
      </c>
      <c r="D77" s="28">
        <f t="shared" si="7"/>
        <v>1</v>
      </c>
      <c r="E77" s="31">
        <f t="shared" si="8"/>
        <v>0</v>
      </c>
    </row>
    <row r="78" spans="1:5" s="5" customFormat="1" ht="13.5" customHeight="1">
      <c r="A78" s="41" t="s">
        <v>66</v>
      </c>
      <c r="B78" s="51">
        <v>200000</v>
      </c>
      <c r="C78" s="51">
        <v>200000</v>
      </c>
      <c r="D78" s="28">
        <f t="shared" si="7"/>
        <v>1</v>
      </c>
      <c r="E78" s="31">
        <f t="shared" si="8"/>
        <v>0</v>
      </c>
    </row>
    <row r="79" spans="1:5" s="5" customFormat="1" ht="13.5" customHeight="1">
      <c r="A79" s="41" t="s">
        <v>52</v>
      </c>
      <c r="B79" s="51">
        <v>100000</v>
      </c>
      <c r="C79" s="51">
        <v>100000</v>
      </c>
      <c r="D79" s="28">
        <f t="shared" si="7"/>
        <v>1</v>
      </c>
      <c r="E79" s="31">
        <f t="shared" si="8"/>
        <v>0</v>
      </c>
    </row>
    <row r="80" spans="1:5" s="5" customFormat="1" ht="60">
      <c r="A80" s="27" t="s">
        <v>233</v>
      </c>
      <c r="B80" s="51">
        <f>B82+B83</f>
        <v>31818.18</v>
      </c>
      <c r="C80" s="51">
        <f>C82+C83</f>
        <v>31818.18</v>
      </c>
      <c r="D80" s="28">
        <f>IF(B80=0,"   ",C80/B80)</f>
        <v>1</v>
      </c>
      <c r="E80" s="31">
        <f t="shared" si="8"/>
        <v>0</v>
      </c>
    </row>
    <row r="81" spans="1:5" s="5" customFormat="1" ht="15">
      <c r="A81" s="27" t="s">
        <v>83</v>
      </c>
      <c r="B81" s="51"/>
      <c r="C81" s="55"/>
      <c r="D81" s="28" t="str">
        <f>IF(B81=0,"   ",C81/B81)</f>
        <v>   </v>
      </c>
      <c r="E81" s="31">
        <f>C81-B81</f>
        <v>0</v>
      </c>
    </row>
    <row r="82" spans="1:5" s="5" customFormat="1" ht="13.5" customHeight="1">
      <c r="A82" s="41" t="s">
        <v>66</v>
      </c>
      <c r="B82" s="51">
        <v>31500</v>
      </c>
      <c r="C82" s="51">
        <v>31500</v>
      </c>
      <c r="D82" s="28">
        <f>IF(B82=0,"   ",C82/B82)</f>
        <v>1</v>
      </c>
      <c r="E82" s="31">
        <f>C82-B82</f>
        <v>0</v>
      </c>
    </row>
    <row r="83" spans="1:5" s="5" customFormat="1" ht="13.5" customHeight="1">
      <c r="A83" s="41" t="s">
        <v>52</v>
      </c>
      <c r="B83" s="51">
        <v>318.18</v>
      </c>
      <c r="C83" s="51">
        <v>318.18</v>
      </c>
      <c r="D83" s="28">
        <f>IF(B83=0,"   ",C83/B83)</f>
        <v>1</v>
      </c>
      <c r="E83" s="31">
        <f>C83-B83</f>
        <v>0</v>
      </c>
    </row>
    <row r="84" spans="1:5" s="5" customFormat="1" ht="15">
      <c r="A84" s="27" t="s">
        <v>57</v>
      </c>
      <c r="B84" s="51">
        <f>B86+B87+B88+B89+B90+B91+B92+B93+B94+B95+B96+B97+B98+B99</f>
        <v>85675621.58999999</v>
      </c>
      <c r="C84" s="51">
        <f>C86+C87+C88+C89+C90+C91+C92+C93+C94+C95+C96+C97+C98+C99</f>
        <v>85220525.58999999</v>
      </c>
      <c r="D84" s="28">
        <f t="shared" si="7"/>
        <v>0.9946881505899325</v>
      </c>
      <c r="E84" s="31">
        <f t="shared" si="8"/>
        <v>-455096</v>
      </c>
    </row>
    <row r="85" spans="1:5" s="5" customFormat="1" ht="15">
      <c r="A85" s="27" t="s">
        <v>83</v>
      </c>
      <c r="B85" s="51"/>
      <c r="C85" s="55"/>
      <c r="D85" s="28" t="str">
        <f t="shared" si="7"/>
        <v>   </v>
      </c>
      <c r="E85" s="31">
        <f t="shared" si="8"/>
        <v>0</v>
      </c>
    </row>
    <row r="86" spans="1:5" s="5" customFormat="1" ht="42" customHeight="1">
      <c r="A86" s="39" t="s">
        <v>162</v>
      </c>
      <c r="B86" s="51">
        <v>12707500</v>
      </c>
      <c r="C86" s="55">
        <v>12707500</v>
      </c>
      <c r="D86" s="28">
        <f t="shared" si="7"/>
        <v>1</v>
      </c>
      <c r="E86" s="31">
        <f t="shared" si="8"/>
        <v>0</v>
      </c>
    </row>
    <row r="87" spans="1:5" s="5" customFormat="1" ht="30">
      <c r="A87" s="39" t="s">
        <v>145</v>
      </c>
      <c r="B87" s="51">
        <v>48000</v>
      </c>
      <c r="C87" s="51">
        <v>48000</v>
      </c>
      <c r="D87" s="28">
        <f t="shared" si="7"/>
        <v>1</v>
      </c>
      <c r="E87" s="31">
        <f t="shared" si="8"/>
        <v>0</v>
      </c>
    </row>
    <row r="88" spans="1:5" s="5" customFormat="1" ht="42.75" customHeight="1">
      <c r="A88" s="39" t="s">
        <v>144</v>
      </c>
      <c r="B88" s="51">
        <v>4531100</v>
      </c>
      <c r="C88" s="55">
        <v>4531100</v>
      </c>
      <c r="D88" s="28">
        <f t="shared" si="7"/>
        <v>1</v>
      </c>
      <c r="E88" s="31">
        <f t="shared" si="8"/>
        <v>0</v>
      </c>
    </row>
    <row r="89" spans="1:5" ht="21.75" customHeight="1">
      <c r="A89" s="70" t="s">
        <v>211</v>
      </c>
      <c r="B89" s="51">
        <v>12642872.7</v>
      </c>
      <c r="C89" s="51">
        <v>12642872.7</v>
      </c>
      <c r="D89" s="28">
        <f t="shared" si="7"/>
        <v>1</v>
      </c>
      <c r="E89" s="67">
        <f aca="true" t="shared" si="9" ref="E89:E100">C89-B89</f>
        <v>0</v>
      </c>
    </row>
    <row r="90" spans="1:5" ht="44.25" customHeight="1">
      <c r="A90" s="70" t="s">
        <v>180</v>
      </c>
      <c r="B90" s="51">
        <v>14386100</v>
      </c>
      <c r="C90" s="51">
        <v>14386100</v>
      </c>
      <c r="D90" s="28">
        <f t="shared" si="7"/>
        <v>1</v>
      </c>
      <c r="E90" s="67">
        <f t="shared" si="9"/>
        <v>0</v>
      </c>
    </row>
    <row r="91" spans="1:5" ht="44.25" customHeight="1">
      <c r="A91" s="70" t="s">
        <v>172</v>
      </c>
      <c r="B91" s="51">
        <v>1212490.23</v>
      </c>
      <c r="C91" s="51">
        <v>1212490.23</v>
      </c>
      <c r="D91" s="28">
        <f t="shared" si="7"/>
        <v>1</v>
      </c>
      <c r="E91" s="67">
        <f t="shared" si="9"/>
        <v>0</v>
      </c>
    </row>
    <row r="92" spans="1:5" ht="45.75" customHeight="1">
      <c r="A92" s="70" t="s">
        <v>188</v>
      </c>
      <c r="B92" s="51">
        <v>17593200</v>
      </c>
      <c r="C92" s="51">
        <v>17439604</v>
      </c>
      <c r="D92" s="28">
        <f t="shared" si="7"/>
        <v>0.9912695814291885</v>
      </c>
      <c r="E92" s="67">
        <f t="shared" si="9"/>
        <v>-153596</v>
      </c>
    </row>
    <row r="93" spans="1:5" ht="89.25" customHeight="1">
      <c r="A93" s="70" t="s">
        <v>193</v>
      </c>
      <c r="B93" s="51">
        <v>647100</v>
      </c>
      <c r="C93" s="51">
        <v>345600</v>
      </c>
      <c r="D93" s="28">
        <f t="shared" si="7"/>
        <v>0.5340751043115438</v>
      </c>
      <c r="E93" s="67">
        <f t="shared" si="9"/>
        <v>-301500</v>
      </c>
    </row>
    <row r="94" spans="1:5" ht="30" customHeight="1">
      <c r="A94" s="70" t="s">
        <v>197</v>
      </c>
      <c r="B94" s="51">
        <v>16451276.29</v>
      </c>
      <c r="C94" s="51">
        <v>16451276.29</v>
      </c>
      <c r="D94" s="28">
        <v>0</v>
      </c>
      <c r="E94" s="67">
        <f t="shared" si="9"/>
        <v>0</v>
      </c>
    </row>
    <row r="95" spans="1:5" ht="88.5" customHeight="1">
      <c r="A95" s="70" t="s">
        <v>216</v>
      </c>
      <c r="B95" s="51">
        <v>2492100</v>
      </c>
      <c r="C95" s="51">
        <v>2492100</v>
      </c>
      <c r="D95" s="28">
        <f t="shared" si="7"/>
        <v>1</v>
      </c>
      <c r="E95" s="67">
        <f t="shared" si="9"/>
        <v>0</v>
      </c>
    </row>
    <row r="96" spans="1:5" ht="105.75" customHeight="1">
      <c r="A96" s="70" t="s">
        <v>217</v>
      </c>
      <c r="B96" s="51">
        <v>1895400</v>
      </c>
      <c r="C96" s="65">
        <v>1895400</v>
      </c>
      <c r="D96" s="28">
        <f t="shared" si="7"/>
        <v>1</v>
      </c>
      <c r="E96" s="67">
        <f t="shared" si="9"/>
        <v>0</v>
      </c>
    </row>
    <row r="97" spans="1:5" ht="30.75" customHeight="1">
      <c r="A97" s="70" t="s">
        <v>218</v>
      </c>
      <c r="B97" s="51">
        <v>576824.57</v>
      </c>
      <c r="C97" s="51">
        <v>576824.57</v>
      </c>
      <c r="D97" s="28">
        <f t="shared" si="7"/>
        <v>1</v>
      </c>
      <c r="E97" s="67">
        <f t="shared" si="9"/>
        <v>0</v>
      </c>
    </row>
    <row r="98" spans="1:5" ht="74.25" customHeight="1">
      <c r="A98" s="70" t="s">
        <v>219</v>
      </c>
      <c r="B98" s="51">
        <v>72077.8</v>
      </c>
      <c r="C98" s="51">
        <v>72077.8</v>
      </c>
      <c r="D98" s="28">
        <f t="shared" si="7"/>
        <v>1</v>
      </c>
      <c r="E98" s="67">
        <f t="shared" si="9"/>
        <v>0</v>
      </c>
    </row>
    <row r="99" spans="1:5" ht="47.25" customHeight="1">
      <c r="A99" s="70" t="s">
        <v>220</v>
      </c>
      <c r="B99" s="51">
        <v>419580</v>
      </c>
      <c r="C99" s="51">
        <v>419580</v>
      </c>
      <c r="D99" s="28">
        <f t="shared" si="7"/>
        <v>1</v>
      </c>
      <c r="E99" s="67">
        <f t="shared" si="9"/>
        <v>0</v>
      </c>
    </row>
    <row r="100" spans="1:5" s="5" customFormat="1" ht="19.5" customHeight="1">
      <c r="A100" s="27" t="s">
        <v>131</v>
      </c>
      <c r="B100" s="51">
        <f>B101+B102+B103+B104+B105+B121+B124</f>
        <v>222422934</v>
      </c>
      <c r="C100" s="51">
        <f>C101+C102+C103+C104+C105+C121+C124</f>
        <v>222284794.8</v>
      </c>
      <c r="D100" s="28">
        <f>IF(B100=0,"   ",C100/B100)</f>
        <v>0.9993789345481794</v>
      </c>
      <c r="E100" s="31">
        <f t="shared" si="9"/>
        <v>-138139.19999998808</v>
      </c>
    </row>
    <row r="101" spans="1:5" s="5" customFormat="1" ht="28.5" customHeight="1">
      <c r="A101" s="27" t="s">
        <v>58</v>
      </c>
      <c r="B101" s="51">
        <v>1295800</v>
      </c>
      <c r="C101" s="55">
        <v>1295800</v>
      </c>
      <c r="D101" s="28">
        <f aca="true" t="shared" si="10" ref="D101:D111">IF(B101=0,"   ",C101/B101)</f>
        <v>1</v>
      </c>
      <c r="E101" s="31">
        <f aca="true" t="shared" si="11" ref="E101:E111">C101-B101</f>
        <v>0</v>
      </c>
    </row>
    <row r="102" spans="1:5" s="5" customFormat="1" ht="27.75" customHeight="1">
      <c r="A102" s="69" t="s">
        <v>81</v>
      </c>
      <c r="B102" s="51">
        <v>75800</v>
      </c>
      <c r="C102" s="55">
        <v>75800</v>
      </c>
      <c r="D102" s="28">
        <f t="shared" si="10"/>
        <v>1</v>
      </c>
      <c r="E102" s="31">
        <f t="shared" si="11"/>
        <v>0</v>
      </c>
    </row>
    <row r="103" spans="1:5" s="5" customFormat="1" ht="30">
      <c r="A103" s="27" t="s">
        <v>59</v>
      </c>
      <c r="B103" s="51">
        <v>1547900</v>
      </c>
      <c r="C103" s="55">
        <v>1547900</v>
      </c>
      <c r="D103" s="28">
        <f t="shared" si="10"/>
        <v>1</v>
      </c>
      <c r="E103" s="31">
        <f t="shared" si="11"/>
        <v>0</v>
      </c>
    </row>
    <row r="104" spans="1:5" s="5" customFormat="1" ht="30">
      <c r="A104" s="27" t="s">
        <v>60</v>
      </c>
      <c r="B104" s="51">
        <v>0</v>
      </c>
      <c r="C104" s="55">
        <v>0</v>
      </c>
      <c r="D104" s="28">
        <v>0</v>
      </c>
      <c r="E104" s="31">
        <f t="shared" si="11"/>
        <v>0</v>
      </c>
    </row>
    <row r="105" spans="1:5" s="5" customFormat="1" ht="30">
      <c r="A105" s="27" t="s">
        <v>250</v>
      </c>
      <c r="B105" s="51">
        <f>B106+B108+B109+B110+B112+B107+B111+B113+B114+B117+B118+B119+B120</f>
        <v>212840920</v>
      </c>
      <c r="C105" s="51">
        <f>C106+C108+C109+C110+C112+C107+C111+C113+C114+C117+C118+C119+C120</f>
        <v>212720280.8</v>
      </c>
      <c r="D105" s="28">
        <f t="shared" si="10"/>
        <v>0.9994331954588432</v>
      </c>
      <c r="E105" s="31">
        <f t="shared" si="11"/>
        <v>-120639.19999998808</v>
      </c>
    </row>
    <row r="106" spans="1:5" s="5" customFormat="1" ht="15">
      <c r="A106" s="27" t="s">
        <v>63</v>
      </c>
      <c r="B106" s="51">
        <v>30052200</v>
      </c>
      <c r="C106" s="51">
        <v>30052200</v>
      </c>
      <c r="D106" s="28">
        <f t="shared" si="10"/>
        <v>1</v>
      </c>
      <c r="E106" s="31">
        <f t="shared" si="11"/>
        <v>0</v>
      </c>
    </row>
    <row r="107" spans="1:5" s="5" customFormat="1" ht="27.75" customHeight="1">
      <c r="A107" s="27" t="s">
        <v>80</v>
      </c>
      <c r="B107" s="51">
        <v>46678100</v>
      </c>
      <c r="C107" s="55">
        <v>46678100</v>
      </c>
      <c r="D107" s="28">
        <f>IF(B107=0,"   ",C107/B107)</f>
        <v>1</v>
      </c>
      <c r="E107" s="31">
        <f>C107-B107</f>
        <v>0</v>
      </c>
    </row>
    <row r="108" spans="1:5" s="5" customFormat="1" ht="30">
      <c r="A108" s="27" t="s">
        <v>212</v>
      </c>
      <c r="B108" s="51">
        <v>131985400</v>
      </c>
      <c r="C108" s="55">
        <v>131985400</v>
      </c>
      <c r="D108" s="28">
        <f t="shared" si="10"/>
        <v>1</v>
      </c>
      <c r="E108" s="31">
        <f t="shared" si="11"/>
        <v>0</v>
      </c>
    </row>
    <row r="109" spans="1:5" s="5" customFormat="1" ht="15">
      <c r="A109" s="27" t="s">
        <v>64</v>
      </c>
      <c r="B109" s="51">
        <v>1017800</v>
      </c>
      <c r="C109" s="55">
        <v>1017800</v>
      </c>
      <c r="D109" s="28">
        <f t="shared" si="10"/>
        <v>1</v>
      </c>
      <c r="E109" s="31">
        <f t="shared" si="11"/>
        <v>0</v>
      </c>
    </row>
    <row r="110" spans="1:5" s="5" customFormat="1" ht="15">
      <c r="A110" s="27" t="s">
        <v>65</v>
      </c>
      <c r="B110" s="51">
        <v>3400</v>
      </c>
      <c r="C110" s="55">
        <v>3400</v>
      </c>
      <c r="D110" s="28">
        <f t="shared" si="10"/>
        <v>1</v>
      </c>
      <c r="E110" s="31">
        <f t="shared" si="11"/>
        <v>0</v>
      </c>
    </row>
    <row r="111" spans="1:5" s="5" customFormat="1" ht="15">
      <c r="A111" s="27" t="s">
        <v>84</v>
      </c>
      <c r="B111" s="51">
        <v>2300</v>
      </c>
      <c r="C111" s="55">
        <v>2300</v>
      </c>
      <c r="D111" s="28">
        <f t="shared" si="10"/>
        <v>1</v>
      </c>
      <c r="E111" s="31">
        <f t="shared" si="11"/>
        <v>0</v>
      </c>
    </row>
    <row r="112" spans="1:5" s="5" customFormat="1" ht="30">
      <c r="A112" s="27" t="s">
        <v>70</v>
      </c>
      <c r="B112" s="51">
        <v>60100</v>
      </c>
      <c r="C112" s="51">
        <v>60100</v>
      </c>
      <c r="D112" s="28">
        <f aca="true" t="shared" si="12" ref="D112:D124">IF(B112=0,"   ",C112/B112)</f>
        <v>1</v>
      </c>
      <c r="E112" s="31">
        <f aca="true" t="shared" si="13" ref="E112:E124">C112-B112</f>
        <v>0</v>
      </c>
    </row>
    <row r="113" spans="1:5" s="5" customFormat="1" ht="30">
      <c r="A113" s="41" t="s">
        <v>117</v>
      </c>
      <c r="B113" s="51">
        <v>558500</v>
      </c>
      <c r="C113" s="51">
        <v>558492.8</v>
      </c>
      <c r="D113" s="28">
        <f t="shared" si="12"/>
        <v>0.999987108325873</v>
      </c>
      <c r="E113" s="31">
        <f t="shared" si="13"/>
        <v>-7.199999999953434</v>
      </c>
    </row>
    <row r="114" spans="1:5" s="5" customFormat="1" ht="28.5" customHeight="1">
      <c r="A114" s="27" t="s">
        <v>116</v>
      </c>
      <c r="B114" s="51">
        <f>B115+B116</f>
        <v>2070200</v>
      </c>
      <c r="C114" s="51">
        <f>C115+C116</f>
        <v>1960215</v>
      </c>
      <c r="D114" s="28">
        <f t="shared" si="12"/>
        <v>0.9468722828712202</v>
      </c>
      <c r="E114" s="31">
        <f aca="true" t="shared" si="14" ref="E114:E119">C114-B114</f>
        <v>-109985</v>
      </c>
    </row>
    <row r="115" spans="1:5" s="5" customFormat="1" ht="15">
      <c r="A115" s="27" t="s">
        <v>99</v>
      </c>
      <c r="B115" s="51">
        <v>1523200</v>
      </c>
      <c r="C115" s="51">
        <v>1449858</v>
      </c>
      <c r="D115" s="28">
        <f t="shared" si="12"/>
        <v>0.9518500525210084</v>
      </c>
      <c r="E115" s="31">
        <f t="shared" si="14"/>
        <v>-73342</v>
      </c>
    </row>
    <row r="116" spans="1:5" s="5" customFormat="1" ht="15">
      <c r="A116" s="27" t="s">
        <v>100</v>
      </c>
      <c r="B116" s="51">
        <v>547000</v>
      </c>
      <c r="C116" s="55">
        <v>510357</v>
      </c>
      <c r="D116" s="28">
        <f t="shared" si="12"/>
        <v>0.9330109689213893</v>
      </c>
      <c r="E116" s="31">
        <f t="shared" si="14"/>
        <v>-36643</v>
      </c>
    </row>
    <row r="117" spans="1:5" s="5" customFormat="1" ht="30">
      <c r="A117" s="27" t="s">
        <v>118</v>
      </c>
      <c r="B117" s="51">
        <v>335400</v>
      </c>
      <c r="C117" s="55">
        <v>335400</v>
      </c>
      <c r="D117" s="28">
        <f t="shared" si="12"/>
        <v>1</v>
      </c>
      <c r="E117" s="31">
        <f t="shared" si="14"/>
        <v>0</v>
      </c>
    </row>
    <row r="118" spans="1:5" s="5" customFormat="1" ht="45">
      <c r="A118" s="27" t="s">
        <v>182</v>
      </c>
      <c r="B118" s="51">
        <v>4300</v>
      </c>
      <c r="C118" s="55">
        <v>0</v>
      </c>
      <c r="D118" s="28">
        <f>IF(B118=0,"   ",C118/B118)</f>
        <v>0</v>
      </c>
      <c r="E118" s="31">
        <f t="shared" si="14"/>
        <v>-4300</v>
      </c>
    </row>
    <row r="119" spans="1:5" s="5" customFormat="1" ht="108.75" customHeight="1">
      <c r="A119" s="41" t="s">
        <v>251</v>
      </c>
      <c r="B119" s="51">
        <v>11000</v>
      </c>
      <c r="C119" s="55">
        <v>4653</v>
      </c>
      <c r="D119" s="28">
        <f>IF(B119=0,"   ",C119/B119)</f>
        <v>0.423</v>
      </c>
      <c r="E119" s="31">
        <f t="shared" si="14"/>
        <v>-6347</v>
      </c>
    </row>
    <row r="120" spans="1:5" s="5" customFormat="1" ht="138.75" customHeight="1">
      <c r="A120" s="41" t="s">
        <v>252</v>
      </c>
      <c r="B120" s="51">
        <v>62220</v>
      </c>
      <c r="C120" s="55">
        <v>62220</v>
      </c>
      <c r="D120" s="28">
        <f>IF(B120=0,"   ",C120/B120)</f>
        <v>1</v>
      </c>
      <c r="E120" s="31">
        <f>C120-B120</f>
        <v>0</v>
      </c>
    </row>
    <row r="121" spans="1:5" s="5" customFormat="1" ht="30" customHeight="1">
      <c r="A121" s="27" t="s">
        <v>61</v>
      </c>
      <c r="B121" s="51">
        <f>B122+B123</f>
        <v>6505014</v>
      </c>
      <c r="C121" s="51">
        <f>C122+C123</f>
        <v>6505014</v>
      </c>
      <c r="D121" s="28">
        <f t="shared" si="12"/>
        <v>1</v>
      </c>
      <c r="E121" s="31">
        <f t="shared" si="13"/>
        <v>0</v>
      </c>
    </row>
    <row r="122" spans="1:5" s="5" customFormat="1" ht="15">
      <c r="A122" s="41" t="s">
        <v>66</v>
      </c>
      <c r="B122" s="51">
        <v>2622420.9</v>
      </c>
      <c r="C122" s="51">
        <v>2622420.9</v>
      </c>
      <c r="D122" s="28">
        <f t="shared" si="12"/>
        <v>1</v>
      </c>
      <c r="E122" s="31">
        <f t="shared" si="13"/>
        <v>0</v>
      </c>
    </row>
    <row r="123" spans="1:5" s="5" customFormat="1" ht="15">
      <c r="A123" s="41" t="s">
        <v>52</v>
      </c>
      <c r="B123" s="51">
        <v>3882593.1</v>
      </c>
      <c r="C123" s="55">
        <v>3882593.1</v>
      </c>
      <c r="D123" s="28">
        <f t="shared" si="12"/>
        <v>1</v>
      </c>
      <c r="E123" s="31">
        <f t="shared" si="13"/>
        <v>0</v>
      </c>
    </row>
    <row r="124" spans="1:5" s="5" customFormat="1" ht="19.5" customHeight="1">
      <c r="A124" s="27" t="s">
        <v>62</v>
      </c>
      <c r="B124" s="51">
        <v>157500</v>
      </c>
      <c r="C124" s="55">
        <v>140000</v>
      </c>
      <c r="D124" s="28">
        <f t="shared" si="12"/>
        <v>0.8888888888888888</v>
      </c>
      <c r="E124" s="31">
        <f t="shared" si="13"/>
        <v>-17500</v>
      </c>
    </row>
    <row r="125" spans="1:5" s="5" customFormat="1" ht="20.25" customHeight="1">
      <c r="A125" s="27" t="s">
        <v>34</v>
      </c>
      <c r="B125" s="51">
        <f>B126+B127+B128+B129+B130+B131+B132+B133+B134+B135+B136+B139</f>
        <v>99760659.97</v>
      </c>
      <c r="C125" s="51">
        <f>C126+C127+C128+C129+C130+C131+C132+C133+C134+C135+C136+C139</f>
        <v>99760659.97</v>
      </c>
      <c r="D125" s="28">
        <f>IF(B125=0,"   ",C125/B125)</f>
        <v>1</v>
      </c>
      <c r="E125" s="31">
        <f aca="true" t="shared" si="15" ref="E125:E140">C125-B125</f>
        <v>0</v>
      </c>
    </row>
    <row r="126" spans="1:5" s="5" customFormat="1" ht="30">
      <c r="A126" s="27" t="s">
        <v>85</v>
      </c>
      <c r="B126" s="51">
        <v>18838000</v>
      </c>
      <c r="C126" s="55">
        <v>18838000</v>
      </c>
      <c r="D126" s="28">
        <f>IF(B126=0,"   ",C126/B126)</f>
        <v>1</v>
      </c>
      <c r="E126" s="31">
        <f t="shared" si="15"/>
        <v>0</v>
      </c>
    </row>
    <row r="127" spans="1:5" s="5" customFormat="1" ht="45">
      <c r="A127" s="27" t="s">
        <v>157</v>
      </c>
      <c r="B127" s="51">
        <v>7840900</v>
      </c>
      <c r="C127" s="55">
        <v>7840900</v>
      </c>
      <c r="D127" s="28">
        <f aca="true" t="shared" si="16" ref="D127:D132">IF(B127=0,"   ",C127/B127)</f>
        <v>1</v>
      </c>
      <c r="E127" s="31">
        <f t="shared" si="15"/>
        <v>0</v>
      </c>
    </row>
    <row r="128" spans="1:5" s="5" customFormat="1" ht="60">
      <c r="A128" s="27" t="s">
        <v>205</v>
      </c>
      <c r="B128" s="51">
        <v>55120000</v>
      </c>
      <c r="C128" s="55">
        <v>55120000</v>
      </c>
      <c r="D128" s="28">
        <f t="shared" si="16"/>
        <v>1</v>
      </c>
      <c r="E128" s="31">
        <f t="shared" si="15"/>
        <v>0</v>
      </c>
    </row>
    <row r="129" spans="1:5" s="5" customFormat="1" ht="45">
      <c r="A129" s="27" t="s">
        <v>206</v>
      </c>
      <c r="B129" s="51">
        <v>10000000</v>
      </c>
      <c r="C129" s="55">
        <v>10000000</v>
      </c>
      <c r="D129" s="28">
        <f t="shared" si="16"/>
        <v>1</v>
      </c>
      <c r="E129" s="31">
        <f t="shared" si="15"/>
        <v>0</v>
      </c>
    </row>
    <row r="130" spans="1:5" s="5" customFormat="1" ht="60" customHeight="1">
      <c r="A130" s="27" t="s">
        <v>237</v>
      </c>
      <c r="B130" s="51">
        <v>1069475</v>
      </c>
      <c r="C130" s="55">
        <v>1069475</v>
      </c>
      <c r="D130" s="28">
        <f t="shared" si="16"/>
        <v>1</v>
      </c>
      <c r="E130" s="31">
        <f t="shared" si="15"/>
        <v>0</v>
      </c>
    </row>
    <row r="131" spans="1:5" s="5" customFormat="1" ht="90" customHeight="1">
      <c r="A131" s="27" t="s">
        <v>235</v>
      </c>
      <c r="B131" s="51">
        <v>2325400</v>
      </c>
      <c r="C131" s="55">
        <v>2325400</v>
      </c>
      <c r="D131" s="28">
        <f t="shared" si="16"/>
        <v>1</v>
      </c>
      <c r="E131" s="31">
        <f t="shared" si="15"/>
        <v>0</v>
      </c>
    </row>
    <row r="132" spans="1:5" s="5" customFormat="1" ht="61.5" customHeight="1">
      <c r="A132" s="27" t="s">
        <v>239</v>
      </c>
      <c r="B132" s="51">
        <v>54000</v>
      </c>
      <c r="C132" s="55">
        <v>54000</v>
      </c>
      <c r="D132" s="28">
        <f t="shared" si="16"/>
        <v>1</v>
      </c>
      <c r="E132" s="31">
        <f t="shared" si="15"/>
        <v>0</v>
      </c>
    </row>
    <row r="133" spans="1:5" s="5" customFormat="1" ht="46.5" customHeight="1">
      <c r="A133" s="27" t="s">
        <v>241</v>
      </c>
      <c r="B133" s="51">
        <v>200000</v>
      </c>
      <c r="C133" s="55">
        <v>200000</v>
      </c>
      <c r="D133" s="28">
        <f aca="true" t="shared" si="17" ref="D133:D153">IF(B133=0,"   ",C133/B133)</f>
        <v>1</v>
      </c>
      <c r="E133" s="31">
        <f t="shared" si="15"/>
        <v>0</v>
      </c>
    </row>
    <row r="134" spans="1:5" s="5" customFormat="1" ht="57.75" customHeight="1">
      <c r="A134" s="27" t="s">
        <v>244</v>
      </c>
      <c r="B134" s="51">
        <v>2271400</v>
      </c>
      <c r="C134" s="55">
        <v>2271400</v>
      </c>
      <c r="D134" s="28">
        <f t="shared" si="17"/>
        <v>1</v>
      </c>
      <c r="E134" s="31">
        <f aca="true" t="shared" si="18" ref="E134:E139">C134-B134</f>
        <v>0</v>
      </c>
    </row>
    <row r="135" spans="1:5" s="5" customFormat="1" ht="150" customHeight="1">
      <c r="A135" s="27" t="s">
        <v>245</v>
      </c>
      <c r="B135" s="51">
        <v>169282</v>
      </c>
      <c r="C135" s="55">
        <v>169282</v>
      </c>
      <c r="D135" s="28">
        <f t="shared" si="17"/>
        <v>1</v>
      </c>
      <c r="E135" s="31">
        <f t="shared" si="18"/>
        <v>0</v>
      </c>
    </row>
    <row r="136" spans="1:5" s="5" customFormat="1" ht="74.25" customHeight="1">
      <c r="A136" s="27" t="s">
        <v>248</v>
      </c>
      <c r="B136" s="51">
        <f>B137+B138</f>
        <v>427002.97000000003</v>
      </c>
      <c r="C136" s="51">
        <f>C137+C138</f>
        <v>427002.97000000003</v>
      </c>
      <c r="D136" s="28">
        <f t="shared" si="17"/>
        <v>1</v>
      </c>
      <c r="E136" s="31">
        <f t="shared" si="18"/>
        <v>0</v>
      </c>
    </row>
    <row r="137" spans="1:5" s="5" customFormat="1" ht="15">
      <c r="A137" s="41" t="s">
        <v>66</v>
      </c>
      <c r="B137" s="51">
        <v>422732.94</v>
      </c>
      <c r="C137" s="51">
        <v>422732.94</v>
      </c>
      <c r="D137" s="28">
        <f t="shared" si="17"/>
        <v>1</v>
      </c>
      <c r="E137" s="31">
        <f t="shared" si="18"/>
        <v>0</v>
      </c>
    </row>
    <row r="138" spans="1:5" s="5" customFormat="1" ht="15">
      <c r="A138" s="41" t="s">
        <v>52</v>
      </c>
      <c r="B138" s="51">
        <v>4270.03</v>
      </c>
      <c r="C138" s="51">
        <v>4270.03</v>
      </c>
      <c r="D138" s="28">
        <f t="shared" si="17"/>
        <v>1</v>
      </c>
      <c r="E138" s="31">
        <f t="shared" si="18"/>
        <v>0</v>
      </c>
    </row>
    <row r="139" spans="1:5" s="5" customFormat="1" ht="75" customHeight="1">
      <c r="A139" s="27" t="s">
        <v>249</v>
      </c>
      <c r="B139" s="51">
        <v>1445200</v>
      </c>
      <c r="C139" s="55">
        <v>1445200</v>
      </c>
      <c r="D139" s="28">
        <f t="shared" si="17"/>
        <v>1</v>
      </c>
      <c r="E139" s="31">
        <f t="shared" si="18"/>
        <v>0</v>
      </c>
    </row>
    <row r="140" spans="1:5" s="5" customFormat="1" ht="14.25">
      <c r="A140" s="56" t="s">
        <v>5</v>
      </c>
      <c r="B140" s="57">
        <f>B39+B40</f>
        <v>623151476.21</v>
      </c>
      <c r="C140" s="57">
        <f>SUM(C39,C40,)</f>
        <v>635209559.8199999</v>
      </c>
      <c r="D140" s="58">
        <f t="shared" si="17"/>
        <v>1.0193501645592449</v>
      </c>
      <c r="E140" s="59">
        <f t="shared" si="15"/>
        <v>12058083.609999895</v>
      </c>
    </row>
    <row r="141" spans="1:5" s="7" customFormat="1" ht="15">
      <c r="A141" s="68" t="s">
        <v>6</v>
      </c>
      <c r="B141" s="53"/>
      <c r="C141" s="54"/>
      <c r="D141" s="28" t="str">
        <f t="shared" si="17"/>
        <v>   </v>
      </c>
      <c r="E141" s="29"/>
    </row>
    <row r="142" spans="1:5" s="5" customFormat="1" ht="15">
      <c r="A142" s="27" t="s">
        <v>20</v>
      </c>
      <c r="B142" s="51">
        <f>B143+B150+B152+B156+B157+B154</f>
        <v>43787101.91</v>
      </c>
      <c r="C142" s="51">
        <f>C143+C150+C152+C156+C157+C154</f>
        <v>42454077.17</v>
      </c>
      <c r="D142" s="28">
        <f t="shared" si="17"/>
        <v>0.9695566803498461</v>
      </c>
      <c r="E142" s="31">
        <f aca="true" t="shared" si="19" ref="E142:E173">C142-B142</f>
        <v>-1333024.7399999946</v>
      </c>
    </row>
    <row r="143" spans="1:5" s="5" customFormat="1" ht="15">
      <c r="A143" s="27" t="s">
        <v>21</v>
      </c>
      <c r="B143" s="51">
        <v>27784280.88</v>
      </c>
      <c r="C143" s="55">
        <v>26590895.3</v>
      </c>
      <c r="D143" s="28">
        <f t="shared" si="17"/>
        <v>0.9570481746439933</v>
      </c>
      <c r="E143" s="31">
        <f t="shared" si="19"/>
        <v>-1193385.5799999982</v>
      </c>
    </row>
    <row r="144" spans="1:5" s="5" customFormat="1" ht="30">
      <c r="A144" s="27" t="s">
        <v>173</v>
      </c>
      <c r="B144" s="51">
        <v>3400</v>
      </c>
      <c r="C144" s="51">
        <v>3400</v>
      </c>
      <c r="D144" s="28">
        <f t="shared" si="17"/>
        <v>1</v>
      </c>
      <c r="E144" s="31">
        <f t="shared" si="19"/>
        <v>0</v>
      </c>
    </row>
    <row r="145" spans="1:5" s="5" customFormat="1" ht="28.5" customHeight="1">
      <c r="A145" s="27" t="s">
        <v>174</v>
      </c>
      <c r="B145" s="51">
        <v>335400</v>
      </c>
      <c r="C145" s="51">
        <v>335400</v>
      </c>
      <c r="D145" s="28">
        <f t="shared" si="17"/>
        <v>1</v>
      </c>
      <c r="E145" s="31">
        <f t="shared" si="19"/>
        <v>0</v>
      </c>
    </row>
    <row r="146" spans="1:5" s="5" customFormat="1" ht="15">
      <c r="A146" s="27" t="s">
        <v>175</v>
      </c>
      <c r="B146" s="51">
        <v>1017800</v>
      </c>
      <c r="C146" s="55">
        <v>1017800</v>
      </c>
      <c r="D146" s="28">
        <f t="shared" si="17"/>
        <v>1</v>
      </c>
      <c r="E146" s="31">
        <f t="shared" si="19"/>
        <v>0</v>
      </c>
    </row>
    <row r="147" spans="1:5" s="5" customFormat="1" ht="30">
      <c r="A147" s="27" t="s">
        <v>176</v>
      </c>
      <c r="B147" s="51">
        <v>60100</v>
      </c>
      <c r="C147" s="55">
        <v>60100</v>
      </c>
      <c r="D147" s="28">
        <f t="shared" si="17"/>
        <v>1</v>
      </c>
      <c r="E147" s="31">
        <f t="shared" si="19"/>
        <v>0</v>
      </c>
    </row>
    <row r="148" spans="1:5" s="5" customFormat="1" ht="90" customHeight="1">
      <c r="A148" s="27" t="s">
        <v>235</v>
      </c>
      <c r="B148" s="51">
        <v>1660800</v>
      </c>
      <c r="C148" s="55">
        <v>1660800</v>
      </c>
      <c r="D148" s="28">
        <f t="shared" si="17"/>
        <v>1</v>
      </c>
      <c r="E148" s="31">
        <f t="shared" si="19"/>
        <v>0</v>
      </c>
    </row>
    <row r="149" spans="1:5" s="5" customFormat="1" ht="57.75" customHeight="1">
      <c r="A149" s="27" t="s">
        <v>244</v>
      </c>
      <c r="B149" s="51">
        <v>796300</v>
      </c>
      <c r="C149" s="55">
        <v>796300</v>
      </c>
      <c r="D149" s="28">
        <f t="shared" si="17"/>
        <v>1</v>
      </c>
      <c r="E149" s="31">
        <f t="shared" si="19"/>
        <v>0</v>
      </c>
    </row>
    <row r="150" spans="1:5" s="5" customFormat="1" ht="15.75" customHeight="1">
      <c r="A150" s="27" t="s">
        <v>71</v>
      </c>
      <c r="B150" s="51">
        <f>B151</f>
        <v>75800</v>
      </c>
      <c r="C150" s="51">
        <f>C151</f>
        <v>75800</v>
      </c>
      <c r="D150" s="28">
        <f t="shared" si="17"/>
        <v>1</v>
      </c>
      <c r="E150" s="31">
        <f t="shared" si="19"/>
        <v>0</v>
      </c>
    </row>
    <row r="151" spans="1:5" s="5" customFormat="1" ht="30.75" customHeight="1">
      <c r="A151" s="27" t="s">
        <v>159</v>
      </c>
      <c r="B151" s="51">
        <v>75800</v>
      </c>
      <c r="C151" s="55">
        <v>75800</v>
      </c>
      <c r="D151" s="28">
        <f t="shared" si="17"/>
        <v>1</v>
      </c>
      <c r="E151" s="31">
        <f t="shared" si="19"/>
        <v>0</v>
      </c>
    </row>
    <row r="152" spans="1:5" s="5" customFormat="1" ht="30">
      <c r="A152" s="27" t="s">
        <v>79</v>
      </c>
      <c r="B152" s="51">
        <v>4102942.57</v>
      </c>
      <c r="C152" s="55">
        <v>4102942.57</v>
      </c>
      <c r="D152" s="28">
        <f t="shared" si="17"/>
        <v>1</v>
      </c>
      <c r="E152" s="31">
        <f t="shared" si="19"/>
        <v>0</v>
      </c>
    </row>
    <row r="153" spans="1:5" s="5" customFormat="1" ht="102.75" customHeight="1">
      <c r="A153" s="27" t="s">
        <v>236</v>
      </c>
      <c r="B153" s="51">
        <v>60000</v>
      </c>
      <c r="C153" s="55">
        <v>60000</v>
      </c>
      <c r="D153" s="28">
        <f t="shared" si="17"/>
        <v>1</v>
      </c>
      <c r="E153" s="31">
        <f>C153-B153</f>
        <v>0</v>
      </c>
    </row>
    <row r="154" spans="1:5" s="5" customFormat="1" ht="15">
      <c r="A154" s="27" t="s">
        <v>105</v>
      </c>
      <c r="B154" s="51">
        <f>B155</f>
        <v>54000</v>
      </c>
      <c r="C154" s="51">
        <f>C155</f>
        <v>54000</v>
      </c>
      <c r="D154" s="28">
        <v>0</v>
      </c>
      <c r="E154" s="31">
        <f>C154-B154</f>
        <v>0</v>
      </c>
    </row>
    <row r="155" spans="1:5" s="5" customFormat="1" ht="45">
      <c r="A155" s="27" t="s">
        <v>240</v>
      </c>
      <c r="B155" s="51">
        <v>54000</v>
      </c>
      <c r="C155" s="55">
        <v>54000</v>
      </c>
      <c r="D155" s="28">
        <v>0</v>
      </c>
      <c r="E155" s="31">
        <f>C155-B155</f>
        <v>0</v>
      </c>
    </row>
    <row r="156" spans="1:5" s="5" customFormat="1" ht="15">
      <c r="A156" s="27" t="s">
        <v>22</v>
      </c>
      <c r="B156" s="51">
        <v>121752.21</v>
      </c>
      <c r="C156" s="55">
        <v>0</v>
      </c>
      <c r="D156" s="28">
        <v>0</v>
      </c>
      <c r="E156" s="31">
        <f t="shared" si="19"/>
        <v>-121752.21</v>
      </c>
    </row>
    <row r="157" spans="1:5" s="5" customFormat="1" ht="15">
      <c r="A157" s="27" t="s">
        <v>29</v>
      </c>
      <c r="B157" s="51">
        <f>B159+B162+B163+B160+B161</f>
        <v>11648326.25</v>
      </c>
      <c r="C157" s="51">
        <f>C159+C162+C163+C160+C161</f>
        <v>11630439.3</v>
      </c>
      <c r="D157" s="38">
        <f aca="true" t="shared" si="20" ref="D157:D163">IF(B157=0,"   ",C157/B157)</f>
        <v>0.9984644188687625</v>
      </c>
      <c r="E157" s="31">
        <f t="shared" si="19"/>
        <v>-17886.949999999255</v>
      </c>
    </row>
    <row r="158" spans="1:5" s="5" customFormat="1" ht="15">
      <c r="A158" s="27" t="s">
        <v>67</v>
      </c>
      <c r="B158" s="51"/>
      <c r="C158" s="55"/>
      <c r="D158" s="28" t="str">
        <f t="shared" si="20"/>
        <v>   </v>
      </c>
      <c r="E158" s="31">
        <f t="shared" si="19"/>
        <v>0</v>
      </c>
    </row>
    <row r="159" spans="1:5" s="5" customFormat="1" ht="15">
      <c r="A159" s="27" t="s">
        <v>226</v>
      </c>
      <c r="B159" s="51">
        <v>10319316</v>
      </c>
      <c r="C159" s="55">
        <v>10303313.89</v>
      </c>
      <c r="D159" s="28">
        <f t="shared" si="20"/>
        <v>0.9984493051671255</v>
      </c>
      <c r="E159" s="31">
        <f t="shared" si="19"/>
        <v>-16002.109999999404</v>
      </c>
    </row>
    <row r="160" spans="1:5" s="5" customFormat="1" ht="57.75" customHeight="1">
      <c r="A160" s="27" t="s">
        <v>244</v>
      </c>
      <c r="B160" s="51">
        <v>311100</v>
      </c>
      <c r="C160" s="55">
        <v>311100</v>
      </c>
      <c r="D160" s="28">
        <f t="shared" si="20"/>
        <v>1</v>
      </c>
      <c r="E160" s="31">
        <f>C160-B160</f>
        <v>0</v>
      </c>
    </row>
    <row r="161" spans="1:5" s="5" customFormat="1" ht="150.75" customHeight="1">
      <c r="A161" s="27" t="s">
        <v>243</v>
      </c>
      <c r="B161" s="51">
        <v>169282</v>
      </c>
      <c r="C161" s="55">
        <v>169282</v>
      </c>
      <c r="D161" s="28">
        <f t="shared" si="20"/>
        <v>1</v>
      </c>
      <c r="E161" s="31">
        <f>C161-B161</f>
        <v>0</v>
      </c>
    </row>
    <row r="162" spans="1:5" s="5" customFormat="1" ht="15">
      <c r="A162" s="39" t="s">
        <v>227</v>
      </c>
      <c r="B162" s="51">
        <v>160300</v>
      </c>
      <c r="C162" s="55">
        <v>160225</v>
      </c>
      <c r="D162" s="28">
        <f t="shared" si="20"/>
        <v>0.9995321272613849</v>
      </c>
      <c r="E162" s="31">
        <f t="shared" si="19"/>
        <v>-75</v>
      </c>
    </row>
    <row r="163" spans="1:5" s="5" customFormat="1" ht="30">
      <c r="A163" s="39" t="s">
        <v>152</v>
      </c>
      <c r="B163" s="51">
        <v>688328.25</v>
      </c>
      <c r="C163" s="51">
        <v>686518.41</v>
      </c>
      <c r="D163" s="28">
        <f t="shared" si="20"/>
        <v>0.9973706730763993</v>
      </c>
      <c r="E163" s="31">
        <f>C163-B163</f>
        <v>-1809.8399999999674</v>
      </c>
    </row>
    <row r="164" spans="1:5" s="5" customFormat="1" ht="15.75" customHeight="1">
      <c r="A164" s="27" t="s">
        <v>38</v>
      </c>
      <c r="B164" s="51">
        <f>SUM(B165)</f>
        <v>1547900</v>
      </c>
      <c r="C164" s="51">
        <f>SUM(C165)</f>
        <v>1547900</v>
      </c>
      <c r="D164" s="28">
        <f aca="true" t="shared" si="21" ref="D164:D169">IF(B164=0,"   ",C164/B164)</f>
        <v>1</v>
      </c>
      <c r="E164" s="31">
        <f t="shared" si="19"/>
        <v>0</v>
      </c>
    </row>
    <row r="165" spans="1:5" s="5" customFormat="1" ht="30">
      <c r="A165" s="27" t="s">
        <v>39</v>
      </c>
      <c r="B165" s="51">
        <v>1547900</v>
      </c>
      <c r="C165" s="55">
        <v>1547900</v>
      </c>
      <c r="D165" s="28">
        <f t="shared" si="21"/>
        <v>1</v>
      </c>
      <c r="E165" s="31">
        <f t="shared" si="19"/>
        <v>0</v>
      </c>
    </row>
    <row r="166" spans="1:5" s="5" customFormat="1" ht="29.25" customHeight="1">
      <c r="A166" s="27" t="s">
        <v>23</v>
      </c>
      <c r="B166" s="51">
        <f>B167+B168+B169+B170+B171+B172</f>
        <v>3244142</v>
      </c>
      <c r="C166" s="51">
        <f>C167+C168+C169+C170+C171+C172</f>
        <v>3244141.99</v>
      </c>
      <c r="D166" s="28">
        <f t="shared" si="21"/>
        <v>0.999999996917521</v>
      </c>
      <c r="E166" s="31">
        <f t="shared" si="19"/>
        <v>-0.009999999776482582</v>
      </c>
    </row>
    <row r="167" spans="1:5" s="5" customFormat="1" ht="15">
      <c r="A167" s="27" t="s">
        <v>160</v>
      </c>
      <c r="B167" s="51">
        <v>1295800</v>
      </c>
      <c r="C167" s="55">
        <v>1295800</v>
      </c>
      <c r="D167" s="28">
        <f t="shared" si="21"/>
        <v>1</v>
      </c>
      <c r="E167" s="31">
        <f t="shared" si="19"/>
        <v>0</v>
      </c>
    </row>
    <row r="168" spans="1:5" s="5" customFormat="1" ht="15">
      <c r="A168" s="27" t="s">
        <v>123</v>
      </c>
      <c r="B168" s="51">
        <v>302642</v>
      </c>
      <c r="C168" s="55">
        <v>302642</v>
      </c>
      <c r="D168" s="28">
        <f t="shared" si="21"/>
        <v>1</v>
      </c>
      <c r="E168" s="31">
        <f>C168-B168</f>
        <v>0</v>
      </c>
    </row>
    <row r="169" spans="1:5" s="5" customFormat="1" ht="15">
      <c r="A169" s="27" t="s">
        <v>121</v>
      </c>
      <c r="B169" s="51">
        <v>1525700</v>
      </c>
      <c r="C169" s="55">
        <v>1525699.99</v>
      </c>
      <c r="D169" s="28">
        <f t="shared" si="21"/>
        <v>0.9999999934456315</v>
      </c>
      <c r="E169" s="31">
        <f t="shared" si="19"/>
        <v>-0.010000000009313226</v>
      </c>
    </row>
    <row r="170" spans="1:5" s="5" customFormat="1" ht="30">
      <c r="A170" s="41" t="s">
        <v>124</v>
      </c>
      <c r="B170" s="51">
        <v>93000</v>
      </c>
      <c r="C170" s="51">
        <v>93000</v>
      </c>
      <c r="D170" s="28">
        <f aca="true" t="shared" si="22" ref="D170:D175">IF(B170=0,"   ",C170/B170)</f>
        <v>1</v>
      </c>
      <c r="E170" s="31">
        <f>C170-B170</f>
        <v>0</v>
      </c>
    </row>
    <row r="171" spans="1:5" s="5" customFormat="1" ht="30">
      <c r="A171" s="41" t="s">
        <v>135</v>
      </c>
      <c r="B171" s="51">
        <v>12000</v>
      </c>
      <c r="C171" s="51">
        <v>12000</v>
      </c>
      <c r="D171" s="28">
        <f t="shared" si="22"/>
        <v>1</v>
      </c>
      <c r="E171" s="31">
        <f>C171-B171</f>
        <v>0</v>
      </c>
    </row>
    <row r="172" spans="1:5" s="5" customFormat="1" ht="30">
      <c r="A172" s="41" t="s">
        <v>136</v>
      </c>
      <c r="B172" s="51">
        <v>15000</v>
      </c>
      <c r="C172" s="51">
        <v>15000</v>
      </c>
      <c r="D172" s="28">
        <f t="shared" si="22"/>
        <v>1</v>
      </c>
      <c r="E172" s="31">
        <f>C172-B172</f>
        <v>0</v>
      </c>
    </row>
    <row r="173" spans="1:5" s="5" customFormat="1" ht="15">
      <c r="A173" s="27" t="s">
        <v>24</v>
      </c>
      <c r="B173" s="51">
        <f>B176+B191+B209+B188+B174</f>
        <v>90070774.04</v>
      </c>
      <c r="C173" s="51">
        <f>C176+C191+C209+C188+C174</f>
        <v>84497477.25999999</v>
      </c>
      <c r="D173" s="28">
        <f t="shared" si="22"/>
        <v>0.9381231388382991</v>
      </c>
      <c r="E173" s="31">
        <f t="shared" si="19"/>
        <v>-5573296.780000016</v>
      </c>
    </row>
    <row r="174" spans="1:5" s="5" customFormat="1" ht="15">
      <c r="A174" s="39" t="s">
        <v>132</v>
      </c>
      <c r="B174" s="51">
        <f>SUM(B175:B175)</f>
        <v>362780.5</v>
      </c>
      <c r="C174" s="51">
        <f>SUM(C175:C175)</f>
        <v>362780.5</v>
      </c>
      <c r="D174" s="28">
        <f t="shared" si="22"/>
        <v>1</v>
      </c>
      <c r="E174" s="67">
        <f aca="true" t="shared" si="23" ref="E174:E196">C174-B174</f>
        <v>0</v>
      </c>
    </row>
    <row r="175" spans="1:5" ht="29.25" customHeight="1">
      <c r="A175" s="27" t="s">
        <v>133</v>
      </c>
      <c r="B175" s="66">
        <v>362780.5</v>
      </c>
      <c r="C175" s="66">
        <v>362780.5</v>
      </c>
      <c r="D175" s="28">
        <f t="shared" si="22"/>
        <v>1</v>
      </c>
      <c r="E175" s="67">
        <f t="shared" si="23"/>
        <v>0</v>
      </c>
    </row>
    <row r="176" spans="1:5" s="5" customFormat="1" ht="15">
      <c r="A176" s="39" t="s">
        <v>75</v>
      </c>
      <c r="B176" s="51">
        <f>B177+B178+B179+B180+B181+B185</f>
        <v>2651585.06</v>
      </c>
      <c r="C176" s="51">
        <f>C177+C178+C179+C180+C181+C185</f>
        <v>2604238.02</v>
      </c>
      <c r="D176" s="28">
        <f>IF(B176=0,"   ",C176/B176)</f>
        <v>0.9821438728426083</v>
      </c>
      <c r="E176" s="31">
        <f t="shared" si="23"/>
        <v>-47347.04000000004</v>
      </c>
    </row>
    <row r="177" spans="1:5" s="5" customFormat="1" ht="15">
      <c r="A177" s="39" t="s">
        <v>76</v>
      </c>
      <c r="B177" s="51">
        <v>349994.21</v>
      </c>
      <c r="C177" s="51">
        <v>309255</v>
      </c>
      <c r="D177" s="28">
        <f>IF(B177=0,"   ",C177/B177)</f>
        <v>0.8836003315597706</v>
      </c>
      <c r="E177" s="31">
        <f t="shared" si="23"/>
        <v>-40739.21000000002</v>
      </c>
    </row>
    <row r="178" spans="1:5" s="5" customFormat="1" ht="15">
      <c r="A178" s="39" t="s">
        <v>101</v>
      </c>
      <c r="B178" s="51">
        <v>0</v>
      </c>
      <c r="C178" s="51">
        <v>0</v>
      </c>
      <c r="D178" s="28">
        <v>0</v>
      </c>
      <c r="E178" s="31">
        <f t="shared" si="23"/>
        <v>0</v>
      </c>
    </row>
    <row r="179" spans="1:5" s="5" customFormat="1" ht="30">
      <c r="A179" s="39" t="s">
        <v>177</v>
      </c>
      <c r="B179" s="51">
        <v>558500</v>
      </c>
      <c r="C179" s="51">
        <v>558492.8</v>
      </c>
      <c r="D179" s="28">
        <f>IF(B179=0,"   ",C179/B179)</f>
        <v>0.999987108325873</v>
      </c>
      <c r="E179" s="31">
        <f t="shared" si="23"/>
        <v>-7.199999999953434</v>
      </c>
    </row>
    <row r="180" spans="1:5" s="5" customFormat="1" ht="45">
      <c r="A180" s="39" t="s">
        <v>172</v>
      </c>
      <c r="B180" s="51">
        <v>1212490.23</v>
      </c>
      <c r="C180" s="51">
        <v>1212490.23</v>
      </c>
      <c r="D180" s="28">
        <f>IF(B180=0,"   ",C180/B180)</f>
        <v>1</v>
      </c>
      <c r="E180" s="31">
        <f t="shared" si="23"/>
        <v>0</v>
      </c>
    </row>
    <row r="181" spans="1:5" ht="45" customHeight="1">
      <c r="A181" s="70" t="s">
        <v>234</v>
      </c>
      <c r="B181" s="51">
        <f>B183+B184+B182</f>
        <v>107051.45</v>
      </c>
      <c r="C181" s="51">
        <f>C183+C184+C182</f>
        <v>103999.98999999999</v>
      </c>
      <c r="D181" s="66">
        <f>IF(B181=0,"   ",C181/B181*100)</f>
        <v>97.14953884323846</v>
      </c>
      <c r="E181" s="67">
        <f t="shared" si="23"/>
        <v>-3051.4600000000064</v>
      </c>
    </row>
    <row r="182" spans="1:5" s="5" customFormat="1" ht="15" customHeight="1">
      <c r="A182" s="41" t="s">
        <v>66</v>
      </c>
      <c r="B182" s="51">
        <v>31500</v>
      </c>
      <c r="C182" s="51">
        <v>31500</v>
      </c>
      <c r="D182" s="28">
        <f>IF(B182=0,"   ",C182/B182)</f>
        <v>1</v>
      </c>
      <c r="E182" s="31">
        <f t="shared" si="23"/>
        <v>0</v>
      </c>
    </row>
    <row r="183" spans="1:5" s="5" customFormat="1" ht="13.5" customHeight="1">
      <c r="A183" s="41" t="s">
        <v>52</v>
      </c>
      <c r="B183" s="51">
        <v>72395.98</v>
      </c>
      <c r="C183" s="51">
        <v>72395.98</v>
      </c>
      <c r="D183" s="28">
        <f>IF(B183=0,"   ",C183/B183)</f>
        <v>1</v>
      </c>
      <c r="E183" s="31">
        <f>C183-B183</f>
        <v>0</v>
      </c>
    </row>
    <row r="184" spans="1:5" s="5" customFormat="1" ht="13.5" customHeight="1">
      <c r="A184" s="41" t="s">
        <v>53</v>
      </c>
      <c r="B184" s="51">
        <v>3155.47</v>
      </c>
      <c r="C184" s="51">
        <v>104.01</v>
      </c>
      <c r="D184" s="28">
        <f>IF(B184=0,"   ",C184/B184)</f>
        <v>0.032961809175812165</v>
      </c>
      <c r="E184" s="31">
        <f>C184-B184</f>
        <v>-3051.4599999999996</v>
      </c>
    </row>
    <row r="185" spans="1:5" ht="46.5" customHeight="1">
      <c r="A185" s="70" t="s">
        <v>220</v>
      </c>
      <c r="B185" s="51">
        <f>B186+B187</f>
        <v>423549.17</v>
      </c>
      <c r="C185" s="51">
        <f>C186+C187</f>
        <v>420000</v>
      </c>
      <c r="D185" s="66">
        <f>IF(B185=0,"   ",C185/B185*100)</f>
        <v>99.1620406197467</v>
      </c>
      <c r="E185" s="67">
        <f t="shared" si="23"/>
        <v>-3549.1699999999837</v>
      </c>
    </row>
    <row r="186" spans="1:5" s="5" customFormat="1" ht="13.5" customHeight="1">
      <c r="A186" s="41" t="s">
        <v>52</v>
      </c>
      <c r="B186" s="51">
        <v>419580</v>
      </c>
      <c r="C186" s="51">
        <v>419580</v>
      </c>
      <c r="D186" s="28">
        <f>IF(B186=0,"   ",C186/B186)</f>
        <v>1</v>
      </c>
      <c r="E186" s="31">
        <f t="shared" si="23"/>
        <v>0</v>
      </c>
    </row>
    <row r="187" spans="1:5" s="5" customFormat="1" ht="13.5" customHeight="1">
      <c r="A187" s="41" t="s">
        <v>53</v>
      </c>
      <c r="B187" s="51">
        <v>3969.17</v>
      </c>
      <c r="C187" s="51">
        <v>420</v>
      </c>
      <c r="D187" s="28">
        <f>IF(B187=0,"   ",C187/B187)</f>
        <v>0.10581557353300564</v>
      </c>
      <c r="E187" s="31">
        <f t="shared" si="23"/>
        <v>-3549.17</v>
      </c>
    </row>
    <row r="188" spans="1:5" ht="15">
      <c r="A188" s="39" t="s">
        <v>108</v>
      </c>
      <c r="B188" s="66">
        <f>B189</f>
        <v>1984300</v>
      </c>
      <c r="C188" s="66">
        <f>C189</f>
        <v>1980000</v>
      </c>
      <c r="D188" s="28">
        <f aca="true" t="shared" si="24" ref="D188:D196">IF(B188=0,"   ",C188/B188)</f>
        <v>0.9978329889633624</v>
      </c>
      <c r="E188" s="67">
        <f t="shared" si="23"/>
        <v>-4300</v>
      </c>
    </row>
    <row r="189" spans="1:5" ht="27.75" customHeight="1">
      <c r="A189" s="39" t="s">
        <v>184</v>
      </c>
      <c r="B189" s="66">
        <v>1984300</v>
      </c>
      <c r="C189" s="66">
        <v>1980000</v>
      </c>
      <c r="D189" s="28">
        <f t="shared" si="24"/>
        <v>0.9978329889633624</v>
      </c>
      <c r="E189" s="67">
        <f t="shared" si="23"/>
        <v>-4300</v>
      </c>
    </row>
    <row r="190" spans="1:5" s="5" customFormat="1" ht="15">
      <c r="A190" s="41" t="s">
        <v>185</v>
      </c>
      <c r="B190" s="51">
        <v>4300</v>
      </c>
      <c r="C190" s="51">
        <v>0</v>
      </c>
      <c r="D190" s="28">
        <f t="shared" si="24"/>
        <v>0</v>
      </c>
      <c r="E190" s="31">
        <f t="shared" si="23"/>
        <v>-4300</v>
      </c>
    </row>
    <row r="191" spans="1:5" s="5" customFormat="1" ht="15">
      <c r="A191" s="27" t="s">
        <v>25</v>
      </c>
      <c r="B191" s="51">
        <f>B195+B196+B205+B204+B200+B207+B192</f>
        <v>84542108.48</v>
      </c>
      <c r="C191" s="51">
        <f>C195+C196+C205+C204+C200+C207+C192</f>
        <v>79020458.74</v>
      </c>
      <c r="D191" s="28">
        <f t="shared" si="24"/>
        <v>0.9346875794881996</v>
      </c>
      <c r="E191" s="31">
        <f t="shared" si="23"/>
        <v>-5521649.74000001</v>
      </c>
    </row>
    <row r="192" spans="1:5" s="5" customFormat="1" ht="17.25" customHeight="1">
      <c r="A192" s="27" t="s">
        <v>213</v>
      </c>
      <c r="B192" s="51">
        <f>SUM(B193:B194)</f>
        <v>8846971.86</v>
      </c>
      <c r="C192" s="51">
        <f>SUM(C193:C194)</f>
        <v>3722542.86</v>
      </c>
      <c r="D192" s="28">
        <f t="shared" si="24"/>
        <v>0.420770283765772</v>
      </c>
      <c r="E192" s="31">
        <f t="shared" si="23"/>
        <v>-5124429</v>
      </c>
    </row>
    <row r="193" spans="1:5" s="5" customFormat="1" ht="13.5" customHeight="1">
      <c r="A193" s="41" t="s">
        <v>52</v>
      </c>
      <c r="B193" s="51">
        <v>8846971.86</v>
      </c>
      <c r="C193" s="51">
        <v>3722542.86</v>
      </c>
      <c r="D193" s="28">
        <f t="shared" si="24"/>
        <v>0.420770283765772</v>
      </c>
      <c r="E193" s="31">
        <f t="shared" si="23"/>
        <v>-5124429</v>
      </c>
    </row>
    <row r="194" spans="1:5" s="5" customFormat="1" ht="13.5" customHeight="1">
      <c r="A194" s="41" t="s">
        <v>53</v>
      </c>
      <c r="B194" s="51">
        <v>0</v>
      </c>
      <c r="C194" s="51">
        <v>0</v>
      </c>
      <c r="D194" s="28">
        <v>0</v>
      </c>
      <c r="E194" s="31">
        <f t="shared" si="23"/>
        <v>0</v>
      </c>
    </row>
    <row r="195" spans="1:5" s="5" customFormat="1" ht="27.75" customHeight="1">
      <c r="A195" s="27" t="s">
        <v>106</v>
      </c>
      <c r="B195" s="51">
        <v>1741900</v>
      </c>
      <c r="C195" s="51">
        <v>1741900</v>
      </c>
      <c r="D195" s="28">
        <f t="shared" si="24"/>
        <v>1</v>
      </c>
      <c r="E195" s="31">
        <f t="shared" si="23"/>
        <v>0</v>
      </c>
    </row>
    <row r="196" spans="1:5" s="5" customFormat="1" ht="30">
      <c r="A196" s="27" t="s">
        <v>146</v>
      </c>
      <c r="B196" s="51">
        <f>B197+B198+B199</f>
        <v>23385813.68</v>
      </c>
      <c r="C196" s="51">
        <f>C197+C198+C199</f>
        <v>23385813.68</v>
      </c>
      <c r="D196" s="28">
        <f t="shared" si="24"/>
        <v>1</v>
      </c>
      <c r="E196" s="31">
        <f t="shared" si="23"/>
        <v>0</v>
      </c>
    </row>
    <row r="197" spans="1:5" s="5" customFormat="1" ht="15">
      <c r="A197" s="41" t="s">
        <v>52</v>
      </c>
      <c r="B197" s="51">
        <v>20642373</v>
      </c>
      <c r="C197" s="51">
        <v>20642373</v>
      </c>
      <c r="D197" s="28">
        <f aca="true" t="shared" si="25" ref="D197:D214">IF(B197=0,"   ",C197/B197)</f>
        <v>1</v>
      </c>
      <c r="E197" s="31">
        <f aca="true" t="shared" si="26" ref="E197:E205">C197-B197</f>
        <v>0</v>
      </c>
    </row>
    <row r="198" spans="1:5" s="5" customFormat="1" ht="15">
      <c r="A198" s="41" t="s">
        <v>153</v>
      </c>
      <c r="B198" s="51">
        <v>1086440.68</v>
      </c>
      <c r="C198" s="51">
        <v>1086440.68</v>
      </c>
      <c r="D198" s="28">
        <f>IF(B198=0,"   ",C198/B198)</f>
        <v>1</v>
      </c>
      <c r="E198" s="31">
        <f>C198-B198</f>
        <v>0</v>
      </c>
    </row>
    <row r="199" spans="1:5" s="5" customFormat="1" ht="15">
      <c r="A199" s="41" t="s">
        <v>53</v>
      </c>
      <c r="B199" s="51">
        <v>1657000</v>
      </c>
      <c r="C199" s="51">
        <v>1657000</v>
      </c>
      <c r="D199" s="28">
        <f>IF(B199=0,"   ",C199/B199)</f>
        <v>1</v>
      </c>
      <c r="E199" s="31">
        <f>C199-B199</f>
        <v>0</v>
      </c>
    </row>
    <row r="200" spans="1:5" s="5" customFormat="1" ht="30">
      <c r="A200" s="27" t="s">
        <v>147</v>
      </c>
      <c r="B200" s="51">
        <f>B201+B202+B203</f>
        <v>17130298.94</v>
      </c>
      <c r="C200" s="51">
        <f>C201+C202+C203</f>
        <v>16733078.2</v>
      </c>
      <c r="D200" s="28">
        <f t="shared" si="25"/>
        <v>0.9768118033788381</v>
      </c>
      <c r="E200" s="31">
        <f t="shared" si="26"/>
        <v>-397220.7400000021</v>
      </c>
    </row>
    <row r="201" spans="1:5" s="5" customFormat="1" ht="15">
      <c r="A201" s="41" t="s">
        <v>52</v>
      </c>
      <c r="B201" s="51">
        <v>12707500</v>
      </c>
      <c r="C201" s="51">
        <v>12707500</v>
      </c>
      <c r="D201" s="28">
        <f t="shared" si="25"/>
        <v>1</v>
      </c>
      <c r="E201" s="31">
        <f t="shared" si="26"/>
        <v>0</v>
      </c>
    </row>
    <row r="202" spans="1:5" s="5" customFormat="1" ht="15">
      <c r="A202" s="41" t="s">
        <v>153</v>
      </c>
      <c r="B202" s="51">
        <v>1426900</v>
      </c>
      <c r="C202" s="51">
        <v>1426900</v>
      </c>
      <c r="D202" s="28">
        <f t="shared" si="25"/>
        <v>1</v>
      </c>
      <c r="E202" s="31">
        <f t="shared" si="26"/>
        <v>0</v>
      </c>
    </row>
    <row r="203" spans="1:5" s="5" customFormat="1" ht="15">
      <c r="A203" s="41" t="s">
        <v>53</v>
      </c>
      <c r="B203" s="51">
        <v>2995898.94</v>
      </c>
      <c r="C203" s="51">
        <v>2598678.2</v>
      </c>
      <c r="D203" s="28">
        <f>IF(B203=0,"   ",C203/B203)</f>
        <v>0.8674118359947083</v>
      </c>
      <c r="E203" s="31">
        <f>C203-B203</f>
        <v>-397220.73999999976</v>
      </c>
    </row>
    <row r="204" spans="1:5" s="5" customFormat="1" ht="15">
      <c r="A204" s="27" t="s">
        <v>107</v>
      </c>
      <c r="B204" s="66">
        <v>68700</v>
      </c>
      <c r="C204" s="66">
        <v>68700</v>
      </c>
      <c r="D204" s="28">
        <f t="shared" si="25"/>
        <v>1</v>
      </c>
      <c r="E204" s="31">
        <f t="shared" si="26"/>
        <v>0</v>
      </c>
    </row>
    <row r="205" spans="1:5" s="5" customFormat="1" ht="29.25" customHeight="1">
      <c r="A205" s="27" t="s">
        <v>148</v>
      </c>
      <c r="B205" s="51">
        <f>B206</f>
        <v>28837324</v>
      </c>
      <c r="C205" s="51">
        <f>C206</f>
        <v>28837324</v>
      </c>
      <c r="D205" s="28">
        <f t="shared" si="25"/>
        <v>1</v>
      </c>
      <c r="E205" s="31">
        <f t="shared" si="26"/>
        <v>0</v>
      </c>
    </row>
    <row r="206" spans="1:5" s="5" customFormat="1" ht="15">
      <c r="A206" s="41" t="s">
        <v>52</v>
      </c>
      <c r="B206" s="51">
        <v>28837324</v>
      </c>
      <c r="C206" s="51">
        <v>28837324</v>
      </c>
      <c r="D206" s="28">
        <f t="shared" si="25"/>
        <v>1</v>
      </c>
      <c r="E206" s="31">
        <f aca="true" t="shared" si="27" ref="E206:E214">C206-B206</f>
        <v>0</v>
      </c>
    </row>
    <row r="207" spans="1:5" s="5" customFormat="1" ht="29.25" customHeight="1">
      <c r="A207" s="27" t="s">
        <v>149</v>
      </c>
      <c r="B207" s="51">
        <f>B208</f>
        <v>4531100</v>
      </c>
      <c r="C207" s="51">
        <f>C208</f>
        <v>4531100</v>
      </c>
      <c r="D207" s="28">
        <f t="shared" si="25"/>
        <v>1</v>
      </c>
      <c r="E207" s="31">
        <f>C207-B207</f>
        <v>0</v>
      </c>
    </row>
    <row r="208" spans="1:5" s="5" customFormat="1" ht="15">
      <c r="A208" s="41" t="s">
        <v>52</v>
      </c>
      <c r="B208" s="51">
        <v>4531100</v>
      </c>
      <c r="C208" s="51">
        <v>4531100</v>
      </c>
      <c r="D208" s="28">
        <f t="shared" si="25"/>
        <v>1</v>
      </c>
      <c r="E208" s="31">
        <f>C208-B208</f>
        <v>0</v>
      </c>
    </row>
    <row r="209" spans="1:5" s="5" customFormat="1" ht="15">
      <c r="A209" s="27" t="s">
        <v>35</v>
      </c>
      <c r="B209" s="51">
        <f>B210+B211</f>
        <v>530000</v>
      </c>
      <c r="C209" s="51">
        <f>C210+C211</f>
        <v>530000</v>
      </c>
      <c r="D209" s="28">
        <f t="shared" si="25"/>
        <v>1</v>
      </c>
      <c r="E209" s="31">
        <f t="shared" si="27"/>
        <v>0</v>
      </c>
    </row>
    <row r="210" spans="1:5" s="5" customFormat="1" ht="32.25" customHeight="1">
      <c r="A210" s="27" t="s">
        <v>96</v>
      </c>
      <c r="B210" s="51">
        <v>500000</v>
      </c>
      <c r="C210" s="51">
        <v>500000</v>
      </c>
      <c r="D210" s="28">
        <f>IF(B210=0,"   ",C210/B210)</f>
        <v>1</v>
      </c>
      <c r="E210" s="31">
        <f>C210-B210</f>
        <v>0</v>
      </c>
    </row>
    <row r="211" spans="1:5" s="5" customFormat="1" ht="32.25" customHeight="1">
      <c r="A211" s="27" t="s">
        <v>207</v>
      </c>
      <c r="B211" s="51">
        <v>30000</v>
      </c>
      <c r="C211" s="51">
        <v>30000</v>
      </c>
      <c r="D211" s="28">
        <f>IF(B211=0,"   ",C211/B211)</f>
        <v>1</v>
      </c>
      <c r="E211" s="31">
        <f>C211-B211</f>
        <v>0</v>
      </c>
    </row>
    <row r="212" spans="1:5" s="5" customFormat="1" ht="15">
      <c r="A212" s="27" t="s">
        <v>7</v>
      </c>
      <c r="B212" s="51">
        <f>B215+B223+B230+B213</f>
        <v>144317272.51</v>
      </c>
      <c r="C212" s="51">
        <f>C215+C223+C230+C213</f>
        <v>126469815.22</v>
      </c>
      <c r="D212" s="28">
        <f t="shared" si="25"/>
        <v>0.8763318002094079</v>
      </c>
      <c r="E212" s="31">
        <f t="shared" si="27"/>
        <v>-17847457.28999999</v>
      </c>
    </row>
    <row r="213" spans="1:5" ht="15">
      <c r="A213" s="27" t="s">
        <v>231</v>
      </c>
      <c r="B213" s="66">
        <f>B214</f>
        <v>388000</v>
      </c>
      <c r="C213" s="66">
        <f>C214</f>
        <v>388000</v>
      </c>
      <c r="D213" s="28">
        <f t="shared" si="25"/>
        <v>1</v>
      </c>
      <c r="E213" s="67">
        <f t="shared" si="27"/>
        <v>0</v>
      </c>
    </row>
    <row r="214" spans="1:5" ht="30">
      <c r="A214" s="27" t="s">
        <v>232</v>
      </c>
      <c r="B214" s="66">
        <v>388000</v>
      </c>
      <c r="C214" s="66">
        <v>388000</v>
      </c>
      <c r="D214" s="28">
        <f t="shared" si="25"/>
        <v>1</v>
      </c>
      <c r="E214" s="67">
        <f t="shared" si="27"/>
        <v>0</v>
      </c>
    </row>
    <row r="215" spans="1:5" s="5" customFormat="1" ht="15">
      <c r="A215" s="39" t="s">
        <v>77</v>
      </c>
      <c r="B215" s="51">
        <f>B216+B221+B222+B220</f>
        <v>31175958.35</v>
      </c>
      <c r="C215" s="51">
        <f>C216+C221+C222+C220</f>
        <v>29779777.349999998</v>
      </c>
      <c r="D215" s="28">
        <f aca="true" t="shared" si="28" ref="D215:D228">IF(B215=0,"   ",C215/B215)</f>
        <v>0.9552161000369054</v>
      </c>
      <c r="E215" s="31">
        <f aca="true" t="shared" si="29" ref="E215:E228">C215-B215</f>
        <v>-1396181.0000000037</v>
      </c>
    </row>
    <row r="216" spans="1:5" ht="44.25" customHeight="1">
      <c r="A216" s="39" t="s">
        <v>189</v>
      </c>
      <c r="B216" s="66">
        <f>B217+B218+B219</f>
        <v>18516353.15</v>
      </c>
      <c r="C216" s="66">
        <f>C217+C218+C219</f>
        <v>18348953.15</v>
      </c>
      <c r="D216" s="28">
        <f aca="true" t="shared" si="30" ref="D216:D222">IF(B216=0,"   ",C216/B216)</f>
        <v>0.9909593428768667</v>
      </c>
      <c r="E216" s="67">
        <f aca="true" t="shared" si="31" ref="E216:E222">C216-B216</f>
        <v>-167400</v>
      </c>
    </row>
    <row r="217" spans="1:5" ht="15">
      <c r="A217" s="27" t="s">
        <v>113</v>
      </c>
      <c r="B217" s="66">
        <v>17593200</v>
      </c>
      <c r="C217" s="66">
        <v>17439604</v>
      </c>
      <c r="D217" s="28">
        <f t="shared" si="30"/>
        <v>0.9912695814291885</v>
      </c>
      <c r="E217" s="67">
        <f t="shared" si="31"/>
        <v>-153596</v>
      </c>
    </row>
    <row r="218" spans="1:5" ht="30">
      <c r="A218" s="27" t="s">
        <v>238</v>
      </c>
      <c r="B218" s="66">
        <v>666153.15</v>
      </c>
      <c r="C218" s="66">
        <v>656349.15</v>
      </c>
      <c r="D218" s="28">
        <f t="shared" si="30"/>
        <v>0.9852826636037073</v>
      </c>
      <c r="E218" s="67">
        <f t="shared" si="31"/>
        <v>-9804</v>
      </c>
    </row>
    <row r="219" spans="1:5" ht="15">
      <c r="A219" s="27" t="s">
        <v>125</v>
      </c>
      <c r="B219" s="66">
        <v>257000</v>
      </c>
      <c r="C219" s="66">
        <v>253000</v>
      </c>
      <c r="D219" s="28">
        <f t="shared" si="30"/>
        <v>0.9844357976653697</v>
      </c>
      <c r="E219" s="67">
        <f t="shared" si="31"/>
        <v>-4000</v>
      </c>
    </row>
    <row r="220" spans="1:5" ht="58.5" customHeight="1">
      <c r="A220" s="39" t="s">
        <v>257</v>
      </c>
      <c r="B220" s="66">
        <v>96000</v>
      </c>
      <c r="C220" s="66">
        <v>92612.86</v>
      </c>
      <c r="D220" s="28">
        <f t="shared" si="30"/>
        <v>0.9647172916666666</v>
      </c>
      <c r="E220" s="67">
        <f t="shared" si="31"/>
        <v>-3387.1399999999994</v>
      </c>
    </row>
    <row r="221" spans="1:5" ht="27.75" customHeight="1">
      <c r="A221" s="39" t="s">
        <v>191</v>
      </c>
      <c r="B221" s="66">
        <v>1381536.3</v>
      </c>
      <c r="C221" s="66">
        <v>1381536.29</v>
      </c>
      <c r="D221" s="28">
        <f t="shared" si="30"/>
        <v>0.9999999927616813</v>
      </c>
      <c r="E221" s="67">
        <f t="shared" si="31"/>
        <v>-0.010000000009313226</v>
      </c>
    </row>
    <row r="222" spans="1:5" s="5" customFormat="1" ht="105">
      <c r="A222" s="39" t="s">
        <v>253</v>
      </c>
      <c r="B222" s="51">
        <v>11182068.9</v>
      </c>
      <c r="C222" s="51">
        <v>9956675.05</v>
      </c>
      <c r="D222" s="28">
        <f t="shared" si="30"/>
        <v>0.8904143892370401</v>
      </c>
      <c r="E222" s="31">
        <f t="shared" si="31"/>
        <v>-1225393.8499999996</v>
      </c>
    </row>
    <row r="223" spans="1:5" ht="15">
      <c r="A223" s="27" t="s">
        <v>114</v>
      </c>
      <c r="B223" s="66">
        <f>B224+B229+B228</f>
        <v>48082644.56</v>
      </c>
      <c r="C223" s="66">
        <f>C224+C229+C228</f>
        <v>31631368.27</v>
      </c>
      <c r="D223" s="28">
        <f t="shared" si="28"/>
        <v>0.6578541708646817</v>
      </c>
      <c r="E223" s="67">
        <f t="shared" si="29"/>
        <v>-16451276.290000003</v>
      </c>
    </row>
    <row r="224" spans="1:5" ht="27.75" customHeight="1">
      <c r="A224" s="39" t="s">
        <v>137</v>
      </c>
      <c r="B224" s="66">
        <f>B225+B227+B226</f>
        <v>5739532.75</v>
      </c>
      <c r="C224" s="66">
        <f>C225+C227+C226</f>
        <v>5739532.75</v>
      </c>
      <c r="D224" s="28">
        <f t="shared" si="28"/>
        <v>1</v>
      </c>
      <c r="E224" s="67">
        <f t="shared" si="29"/>
        <v>0</v>
      </c>
    </row>
    <row r="225" spans="1:5" ht="15">
      <c r="A225" s="27" t="s">
        <v>112</v>
      </c>
      <c r="B225" s="66">
        <v>5682137.42</v>
      </c>
      <c r="C225" s="66">
        <v>5682137.42</v>
      </c>
      <c r="D225" s="28">
        <f t="shared" si="28"/>
        <v>1</v>
      </c>
      <c r="E225" s="67">
        <f t="shared" si="29"/>
        <v>0</v>
      </c>
    </row>
    <row r="226" spans="1:5" ht="15">
      <c r="A226" s="27" t="s">
        <v>113</v>
      </c>
      <c r="B226" s="66">
        <v>40176.73</v>
      </c>
      <c r="C226" s="66">
        <v>40176.73</v>
      </c>
      <c r="D226" s="28">
        <f t="shared" si="28"/>
        <v>1</v>
      </c>
      <c r="E226" s="67">
        <f t="shared" si="29"/>
        <v>0</v>
      </c>
    </row>
    <row r="227" spans="1:5" ht="15">
      <c r="A227" s="27" t="s">
        <v>125</v>
      </c>
      <c r="B227" s="66">
        <v>17218.6</v>
      </c>
      <c r="C227" s="66">
        <v>17218.6</v>
      </c>
      <c r="D227" s="28">
        <f t="shared" si="28"/>
        <v>1</v>
      </c>
      <c r="E227" s="67">
        <f t="shared" si="29"/>
        <v>0</v>
      </c>
    </row>
    <row r="228" spans="1:5" ht="44.25" customHeight="1">
      <c r="A228" s="39" t="s">
        <v>206</v>
      </c>
      <c r="B228" s="66">
        <v>10000000</v>
      </c>
      <c r="C228" s="66">
        <v>10000000</v>
      </c>
      <c r="D228" s="28">
        <f t="shared" si="28"/>
        <v>1</v>
      </c>
      <c r="E228" s="67">
        <f t="shared" si="29"/>
        <v>0</v>
      </c>
    </row>
    <row r="229" spans="1:5" ht="27.75" customHeight="1">
      <c r="A229" s="39" t="s">
        <v>197</v>
      </c>
      <c r="B229" s="66">
        <v>32343111.81</v>
      </c>
      <c r="C229" s="66">
        <v>15891835.52</v>
      </c>
      <c r="D229" s="28">
        <f aca="true" t="shared" si="32" ref="D229:D234">IF(B229=0,"   ",C229/B229)</f>
        <v>0.49135146962224224</v>
      </c>
      <c r="E229" s="67">
        <f aca="true" t="shared" si="33" ref="E229:E234">C229-B229</f>
        <v>-16451276.29</v>
      </c>
    </row>
    <row r="230" spans="1:5" ht="30">
      <c r="A230" s="27" t="s">
        <v>208</v>
      </c>
      <c r="B230" s="66">
        <f>B231+B232</f>
        <v>64670669.6</v>
      </c>
      <c r="C230" s="66">
        <f>C231+C232</f>
        <v>64670669.6</v>
      </c>
      <c r="D230" s="28">
        <f t="shared" si="32"/>
        <v>1</v>
      </c>
      <c r="E230" s="67">
        <f t="shared" si="33"/>
        <v>0</v>
      </c>
    </row>
    <row r="231" spans="1:5" s="5" customFormat="1" ht="15">
      <c r="A231" s="27" t="s">
        <v>183</v>
      </c>
      <c r="B231" s="51">
        <v>2300</v>
      </c>
      <c r="C231" s="55">
        <v>2300</v>
      </c>
      <c r="D231" s="28">
        <f t="shared" si="32"/>
        <v>1</v>
      </c>
      <c r="E231" s="31">
        <f t="shared" si="33"/>
        <v>0</v>
      </c>
    </row>
    <row r="232" spans="1:5" s="5" customFormat="1" ht="60">
      <c r="A232" s="27" t="s">
        <v>222</v>
      </c>
      <c r="B232" s="51">
        <f>B233+B234</f>
        <v>64668369.6</v>
      </c>
      <c r="C232" s="51">
        <f>C233+C234</f>
        <v>64668369.6</v>
      </c>
      <c r="D232" s="28">
        <f t="shared" si="32"/>
        <v>1</v>
      </c>
      <c r="E232" s="31">
        <f t="shared" si="33"/>
        <v>0</v>
      </c>
    </row>
    <row r="233" spans="1:5" s="5" customFormat="1" ht="15">
      <c r="A233" s="41" t="s">
        <v>66</v>
      </c>
      <c r="B233" s="51">
        <v>55120000</v>
      </c>
      <c r="C233" s="51">
        <v>55120000</v>
      </c>
      <c r="D233" s="28">
        <f t="shared" si="32"/>
        <v>1</v>
      </c>
      <c r="E233" s="31">
        <f t="shared" si="33"/>
        <v>0</v>
      </c>
    </row>
    <row r="234" spans="1:5" s="5" customFormat="1" ht="15">
      <c r="A234" s="41" t="s">
        <v>52</v>
      </c>
      <c r="B234" s="51">
        <v>9548369.6</v>
      </c>
      <c r="C234" s="55">
        <v>9548369.6</v>
      </c>
      <c r="D234" s="28">
        <f t="shared" si="32"/>
        <v>1</v>
      </c>
      <c r="E234" s="31">
        <f t="shared" si="33"/>
        <v>0</v>
      </c>
    </row>
    <row r="235" spans="1:5" s="5" customFormat="1" ht="15">
      <c r="A235" s="27" t="s">
        <v>8</v>
      </c>
      <c r="B235" s="51">
        <f>B236+B243+B293+B290+B275</f>
        <v>272697027.35999995</v>
      </c>
      <c r="C235" s="51">
        <f>C236+C243+C293+C290+C275</f>
        <v>272282284.08</v>
      </c>
      <c r="D235" s="28">
        <f aca="true" t="shared" si="34" ref="D235:D249">IF(B235=0,"   ",C235/B235)</f>
        <v>0.9984791059733392</v>
      </c>
      <c r="E235" s="31">
        <f aca="true" t="shared" si="35" ref="E235:E249">C235-B235</f>
        <v>-414743.2799999714</v>
      </c>
    </row>
    <row r="236" spans="1:5" s="5" customFormat="1" ht="15">
      <c r="A236" s="27" t="s">
        <v>40</v>
      </c>
      <c r="B236" s="51">
        <f>B237+B242+B239</f>
        <v>54861902.63</v>
      </c>
      <c r="C236" s="51">
        <f>C237+C242+C239</f>
        <v>54861902.63</v>
      </c>
      <c r="D236" s="28">
        <f t="shared" si="34"/>
        <v>1</v>
      </c>
      <c r="E236" s="31">
        <f t="shared" si="35"/>
        <v>0</v>
      </c>
    </row>
    <row r="237" spans="1:5" s="5" customFormat="1" ht="15">
      <c r="A237" s="27" t="s">
        <v>68</v>
      </c>
      <c r="B237" s="51">
        <v>54116777.63</v>
      </c>
      <c r="C237" s="55">
        <v>54116777.63</v>
      </c>
      <c r="D237" s="28">
        <f t="shared" si="34"/>
        <v>1</v>
      </c>
      <c r="E237" s="31">
        <f t="shared" si="35"/>
        <v>0</v>
      </c>
    </row>
    <row r="238" spans="1:5" s="5" customFormat="1" ht="15">
      <c r="A238" s="41" t="s">
        <v>109</v>
      </c>
      <c r="B238" s="51">
        <v>46678100</v>
      </c>
      <c r="C238" s="55">
        <v>46678100</v>
      </c>
      <c r="D238" s="28">
        <f t="shared" si="34"/>
        <v>1</v>
      </c>
      <c r="E238" s="31">
        <f t="shared" si="35"/>
        <v>0</v>
      </c>
    </row>
    <row r="239" spans="1:5" s="5" customFormat="1" ht="31.5" customHeight="1">
      <c r="A239" s="39" t="s">
        <v>198</v>
      </c>
      <c r="B239" s="51">
        <f>SUM(B240:B241)</f>
        <v>366215</v>
      </c>
      <c r="C239" s="51">
        <f>SUM(C240:C241)</f>
        <v>366215</v>
      </c>
      <c r="D239" s="28">
        <f>IF(B239=0,"   ",C239/B239)</f>
        <v>1</v>
      </c>
      <c r="E239" s="31">
        <f>C239-B239</f>
        <v>0</v>
      </c>
    </row>
    <row r="240" spans="1:5" ht="15">
      <c r="A240" s="27" t="s">
        <v>113</v>
      </c>
      <c r="B240" s="66">
        <v>362500</v>
      </c>
      <c r="C240" s="66">
        <v>362500</v>
      </c>
      <c r="D240" s="28">
        <f>IF(B240=0,"   ",C240/B240)</f>
        <v>1</v>
      </c>
      <c r="E240" s="67">
        <f>C240-B240</f>
        <v>0</v>
      </c>
    </row>
    <row r="241" spans="1:5" ht="15">
      <c r="A241" s="27" t="s">
        <v>125</v>
      </c>
      <c r="B241" s="66">
        <v>3715</v>
      </c>
      <c r="C241" s="66">
        <v>3715</v>
      </c>
      <c r="D241" s="28">
        <f>IF(B241=0,"   ",C241/B241)</f>
        <v>1</v>
      </c>
      <c r="E241" s="67">
        <f>C241-B241</f>
        <v>0</v>
      </c>
    </row>
    <row r="242" spans="1:5" ht="18" customHeight="1">
      <c r="A242" s="39" t="s">
        <v>228</v>
      </c>
      <c r="B242" s="66">
        <v>378910</v>
      </c>
      <c r="C242" s="66">
        <v>378910</v>
      </c>
      <c r="D242" s="28">
        <f>IF(B242=0,"   ",C242/B242)</f>
        <v>1</v>
      </c>
      <c r="E242" s="67">
        <f>C242-B242</f>
        <v>0</v>
      </c>
    </row>
    <row r="243" spans="1:5" s="5" customFormat="1" ht="15">
      <c r="A243" s="27" t="s">
        <v>41</v>
      </c>
      <c r="B243" s="51">
        <f>B244+B249+B246+B273+B265+B269+B274</f>
        <v>179325946.17999998</v>
      </c>
      <c r="C243" s="51">
        <f>C244+C249+C246+C273+C265+C269+C274</f>
        <v>178913647.41000003</v>
      </c>
      <c r="D243" s="28">
        <f t="shared" si="34"/>
        <v>0.9977008415191291</v>
      </c>
      <c r="E243" s="31">
        <f t="shared" si="35"/>
        <v>-412298.7699999511</v>
      </c>
    </row>
    <row r="244" spans="1:5" s="5" customFormat="1" ht="15">
      <c r="A244" s="27" t="s">
        <v>68</v>
      </c>
      <c r="B244" s="51">
        <v>146554629.3</v>
      </c>
      <c r="C244" s="51">
        <v>146554629.3</v>
      </c>
      <c r="D244" s="28">
        <f t="shared" si="34"/>
        <v>1</v>
      </c>
      <c r="E244" s="31">
        <f t="shared" si="35"/>
        <v>0</v>
      </c>
    </row>
    <row r="245" spans="1:5" s="5" customFormat="1" ht="18" customHeight="1">
      <c r="A245" s="41" t="s">
        <v>138</v>
      </c>
      <c r="B245" s="51">
        <v>131985400</v>
      </c>
      <c r="C245" s="51">
        <v>131985400</v>
      </c>
      <c r="D245" s="28">
        <f t="shared" si="34"/>
        <v>1</v>
      </c>
      <c r="E245" s="31">
        <f t="shared" si="35"/>
        <v>0</v>
      </c>
    </row>
    <row r="246" spans="1:5" s="5" customFormat="1" ht="31.5" customHeight="1">
      <c r="A246" s="39" t="s">
        <v>198</v>
      </c>
      <c r="B246" s="51">
        <f>SUM(B247:B248)</f>
        <v>9497885</v>
      </c>
      <c r="C246" s="51">
        <f>SUM(C247:C248)</f>
        <v>9497885</v>
      </c>
      <c r="D246" s="28">
        <f>IF(B246=0,"   ",C246/B246)</f>
        <v>1</v>
      </c>
      <c r="E246" s="31">
        <f>C246-B246</f>
        <v>0</v>
      </c>
    </row>
    <row r="247" spans="1:5" ht="15">
      <c r="A247" s="27" t="s">
        <v>113</v>
      </c>
      <c r="B247" s="66">
        <v>9402900</v>
      </c>
      <c r="C247" s="66">
        <v>9402900</v>
      </c>
      <c r="D247" s="28">
        <f>IF(B247=0,"   ",C247/B247)</f>
        <v>1</v>
      </c>
      <c r="E247" s="67">
        <f>C247-B247</f>
        <v>0</v>
      </c>
    </row>
    <row r="248" spans="1:5" ht="15">
      <c r="A248" s="27" t="s">
        <v>125</v>
      </c>
      <c r="B248" s="66">
        <v>94985</v>
      </c>
      <c r="C248" s="66">
        <v>94985</v>
      </c>
      <c r="D248" s="28">
        <f>IF(B248=0,"   ",C248/B248)</f>
        <v>1</v>
      </c>
      <c r="E248" s="67">
        <f>C248-B248</f>
        <v>0</v>
      </c>
    </row>
    <row r="249" spans="1:5" s="5" customFormat="1" ht="15">
      <c r="A249" s="27" t="s">
        <v>163</v>
      </c>
      <c r="B249" s="51">
        <f>B250+B251+B255+B258+B259+B260+B261+B262</f>
        <v>17408425.79</v>
      </c>
      <c r="C249" s="51">
        <f>C250+C251+C255+C258+C259+C260+C261+C262</f>
        <v>17000052.49</v>
      </c>
      <c r="D249" s="28">
        <f t="shared" si="34"/>
        <v>0.9765416296150923</v>
      </c>
      <c r="E249" s="31">
        <f t="shared" si="35"/>
        <v>-408373.30000000075</v>
      </c>
    </row>
    <row r="250" spans="1:5" s="5" customFormat="1" ht="45">
      <c r="A250" s="39" t="s">
        <v>157</v>
      </c>
      <c r="B250" s="51">
        <v>7840900</v>
      </c>
      <c r="C250" s="55">
        <v>7840900</v>
      </c>
      <c r="D250" s="28">
        <f>IF(B250=0,"   ",C250/B250)</f>
        <v>1</v>
      </c>
      <c r="E250" s="31">
        <f>C250-B250</f>
        <v>0</v>
      </c>
    </row>
    <row r="251" spans="1:5" s="5" customFormat="1" ht="43.5" customHeight="1">
      <c r="A251" s="39" t="s">
        <v>158</v>
      </c>
      <c r="B251" s="51">
        <f>SUM(B252:B254)</f>
        <v>5750009.82</v>
      </c>
      <c r="C251" s="51">
        <f>SUM(C252:C254)</f>
        <v>5749983.5200000005</v>
      </c>
      <c r="D251" s="28">
        <f>IF(B251=0,"   ",C251/B251)</f>
        <v>0.999995426094768</v>
      </c>
      <c r="E251" s="31">
        <f>C251-B251</f>
        <v>-26.299999999813735</v>
      </c>
    </row>
    <row r="252" spans="1:5" s="5" customFormat="1" ht="15" customHeight="1">
      <c r="A252" s="41" t="s">
        <v>164</v>
      </c>
      <c r="B252" s="51">
        <v>5692509.99</v>
      </c>
      <c r="C252" s="51">
        <v>5692483.69</v>
      </c>
      <c r="D252" s="28">
        <f>IF(B252=0,"   ",C252/B252)</f>
        <v>0.9999953798939227</v>
      </c>
      <c r="E252" s="31">
        <f>C252-B252</f>
        <v>-26.299999999813735</v>
      </c>
    </row>
    <row r="253" spans="1:5" s="5" customFormat="1" ht="15.75" customHeight="1">
      <c r="A253" s="41" t="s">
        <v>165</v>
      </c>
      <c r="B253" s="51">
        <v>28750.04</v>
      </c>
      <c r="C253" s="51">
        <v>28750.04</v>
      </c>
      <c r="D253" s="28">
        <f>IF(B253=0,"   ",C253/B253)</f>
        <v>1</v>
      </c>
      <c r="E253" s="31">
        <f>C253-B253</f>
        <v>0</v>
      </c>
    </row>
    <row r="254" spans="1:5" ht="15">
      <c r="A254" s="41" t="s">
        <v>166</v>
      </c>
      <c r="B254" s="66">
        <v>28749.79</v>
      </c>
      <c r="C254" s="66">
        <v>28749.79</v>
      </c>
      <c r="D254" s="28">
        <f>IF(B254=0,"   ",C254/B254)</f>
        <v>1</v>
      </c>
      <c r="E254" s="67">
        <f>C254-B254</f>
        <v>0</v>
      </c>
    </row>
    <row r="255" spans="1:5" s="5" customFormat="1" ht="88.5" customHeight="1">
      <c r="A255" s="39" t="s">
        <v>194</v>
      </c>
      <c r="B255" s="51">
        <f>SUM(B256:B257)</f>
        <v>862800</v>
      </c>
      <c r="C255" s="51">
        <f>SUM(C256:C257)</f>
        <v>460800</v>
      </c>
      <c r="D255" s="28">
        <f aca="true" t="shared" si="36" ref="D255:D268">IF(B255=0,"   ",C255/B255)</f>
        <v>0.5340751043115438</v>
      </c>
      <c r="E255" s="31">
        <f aca="true" t="shared" si="37" ref="E255:E271">C255-B255</f>
        <v>-402000</v>
      </c>
    </row>
    <row r="256" spans="1:5" s="5" customFormat="1" ht="15.75" customHeight="1">
      <c r="A256" s="41" t="s">
        <v>165</v>
      </c>
      <c r="B256" s="51">
        <v>647100</v>
      </c>
      <c r="C256" s="51">
        <v>345600</v>
      </c>
      <c r="D256" s="28">
        <f t="shared" si="36"/>
        <v>0.5340751043115438</v>
      </c>
      <c r="E256" s="31">
        <f t="shared" si="37"/>
        <v>-301500</v>
      </c>
    </row>
    <row r="257" spans="1:5" ht="15">
      <c r="A257" s="41" t="s">
        <v>166</v>
      </c>
      <c r="B257" s="66">
        <v>215700</v>
      </c>
      <c r="C257" s="66">
        <v>115200</v>
      </c>
      <c r="D257" s="28">
        <f t="shared" si="36"/>
        <v>0.5340751043115438</v>
      </c>
      <c r="E257" s="67">
        <f t="shared" si="37"/>
        <v>-100500</v>
      </c>
    </row>
    <row r="258" spans="1:5" s="5" customFormat="1" ht="45">
      <c r="A258" s="39" t="s">
        <v>254</v>
      </c>
      <c r="B258" s="51">
        <v>2254493</v>
      </c>
      <c r="C258" s="51">
        <v>2254493</v>
      </c>
      <c r="D258" s="28">
        <f t="shared" si="36"/>
        <v>1</v>
      </c>
      <c r="E258" s="31">
        <f t="shared" si="37"/>
        <v>0</v>
      </c>
    </row>
    <row r="259" spans="1:5" s="5" customFormat="1" ht="44.25" customHeight="1">
      <c r="A259" s="39" t="s">
        <v>242</v>
      </c>
      <c r="B259" s="51">
        <v>200000</v>
      </c>
      <c r="C259" s="51">
        <v>200000</v>
      </c>
      <c r="D259" s="28">
        <f>IF(B259=0,"   ",C259/B259)</f>
        <v>1</v>
      </c>
      <c r="E259" s="31">
        <f aca="true" t="shared" si="38" ref="E259:E264">C259-B259</f>
        <v>0</v>
      </c>
    </row>
    <row r="260" spans="1:5" s="5" customFormat="1" ht="120.75" customHeight="1">
      <c r="A260" s="39" t="s">
        <v>255</v>
      </c>
      <c r="B260" s="51">
        <v>11000</v>
      </c>
      <c r="C260" s="55">
        <v>4653</v>
      </c>
      <c r="D260" s="28">
        <f>IF(B260=0,"   ",C260/B260)</f>
        <v>0.423</v>
      </c>
      <c r="E260" s="31">
        <f t="shared" si="38"/>
        <v>-6347</v>
      </c>
    </row>
    <row r="261" spans="1:5" s="5" customFormat="1" ht="135.75" customHeight="1">
      <c r="A261" s="39" t="s">
        <v>256</v>
      </c>
      <c r="B261" s="51">
        <v>62220</v>
      </c>
      <c r="C261" s="55">
        <v>62220</v>
      </c>
      <c r="D261" s="28">
        <f>IF(B261=0,"   ",C261/B261)</f>
        <v>1</v>
      </c>
      <c r="E261" s="31">
        <f t="shared" si="38"/>
        <v>0</v>
      </c>
    </row>
    <row r="262" spans="1:5" s="5" customFormat="1" ht="75">
      <c r="A262" s="27" t="s">
        <v>248</v>
      </c>
      <c r="B262" s="51">
        <f>B263+B264</f>
        <v>427002.97000000003</v>
      </c>
      <c r="C262" s="51">
        <f>C263+C264</f>
        <v>427002.97000000003</v>
      </c>
      <c r="D262" s="28">
        <v>0</v>
      </c>
      <c r="E262" s="31">
        <f t="shared" si="38"/>
        <v>0</v>
      </c>
    </row>
    <row r="263" spans="1:5" s="5" customFormat="1" ht="13.5" customHeight="1">
      <c r="A263" s="41" t="s">
        <v>164</v>
      </c>
      <c r="B263" s="51">
        <v>422732.94</v>
      </c>
      <c r="C263" s="51">
        <v>422732.94</v>
      </c>
      <c r="D263" s="28">
        <v>0</v>
      </c>
      <c r="E263" s="31">
        <f t="shared" si="38"/>
        <v>0</v>
      </c>
    </row>
    <row r="264" spans="1:5" s="5" customFormat="1" ht="13.5" customHeight="1">
      <c r="A264" s="41" t="s">
        <v>165</v>
      </c>
      <c r="B264" s="51">
        <v>4270.03</v>
      </c>
      <c r="C264" s="51">
        <v>4270.03</v>
      </c>
      <c r="D264" s="28">
        <v>0</v>
      </c>
      <c r="E264" s="31">
        <f t="shared" si="38"/>
        <v>0</v>
      </c>
    </row>
    <row r="265" spans="1:5" s="5" customFormat="1" ht="60.75" customHeight="1">
      <c r="A265" s="39" t="s">
        <v>210</v>
      </c>
      <c r="B265" s="51">
        <f>SUM(B266:B268)</f>
        <v>3025661.25</v>
      </c>
      <c r="C265" s="51">
        <f>SUM(C266:C268)</f>
        <v>3025661.25</v>
      </c>
      <c r="D265" s="28">
        <f t="shared" si="36"/>
        <v>1</v>
      </c>
      <c r="E265" s="31">
        <f t="shared" si="37"/>
        <v>0</v>
      </c>
    </row>
    <row r="266" spans="1:5" s="5" customFormat="1" ht="15" customHeight="1">
      <c r="A266" s="41" t="s">
        <v>164</v>
      </c>
      <c r="B266" s="51">
        <v>2980502.13</v>
      </c>
      <c r="C266" s="51">
        <v>2980502.13</v>
      </c>
      <c r="D266" s="28">
        <f t="shared" si="36"/>
        <v>1</v>
      </c>
      <c r="E266" s="31">
        <f t="shared" si="37"/>
        <v>0</v>
      </c>
    </row>
    <row r="267" spans="1:5" s="5" customFormat="1" ht="15.75" customHeight="1">
      <c r="A267" s="41" t="s">
        <v>165</v>
      </c>
      <c r="B267" s="51">
        <v>30106.08</v>
      </c>
      <c r="C267" s="51">
        <v>30106.08</v>
      </c>
      <c r="D267" s="28">
        <f t="shared" si="36"/>
        <v>1</v>
      </c>
      <c r="E267" s="31">
        <f t="shared" si="37"/>
        <v>0</v>
      </c>
    </row>
    <row r="268" spans="1:5" ht="15">
      <c r="A268" s="41" t="s">
        <v>166</v>
      </c>
      <c r="B268" s="66">
        <v>15053.04</v>
      </c>
      <c r="C268" s="66">
        <v>15053.04</v>
      </c>
      <c r="D268" s="28">
        <f t="shared" si="36"/>
        <v>1</v>
      </c>
      <c r="E268" s="67">
        <f t="shared" si="37"/>
        <v>0</v>
      </c>
    </row>
    <row r="269" spans="1:5" s="5" customFormat="1" ht="45">
      <c r="A269" s="27" t="s">
        <v>214</v>
      </c>
      <c r="B269" s="51">
        <f>B270+B271+B272</f>
        <v>2677919.39</v>
      </c>
      <c r="C269" s="51">
        <f>C270+C271+C272</f>
        <v>2677919.37</v>
      </c>
      <c r="D269" s="28">
        <v>0</v>
      </c>
      <c r="E269" s="31">
        <f t="shared" si="37"/>
        <v>-0.02000000001862645</v>
      </c>
    </row>
    <row r="270" spans="1:5" s="5" customFormat="1" ht="13.5" customHeight="1">
      <c r="A270" s="41" t="s">
        <v>164</v>
      </c>
      <c r="B270" s="51">
        <v>2651140.09</v>
      </c>
      <c r="C270" s="51">
        <v>2651140.09</v>
      </c>
      <c r="D270" s="28">
        <v>0</v>
      </c>
      <c r="E270" s="31">
        <f t="shared" si="37"/>
        <v>0</v>
      </c>
    </row>
    <row r="271" spans="1:5" s="5" customFormat="1" ht="13.5" customHeight="1">
      <c r="A271" s="41" t="s">
        <v>165</v>
      </c>
      <c r="B271" s="51">
        <v>13389.66</v>
      </c>
      <c r="C271" s="51">
        <v>13389.66</v>
      </c>
      <c r="D271" s="28">
        <v>0</v>
      </c>
      <c r="E271" s="31">
        <f t="shared" si="37"/>
        <v>0</v>
      </c>
    </row>
    <row r="272" spans="1:5" ht="15">
      <c r="A272" s="41" t="s">
        <v>166</v>
      </c>
      <c r="B272" s="66">
        <v>13389.64</v>
      </c>
      <c r="C272" s="66">
        <v>13389.62</v>
      </c>
      <c r="D272" s="28">
        <f aca="true" t="shared" si="39" ref="D272:D291">IF(B272=0,"   ",C272/B272)</f>
        <v>0.999998506307862</v>
      </c>
      <c r="E272" s="67">
        <f aca="true" t="shared" si="40" ref="E272:E291">C272-B272</f>
        <v>-0.019999999998617568</v>
      </c>
    </row>
    <row r="273" spans="1:5" s="5" customFormat="1" ht="15">
      <c r="A273" s="39" t="s">
        <v>94</v>
      </c>
      <c r="B273" s="51">
        <v>149925.45</v>
      </c>
      <c r="C273" s="51">
        <v>146000</v>
      </c>
      <c r="D273" s="28">
        <f>IF(B273=0,"   ",C273/B273)</f>
        <v>0.9738173205416425</v>
      </c>
      <c r="E273" s="31">
        <f>C273-B273</f>
        <v>-3925.4500000000116</v>
      </c>
    </row>
    <row r="274" spans="1:5" s="5" customFormat="1" ht="30">
      <c r="A274" s="39" t="s">
        <v>229</v>
      </c>
      <c r="B274" s="51">
        <v>11500</v>
      </c>
      <c r="C274" s="51">
        <v>11500</v>
      </c>
      <c r="D274" s="28">
        <f>IF(B274=0,"   ",C274/B274)</f>
        <v>1</v>
      </c>
      <c r="E274" s="31">
        <f>C274-B274</f>
        <v>0</v>
      </c>
    </row>
    <row r="275" spans="1:5" s="5" customFormat="1" ht="15">
      <c r="A275" s="27" t="s">
        <v>110</v>
      </c>
      <c r="B275" s="51">
        <f>B276+B277+B278+B282+B285+B288+B289</f>
        <v>29238985.500000004</v>
      </c>
      <c r="C275" s="51">
        <f>C276+C277+C278+C282+C285+C288+C289</f>
        <v>29236540.990000006</v>
      </c>
      <c r="D275" s="28">
        <f t="shared" si="39"/>
        <v>0.9999163955261035</v>
      </c>
      <c r="E275" s="31">
        <f t="shared" si="40"/>
        <v>-2444.509999997914</v>
      </c>
    </row>
    <row r="276" spans="1:5" s="5" customFormat="1" ht="15">
      <c r="A276" s="27" t="s">
        <v>68</v>
      </c>
      <c r="B276" s="51">
        <v>20788218.1</v>
      </c>
      <c r="C276" s="55">
        <v>20788218.1</v>
      </c>
      <c r="D276" s="28">
        <f t="shared" si="39"/>
        <v>1</v>
      </c>
      <c r="E276" s="31">
        <f t="shared" si="40"/>
        <v>0</v>
      </c>
    </row>
    <row r="277" spans="1:5" s="5" customFormat="1" ht="27" customHeight="1">
      <c r="A277" s="39" t="s">
        <v>134</v>
      </c>
      <c r="B277" s="66">
        <v>3373900</v>
      </c>
      <c r="C277" s="66">
        <v>3371455.49</v>
      </c>
      <c r="D277" s="28">
        <f t="shared" si="39"/>
        <v>0.9992754645958684</v>
      </c>
      <c r="E277" s="31">
        <f t="shared" si="40"/>
        <v>-2444.5099999997765</v>
      </c>
    </row>
    <row r="278" spans="1:5" s="5" customFormat="1" ht="30.75" customHeight="1">
      <c r="A278" s="39" t="s">
        <v>209</v>
      </c>
      <c r="B278" s="51">
        <f>SUM(B279:B281)</f>
        <v>556884.42</v>
      </c>
      <c r="C278" s="51">
        <f>SUM(C279:C281)</f>
        <v>556884.42</v>
      </c>
      <c r="D278" s="28">
        <f t="shared" si="39"/>
        <v>1</v>
      </c>
      <c r="E278" s="31">
        <f t="shared" si="40"/>
        <v>0</v>
      </c>
    </row>
    <row r="279" spans="1:5" s="5" customFormat="1" ht="15" customHeight="1">
      <c r="A279" s="41" t="s">
        <v>164</v>
      </c>
      <c r="B279" s="51">
        <v>548559</v>
      </c>
      <c r="C279" s="51">
        <v>548559</v>
      </c>
      <c r="D279" s="28">
        <f t="shared" si="39"/>
        <v>1</v>
      </c>
      <c r="E279" s="31">
        <f t="shared" si="40"/>
        <v>0</v>
      </c>
    </row>
    <row r="280" spans="1:5" s="5" customFormat="1" ht="15.75" customHeight="1">
      <c r="A280" s="41" t="s">
        <v>165</v>
      </c>
      <c r="B280" s="51">
        <v>5541</v>
      </c>
      <c r="C280" s="51">
        <v>5541</v>
      </c>
      <c r="D280" s="28">
        <f t="shared" si="39"/>
        <v>1</v>
      </c>
      <c r="E280" s="31">
        <f t="shared" si="40"/>
        <v>0</v>
      </c>
    </row>
    <row r="281" spans="1:5" ht="15">
      <c r="A281" s="41" t="s">
        <v>166</v>
      </c>
      <c r="B281" s="66">
        <v>2784.42</v>
      </c>
      <c r="C281" s="66">
        <v>2784.42</v>
      </c>
      <c r="D281" s="28">
        <f t="shared" si="39"/>
        <v>1</v>
      </c>
      <c r="E281" s="67">
        <f t="shared" si="40"/>
        <v>0</v>
      </c>
    </row>
    <row r="282" spans="1:5" s="5" customFormat="1" ht="101.25" customHeight="1">
      <c r="A282" s="39" t="s">
        <v>225</v>
      </c>
      <c r="B282" s="51">
        <f>SUM(B283:B284)</f>
        <v>2016382.98</v>
      </c>
      <c r="C282" s="51">
        <f>SUM(C283:C284)</f>
        <v>2016382.98</v>
      </c>
      <c r="D282" s="28">
        <f t="shared" si="39"/>
        <v>1</v>
      </c>
      <c r="E282" s="31">
        <f t="shared" si="40"/>
        <v>0</v>
      </c>
    </row>
    <row r="283" spans="1:5" ht="15">
      <c r="A283" s="27" t="s">
        <v>113</v>
      </c>
      <c r="B283" s="66">
        <v>1895400</v>
      </c>
      <c r="C283" s="66">
        <v>1895400</v>
      </c>
      <c r="D283" s="28">
        <f t="shared" si="39"/>
        <v>1</v>
      </c>
      <c r="E283" s="67">
        <f t="shared" si="40"/>
        <v>0</v>
      </c>
    </row>
    <row r="284" spans="1:5" ht="15">
      <c r="A284" s="27" t="s">
        <v>125</v>
      </c>
      <c r="B284" s="66">
        <v>120982.98</v>
      </c>
      <c r="C284" s="66">
        <v>120982.98</v>
      </c>
      <c r="D284" s="28">
        <f t="shared" si="39"/>
        <v>1</v>
      </c>
      <c r="E284" s="67">
        <f t="shared" si="40"/>
        <v>0</v>
      </c>
    </row>
    <row r="285" spans="1:5" s="5" customFormat="1" ht="31.5" customHeight="1">
      <c r="A285" s="39" t="s">
        <v>198</v>
      </c>
      <c r="B285" s="51">
        <f>SUM(B286:B287)</f>
        <v>838200</v>
      </c>
      <c r="C285" s="51">
        <f>SUM(C286:C287)</f>
        <v>838200</v>
      </c>
      <c r="D285" s="28">
        <f>IF(B285=0,"   ",C285/B285)</f>
        <v>1</v>
      </c>
      <c r="E285" s="31">
        <f>C285-B285</f>
        <v>0</v>
      </c>
    </row>
    <row r="286" spans="1:5" ht="15">
      <c r="A286" s="27" t="s">
        <v>113</v>
      </c>
      <c r="B286" s="66">
        <v>829800</v>
      </c>
      <c r="C286" s="66">
        <v>829800</v>
      </c>
      <c r="D286" s="28">
        <f>IF(B286=0,"   ",C286/B286)</f>
        <v>1</v>
      </c>
      <c r="E286" s="67">
        <f>C286-B286</f>
        <v>0</v>
      </c>
    </row>
    <row r="287" spans="1:5" ht="15">
      <c r="A287" s="27" t="s">
        <v>125</v>
      </c>
      <c r="B287" s="66">
        <v>8400</v>
      </c>
      <c r="C287" s="66">
        <v>8400</v>
      </c>
      <c r="D287" s="28">
        <f>IF(B287=0,"   ",C287/B287)</f>
        <v>1</v>
      </c>
      <c r="E287" s="67">
        <f>C287-B287</f>
        <v>0</v>
      </c>
    </row>
    <row r="288" spans="1:5" s="5" customFormat="1" ht="57.75" customHeight="1">
      <c r="A288" s="27" t="s">
        <v>244</v>
      </c>
      <c r="B288" s="51">
        <v>595500</v>
      </c>
      <c r="C288" s="55">
        <v>595500</v>
      </c>
      <c r="D288" s="28">
        <f>IF(B288=0,"   ",C288/B288)</f>
        <v>1</v>
      </c>
      <c r="E288" s="31">
        <f>C288-B288</f>
        <v>0</v>
      </c>
    </row>
    <row r="289" spans="1:5" s="5" customFormat="1" ht="74.25" customHeight="1">
      <c r="A289" s="27" t="s">
        <v>249</v>
      </c>
      <c r="B289" s="51">
        <v>1069900</v>
      </c>
      <c r="C289" s="55">
        <v>1069900</v>
      </c>
      <c r="D289" s="28">
        <f>IF(B289=0,"   ",C289/B289)</f>
        <v>1</v>
      </c>
      <c r="E289" s="31">
        <f>C289-B289</f>
        <v>0</v>
      </c>
    </row>
    <row r="290" spans="1:5" s="5" customFormat="1" ht="15">
      <c r="A290" s="39" t="s">
        <v>42</v>
      </c>
      <c r="B290" s="51">
        <f>B291+B292</f>
        <v>1410832.26</v>
      </c>
      <c r="C290" s="51">
        <f>C291+C292</f>
        <v>1410832.26</v>
      </c>
      <c r="D290" s="28">
        <f t="shared" si="39"/>
        <v>1</v>
      </c>
      <c r="E290" s="31">
        <f t="shared" si="40"/>
        <v>0</v>
      </c>
    </row>
    <row r="291" spans="1:5" s="5" customFormat="1" ht="30">
      <c r="A291" s="27" t="s">
        <v>186</v>
      </c>
      <c r="B291" s="51">
        <v>1308496.26</v>
      </c>
      <c r="C291" s="51">
        <v>1308496.26</v>
      </c>
      <c r="D291" s="28">
        <f t="shared" si="39"/>
        <v>1</v>
      </c>
      <c r="E291" s="31">
        <f t="shared" si="40"/>
        <v>0</v>
      </c>
    </row>
    <row r="292" spans="1:5" s="5" customFormat="1" ht="30">
      <c r="A292" s="27" t="s">
        <v>230</v>
      </c>
      <c r="B292" s="51">
        <v>102336</v>
      </c>
      <c r="C292" s="51">
        <v>102336</v>
      </c>
      <c r="D292" s="28">
        <f aca="true" t="shared" si="41" ref="D292:D297">IF(B292=0,"   ",C292/B292)</f>
        <v>1</v>
      </c>
      <c r="E292" s="31">
        <f aca="true" t="shared" si="42" ref="E292:E297">C292-B292</f>
        <v>0</v>
      </c>
    </row>
    <row r="293" spans="1:5" s="5" customFormat="1" ht="15">
      <c r="A293" s="27" t="s">
        <v>43</v>
      </c>
      <c r="B293" s="51">
        <f>B294</f>
        <v>7859360.79</v>
      </c>
      <c r="C293" s="51">
        <f>C294</f>
        <v>7859360.79</v>
      </c>
      <c r="D293" s="28">
        <f t="shared" si="41"/>
        <v>1</v>
      </c>
      <c r="E293" s="31">
        <f t="shared" si="42"/>
        <v>0</v>
      </c>
    </row>
    <row r="294" spans="1:5" s="5" customFormat="1" ht="62.25" customHeight="1">
      <c r="A294" s="27" t="s">
        <v>178</v>
      </c>
      <c r="B294" s="51">
        <v>7859360.79</v>
      </c>
      <c r="C294" s="55">
        <v>7859360.79</v>
      </c>
      <c r="D294" s="28">
        <f t="shared" si="41"/>
        <v>1</v>
      </c>
      <c r="E294" s="31">
        <f t="shared" si="42"/>
        <v>0</v>
      </c>
    </row>
    <row r="295" spans="1:5" s="5" customFormat="1" ht="15">
      <c r="A295" s="27" t="s">
        <v>55</v>
      </c>
      <c r="B295" s="50">
        <f>SUM(B296,)</f>
        <v>35559028.4</v>
      </c>
      <c r="C295" s="50">
        <f>SUM(C296,)</f>
        <v>35559028.4</v>
      </c>
      <c r="D295" s="28">
        <f t="shared" si="41"/>
        <v>1</v>
      </c>
      <c r="E295" s="31">
        <f t="shared" si="42"/>
        <v>0</v>
      </c>
    </row>
    <row r="296" spans="1:5" s="5" customFormat="1" ht="13.5" customHeight="1">
      <c r="A296" s="27" t="s">
        <v>44</v>
      </c>
      <c r="B296" s="51">
        <f>B298+B301+B310+B297+B308+B305+B309+B313+B314+B315</f>
        <v>35559028.4</v>
      </c>
      <c r="C296" s="51">
        <f>C298+C301+C310+C297+C308+C305+C309+C313+C314+C315</f>
        <v>35559028.4</v>
      </c>
      <c r="D296" s="28">
        <f t="shared" si="41"/>
        <v>1</v>
      </c>
      <c r="E296" s="31">
        <f t="shared" si="42"/>
        <v>0</v>
      </c>
    </row>
    <row r="297" spans="1:5" s="5" customFormat="1" ht="15">
      <c r="A297" s="27" t="s">
        <v>68</v>
      </c>
      <c r="B297" s="51">
        <v>25825329.79</v>
      </c>
      <c r="C297" s="51">
        <v>25825329.79</v>
      </c>
      <c r="D297" s="28">
        <f t="shared" si="41"/>
        <v>1</v>
      </c>
      <c r="E297" s="31">
        <f t="shared" si="42"/>
        <v>0</v>
      </c>
    </row>
    <row r="298" spans="1:5" ht="30.75" customHeight="1">
      <c r="A298" s="27" t="s">
        <v>150</v>
      </c>
      <c r="B298" s="51">
        <f>SUM(B299:B300)</f>
        <v>51063.83</v>
      </c>
      <c r="C298" s="51">
        <f>SUM(C299:C300)</f>
        <v>51063.83</v>
      </c>
      <c r="D298" s="28">
        <f aca="true" t="shared" si="43" ref="D298:D303">IF(B298=0,"   ",C298/B298)</f>
        <v>1</v>
      </c>
      <c r="E298" s="67">
        <f aca="true" t="shared" si="44" ref="E298:E303">C298-B298</f>
        <v>0</v>
      </c>
    </row>
    <row r="299" spans="1:5" s="5" customFormat="1" ht="13.5" customHeight="1">
      <c r="A299" s="41" t="s">
        <v>52</v>
      </c>
      <c r="B299" s="66">
        <v>48000</v>
      </c>
      <c r="C299" s="66">
        <v>48000</v>
      </c>
      <c r="D299" s="28">
        <f t="shared" si="43"/>
        <v>1</v>
      </c>
      <c r="E299" s="31">
        <f t="shared" si="44"/>
        <v>0</v>
      </c>
    </row>
    <row r="300" spans="1:5" ht="14.25" customHeight="1">
      <c r="A300" s="41" t="s">
        <v>53</v>
      </c>
      <c r="B300" s="66">
        <v>3063.83</v>
      </c>
      <c r="C300" s="66">
        <v>3063.83</v>
      </c>
      <c r="D300" s="28">
        <f t="shared" si="43"/>
        <v>1</v>
      </c>
      <c r="E300" s="67">
        <f t="shared" si="44"/>
        <v>0</v>
      </c>
    </row>
    <row r="301" spans="1:5" s="5" customFormat="1" ht="29.25" customHeight="1">
      <c r="A301" s="27" t="s">
        <v>181</v>
      </c>
      <c r="B301" s="51">
        <f>B302+B303+B304</f>
        <v>350000</v>
      </c>
      <c r="C301" s="51">
        <f>C302+C303+C304</f>
        <v>350000</v>
      </c>
      <c r="D301" s="28">
        <f t="shared" si="43"/>
        <v>1</v>
      </c>
      <c r="E301" s="31">
        <f t="shared" si="44"/>
        <v>0</v>
      </c>
    </row>
    <row r="302" spans="1:5" s="5" customFormat="1" ht="13.5" customHeight="1">
      <c r="A302" s="41" t="s">
        <v>66</v>
      </c>
      <c r="B302" s="51">
        <v>200000</v>
      </c>
      <c r="C302" s="51">
        <v>200000</v>
      </c>
      <c r="D302" s="28">
        <f t="shared" si="43"/>
        <v>1</v>
      </c>
      <c r="E302" s="31">
        <f t="shared" si="44"/>
        <v>0</v>
      </c>
    </row>
    <row r="303" spans="1:5" s="5" customFormat="1" ht="13.5" customHeight="1">
      <c r="A303" s="41" t="s">
        <v>52</v>
      </c>
      <c r="B303" s="51">
        <v>100000</v>
      </c>
      <c r="C303" s="51">
        <v>100000</v>
      </c>
      <c r="D303" s="28">
        <f t="shared" si="43"/>
        <v>1</v>
      </c>
      <c r="E303" s="31">
        <f t="shared" si="44"/>
        <v>0</v>
      </c>
    </row>
    <row r="304" spans="1:5" ht="14.25" customHeight="1">
      <c r="A304" s="41" t="s">
        <v>53</v>
      </c>
      <c r="B304" s="66">
        <v>50000</v>
      </c>
      <c r="C304" s="66">
        <v>50000</v>
      </c>
      <c r="D304" s="28">
        <f aca="true" t="shared" si="45" ref="D304:D312">IF(B304=0,"   ",C304/B304)</f>
        <v>1</v>
      </c>
      <c r="E304" s="67">
        <f aca="true" t="shared" si="46" ref="E304:E313">C304-B304</f>
        <v>0</v>
      </c>
    </row>
    <row r="305" spans="1:5" s="5" customFormat="1" ht="92.25" customHeight="1">
      <c r="A305" s="39" t="s">
        <v>224</v>
      </c>
      <c r="B305" s="51">
        <f>SUM(B306:B307)</f>
        <v>2651170.21</v>
      </c>
      <c r="C305" s="51">
        <f>SUM(C306:C307)</f>
        <v>2651170.21</v>
      </c>
      <c r="D305" s="28">
        <f t="shared" si="45"/>
        <v>1</v>
      </c>
      <c r="E305" s="31">
        <f t="shared" si="46"/>
        <v>0</v>
      </c>
    </row>
    <row r="306" spans="1:5" ht="15">
      <c r="A306" s="27" t="s">
        <v>113</v>
      </c>
      <c r="B306" s="66">
        <v>2492100</v>
      </c>
      <c r="C306" s="66">
        <v>2492100</v>
      </c>
      <c r="D306" s="28">
        <f t="shared" si="45"/>
        <v>1</v>
      </c>
      <c r="E306" s="67">
        <f t="shared" si="46"/>
        <v>0</v>
      </c>
    </row>
    <row r="307" spans="1:5" ht="15">
      <c r="A307" s="27" t="s">
        <v>125</v>
      </c>
      <c r="B307" s="66">
        <v>159070.21</v>
      </c>
      <c r="C307" s="66">
        <v>159070.21</v>
      </c>
      <c r="D307" s="28">
        <f t="shared" si="45"/>
        <v>1</v>
      </c>
      <c r="E307" s="67">
        <f t="shared" si="46"/>
        <v>0</v>
      </c>
    </row>
    <row r="308" spans="1:5" s="5" customFormat="1" ht="28.5" customHeight="1">
      <c r="A308" s="39" t="s">
        <v>223</v>
      </c>
      <c r="B308" s="51">
        <v>576824.57</v>
      </c>
      <c r="C308" s="51">
        <v>576824.57</v>
      </c>
      <c r="D308" s="28">
        <f t="shared" si="45"/>
        <v>1</v>
      </c>
      <c r="E308" s="31">
        <f t="shared" si="46"/>
        <v>0</v>
      </c>
    </row>
    <row r="309" spans="1:5" s="5" customFormat="1" ht="61.5" customHeight="1">
      <c r="A309" s="39" t="s">
        <v>237</v>
      </c>
      <c r="B309" s="51">
        <v>1069475</v>
      </c>
      <c r="C309" s="51">
        <v>1069475</v>
      </c>
      <c r="D309" s="28">
        <f>IF(B309=0,"   ",C309/B309)</f>
        <v>1</v>
      </c>
      <c r="E309" s="31">
        <f>C309-B309</f>
        <v>0</v>
      </c>
    </row>
    <row r="310" spans="1:5" s="5" customFormat="1" ht="44.25" customHeight="1">
      <c r="A310" s="39" t="s">
        <v>192</v>
      </c>
      <c r="B310" s="51">
        <f>SUM(B311:B312)</f>
        <v>3829200</v>
      </c>
      <c r="C310" s="51">
        <f>SUM(C311:C312)</f>
        <v>3829200</v>
      </c>
      <c r="D310" s="28">
        <f t="shared" si="45"/>
        <v>1</v>
      </c>
      <c r="E310" s="31">
        <f t="shared" si="46"/>
        <v>0</v>
      </c>
    </row>
    <row r="311" spans="1:5" ht="15">
      <c r="A311" s="27" t="s">
        <v>113</v>
      </c>
      <c r="B311" s="66">
        <v>3790900</v>
      </c>
      <c r="C311" s="66">
        <v>3790900</v>
      </c>
      <c r="D311" s="28">
        <f t="shared" si="45"/>
        <v>1</v>
      </c>
      <c r="E311" s="67">
        <f t="shared" si="46"/>
        <v>0</v>
      </c>
    </row>
    <row r="312" spans="1:5" ht="15">
      <c r="A312" s="27" t="s">
        <v>125</v>
      </c>
      <c r="B312" s="66">
        <v>38300</v>
      </c>
      <c r="C312" s="66">
        <v>38300</v>
      </c>
      <c r="D312" s="28">
        <f t="shared" si="45"/>
        <v>1</v>
      </c>
      <c r="E312" s="67">
        <f t="shared" si="46"/>
        <v>0</v>
      </c>
    </row>
    <row r="313" spans="1:5" s="5" customFormat="1" ht="57.75" customHeight="1">
      <c r="A313" s="27" t="s">
        <v>244</v>
      </c>
      <c r="B313" s="51">
        <v>568500</v>
      </c>
      <c r="C313" s="55">
        <v>568500</v>
      </c>
      <c r="D313" s="28">
        <f>IF(B313=0,"   ",C313/B313)</f>
        <v>1</v>
      </c>
      <c r="E313" s="31">
        <f t="shared" si="46"/>
        <v>0</v>
      </c>
    </row>
    <row r="314" spans="1:5" s="5" customFormat="1" ht="74.25" customHeight="1">
      <c r="A314" s="27" t="s">
        <v>249</v>
      </c>
      <c r="B314" s="51">
        <v>375300</v>
      </c>
      <c r="C314" s="55">
        <v>375300</v>
      </c>
      <c r="D314" s="28">
        <f>IF(B314=0,"   ",C314/B314)</f>
        <v>1</v>
      </c>
      <c r="E314" s="31">
        <f>C314-B314</f>
        <v>0</v>
      </c>
    </row>
    <row r="315" spans="1:5" s="5" customFormat="1" ht="45.75" customHeight="1">
      <c r="A315" s="27" t="s">
        <v>258</v>
      </c>
      <c r="B315" s="51">
        <v>262165</v>
      </c>
      <c r="C315" s="55">
        <v>262165</v>
      </c>
      <c r="D315" s="28">
        <f>IF(B315=0,"   ",C315/B315)</f>
        <v>1</v>
      </c>
      <c r="E315" s="31">
        <f>C315-B315</f>
        <v>0</v>
      </c>
    </row>
    <row r="316" spans="1:5" ht="15.75" customHeight="1">
      <c r="A316" s="27" t="s">
        <v>9</v>
      </c>
      <c r="B316" s="51">
        <f>SUM(B317,B318,B327,)</f>
        <v>20947780.22</v>
      </c>
      <c r="C316" s="51">
        <f>SUM(C317,C318,C327,)</f>
        <v>20820295.22</v>
      </c>
      <c r="D316" s="28">
        <f aca="true" t="shared" si="47" ref="D316:D342">IF(B316=0,"   ",C316/B316)</f>
        <v>0.9939141523034367</v>
      </c>
      <c r="E316" s="31">
        <f aca="true" t="shared" si="48" ref="E316:E342">C316-B316</f>
        <v>-127485</v>
      </c>
    </row>
    <row r="317" spans="1:5" ht="14.25" customHeight="1">
      <c r="A317" s="27" t="s">
        <v>45</v>
      </c>
      <c r="B317" s="51">
        <v>14624.88</v>
      </c>
      <c r="C317" s="55">
        <v>14624.88</v>
      </c>
      <c r="D317" s="28">
        <f t="shared" si="47"/>
        <v>1</v>
      </c>
      <c r="E317" s="31">
        <f t="shared" si="48"/>
        <v>0</v>
      </c>
    </row>
    <row r="318" spans="1:5" s="5" customFormat="1" ht="13.5" customHeight="1">
      <c r="A318" s="27" t="s">
        <v>32</v>
      </c>
      <c r="B318" s="51">
        <f>B320+B324+B319</f>
        <v>2698049.92</v>
      </c>
      <c r="C318" s="51">
        <f>C320+C324+C319</f>
        <v>2588064.92</v>
      </c>
      <c r="D318" s="28">
        <f t="shared" si="47"/>
        <v>0.9592353724871036</v>
      </c>
      <c r="E318" s="31">
        <f t="shared" si="48"/>
        <v>-109985</v>
      </c>
    </row>
    <row r="319" spans="1:5" s="5" customFormat="1" ht="13.5" customHeight="1">
      <c r="A319" s="27" t="s">
        <v>78</v>
      </c>
      <c r="B319" s="51">
        <v>16000</v>
      </c>
      <c r="C319" s="51">
        <v>16000</v>
      </c>
      <c r="D319" s="28">
        <f t="shared" si="47"/>
        <v>1</v>
      </c>
      <c r="E319" s="31">
        <f t="shared" si="48"/>
        <v>0</v>
      </c>
    </row>
    <row r="320" spans="1:5" s="5" customFormat="1" ht="42" customHeight="1">
      <c r="A320" s="39" t="s">
        <v>139</v>
      </c>
      <c r="B320" s="51">
        <f>B322+B321+B323</f>
        <v>611849.9199999999</v>
      </c>
      <c r="C320" s="51">
        <f>C322+C321+C323</f>
        <v>611849.9199999999</v>
      </c>
      <c r="D320" s="28">
        <f t="shared" si="47"/>
        <v>1</v>
      </c>
      <c r="E320" s="31">
        <f t="shared" si="48"/>
        <v>0</v>
      </c>
    </row>
    <row r="321" spans="1:5" s="5" customFormat="1" ht="13.5" customHeight="1">
      <c r="A321" s="41" t="s">
        <v>66</v>
      </c>
      <c r="B321" s="51">
        <v>597200</v>
      </c>
      <c r="C321" s="51">
        <v>597200</v>
      </c>
      <c r="D321" s="28">
        <f t="shared" si="47"/>
        <v>1</v>
      </c>
      <c r="E321" s="31">
        <f t="shared" si="48"/>
        <v>0</v>
      </c>
    </row>
    <row r="322" spans="1:5" s="5" customFormat="1" ht="13.5" customHeight="1">
      <c r="A322" s="41" t="s">
        <v>52</v>
      </c>
      <c r="B322" s="51">
        <v>6032.32</v>
      </c>
      <c r="C322" s="51">
        <v>6032.32</v>
      </c>
      <c r="D322" s="28">
        <f t="shared" si="47"/>
        <v>1</v>
      </c>
      <c r="E322" s="31">
        <f t="shared" si="48"/>
        <v>0</v>
      </c>
    </row>
    <row r="323" spans="1:5" s="5" customFormat="1" ht="13.5" customHeight="1">
      <c r="A323" s="41" t="s">
        <v>53</v>
      </c>
      <c r="B323" s="51">
        <v>8617.6</v>
      </c>
      <c r="C323" s="51">
        <v>8617.6</v>
      </c>
      <c r="D323" s="28">
        <f t="shared" si="47"/>
        <v>1</v>
      </c>
      <c r="E323" s="31">
        <f t="shared" si="48"/>
        <v>0</v>
      </c>
    </row>
    <row r="324" spans="1:5" s="5" customFormat="1" ht="27" customHeight="1">
      <c r="A324" s="27" t="s">
        <v>102</v>
      </c>
      <c r="B324" s="51">
        <f>B325+B326</f>
        <v>2070200</v>
      </c>
      <c r="C324" s="51">
        <f>C325+C326</f>
        <v>1960215</v>
      </c>
      <c r="D324" s="28">
        <f t="shared" si="47"/>
        <v>0.9468722828712202</v>
      </c>
      <c r="E324" s="31">
        <f t="shared" si="48"/>
        <v>-109985</v>
      </c>
    </row>
    <row r="325" spans="1:5" s="5" customFormat="1" ht="13.5" customHeight="1">
      <c r="A325" s="41" t="s">
        <v>104</v>
      </c>
      <c r="B325" s="51">
        <v>547000</v>
      </c>
      <c r="C325" s="51">
        <v>510357</v>
      </c>
      <c r="D325" s="28">
        <f t="shared" si="47"/>
        <v>0.9330109689213893</v>
      </c>
      <c r="E325" s="31">
        <f t="shared" si="48"/>
        <v>-36643</v>
      </c>
    </row>
    <row r="326" spans="1:5" s="5" customFormat="1" ht="13.5" customHeight="1">
      <c r="A326" s="41" t="s">
        <v>103</v>
      </c>
      <c r="B326" s="51">
        <v>1523200</v>
      </c>
      <c r="C326" s="51">
        <v>1449858</v>
      </c>
      <c r="D326" s="28">
        <f t="shared" si="47"/>
        <v>0.9518500525210084</v>
      </c>
      <c r="E326" s="31">
        <f t="shared" si="48"/>
        <v>-73342</v>
      </c>
    </row>
    <row r="327" spans="1:5" s="5" customFormat="1" ht="14.25" customHeight="1">
      <c r="A327" s="27" t="s">
        <v>33</v>
      </c>
      <c r="B327" s="51">
        <f>SUM(B328+B329+B330+B334)</f>
        <v>18235105.419999998</v>
      </c>
      <c r="C327" s="51">
        <f>SUM(C328+C329+C330+C334)</f>
        <v>18217605.419999998</v>
      </c>
      <c r="D327" s="28">
        <f t="shared" si="47"/>
        <v>0.9990403126498624</v>
      </c>
      <c r="E327" s="31">
        <f t="shared" si="48"/>
        <v>-17500</v>
      </c>
    </row>
    <row r="328" spans="1:5" s="5" customFormat="1" ht="27.75" customHeight="1">
      <c r="A328" s="27" t="s">
        <v>151</v>
      </c>
      <c r="B328" s="51">
        <v>0</v>
      </c>
      <c r="C328" s="55">
        <v>0</v>
      </c>
      <c r="D328" s="28">
        <v>0</v>
      </c>
      <c r="E328" s="31">
        <f t="shared" si="48"/>
        <v>0</v>
      </c>
    </row>
    <row r="329" spans="1:5" s="5" customFormat="1" ht="14.25" customHeight="1">
      <c r="A329" s="27" t="s">
        <v>47</v>
      </c>
      <c r="B329" s="51">
        <v>157500</v>
      </c>
      <c r="C329" s="55">
        <v>140000</v>
      </c>
      <c r="D329" s="28">
        <f t="shared" si="47"/>
        <v>0.8888888888888888</v>
      </c>
      <c r="E329" s="31">
        <f t="shared" si="48"/>
        <v>-17500</v>
      </c>
    </row>
    <row r="330" spans="1:5" s="5" customFormat="1" ht="16.5" customHeight="1">
      <c r="A330" s="27" t="s">
        <v>86</v>
      </c>
      <c r="B330" s="51">
        <f>B331+B332+B333</f>
        <v>6505014</v>
      </c>
      <c r="C330" s="51">
        <f>C331+C332+C333</f>
        <v>6505014</v>
      </c>
      <c r="D330" s="28">
        <f t="shared" si="47"/>
        <v>1</v>
      </c>
      <c r="E330" s="31">
        <f t="shared" si="48"/>
        <v>0</v>
      </c>
    </row>
    <row r="331" spans="1:5" s="5" customFormat="1" ht="14.25" customHeight="1">
      <c r="A331" s="41" t="s">
        <v>66</v>
      </c>
      <c r="B331" s="51">
        <v>2622420.9</v>
      </c>
      <c r="C331" s="51">
        <v>2622420.9</v>
      </c>
      <c r="D331" s="28">
        <f t="shared" si="47"/>
        <v>1</v>
      </c>
      <c r="E331" s="31">
        <f t="shared" si="48"/>
        <v>0</v>
      </c>
    </row>
    <row r="332" spans="1:5" s="5" customFormat="1" ht="13.5" customHeight="1">
      <c r="A332" s="41" t="s">
        <v>52</v>
      </c>
      <c r="B332" s="51">
        <v>3882593.1</v>
      </c>
      <c r="C332" s="51">
        <v>3882593.1</v>
      </c>
      <c r="D332" s="28">
        <f t="shared" si="47"/>
        <v>1</v>
      </c>
      <c r="E332" s="31">
        <f t="shared" si="48"/>
        <v>0</v>
      </c>
    </row>
    <row r="333" spans="1:5" s="5" customFormat="1" ht="13.5" customHeight="1">
      <c r="A333" s="41" t="s">
        <v>53</v>
      </c>
      <c r="B333" s="51">
        <v>0</v>
      </c>
      <c r="C333" s="51">
        <v>0</v>
      </c>
      <c r="D333" s="28">
        <v>0</v>
      </c>
      <c r="E333" s="31">
        <f>C333-B333</f>
        <v>0</v>
      </c>
    </row>
    <row r="334" spans="1:5" s="5" customFormat="1" ht="27" customHeight="1">
      <c r="A334" s="27" t="s">
        <v>46</v>
      </c>
      <c r="B334" s="51">
        <f>B336+B335+B337+B338</f>
        <v>11572591.419999998</v>
      </c>
      <c r="C334" s="51">
        <f>C336+C335+C337+C338</f>
        <v>11572591.419999998</v>
      </c>
      <c r="D334" s="28">
        <f t="shared" si="47"/>
        <v>1</v>
      </c>
      <c r="E334" s="31">
        <f t="shared" si="48"/>
        <v>0</v>
      </c>
    </row>
    <row r="335" spans="1:5" s="5" customFormat="1" ht="13.5" customHeight="1">
      <c r="A335" s="41" t="s">
        <v>66</v>
      </c>
      <c r="B335" s="51">
        <v>7465081.5</v>
      </c>
      <c r="C335" s="51">
        <v>7465081.5</v>
      </c>
      <c r="D335" s="28">
        <f t="shared" si="47"/>
        <v>1</v>
      </c>
      <c r="E335" s="31">
        <f t="shared" si="48"/>
        <v>0</v>
      </c>
    </row>
    <row r="336" spans="1:5" s="5" customFormat="1" ht="13.5" customHeight="1">
      <c r="A336" s="41" t="s">
        <v>52</v>
      </c>
      <c r="B336" s="51">
        <v>3005962.13</v>
      </c>
      <c r="C336" s="51">
        <v>3005962.13</v>
      </c>
      <c r="D336" s="28">
        <f t="shared" si="47"/>
        <v>1</v>
      </c>
      <c r="E336" s="31">
        <f t="shared" si="48"/>
        <v>0</v>
      </c>
    </row>
    <row r="337" spans="1:5" s="5" customFormat="1" ht="13.5" customHeight="1">
      <c r="A337" s="41" t="s">
        <v>120</v>
      </c>
      <c r="B337" s="51">
        <v>1101547.76</v>
      </c>
      <c r="C337" s="51">
        <v>1101547.76</v>
      </c>
      <c r="D337" s="28">
        <f t="shared" si="47"/>
        <v>1</v>
      </c>
      <c r="E337" s="31">
        <f t="shared" si="48"/>
        <v>0</v>
      </c>
    </row>
    <row r="338" spans="1:5" s="5" customFormat="1" ht="13.5" customHeight="1">
      <c r="A338" s="41" t="s">
        <v>53</v>
      </c>
      <c r="B338" s="51">
        <v>0.03</v>
      </c>
      <c r="C338" s="51">
        <v>0.03</v>
      </c>
      <c r="D338" s="28">
        <f>IF(B338=0,"   ",C338/B338)</f>
        <v>1</v>
      </c>
      <c r="E338" s="31">
        <f>C338-B338</f>
        <v>0</v>
      </c>
    </row>
    <row r="339" spans="1:5" s="5" customFormat="1" ht="16.5" customHeight="1">
      <c r="A339" s="27" t="s">
        <v>48</v>
      </c>
      <c r="B339" s="51">
        <f>B340</f>
        <v>250000</v>
      </c>
      <c r="C339" s="51">
        <f>C340</f>
        <v>220403</v>
      </c>
      <c r="D339" s="28">
        <f t="shared" si="47"/>
        <v>0.881612</v>
      </c>
      <c r="E339" s="31">
        <f t="shared" si="48"/>
        <v>-29597</v>
      </c>
    </row>
    <row r="340" spans="1:5" ht="14.25" customHeight="1">
      <c r="A340" s="27" t="s">
        <v>187</v>
      </c>
      <c r="B340" s="51">
        <v>250000</v>
      </c>
      <c r="C340" s="55">
        <v>220403</v>
      </c>
      <c r="D340" s="28">
        <f t="shared" si="47"/>
        <v>0.881612</v>
      </c>
      <c r="E340" s="31">
        <f t="shared" si="48"/>
        <v>-29597</v>
      </c>
    </row>
    <row r="341" spans="1:5" ht="30.75" customHeight="1">
      <c r="A341" s="27" t="s">
        <v>49</v>
      </c>
      <c r="B341" s="51">
        <f>B342</f>
        <v>2690</v>
      </c>
      <c r="C341" s="51">
        <f>C342</f>
        <v>2690</v>
      </c>
      <c r="D341" s="28">
        <f t="shared" si="47"/>
        <v>1</v>
      </c>
      <c r="E341" s="31">
        <f t="shared" si="48"/>
        <v>0</v>
      </c>
    </row>
    <row r="342" spans="1:5" ht="14.25" customHeight="1">
      <c r="A342" s="27" t="s">
        <v>50</v>
      </c>
      <c r="B342" s="51">
        <v>2690</v>
      </c>
      <c r="C342" s="55">
        <v>2690</v>
      </c>
      <c r="D342" s="28">
        <f t="shared" si="47"/>
        <v>1</v>
      </c>
      <c r="E342" s="31">
        <f t="shared" si="48"/>
        <v>0</v>
      </c>
    </row>
    <row r="343" spans="1:5" s="5" customFormat="1" ht="15">
      <c r="A343" s="27" t="s">
        <v>30</v>
      </c>
      <c r="B343" s="51">
        <f>B344+B345+B346</f>
        <v>34308600.84</v>
      </c>
      <c r="C343" s="51">
        <f>C344+C345+C346</f>
        <v>31822267.44</v>
      </c>
      <c r="D343" s="28">
        <f aca="true" t="shared" si="49" ref="D343:D351">IF(B343=0,"   ",C343/B343)</f>
        <v>0.9275303177883835</v>
      </c>
      <c r="E343" s="31">
        <f aca="true" t="shared" si="50" ref="E343:E351">C343-B343</f>
        <v>-2486333.4000000022</v>
      </c>
    </row>
    <row r="344" spans="1:5" s="5" customFormat="1" ht="30">
      <c r="A344" s="27" t="s">
        <v>119</v>
      </c>
      <c r="B344" s="51">
        <v>29908100</v>
      </c>
      <c r="C344" s="55">
        <v>29908100</v>
      </c>
      <c r="D344" s="28">
        <f t="shared" si="49"/>
        <v>1</v>
      </c>
      <c r="E344" s="31">
        <f t="shared" si="50"/>
        <v>0</v>
      </c>
    </row>
    <row r="345" spans="1:5" s="5" customFormat="1" ht="18" customHeight="1">
      <c r="A345" s="27" t="s">
        <v>211</v>
      </c>
      <c r="B345" s="51">
        <v>3795900.84</v>
      </c>
      <c r="C345" s="51">
        <v>1309567.44</v>
      </c>
      <c r="D345" s="28">
        <f t="shared" si="49"/>
        <v>0.3449951658905821</v>
      </c>
      <c r="E345" s="31">
        <f>C345-B345</f>
        <v>-2486333.4</v>
      </c>
    </row>
    <row r="346" spans="1:5" s="5" customFormat="1" ht="92.25" customHeight="1">
      <c r="A346" s="27" t="s">
        <v>235</v>
      </c>
      <c r="B346" s="51">
        <v>604600</v>
      </c>
      <c r="C346" s="51">
        <v>604600</v>
      </c>
      <c r="D346" s="28">
        <f>IF(B346=0,"   ",C346/B346)</f>
        <v>1</v>
      </c>
      <c r="E346" s="31">
        <f>C346-B346</f>
        <v>0</v>
      </c>
    </row>
    <row r="347" spans="1:5" s="5" customFormat="1" ht="14.25">
      <c r="A347" s="56" t="s">
        <v>10</v>
      </c>
      <c r="B347" s="57">
        <f>B142+B164+B166+B173+B212+B235+B295+B316+B339+B341+B343</f>
        <v>646732317.28</v>
      </c>
      <c r="C347" s="57">
        <f>C142+C164+C166+C173+C212+C235+C295+C316+C339+C341+C343</f>
        <v>618920379.7800001</v>
      </c>
      <c r="D347" s="58">
        <f t="shared" si="49"/>
        <v>0.956996215038441</v>
      </c>
      <c r="E347" s="59">
        <f t="shared" si="50"/>
        <v>-27811937.49999988</v>
      </c>
    </row>
    <row r="348" spans="1:5" s="5" customFormat="1" ht="15" thickBot="1">
      <c r="A348" s="60" t="s">
        <v>54</v>
      </c>
      <c r="B348" s="61">
        <f>B140-B347</f>
        <v>-23580841.069999933</v>
      </c>
      <c r="C348" s="61">
        <f>C140-C347</f>
        <v>16289180.039999843</v>
      </c>
      <c r="D348" s="58">
        <f t="shared" si="49"/>
        <v>-0.6907802818247776</v>
      </c>
      <c r="E348" s="59">
        <f t="shared" si="50"/>
        <v>39870021.109999776</v>
      </c>
    </row>
    <row r="349" spans="1:5" s="5" customFormat="1" ht="12.75" hidden="1">
      <c r="A349" s="33" t="s">
        <v>11</v>
      </c>
      <c r="B349" s="34"/>
      <c r="C349" s="35"/>
      <c r="D349" s="36" t="str">
        <f t="shared" si="49"/>
        <v>   </v>
      </c>
      <c r="E349" s="37">
        <f t="shared" si="50"/>
        <v>0</v>
      </c>
    </row>
    <row r="350" spans="1:5" s="5" customFormat="1" ht="12.75" hidden="1">
      <c r="A350" s="24" t="s">
        <v>12</v>
      </c>
      <c r="B350" s="25">
        <v>1122919</v>
      </c>
      <c r="C350" s="26">
        <v>815256</v>
      </c>
      <c r="D350" s="22">
        <f t="shared" si="49"/>
        <v>0.7260149663510903</v>
      </c>
      <c r="E350" s="23">
        <f t="shared" si="50"/>
        <v>-307663</v>
      </c>
    </row>
    <row r="351" spans="1:5" s="5" customFormat="1" ht="12.75" hidden="1">
      <c r="A351" s="24" t="s">
        <v>13</v>
      </c>
      <c r="B351" s="25">
        <v>1700000</v>
      </c>
      <c r="C351" s="62">
        <v>1700000</v>
      </c>
      <c r="D351" s="63">
        <f t="shared" si="49"/>
        <v>1</v>
      </c>
      <c r="E351" s="64">
        <f t="shared" si="50"/>
        <v>0</v>
      </c>
    </row>
    <row r="352" spans="1:5" s="5" customFormat="1" ht="15.75">
      <c r="A352" s="71" t="s">
        <v>128</v>
      </c>
      <c r="B352" s="20"/>
      <c r="C352" s="19"/>
      <c r="D352" s="22"/>
      <c r="E352" s="23"/>
    </row>
    <row r="353" spans="1:5" s="5" customFormat="1" ht="15.75">
      <c r="A353" s="72" t="s">
        <v>129</v>
      </c>
      <c r="B353" s="73">
        <f>B9+B15+B48+B86</f>
        <v>38481773</v>
      </c>
      <c r="C353" s="73">
        <f>C9+C15+C48+C86</f>
        <v>39133804.19</v>
      </c>
      <c r="D353" s="28">
        <f>IF(B353=0,"   ",C353/B353)</f>
        <v>1.0169438967897866</v>
      </c>
      <c r="E353" s="31">
        <f>C353-B353</f>
        <v>652031.1899999976</v>
      </c>
    </row>
    <row r="354" spans="1:5" s="5" customFormat="1" ht="16.5" thickBot="1">
      <c r="A354" s="74" t="s">
        <v>130</v>
      </c>
      <c r="B354" s="75">
        <f>B196+B204+B200</f>
        <v>40584812.620000005</v>
      </c>
      <c r="C354" s="75">
        <f>C196+C204+C200</f>
        <v>40187591.879999995</v>
      </c>
      <c r="D354" s="76">
        <f>IF(B354=0,"   ",C354/B354)</f>
        <v>0.9902125767163389</v>
      </c>
      <c r="E354" s="77">
        <f>C354-B354</f>
        <v>-397220.74000000954</v>
      </c>
    </row>
    <row r="355" spans="1:5" s="5" customFormat="1" ht="12.75">
      <c r="A355" s="46"/>
      <c r="B355" s="46"/>
      <c r="C355" s="47"/>
      <c r="D355" s="48"/>
      <c r="E355" s="49"/>
    </row>
    <row r="356" spans="1:5" s="5" customFormat="1" ht="18" customHeight="1">
      <c r="A356" s="46"/>
      <c r="B356" s="80"/>
      <c r="C356" s="80"/>
      <c r="D356" s="48"/>
      <c r="E356" s="49"/>
    </row>
    <row r="357" spans="1:5" s="5" customFormat="1" ht="16.5">
      <c r="A357" s="42" t="s">
        <v>168</v>
      </c>
      <c r="B357" s="46"/>
      <c r="C357" s="47"/>
      <c r="D357" s="48"/>
      <c r="E357" s="49"/>
    </row>
    <row r="358" spans="1:5" s="5" customFormat="1" ht="15.75" customHeight="1">
      <c r="A358" s="42" t="s">
        <v>31</v>
      </c>
      <c r="C358" s="85" t="s">
        <v>169</v>
      </c>
      <c r="D358" s="85"/>
      <c r="E358" s="49"/>
    </row>
    <row r="359" spans="1:5" s="5" customFormat="1" ht="15.75" customHeight="1">
      <c r="A359" s="42"/>
      <c r="C359" s="81"/>
      <c r="D359" s="81"/>
      <c r="E359" s="49"/>
    </row>
    <row r="360" spans="1:5" s="5" customFormat="1" ht="16.5">
      <c r="A360" s="79"/>
      <c r="B360" s="78"/>
      <c r="C360" s="78"/>
      <c r="D360" s="48"/>
      <c r="E360" s="49"/>
    </row>
    <row r="361" spans="1:5" s="5" customFormat="1" ht="16.5">
      <c r="A361" s="79"/>
      <c r="B361" s="78"/>
      <c r="C361" s="78"/>
      <c r="D361" s="48"/>
      <c r="E361" s="49"/>
    </row>
    <row r="362" spans="1:5" s="5" customFormat="1" ht="16.5">
      <c r="A362" s="79"/>
      <c r="B362" s="78"/>
      <c r="C362" s="78"/>
      <c r="D362" s="48"/>
      <c r="E362" s="49"/>
    </row>
    <row r="363" spans="1:5" s="5" customFormat="1" ht="16.5">
      <c r="A363" s="79"/>
      <c r="B363" s="78"/>
      <c r="C363" s="78"/>
      <c r="D363" s="48"/>
      <c r="E363" s="49"/>
    </row>
    <row r="364" spans="1:5" s="5" customFormat="1" ht="16.5">
      <c r="A364" s="42"/>
      <c r="B364" s="78"/>
      <c r="C364" s="78"/>
      <c r="D364" s="48"/>
      <c r="E364" s="49"/>
    </row>
    <row r="365" spans="1:5" s="5" customFormat="1" ht="16.5">
      <c r="A365" s="79"/>
      <c r="B365" s="78"/>
      <c r="C365" s="78"/>
      <c r="D365" s="48"/>
      <c r="E365" s="49"/>
    </row>
    <row r="366" spans="1:5" s="5" customFormat="1" ht="16.5">
      <c r="A366" s="79"/>
      <c r="B366" s="78"/>
      <c r="C366" s="78"/>
      <c r="D366" s="48"/>
      <c r="E366" s="49"/>
    </row>
    <row r="367" spans="1:5" s="5" customFormat="1" ht="16.5">
      <c r="A367" s="42"/>
      <c r="B367" s="78"/>
      <c r="C367" s="78"/>
      <c r="D367" s="48"/>
      <c r="E367" s="49"/>
    </row>
    <row r="368" spans="1:5" s="5" customFormat="1" ht="16.5">
      <c r="A368" s="42"/>
      <c r="C368" s="78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79"/>
      <c r="B370" s="78"/>
      <c r="C370" s="78"/>
      <c r="D370" s="48"/>
      <c r="E370" s="49"/>
    </row>
    <row r="371" spans="1:5" s="5" customFormat="1" ht="16.5">
      <c r="A371" s="42"/>
      <c r="B371" s="78"/>
      <c r="C371" s="78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C376" s="42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42"/>
      <c r="C379" s="42"/>
      <c r="D379" s="48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42"/>
      <c r="C381" s="42"/>
      <c r="D381" s="48"/>
      <c r="E381" s="49"/>
    </row>
    <row r="382" spans="1:5" s="5" customFormat="1" ht="16.5">
      <c r="A382" s="42"/>
      <c r="C382" s="42"/>
      <c r="D382" s="48"/>
      <c r="E382" s="49"/>
    </row>
    <row r="383" spans="1:5" s="5" customFormat="1" ht="16.5">
      <c r="A383" s="42"/>
      <c r="C383" s="42"/>
      <c r="D383" s="48"/>
      <c r="E383" s="49"/>
    </row>
    <row r="384" spans="1:5" s="5" customFormat="1" ht="16.5">
      <c r="A384" s="42"/>
      <c r="C384" s="42"/>
      <c r="D384" s="48"/>
      <c r="E384" s="49"/>
    </row>
    <row r="385" spans="1:5" s="5" customFormat="1" ht="16.5">
      <c r="A385" s="42"/>
      <c r="C385" s="42"/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C389" s="42"/>
      <c r="D389" s="48"/>
      <c r="E389" s="49"/>
    </row>
    <row r="390" spans="1:5" s="5" customFormat="1" ht="16.5">
      <c r="A390" s="42"/>
      <c r="C390" s="42"/>
      <c r="D390" s="48"/>
      <c r="E390" s="49"/>
    </row>
    <row r="391" spans="1:5" s="5" customFormat="1" ht="16.5">
      <c r="A391" s="42"/>
      <c r="C391" s="42"/>
      <c r="D391" s="48"/>
      <c r="E391" s="49"/>
    </row>
    <row r="392" spans="1:5" s="5" customFormat="1" ht="16.5">
      <c r="A392" s="42"/>
      <c r="C392" s="42"/>
      <c r="D392" s="48"/>
      <c r="E392" s="49"/>
    </row>
    <row r="393" spans="1:5" s="5" customFormat="1" ht="16.5">
      <c r="A393" s="42"/>
      <c r="C393" s="42"/>
      <c r="D393" s="48"/>
      <c r="E393" s="49"/>
    </row>
    <row r="394" spans="1:5" s="5" customFormat="1" ht="16.5">
      <c r="A394" s="42"/>
      <c r="C394" s="42"/>
      <c r="D394" s="48"/>
      <c r="E394" s="49"/>
    </row>
    <row r="395" spans="1:5" s="5" customFormat="1" ht="16.5">
      <c r="A395" s="42"/>
      <c r="C395" s="42"/>
      <c r="D395" s="48"/>
      <c r="E395" s="49"/>
    </row>
    <row r="396" spans="1:5" s="5" customFormat="1" ht="16.5">
      <c r="A396" s="42"/>
      <c r="C396" s="42"/>
      <c r="D396" s="48"/>
      <c r="E396" s="49"/>
    </row>
    <row r="397" spans="1:5" s="5" customFormat="1" ht="16.5">
      <c r="A397" s="42"/>
      <c r="C397" s="42"/>
      <c r="D397" s="48"/>
      <c r="E397" s="49"/>
    </row>
    <row r="398" spans="1:5" s="5" customFormat="1" ht="16.5">
      <c r="A398" s="42"/>
      <c r="C398" s="42"/>
      <c r="D398" s="48"/>
      <c r="E398" s="49"/>
    </row>
    <row r="399" spans="1:5" s="5" customFormat="1" ht="16.5">
      <c r="A399" s="42"/>
      <c r="C399" s="42"/>
      <c r="D399" s="48"/>
      <c r="E399" s="49"/>
    </row>
    <row r="400" spans="1:5" s="5" customFormat="1" ht="16.5">
      <c r="A400" s="42"/>
      <c r="C400" s="42"/>
      <c r="D400" s="48"/>
      <c r="E400" s="49"/>
    </row>
    <row r="401" spans="1:5" s="5" customFormat="1" ht="16.5">
      <c r="A401" s="42"/>
      <c r="C401" s="42"/>
      <c r="D401" s="48"/>
      <c r="E401" s="49"/>
    </row>
    <row r="402" spans="1:5" s="5" customFormat="1" ht="16.5">
      <c r="A402" s="42"/>
      <c r="C402" s="42"/>
      <c r="D402" s="48"/>
      <c r="E402" s="49"/>
    </row>
    <row r="403" spans="1:5" s="5" customFormat="1" ht="16.5">
      <c r="A403" s="42"/>
      <c r="C403" s="42"/>
      <c r="D403" s="48"/>
      <c r="E403" s="49"/>
    </row>
    <row r="404" spans="1:5" s="5" customFormat="1" ht="16.5">
      <c r="A404" s="42"/>
      <c r="C404" s="42"/>
      <c r="D404" s="48"/>
      <c r="E404" s="49"/>
    </row>
    <row r="405" spans="1:5" s="5" customFormat="1" ht="16.5">
      <c r="A405" s="42"/>
      <c r="C405" s="42"/>
      <c r="D405" s="48"/>
      <c r="E405" s="49"/>
    </row>
    <row r="406" spans="1:5" s="5" customFormat="1" ht="16.5">
      <c r="A406" s="42"/>
      <c r="C406" s="42"/>
      <c r="D406" s="48"/>
      <c r="E406" s="49"/>
    </row>
    <row r="407" spans="1:5" s="5" customFormat="1" ht="16.5">
      <c r="A407" s="42"/>
      <c r="B407" s="46"/>
      <c r="C407" s="47"/>
      <c r="D407" s="48"/>
      <c r="E407" s="49"/>
    </row>
    <row r="408" spans="1:5" s="5" customFormat="1" ht="13.5" customHeight="1">
      <c r="A408" s="42"/>
      <c r="C408" s="42"/>
      <c r="D408" s="48"/>
      <c r="E408" s="49"/>
    </row>
    <row r="418" ht="4.5" customHeight="1"/>
    <row r="419" ht="12.75" hidden="1"/>
  </sheetData>
  <sheetProtection/>
  <mergeCells count="2">
    <mergeCell ref="A1:E1"/>
    <mergeCell ref="C358:D358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2023-01-21T14:26:07Z</cp:lastPrinted>
  <dcterms:created xsi:type="dcterms:W3CDTF">2001-03-21T05:21:19Z</dcterms:created>
  <dcterms:modified xsi:type="dcterms:W3CDTF">2023-01-21T14:26:09Z</dcterms:modified>
  <cp:category/>
  <cp:version/>
  <cp:contentType/>
  <cp:contentStatus/>
</cp:coreProperties>
</file>