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'Лист1'!$A$1:$E$363</definedName>
  </definedNames>
  <calcPr fullCalcOnLoad="1"/>
</workbook>
</file>

<file path=xl/sharedStrings.xml><?xml version="1.0" encoding="utf-8"?>
<sst xmlns="http://schemas.openxmlformats.org/spreadsheetml/2006/main" count="315" uniqueCount="232">
  <si>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</si>
  <si>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</si>
  <si>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</si>
  <si>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</si>
  <si>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</si>
  <si>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</si>
  <si>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</si>
  <si>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</si>
  <si>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</si>
  <si>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</si>
  <si>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</si>
  <si>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</si>
  <si>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</si>
  <si>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</si>
  <si>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</si>
  <si>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</si>
  <si>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</si>
  <si>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</si>
  <si>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</si>
  <si>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</si>
  <si>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</si>
  <si>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</si>
  <si>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</si>
  <si>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</si>
  <si>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</si>
  <si>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</si>
  <si>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</si>
  <si>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</si>
  <si>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</si>
  <si>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</si>
  <si>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</si>
  <si>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</si>
  <si>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</si>
  <si>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</si>
  <si>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</si>
  <si>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</si>
  <si>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</si>
  <si>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</si>
  <si>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</si>
  <si>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</si>
  <si>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</si>
  <si>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</si>
  <si>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</si>
  <si>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</si>
  <si>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</si>
  <si>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</si>
  <si>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</si>
  <si>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</si>
  <si>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</si>
  <si>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</si>
  <si>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</si>
  <si>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</si>
  <si>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</si>
  <si>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</si>
  <si>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</si>
  <si>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</si>
  <si>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</si>
  <si>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</si>
  <si>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</si>
  <si>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</si>
  <si>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</si>
  <si>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</si>
  <si>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</si>
  <si>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</si>
  <si>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</si>
  <si>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</si>
  <si>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</si>
  <si>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</si>
  <si>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</si>
  <si>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</si>
  <si>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</si>
  <si>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</si>
  <si>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</si>
  <si>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</si>
  <si>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</si>
  <si>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</si>
  <si>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</si>
  <si>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</si>
  <si>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</si>
  <si>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</si>
  <si>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</si>
  <si>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</si>
  <si>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</si>
  <si>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</si>
  <si>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</si>
  <si>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</si>
  <si>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</si>
  <si>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</si>
  <si>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</si>
  <si>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</si>
  <si>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</si>
  <si>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</si>
  <si>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</si>
  <si>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</si>
  <si>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</si>
  <si>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</si>
  <si>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</si>
  <si>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</si>
  <si>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</si>
  <si>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</si>
  <si>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</si>
  <si>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</si>
  <si>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</si>
  <si>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</si>
  <si>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</si>
  <si>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</si>
  <si>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</si>
  <si>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</si>
  <si>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</si>
  <si>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</si>
  <si>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</si>
  <si>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</si>
  <si>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</si>
  <si>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</si>
  <si>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</si>
  <si>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</si>
  <si>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</si>
  <si>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</si>
  <si>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</si>
  <si>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</si>
  <si>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</si>
  <si>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</si>
  <si>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</si>
  <si>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</si>
  <si>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</si>
  <si>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</si>
  <si>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</si>
  <si>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</si>
  <si>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</si>
  <si>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</si>
  <si>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</si>
  <si>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</si>
  <si>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</si>
  <si>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</si>
  <si>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</si>
  <si>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</si>
  <si>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</si>
  <si>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</si>
  <si>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</si>
  <si>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</si>
  <si>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</si>
  <si>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</si>
  <si>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</si>
  <si>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</si>
  <si>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</si>
  <si>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</si>
  <si>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</si>
  <si>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</si>
  <si>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</si>
  <si>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</si>
  <si>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</si>
  <si>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</si>
  <si>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</si>
  <si>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</si>
  <si>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</si>
  <si>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</si>
  <si>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</si>
  <si>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</si>
  <si>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</si>
  <si>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</si>
  <si>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</si>
  <si>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</si>
  <si>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</si>
  <si>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</si>
  <si>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</si>
  <si>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</si>
  <si>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</si>
  <si>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</si>
  <si>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</si>
  <si>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</si>
  <si>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</si>
  <si>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</si>
  <si>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</si>
  <si>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</si>
  <si>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</si>
  <si>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</si>
  <si>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</si>
  <si>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</si>
  <si>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</si>
  <si>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</si>
  <si>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</si>
  <si>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</si>
  <si>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</si>
  <si>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реализация инициативных проектов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</si>
  <si>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</si>
  <si>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</si>
  <si>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</si>
  <si>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</si>
  <si>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</si>
  <si>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</si>
  <si>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</si>
  <si>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</si>
  <si>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</si>
  <si>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</si>
  <si>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</si>
  <si>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</si>
  <si>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ДОХОДЫ БЮДЖЕТА ОТ ВОЗВРАТА БЮДЖЕТАМИ ОСТАТКОВ СУБСИДИЙ, СУБВЕНЦИЙ И ИНЫХ МЕЖБЮДЖЕТНЫХ ТРАНСФЕРТОВ 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</si>
  <si>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</si>
  <si>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</si>
  <si>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</si>
  <si>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</si>
  <si>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</si>
  <si>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</si>
  <si>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</si>
  <si>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</si>
  <si>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оплата услуг по авторскому надзору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</si>
  <si>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</si>
  <si>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</si>
  <si>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</si>
  <si>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Обеспечение деятельности учреждений культурно-досугового типа</t>
  </si>
  <si>
    <t xml:space="preserve">    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</si>
  <si>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</si>
  <si>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</si>
  <si>
    <t xml:space="preserve">            реализация отдельных полномочий в области обращения с твердыми коммунальными отходами</t>
  </si>
  <si>
    <t>оплата проектно-сметной документации по капитальному ремонту общеобразовательных учреждений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</si>
  <si>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</si>
  <si>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ежегодные денежные поощрения и гранты Главы Чувашской Республики для поддержки инноваций в сфере образования (за счет средств республиканского бюджета)</t>
  </si>
  <si>
    <t>частичная компенсация дополнительных расходов на повышение оплаты труда отдельных категорий работников в связи с увеличением минимального размера оплаты труда (респ. ср-ва)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</si>
  <si>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погибших (умерших) в результате участия в специальной военной операции на территориях Донецкой Народной Республики, Луганской Народной Республики и Украины с 24 февраля 2022 года (за счет средств республиканского бюджета)</t>
  </si>
  <si>
    <t>реализация вопросов местного значения в сфере образования, культуры, физической культуры и спорта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</si>
  <si>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воен-ную службу в батальоне связи «Атал», а также по-гибших (умерших) военнослужащих, лиц, проходивших службу в войсках национальной гвардии Российской Федерации (респ. ср-ва)</t>
  </si>
  <si>
    <t>Анализ исполнения консолидированного бюджета Козловского района за 2022 год</t>
  </si>
  <si>
    <t>Фактическое исполнение за 2022 год</t>
  </si>
  <si>
    <t>оплата исполнительных листов и судебных актов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</si>
  <si>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</si>
  <si>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</si>
  <si>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 xml:space="preserve">                      ср-ва поселений (в рамках софинансирования)</t>
  </si>
  <si>
    <t xml:space="preserve">                      ср-ва поселений 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</si>
  <si>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(респ. ср-ва)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</si>
  <si>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</si>
  <si>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 (респ. ср-ва)</t>
  </si>
  <si>
    <t>организация и проведение фестивалей, конкурсов, торжественных вечеров, концертов и иных зрелищных мероприятий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</si>
</sst>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SheetLayoutView="100" workbookViewId="0" topLeftCell="A1">
      <selection activeCell="J42" sqref="J42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221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187</v>
      </c>
      <c r="C4" s="21" t="s">
        <v>222</v>
      </c>
      <c r="D4" s="20" t="s">
        <v>188</v>
      </c>
      <c r="E4" s="22" t="s">
        <v>189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103591000</v>
      </c>
      <c r="C7" s="48">
        <f>SUM(C8)</f>
        <v>110489138.66</v>
      </c>
      <c r="D7" s="40">
        <f aca="true" t="shared" si="0" ref="D7:D15">IF(B7=0,"   ",C7/B7)</f>
        <v>1.0665901348572753</v>
      </c>
      <c r="E7" s="43">
        <f aca="true" t="shared" si="1" ref="E7:E14">C7-B7</f>
        <v>6898138.659999996</v>
      </c>
      <c r="F7" s="8"/>
    </row>
    <row r="8" spans="1:5" s="8" customFormat="1" ht="15" customHeight="1">
      <c r="A8" s="39" t="s">
        <v>29</v>
      </c>
      <c r="B8" s="49">
        <v>103591000</v>
      </c>
      <c r="C8" s="50">
        <v>110489138.66</v>
      </c>
      <c r="D8" s="40">
        <f t="shared" si="0"/>
        <v>1.0665901348572753</v>
      </c>
      <c r="E8" s="43">
        <f t="shared" si="1"/>
        <v>6898138.659999996</v>
      </c>
    </row>
    <row r="9" spans="1:5" s="8" customFormat="1" ht="45.75" customHeight="1">
      <c r="A9" s="39" t="s">
        <v>84</v>
      </c>
      <c r="B9" s="48">
        <f>SUM(B10)</f>
        <v>12250800</v>
      </c>
      <c r="C9" s="48">
        <f>SUM(C10)</f>
        <v>14061471.62</v>
      </c>
      <c r="D9" s="40">
        <f t="shared" si="0"/>
        <v>1.1478002759003494</v>
      </c>
      <c r="E9" s="43">
        <f t="shared" si="1"/>
        <v>1810671.6199999992</v>
      </c>
    </row>
    <row r="10" spans="1:6" s="8" customFormat="1" ht="27" customHeight="1">
      <c r="A10" s="39" t="s">
        <v>85</v>
      </c>
      <c r="B10" s="49">
        <v>12250800</v>
      </c>
      <c r="C10" s="50">
        <v>14061471.62</v>
      </c>
      <c r="D10" s="40">
        <f t="shared" si="0"/>
        <v>1.1478002759003494</v>
      </c>
      <c r="E10" s="43">
        <f t="shared" si="1"/>
        <v>1810671.6199999992</v>
      </c>
      <c r="F10" s="9"/>
    </row>
    <row r="11" spans="1:6" s="9" customFormat="1" ht="15">
      <c r="A11" s="39" t="s">
        <v>3</v>
      </c>
      <c r="B11" s="49">
        <f>SUM(B12:B15)</f>
        <v>6372398</v>
      </c>
      <c r="C11" s="49">
        <f>SUM(C12:C15)</f>
        <v>8341718.23</v>
      </c>
      <c r="D11" s="40">
        <f t="shared" si="0"/>
        <v>1.3090391136900112</v>
      </c>
      <c r="E11" s="43">
        <f t="shared" si="1"/>
        <v>1969320.2300000004</v>
      </c>
      <c r="F11" s="8"/>
    </row>
    <row r="12" spans="1:5" s="8" customFormat="1" ht="30">
      <c r="A12" s="39" t="s">
        <v>143</v>
      </c>
      <c r="B12" s="64">
        <v>4105000</v>
      </c>
      <c r="C12" s="64">
        <v>5541163.63</v>
      </c>
      <c r="D12" s="40">
        <f>IF(B12=0,"   ",C12/B12)</f>
        <v>1.3498571571254567</v>
      </c>
      <c r="E12" s="43">
        <f>C12-B12</f>
        <v>1436163.63</v>
      </c>
    </row>
    <row r="13" spans="1:5" s="8" customFormat="1" ht="27.75" customHeight="1">
      <c r="A13" s="39" t="s">
        <v>153</v>
      </c>
      <c r="B13" s="64">
        <v>0</v>
      </c>
      <c r="C13" s="65">
        <v>5888.45</v>
      </c>
      <c r="D13" s="40" t="str">
        <f>IF(B13=0,"   ",C13/B13)</f>
        <v>   </v>
      </c>
      <c r="E13" s="43">
        <f t="shared" si="1"/>
        <v>5888.45</v>
      </c>
    </row>
    <row r="14" spans="1:5" s="8" customFormat="1" ht="15">
      <c r="A14" s="39" t="s">
        <v>14</v>
      </c>
      <c r="B14" s="49">
        <v>1385398</v>
      </c>
      <c r="C14" s="50">
        <v>1386721.66</v>
      </c>
      <c r="D14" s="40">
        <f t="shared" si="0"/>
        <v>1.0009554366326499</v>
      </c>
      <c r="E14" s="43">
        <f t="shared" si="1"/>
        <v>1323.6599999999162</v>
      </c>
    </row>
    <row r="15" spans="1:5" s="8" customFormat="1" ht="30">
      <c r="A15" s="39" t="s">
        <v>171</v>
      </c>
      <c r="B15" s="64">
        <v>882000</v>
      </c>
      <c r="C15" s="65">
        <v>1407944.49</v>
      </c>
      <c r="D15" s="40">
        <f t="shared" si="0"/>
        <v>1.5963089455782313</v>
      </c>
      <c r="E15" s="43">
        <f>C15-B15</f>
        <v>525944.49</v>
      </c>
    </row>
    <row r="16" spans="1:6" s="9" customFormat="1" ht="15">
      <c r="A16" s="39" t="s">
        <v>58</v>
      </c>
      <c r="B16" s="49">
        <f>SUM(B17:B21)</f>
        <v>12081410</v>
      </c>
      <c r="C16" s="49">
        <f>SUM(C17:C21)</f>
        <v>12531739.21</v>
      </c>
      <c r="D16" s="40">
        <f aca="true" t="shared" si="2" ref="D16:D21">IF(B16=0,"   ",C16/B16)</f>
        <v>1.0372745573571298</v>
      </c>
      <c r="E16" s="43">
        <f aca="true" t="shared" si="3" ref="E16:E21">C16-B16</f>
        <v>450329.2100000009</v>
      </c>
      <c r="F16" s="8"/>
    </row>
    <row r="17" spans="1:6" s="8" customFormat="1" ht="15">
      <c r="A17" s="39" t="s">
        <v>59</v>
      </c>
      <c r="B17" s="49">
        <v>5508450</v>
      </c>
      <c r="C17" s="49">
        <v>5832685.91</v>
      </c>
      <c r="D17" s="40">
        <f>IF(B17=0,"   ",C17/B17)</f>
        <v>1.0588615508899963</v>
      </c>
      <c r="E17" s="43">
        <f t="shared" si="3"/>
        <v>324235.91000000015</v>
      </c>
      <c r="F17" s="9"/>
    </row>
    <row r="18" spans="1:5" s="9" customFormat="1" ht="15">
      <c r="A18" s="39" t="s">
        <v>110</v>
      </c>
      <c r="B18" s="49">
        <v>96100</v>
      </c>
      <c r="C18" s="65">
        <v>99662.65</v>
      </c>
      <c r="D18" s="40">
        <f>IF(B18=0,"   ",C18/B18)</f>
        <v>1.0370723204994796</v>
      </c>
      <c r="E18" s="43">
        <f>C18-B18</f>
        <v>3562.649999999994</v>
      </c>
    </row>
    <row r="19" spans="1:6" s="9" customFormat="1" ht="15">
      <c r="A19" s="39" t="s">
        <v>111</v>
      </c>
      <c r="B19" s="49">
        <v>1379900</v>
      </c>
      <c r="C19" s="65">
        <v>1441322.68</v>
      </c>
      <c r="D19" s="40">
        <f t="shared" si="2"/>
        <v>1.0445124139430393</v>
      </c>
      <c r="E19" s="43">
        <f t="shared" si="3"/>
        <v>61422.679999999935</v>
      </c>
      <c r="F19" s="8"/>
    </row>
    <row r="20" spans="1:5" s="8" customFormat="1" ht="15">
      <c r="A20" s="39" t="s">
        <v>108</v>
      </c>
      <c r="B20" s="49">
        <v>2063860</v>
      </c>
      <c r="C20" s="49">
        <v>2069106.73</v>
      </c>
      <c r="D20" s="40">
        <f t="shared" si="2"/>
        <v>1.0025421927843943</v>
      </c>
      <c r="E20" s="43">
        <f t="shared" si="3"/>
        <v>5246.729999999981</v>
      </c>
    </row>
    <row r="21" spans="1:5" s="8" customFormat="1" ht="15">
      <c r="A21" s="39" t="s">
        <v>109</v>
      </c>
      <c r="B21" s="49">
        <v>3033100</v>
      </c>
      <c r="C21" s="49">
        <v>3088961.24</v>
      </c>
      <c r="D21" s="40">
        <f t="shared" si="2"/>
        <v>1.018417210115064</v>
      </c>
      <c r="E21" s="43">
        <f t="shared" si="3"/>
        <v>55861.24000000022</v>
      </c>
    </row>
    <row r="22" spans="1:5" s="8" customFormat="1" ht="30">
      <c r="A22" s="39" t="s">
        <v>39</v>
      </c>
      <c r="B22" s="49">
        <f>B23+B24</f>
        <v>0</v>
      </c>
      <c r="C22" s="49">
        <f>C23+C24</f>
        <v>120.82</v>
      </c>
      <c r="D22" s="40" t="str">
        <f aca="true" t="shared" si="4" ref="D22:D55">IF(B22=0,"   ",C22/B22)</f>
        <v>   </v>
      </c>
      <c r="E22" s="43">
        <f aca="true" t="shared" si="5" ref="E22:E53">C22-B22</f>
        <v>120.82</v>
      </c>
    </row>
    <row r="23" spans="1:5" s="8" customFormat="1" ht="15">
      <c r="A23" s="39" t="s">
        <v>15</v>
      </c>
      <c r="B23" s="49">
        <v>0</v>
      </c>
      <c r="C23" s="64">
        <v>0</v>
      </c>
      <c r="D23" s="40" t="str">
        <f t="shared" si="4"/>
        <v>   </v>
      </c>
      <c r="E23" s="43">
        <f t="shared" si="5"/>
        <v>0</v>
      </c>
    </row>
    <row r="24" spans="1:5" s="8" customFormat="1" ht="15">
      <c r="A24" s="39" t="s">
        <v>43</v>
      </c>
      <c r="B24" s="49">
        <v>0</v>
      </c>
      <c r="C24" s="64">
        <v>120.82</v>
      </c>
      <c r="D24" s="40">
        <v>0</v>
      </c>
      <c r="E24" s="43">
        <f t="shared" si="5"/>
        <v>120.82</v>
      </c>
    </row>
    <row r="25" spans="1:5" s="8" customFormat="1" ht="15">
      <c r="A25" s="39" t="s">
        <v>16</v>
      </c>
      <c r="B25" s="49">
        <v>1774050</v>
      </c>
      <c r="C25" s="64">
        <v>2074426.72</v>
      </c>
      <c r="D25" s="40">
        <f t="shared" si="4"/>
        <v>1.1693169414616273</v>
      </c>
      <c r="E25" s="43">
        <f t="shared" si="5"/>
        <v>300376.72</v>
      </c>
    </row>
    <row r="26" spans="1:5" s="8" customFormat="1" ht="30" customHeight="1">
      <c r="A26" s="39" t="s">
        <v>97</v>
      </c>
      <c r="B26" s="49">
        <v>0</v>
      </c>
      <c r="C26" s="49">
        <v>0</v>
      </c>
      <c r="D26" s="40">
        <v>0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136069658</v>
      </c>
      <c r="C27" s="51">
        <f>C7+C11+C16+C22+C25+C26+C9</f>
        <v>147498615.26</v>
      </c>
      <c r="D27" s="42">
        <f t="shared" si="4"/>
        <v>1.0839934297475782</v>
      </c>
      <c r="E27" s="44">
        <f t="shared" si="5"/>
        <v>11428957.25999999</v>
      </c>
    </row>
    <row r="28" spans="1:5" s="8" customFormat="1" ht="30" customHeight="1">
      <c r="A28" s="39" t="s">
        <v>100</v>
      </c>
      <c r="B28" s="49">
        <f>SUM(B29:B31)</f>
        <v>8323565</v>
      </c>
      <c r="C28" s="49">
        <f>SUM(C29:C31)</f>
        <v>9831908.65</v>
      </c>
      <c r="D28" s="40">
        <f t="shared" si="4"/>
        <v>1.1812136566483231</v>
      </c>
      <c r="E28" s="43">
        <f t="shared" si="5"/>
        <v>1508343.6500000004</v>
      </c>
    </row>
    <row r="29" spans="1:5" s="8" customFormat="1" ht="15">
      <c r="A29" s="39" t="s">
        <v>57</v>
      </c>
      <c r="B29" s="49">
        <v>6080250.37</v>
      </c>
      <c r="C29" s="49">
        <v>7350879.48</v>
      </c>
      <c r="D29" s="40">
        <f t="shared" si="4"/>
        <v>1.2089764454880498</v>
      </c>
      <c r="E29" s="72">
        <f t="shared" si="5"/>
        <v>1270629.1100000003</v>
      </c>
    </row>
    <row r="30" spans="1:5" s="8" customFormat="1" ht="17.25" customHeight="1">
      <c r="A30" s="39" t="s">
        <v>120</v>
      </c>
      <c r="B30" s="49">
        <v>1164426.63</v>
      </c>
      <c r="C30" s="50">
        <v>1344208.83</v>
      </c>
      <c r="D30" s="40">
        <f t="shared" si="4"/>
        <v>1.1543954727315024</v>
      </c>
      <c r="E30" s="43">
        <f t="shared" si="5"/>
        <v>179782.2000000002</v>
      </c>
    </row>
    <row r="31" spans="1:5" s="8" customFormat="1" ht="91.5" customHeight="1">
      <c r="A31" s="39" t="s">
        <v>130</v>
      </c>
      <c r="B31" s="49">
        <v>1078888</v>
      </c>
      <c r="C31" s="50">
        <v>1136820.34</v>
      </c>
      <c r="D31" s="40">
        <f t="shared" si="4"/>
        <v>1.0536963429012094</v>
      </c>
      <c r="E31" s="43">
        <f t="shared" si="5"/>
        <v>57932.340000000084</v>
      </c>
    </row>
    <row r="32" spans="1:5" s="8" customFormat="1" ht="29.25" customHeight="1">
      <c r="A32" s="39" t="s">
        <v>17</v>
      </c>
      <c r="B32" s="49">
        <f>SUM(B33)</f>
        <v>658000</v>
      </c>
      <c r="C32" s="49">
        <f>SUM(C33)</f>
        <v>666199.42</v>
      </c>
      <c r="D32" s="40">
        <f t="shared" si="4"/>
        <v>1.0124611246200608</v>
      </c>
      <c r="E32" s="43">
        <f t="shared" si="5"/>
        <v>8199.420000000042</v>
      </c>
    </row>
    <row r="33" spans="1:5" s="8" customFormat="1" ht="15">
      <c r="A33" s="39" t="s">
        <v>18</v>
      </c>
      <c r="B33" s="49">
        <v>658000</v>
      </c>
      <c r="C33" s="64">
        <v>666199.42</v>
      </c>
      <c r="D33" s="40">
        <f t="shared" si="4"/>
        <v>1.0124611246200608</v>
      </c>
      <c r="E33" s="43">
        <f t="shared" si="5"/>
        <v>8199.420000000042</v>
      </c>
    </row>
    <row r="34" spans="1:5" s="8" customFormat="1" ht="30">
      <c r="A34" s="39" t="s">
        <v>99</v>
      </c>
      <c r="B34" s="49">
        <v>1751860</v>
      </c>
      <c r="C34" s="49">
        <v>1759848.79</v>
      </c>
      <c r="D34" s="40">
        <f t="shared" si="4"/>
        <v>1.0045601760414644</v>
      </c>
      <c r="E34" s="43">
        <f t="shared" si="5"/>
        <v>7988.790000000037</v>
      </c>
    </row>
    <row r="35" spans="1:5" s="8" customFormat="1" ht="30.75" customHeight="1">
      <c r="A35" s="39" t="s">
        <v>101</v>
      </c>
      <c r="B35" s="49">
        <f>B36+B37</f>
        <v>17212633.55</v>
      </c>
      <c r="C35" s="49">
        <f>C36+C37</f>
        <v>20090428.59</v>
      </c>
      <c r="D35" s="40">
        <f t="shared" si="4"/>
        <v>1.1671908619701021</v>
      </c>
      <c r="E35" s="43">
        <f t="shared" si="5"/>
        <v>2877795.039999999</v>
      </c>
    </row>
    <row r="36" spans="1:5" s="8" customFormat="1" ht="30">
      <c r="A36" s="39" t="s">
        <v>102</v>
      </c>
      <c r="B36" s="64">
        <v>6794753.55</v>
      </c>
      <c r="C36" s="49">
        <v>8962477.82</v>
      </c>
      <c r="D36" s="40">
        <f t="shared" si="4"/>
        <v>1.319029123580207</v>
      </c>
      <c r="E36" s="43">
        <f t="shared" si="5"/>
        <v>2167724.2700000005</v>
      </c>
    </row>
    <row r="37" spans="1:5" s="8" customFormat="1" ht="30">
      <c r="A37" s="39" t="s">
        <v>88</v>
      </c>
      <c r="B37" s="49">
        <v>10417880</v>
      </c>
      <c r="C37" s="49">
        <v>11127950.77</v>
      </c>
      <c r="D37" s="40">
        <f t="shared" si="4"/>
        <v>1.0681588547765957</v>
      </c>
      <c r="E37" s="43">
        <f t="shared" si="5"/>
        <v>710070.7699999996</v>
      </c>
    </row>
    <row r="38" spans="1:5" s="8" customFormat="1" ht="15">
      <c r="A38" s="39" t="s">
        <v>19</v>
      </c>
      <c r="B38" s="49">
        <v>931200</v>
      </c>
      <c r="C38" s="49">
        <v>1047780.12</v>
      </c>
      <c r="D38" s="40">
        <f t="shared" si="4"/>
        <v>1.1251934278350515</v>
      </c>
      <c r="E38" s="43">
        <f t="shared" si="5"/>
        <v>116580.12</v>
      </c>
    </row>
    <row r="39" spans="1:6" s="8" customFormat="1" ht="15">
      <c r="A39" s="39" t="s">
        <v>20</v>
      </c>
      <c r="B39" s="49">
        <f>B40+B41+B42</f>
        <v>1120959.47</v>
      </c>
      <c r="C39" s="49">
        <f>C40+C41+C42</f>
        <v>1153380.3599999999</v>
      </c>
      <c r="D39" s="40">
        <f t="shared" si="4"/>
        <v>1.028922446232601</v>
      </c>
      <c r="E39" s="43">
        <f t="shared" si="5"/>
        <v>32420.889999999898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-3760.83</v>
      </c>
      <c r="D40" s="40">
        <v>0</v>
      </c>
      <c r="E40" s="43">
        <f t="shared" si="5"/>
        <v>-3760.83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>
        <v>0</v>
      </c>
      <c r="E41" s="43">
        <f t="shared" si="5"/>
        <v>0</v>
      </c>
    </row>
    <row r="42" spans="1:5" s="11" customFormat="1" ht="15" customHeight="1">
      <c r="A42" s="39" t="s">
        <v>176</v>
      </c>
      <c r="B42" s="49">
        <v>1120959.47</v>
      </c>
      <c r="C42" s="48">
        <v>1157141.19</v>
      </c>
      <c r="D42" s="40">
        <f>IF(B42=0,"   ",C42/B42)</f>
        <v>1.032277456026131</v>
      </c>
      <c r="E42" s="43">
        <f>C42-B42</f>
        <v>36181.71999999997</v>
      </c>
    </row>
    <row r="43" spans="1:5" s="11" customFormat="1" ht="15" customHeight="1">
      <c r="A43" s="58" t="s">
        <v>83</v>
      </c>
      <c r="B43" s="51">
        <f>B28+B32+B35+B38+B39+B34</f>
        <v>29998218.02</v>
      </c>
      <c r="C43" s="51">
        <f>C28+C32+C35+C38+C39+C34</f>
        <v>34549545.93</v>
      </c>
      <c r="D43" s="42">
        <f t="shared" si="4"/>
        <v>1.151719942396765</v>
      </c>
      <c r="E43" s="44">
        <f t="shared" si="5"/>
        <v>4551327.91</v>
      </c>
    </row>
    <row r="44" spans="1:5" s="11" customFormat="1" ht="14.25">
      <c r="A44" s="58" t="s">
        <v>4</v>
      </c>
      <c r="B44" s="51">
        <f>SUM(B27,B43)</f>
        <v>166067876.02</v>
      </c>
      <c r="C44" s="51">
        <f>SUM(C27,C43)</f>
        <v>182048161.19</v>
      </c>
      <c r="D44" s="42">
        <f t="shared" si="4"/>
        <v>1.096227431535738</v>
      </c>
      <c r="E44" s="44">
        <f t="shared" si="5"/>
        <v>15980285.169999987</v>
      </c>
    </row>
    <row r="45" spans="1:5" s="11" customFormat="1" ht="18" customHeight="1">
      <c r="A45" s="58" t="s">
        <v>70</v>
      </c>
      <c r="B45" s="51">
        <f>SUM(B46:B52)</f>
        <v>489039927.18000007</v>
      </c>
      <c r="C45" s="51">
        <f>SUM(C46:C52)</f>
        <v>488446691.98</v>
      </c>
      <c r="D45" s="42">
        <f t="shared" si="4"/>
        <v>0.9987869391290383</v>
      </c>
      <c r="E45" s="44">
        <f t="shared" si="5"/>
        <v>-593235.2000000477</v>
      </c>
    </row>
    <row r="46" spans="1:5" s="11" customFormat="1" ht="46.5" customHeight="1">
      <c r="A46" s="39" t="s">
        <v>196</v>
      </c>
      <c r="B46" s="64">
        <v>1193011.3</v>
      </c>
      <c r="C46" s="71">
        <v>1193011.3</v>
      </c>
      <c r="D46" s="40">
        <v>0</v>
      </c>
      <c r="E46" s="43">
        <f>C46-B46</f>
        <v>0</v>
      </c>
    </row>
    <row r="47" spans="1:5" s="11" customFormat="1" ht="30" customHeight="1">
      <c r="A47" s="39" t="s">
        <v>44</v>
      </c>
      <c r="B47" s="49">
        <v>-1493072.55</v>
      </c>
      <c r="C47" s="49">
        <v>-1493072.55</v>
      </c>
      <c r="D47" s="40">
        <v>0</v>
      </c>
      <c r="E47" s="43">
        <f t="shared" si="5"/>
        <v>0</v>
      </c>
    </row>
    <row r="48" spans="1:6" s="11" customFormat="1" ht="16.5" customHeight="1">
      <c r="A48" s="39" t="s">
        <v>96</v>
      </c>
      <c r="B48" s="49">
        <v>10469900</v>
      </c>
      <c r="C48" s="49">
        <v>10469900</v>
      </c>
      <c r="D48" s="40">
        <f t="shared" si="4"/>
        <v>1</v>
      </c>
      <c r="E48" s="43">
        <f t="shared" si="5"/>
        <v>0</v>
      </c>
      <c r="F48" s="8"/>
    </row>
    <row r="49" spans="1:5" s="8" customFormat="1" ht="16.5" customHeight="1">
      <c r="A49" s="39" t="s">
        <v>22</v>
      </c>
      <c r="B49" s="49">
        <v>175524494.46</v>
      </c>
      <c r="C49" s="50">
        <v>175069398.46</v>
      </c>
      <c r="D49" s="40">
        <f t="shared" si="4"/>
        <v>0.99740722227174</v>
      </c>
      <c r="E49" s="43">
        <f t="shared" si="5"/>
        <v>-455096</v>
      </c>
    </row>
    <row r="50" spans="1:5" s="8" customFormat="1" ht="16.5" customHeight="1">
      <c r="A50" s="39" t="s">
        <v>21</v>
      </c>
      <c r="B50" s="49">
        <v>222422934</v>
      </c>
      <c r="C50" s="50">
        <v>222284794.8</v>
      </c>
      <c r="D50" s="40">
        <f t="shared" si="4"/>
        <v>0.9993789345481794</v>
      </c>
      <c r="E50" s="43">
        <f t="shared" si="5"/>
        <v>-138139.19999998808</v>
      </c>
    </row>
    <row r="51" spans="1:5" s="8" customFormat="1" ht="16.5" customHeight="1">
      <c r="A51" s="39" t="s">
        <v>41</v>
      </c>
      <c r="B51" s="49">
        <v>80922659.97</v>
      </c>
      <c r="C51" s="50">
        <v>80922659.97</v>
      </c>
      <c r="D51" s="40">
        <f t="shared" si="4"/>
        <v>1</v>
      </c>
      <c r="E51" s="43">
        <f t="shared" si="5"/>
        <v>0</v>
      </c>
    </row>
    <row r="52" spans="1:5" s="8" customFormat="1" ht="17.25" customHeight="1">
      <c r="A52" s="39" t="s">
        <v>89</v>
      </c>
      <c r="B52" s="49">
        <v>0</v>
      </c>
      <c r="C52" s="50">
        <v>0</v>
      </c>
      <c r="D52" s="40" t="str">
        <f t="shared" si="4"/>
        <v>   </v>
      </c>
      <c r="E52" s="43">
        <f t="shared" si="5"/>
        <v>0</v>
      </c>
    </row>
    <row r="53" spans="1:6" s="8" customFormat="1" ht="16.5" customHeight="1">
      <c r="A53" s="58" t="s">
        <v>5</v>
      </c>
      <c r="B53" s="52">
        <f>SUM(B44,B45)</f>
        <v>655107803.2</v>
      </c>
      <c r="C53" s="52">
        <f>SUM(C44,C45)</f>
        <v>670494853.1700001</v>
      </c>
      <c r="D53" s="42">
        <f t="shared" si="4"/>
        <v>1.0234878136008134</v>
      </c>
      <c r="E53" s="44">
        <f t="shared" si="5"/>
        <v>15387049.970000029</v>
      </c>
      <c r="F53" s="10"/>
    </row>
    <row r="54" spans="1:6" s="10" customFormat="1" ht="19.5" customHeight="1">
      <c r="A54" s="69" t="s">
        <v>6</v>
      </c>
      <c r="B54" s="53"/>
      <c r="C54" s="54"/>
      <c r="D54" s="40" t="str">
        <f t="shared" si="4"/>
        <v>   </v>
      </c>
      <c r="E54" s="41"/>
      <c r="F54" s="8"/>
    </row>
    <row r="55" spans="1:5" s="8" customFormat="1" ht="15">
      <c r="A55" s="39" t="s">
        <v>23</v>
      </c>
      <c r="B55" s="49">
        <f>B56+B65+B69+B70+B63+B67</f>
        <v>63503059.050000004</v>
      </c>
      <c r="C55" s="49">
        <f>C56+C65+C69+C70+C63+C67</f>
        <v>61893213.440000005</v>
      </c>
      <c r="D55" s="40">
        <f t="shared" si="4"/>
        <v>0.9746493218738885</v>
      </c>
      <c r="E55" s="43">
        <f aca="true" t="shared" si="6" ref="E55:E89">C55-B55</f>
        <v>-1609845.6099999994</v>
      </c>
    </row>
    <row r="56" spans="1:5" s="8" customFormat="1" ht="15">
      <c r="A56" s="39" t="s">
        <v>24</v>
      </c>
      <c r="B56" s="49">
        <v>47300129.92</v>
      </c>
      <c r="C56" s="50">
        <v>45868614.38</v>
      </c>
      <c r="D56" s="40">
        <f aca="true" t="shared" si="7" ref="D56:D72">IF(B56=0,"   ",C56/B56)</f>
        <v>0.9697354839739096</v>
      </c>
      <c r="E56" s="43">
        <f t="shared" si="6"/>
        <v>-1431515.539999999</v>
      </c>
    </row>
    <row r="57" spans="1:5" s="8" customFormat="1" ht="27.75" customHeight="1">
      <c r="A57" s="39" t="s">
        <v>163</v>
      </c>
      <c r="B57" s="64">
        <v>3400</v>
      </c>
      <c r="C57" s="64">
        <v>3400</v>
      </c>
      <c r="D57" s="40">
        <f t="shared" si="7"/>
        <v>1</v>
      </c>
      <c r="E57" s="43">
        <f t="shared" si="6"/>
        <v>0</v>
      </c>
    </row>
    <row r="58" spans="1:5" s="8" customFormat="1" ht="27" customHeight="1">
      <c r="A58" s="39" t="s">
        <v>164</v>
      </c>
      <c r="B58" s="64">
        <v>335400</v>
      </c>
      <c r="C58" s="64">
        <v>335400</v>
      </c>
      <c r="D58" s="40">
        <f t="shared" si="7"/>
        <v>1</v>
      </c>
      <c r="E58" s="43">
        <f t="shared" si="6"/>
        <v>0</v>
      </c>
    </row>
    <row r="59" spans="1:5" s="8" customFormat="1" ht="15">
      <c r="A59" s="39" t="s">
        <v>165</v>
      </c>
      <c r="B59" s="64">
        <v>1017800</v>
      </c>
      <c r="C59" s="65">
        <v>1017800</v>
      </c>
      <c r="D59" s="40">
        <f t="shared" si="7"/>
        <v>1</v>
      </c>
      <c r="E59" s="43">
        <f t="shared" si="6"/>
        <v>0</v>
      </c>
    </row>
    <row r="60" spans="1:5" s="8" customFormat="1" ht="15">
      <c r="A60" s="39" t="s">
        <v>166</v>
      </c>
      <c r="B60" s="64">
        <v>60100</v>
      </c>
      <c r="C60" s="65">
        <v>60100</v>
      </c>
      <c r="D60" s="40">
        <f t="shared" si="7"/>
        <v>1</v>
      </c>
      <c r="E60" s="43">
        <f t="shared" si="6"/>
        <v>0</v>
      </c>
    </row>
    <row r="61" spans="1:5" s="8" customFormat="1" ht="91.5" customHeight="1">
      <c r="A61" s="39" t="s">
        <v>210</v>
      </c>
      <c r="B61" s="64">
        <v>2265400</v>
      </c>
      <c r="C61" s="65">
        <v>2265400</v>
      </c>
      <c r="D61" s="40">
        <f>IF(B61=0,"   ",C61/B61)</f>
        <v>1</v>
      </c>
      <c r="E61" s="43">
        <f>C61-B61</f>
        <v>0</v>
      </c>
    </row>
    <row r="62" spans="1:5" s="8" customFormat="1" ht="57.75" customHeight="1">
      <c r="A62" s="39" t="s">
        <v>217</v>
      </c>
      <c r="B62" s="64">
        <v>796300</v>
      </c>
      <c r="C62" s="65">
        <v>796300</v>
      </c>
      <c r="D62" s="40">
        <f>IF(B62=0,"   ",C62/B62)</f>
        <v>1</v>
      </c>
      <c r="E62" s="43">
        <f>C62-B62</f>
        <v>0</v>
      </c>
    </row>
    <row r="63" spans="1:5" s="8" customFormat="1" ht="15.75" customHeight="1">
      <c r="A63" s="39" t="s">
        <v>95</v>
      </c>
      <c r="B63" s="64">
        <f>B64</f>
        <v>75800</v>
      </c>
      <c r="C63" s="64">
        <f>C64</f>
        <v>75800</v>
      </c>
      <c r="D63" s="40">
        <f t="shared" si="7"/>
        <v>1</v>
      </c>
      <c r="E63" s="43">
        <f t="shared" si="6"/>
        <v>0</v>
      </c>
    </row>
    <row r="64" spans="1:5" s="8" customFormat="1" ht="30.75" customHeight="1">
      <c r="A64" s="39" t="s">
        <v>167</v>
      </c>
      <c r="B64" s="64">
        <v>75800</v>
      </c>
      <c r="C64" s="65">
        <v>75800</v>
      </c>
      <c r="D64" s="40">
        <f t="shared" si="7"/>
        <v>1</v>
      </c>
      <c r="E64" s="43">
        <f t="shared" si="6"/>
        <v>0</v>
      </c>
    </row>
    <row r="65" spans="1:5" s="8" customFormat="1" ht="15">
      <c r="A65" s="39" t="s">
        <v>35</v>
      </c>
      <c r="B65" s="64">
        <v>4102942.57</v>
      </c>
      <c r="C65" s="65">
        <v>4102942.57</v>
      </c>
      <c r="D65" s="40">
        <f t="shared" si="7"/>
        <v>1</v>
      </c>
      <c r="E65" s="43">
        <f t="shared" si="6"/>
        <v>0</v>
      </c>
    </row>
    <row r="66" spans="1:5" s="8" customFormat="1" ht="91.5" customHeight="1">
      <c r="A66" s="39" t="s">
        <v>211</v>
      </c>
      <c r="B66" s="64">
        <v>60000</v>
      </c>
      <c r="C66" s="65">
        <v>60000</v>
      </c>
      <c r="D66" s="40">
        <f>IF(B66=0,"   ",C66/B66)</f>
        <v>1</v>
      </c>
      <c r="E66" s="43">
        <f>C66-B66</f>
        <v>0</v>
      </c>
    </row>
    <row r="67" spans="1:5" s="8" customFormat="1" ht="15">
      <c r="A67" s="39" t="s">
        <v>107</v>
      </c>
      <c r="B67" s="65">
        <f>B68</f>
        <v>54000</v>
      </c>
      <c r="C67" s="65">
        <f>C68</f>
        <v>54000</v>
      </c>
      <c r="D67" s="40">
        <f t="shared" si="7"/>
        <v>1</v>
      </c>
      <c r="E67" s="43">
        <f t="shared" si="6"/>
        <v>0</v>
      </c>
    </row>
    <row r="68" spans="1:5" s="8" customFormat="1" ht="45">
      <c r="A68" s="39" t="s">
        <v>215</v>
      </c>
      <c r="B68" s="64">
        <v>54000</v>
      </c>
      <c r="C68" s="65">
        <v>54000</v>
      </c>
      <c r="D68" s="40">
        <v>0</v>
      </c>
      <c r="E68" s="43">
        <f>C68-B68</f>
        <v>0</v>
      </c>
    </row>
    <row r="69" spans="1:5" s="8" customFormat="1" ht="15">
      <c r="A69" s="39" t="s">
        <v>25</v>
      </c>
      <c r="B69" s="64">
        <v>136252.21</v>
      </c>
      <c r="C69" s="50">
        <v>0</v>
      </c>
      <c r="D69" s="40">
        <f t="shared" si="7"/>
        <v>0</v>
      </c>
      <c r="E69" s="43">
        <f t="shared" si="6"/>
        <v>-136252.21</v>
      </c>
    </row>
    <row r="70" spans="1:5" s="8" customFormat="1" ht="15">
      <c r="A70" s="39" t="s">
        <v>33</v>
      </c>
      <c r="B70" s="49">
        <f>B71+B72+B77+B75+B76+B73+B74</f>
        <v>11833934.35</v>
      </c>
      <c r="C70" s="49">
        <f>C71+C72+C77+C75+C76+C73+C74</f>
        <v>11791856.49</v>
      </c>
      <c r="D70" s="70">
        <f t="shared" si="7"/>
        <v>0.996444305101287</v>
      </c>
      <c r="E70" s="43">
        <f t="shared" si="6"/>
        <v>-42077.859999999404</v>
      </c>
    </row>
    <row r="71" spans="1:5" s="8" customFormat="1" ht="15">
      <c r="A71" s="39" t="s">
        <v>76</v>
      </c>
      <c r="B71" s="64">
        <v>10319316</v>
      </c>
      <c r="C71" s="65">
        <v>10303313.89</v>
      </c>
      <c r="D71" s="47">
        <f t="shared" si="7"/>
        <v>0.9984493051671255</v>
      </c>
      <c r="E71" s="43">
        <f t="shared" si="6"/>
        <v>-16002.109999999404</v>
      </c>
    </row>
    <row r="72" spans="1:5" s="8" customFormat="1" ht="15">
      <c r="A72" s="39" t="s">
        <v>103</v>
      </c>
      <c r="B72" s="64">
        <v>160300</v>
      </c>
      <c r="C72" s="65">
        <v>160225</v>
      </c>
      <c r="D72" s="40">
        <f t="shared" si="7"/>
        <v>0.9995321272613849</v>
      </c>
      <c r="E72" s="43">
        <f t="shared" si="6"/>
        <v>-75</v>
      </c>
    </row>
    <row r="73" spans="1:5" s="8" customFormat="1" ht="57.75" customHeight="1">
      <c r="A73" s="39" t="s">
        <v>217</v>
      </c>
      <c r="B73" s="64">
        <v>311100</v>
      </c>
      <c r="C73" s="65">
        <v>311100</v>
      </c>
      <c r="D73" s="40">
        <f>IF(B73=0,"   ",C73/B73)</f>
        <v>1</v>
      </c>
      <c r="E73" s="43">
        <f t="shared" si="6"/>
        <v>0</v>
      </c>
    </row>
    <row r="74" spans="1:5" s="8" customFormat="1" ht="137.25" customHeight="1">
      <c r="A74" s="39" t="s">
        <v>218</v>
      </c>
      <c r="B74" s="64">
        <v>169282</v>
      </c>
      <c r="C74" s="65">
        <v>169282</v>
      </c>
      <c r="D74" s="40">
        <f>IF(B74=0,"   ",C74/B74)</f>
        <v>1</v>
      </c>
      <c r="E74" s="43">
        <f>C74-B74</f>
        <v>0</v>
      </c>
    </row>
    <row r="75" spans="1:5" s="8" customFormat="1" ht="30">
      <c r="A75" s="39" t="s">
        <v>138</v>
      </c>
      <c r="B75" s="64">
        <v>131600</v>
      </c>
      <c r="C75" s="65">
        <v>131600</v>
      </c>
      <c r="D75" s="40">
        <f>IF(B75=0,"   ",C75/B75)</f>
        <v>1</v>
      </c>
      <c r="E75" s="43">
        <f>C75-B75</f>
        <v>0</v>
      </c>
    </row>
    <row r="76" spans="1:5" s="8" customFormat="1" ht="18" customHeight="1">
      <c r="A76" s="57" t="s">
        <v>223</v>
      </c>
      <c r="B76" s="64">
        <v>56008.1</v>
      </c>
      <c r="C76" s="64">
        <v>31817.19</v>
      </c>
      <c r="D76" s="40">
        <f>IF(B76=0,"   ",C76/B76)</f>
        <v>0.5680819381482322</v>
      </c>
      <c r="E76" s="43">
        <f>C76-B76</f>
        <v>-24190.91</v>
      </c>
    </row>
    <row r="77" spans="1:5" s="8" customFormat="1" ht="15">
      <c r="A77" s="57" t="s">
        <v>131</v>
      </c>
      <c r="B77" s="64">
        <v>686328.25</v>
      </c>
      <c r="C77" s="64">
        <v>684518.41</v>
      </c>
      <c r="D77" s="40">
        <f>IF(B77=0,"   ",C77/B77)</f>
        <v>0.9973630110664977</v>
      </c>
      <c r="E77" s="43">
        <f>C77-B77</f>
        <v>-1809.8399999999674</v>
      </c>
    </row>
    <row r="78" spans="1:5" s="8" customFormat="1" ht="15.75" customHeight="1">
      <c r="A78" s="39" t="s">
        <v>45</v>
      </c>
      <c r="B78" s="48">
        <f>SUM(B79)</f>
        <v>1547900</v>
      </c>
      <c r="C78" s="48">
        <f>SUM(C79)</f>
        <v>1547900</v>
      </c>
      <c r="D78" s="40">
        <f aca="true" t="shared" si="8" ref="D78:D89">IF(B78=0,"   ",C78/B78)</f>
        <v>1</v>
      </c>
      <c r="E78" s="43">
        <f t="shared" si="6"/>
        <v>0</v>
      </c>
    </row>
    <row r="79" spans="1:5" s="8" customFormat="1" ht="15">
      <c r="A79" s="39" t="s">
        <v>60</v>
      </c>
      <c r="B79" s="48">
        <v>1547900</v>
      </c>
      <c r="C79" s="48">
        <v>1547900</v>
      </c>
      <c r="D79" s="40">
        <f t="shared" si="8"/>
        <v>1</v>
      </c>
      <c r="E79" s="43">
        <f t="shared" si="6"/>
        <v>0</v>
      </c>
    </row>
    <row r="80" spans="1:5" s="8" customFormat="1" ht="30" customHeight="1">
      <c r="A80" s="39" t="s">
        <v>26</v>
      </c>
      <c r="B80" s="49">
        <f>B81+B82+B84+B85+B83+B86+B87+B88</f>
        <v>4114768.25</v>
      </c>
      <c r="C80" s="49">
        <f>C81+C82+C84+C85+C83+C86+C87+C88</f>
        <v>4114763.0500000003</v>
      </c>
      <c r="D80" s="40">
        <f t="shared" si="8"/>
        <v>0.9999987362593264</v>
      </c>
      <c r="E80" s="43">
        <f t="shared" si="6"/>
        <v>-5.199999999720603</v>
      </c>
    </row>
    <row r="81" spans="1:5" s="8" customFormat="1" ht="15">
      <c r="A81" s="39" t="s">
        <v>71</v>
      </c>
      <c r="B81" s="64">
        <v>1295800</v>
      </c>
      <c r="C81" s="65">
        <v>1295800</v>
      </c>
      <c r="D81" s="40">
        <f t="shared" si="8"/>
        <v>1</v>
      </c>
      <c r="E81" s="43">
        <f t="shared" si="6"/>
        <v>0</v>
      </c>
    </row>
    <row r="82" spans="1:5" s="8" customFormat="1" ht="15">
      <c r="A82" s="39" t="s">
        <v>124</v>
      </c>
      <c r="B82" s="64">
        <v>1525700</v>
      </c>
      <c r="C82" s="65">
        <v>1525699.99</v>
      </c>
      <c r="D82" s="40">
        <f t="shared" si="8"/>
        <v>0.9999999934456315</v>
      </c>
      <c r="E82" s="43">
        <f t="shared" si="6"/>
        <v>-0.010000000009313226</v>
      </c>
    </row>
    <row r="83" spans="1:5" s="8" customFormat="1" ht="15">
      <c r="A83" s="39" t="s">
        <v>125</v>
      </c>
      <c r="B83" s="64">
        <v>302642</v>
      </c>
      <c r="C83" s="65">
        <v>302642</v>
      </c>
      <c r="D83" s="40">
        <f>IF(B83=0,"   ",C83/B83)</f>
        <v>1</v>
      </c>
      <c r="E83" s="43">
        <f>C83-B83</f>
        <v>0</v>
      </c>
    </row>
    <row r="84" spans="1:6" s="8" customFormat="1" ht="15">
      <c r="A84" s="39" t="s">
        <v>61</v>
      </c>
      <c r="B84" s="48">
        <v>840626.25</v>
      </c>
      <c r="C84" s="48">
        <v>840621.06</v>
      </c>
      <c r="D84" s="40">
        <f t="shared" si="8"/>
        <v>0.9999938260314856</v>
      </c>
      <c r="E84" s="43">
        <f t="shared" si="6"/>
        <v>-5.189999999944121</v>
      </c>
      <c r="F84"/>
    </row>
    <row r="85" spans="1:5" s="8" customFormat="1" ht="15">
      <c r="A85" s="39" t="s">
        <v>72</v>
      </c>
      <c r="B85" s="48">
        <v>30000</v>
      </c>
      <c r="C85" s="48">
        <v>30000</v>
      </c>
      <c r="D85" s="40">
        <f t="shared" si="8"/>
        <v>1</v>
      </c>
      <c r="E85" s="43">
        <f t="shared" si="6"/>
        <v>0</v>
      </c>
    </row>
    <row r="86" spans="1:5" s="8" customFormat="1" ht="30">
      <c r="A86" s="56" t="s">
        <v>127</v>
      </c>
      <c r="B86" s="64">
        <v>93000</v>
      </c>
      <c r="C86" s="64">
        <v>93000</v>
      </c>
      <c r="D86" s="40">
        <f t="shared" si="8"/>
        <v>1</v>
      </c>
      <c r="E86" s="43">
        <f t="shared" si="6"/>
        <v>0</v>
      </c>
    </row>
    <row r="87" spans="1:5" s="8" customFormat="1" ht="30">
      <c r="A87" s="56" t="s">
        <v>140</v>
      </c>
      <c r="B87" s="64">
        <v>12000</v>
      </c>
      <c r="C87" s="64">
        <v>12000</v>
      </c>
      <c r="D87" s="40">
        <f>IF(B87=0,"   ",C87/B87)</f>
        <v>1</v>
      </c>
      <c r="E87" s="43">
        <f>C87-B87</f>
        <v>0</v>
      </c>
    </row>
    <row r="88" spans="1:5" s="8" customFormat="1" ht="30">
      <c r="A88" s="56" t="s">
        <v>141</v>
      </c>
      <c r="B88" s="64">
        <v>15000</v>
      </c>
      <c r="C88" s="64">
        <v>15000</v>
      </c>
      <c r="D88" s="40">
        <f>IF(B88=0,"   ",C88/B88)</f>
        <v>1</v>
      </c>
      <c r="E88" s="43">
        <f>C88-B88</f>
        <v>0</v>
      </c>
    </row>
    <row r="89" spans="1:5" s="8" customFormat="1" ht="15">
      <c r="A89" s="39" t="s">
        <v>27</v>
      </c>
      <c r="B89" s="49">
        <f>B92+B113+B140+B110+B90+B108</f>
        <v>104265911.78999998</v>
      </c>
      <c r="C89" s="49">
        <f>C92+C113+C140+C110+C90+C108</f>
        <v>98666310.90999998</v>
      </c>
      <c r="D89" s="40">
        <f t="shared" si="8"/>
        <v>0.9462949991625447</v>
      </c>
      <c r="E89" s="43">
        <f t="shared" si="6"/>
        <v>-5599600.879999995</v>
      </c>
    </row>
    <row r="90" spans="1:5" s="8" customFormat="1" ht="15">
      <c r="A90" s="57" t="s">
        <v>136</v>
      </c>
      <c r="B90" s="64">
        <f>SUM(B91:B91)</f>
        <v>362780.5</v>
      </c>
      <c r="C90" s="64">
        <f>SUM(C91:C91)</f>
        <v>362780.5</v>
      </c>
      <c r="D90" s="40">
        <f aca="true" t="shared" si="9" ref="D90:D110">IF(B90=0,"   ",C90/B90)</f>
        <v>1</v>
      </c>
      <c r="E90" s="60">
        <f aca="true" t="shared" si="10" ref="E90:E99">C90-B90</f>
        <v>0</v>
      </c>
    </row>
    <row r="91" spans="1:5" ht="29.25" customHeight="1">
      <c r="A91" s="39" t="s">
        <v>137</v>
      </c>
      <c r="B91" s="48">
        <v>362780.5</v>
      </c>
      <c r="C91" s="48">
        <v>362780.5</v>
      </c>
      <c r="D91" s="40">
        <f t="shared" si="9"/>
        <v>1</v>
      </c>
      <c r="E91" s="60">
        <f t="shared" si="10"/>
        <v>0</v>
      </c>
    </row>
    <row r="92" spans="1:5" s="8" customFormat="1" ht="15">
      <c r="A92" s="57" t="s">
        <v>86</v>
      </c>
      <c r="B92" s="49">
        <f>B93+B94+B97+B101+B105</f>
        <v>2903243.77</v>
      </c>
      <c r="C92" s="49">
        <f>C93+C94+C97+C101+C105</f>
        <v>2831646.83</v>
      </c>
      <c r="D92" s="40">
        <f t="shared" si="9"/>
        <v>0.975338984366442</v>
      </c>
      <c r="E92" s="43">
        <f t="shared" si="10"/>
        <v>-71596.93999999994</v>
      </c>
    </row>
    <row r="93" spans="1:5" s="8" customFormat="1" ht="15">
      <c r="A93" s="57" t="s">
        <v>87</v>
      </c>
      <c r="B93" s="64">
        <v>349994.21</v>
      </c>
      <c r="C93" s="64">
        <v>309255</v>
      </c>
      <c r="D93" s="40">
        <f t="shared" si="9"/>
        <v>0.8836003315597706</v>
      </c>
      <c r="E93" s="43">
        <f t="shared" si="10"/>
        <v>-40739.21000000002</v>
      </c>
    </row>
    <row r="94" spans="1:5" s="8" customFormat="1" ht="30">
      <c r="A94" s="57" t="s">
        <v>94</v>
      </c>
      <c r="B94" s="64">
        <f>B95+B96</f>
        <v>618500</v>
      </c>
      <c r="C94" s="64">
        <f>C95+C96</f>
        <v>594242.9</v>
      </c>
      <c r="D94" s="40">
        <f t="shared" si="9"/>
        <v>0.9607807599029912</v>
      </c>
      <c r="E94" s="43">
        <f t="shared" si="10"/>
        <v>-24257.099999999977</v>
      </c>
    </row>
    <row r="95" spans="1:5" s="8" customFormat="1" ht="15">
      <c r="A95" s="56" t="s">
        <v>67</v>
      </c>
      <c r="B95" s="64">
        <v>558500</v>
      </c>
      <c r="C95" s="64">
        <v>558492.8</v>
      </c>
      <c r="D95" s="40">
        <f t="shared" si="9"/>
        <v>0.999987108325873</v>
      </c>
      <c r="E95" s="43">
        <f t="shared" si="10"/>
        <v>-7.199999999953434</v>
      </c>
    </row>
    <row r="96" spans="1:6" s="8" customFormat="1" ht="15">
      <c r="A96" s="56" t="s">
        <v>63</v>
      </c>
      <c r="B96" s="64">
        <v>60000</v>
      </c>
      <c r="C96" s="64">
        <v>35750.1</v>
      </c>
      <c r="D96" s="40">
        <f t="shared" si="9"/>
        <v>0.595835</v>
      </c>
      <c r="E96" s="43">
        <f t="shared" si="10"/>
        <v>-24249.9</v>
      </c>
      <c r="F96"/>
    </row>
    <row r="97" spans="1:5" s="8" customFormat="1" ht="45">
      <c r="A97" s="57" t="s">
        <v>168</v>
      </c>
      <c r="B97" s="64">
        <f>B98+B99+B100</f>
        <v>1404148.94</v>
      </c>
      <c r="C97" s="64">
        <f>C98+C99+C100</f>
        <v>1404148.94</v>
      </c>
      <c r="D97" s="40">
        <f t="shared" si="9"/>
        <v>1</v>
      </c>
      <c r="E97" s="60">
        <f t="shared" si="10"/>
        <v>0</v>
      </c>
    </row>
    <row r="98" spans="1:5" s="8" customFormat="1" ht="15">
      <c r="A98" s="56" t="s">
        <v>67</v>
      </c>
      <c r="B98" s="64">
        <v>1212490.23</v>
      </c>
      <c r="C98" s="64">
        <v>1212490.23</v>
      </c>
      <c r="D98" s="40">
        <f t="shared" si="9"/>
        <v>1</v>
      </c>
      <c r="E98" s="60">
        <f t="shared" si="10"/>
        <v>0</v>
      </c>
    </row>
    <row r="99" spans="1:5" s="8" customFormat="1" ht="15">
      <c r="A99" s="56" t="s">
        <v>129</v>
      </c>
      <c r="B99" s="64">
        <v>84248.94</v>
      </c>
      <c r="C99" s="64">
        <v>84248.94</v>
      </c>
      <c r="D99" s="40">
        <f t="shared" si="9"/>
        <v>1</v>
      </c>
      <c r="E99" s="43">
        <f t="shared" si="10"/>
        <v>0</v>
      </c>
    </row>
    <row r="100" spans="1:5" s="8" customFormat="1" ht="15">
      <c r="A100" s="56" t="s">
        <v>63</v>
      </c>
      <c r="B100" s="64">
        <v>107409.77</v>
      </c>
      <c r="C100" s="64">
        <v>107409.77</v>
      </c>
      <c r="D100" s="40">
        <f>IF(B100=0,"   ",C100/B100)</f>
        <v>1</v>
      </c>
      <c r="E100" s="43">
        <f>C100-B100</f>
        <v>0</v>
      </c>
    </row>
    <row r="101" spans="1:5" ht="45.75" customHeight="1">
      <c r="A101" s="76" t="s">
        <v>208</v>
      </c>
      <c r="B101" s="64">
        <f>B103+B104+B102</f>
        <v>107051.45</v>
      </c>
      <c r="C101" s="64">
        <f>C103+C104+C102</f>
        <v>103999.98999999999</v>
      </c>
      <c r="D101" s="48">
        <f>IF(B101=0,"   ",C101/B101*100)</f>
        <v>97.14953884323846</v>
      </c>
      <c r="E101" s="60">
        <f aca="true" t="shared" si="11" ref="E101:E107">C101-B101</f>
        <v>-3051.4600000000064</v>
      </c>
    </row>
    <row r="102" spans="1:5" s="8" customFormat="1" ht="15" customHeight="1">
      <c r="A102" s="56" t="s">
        <v>73</v>
      </c>
      <c r="B102" s="64">
        <v>31500</v>
      </c>
      <c r="C102" s="64">
        <v>31500</v>
      </c>
      <c r="D102" s="40">
        <f>IF(B102=0,"   ",C102/B102)</f>
        <v>1</v>
      </c>
      <c r="E102" s="43">
        <f t="shared" si="11"/>
        <v>0</v>
      </c>
    </row>
    <row r="103" spans="1:5" s="8" customFormat="1" ht="13.5" customHeight="1">
      <c r="A103" s="56" t="s">
        <v>67</v>
      </c>
      <c r="B103" s="64">
        <v>72395.98</v>
      </c>
      <c r="C103" s="64">
        <v>72395.98</v>
      </c>
      <c r="D103" s="40">
        <f>IF(B103=0,"   ",C103/B103)</f>
        <v>1</v>
      </c>
      <c r="E103" s="43">
        <f>C103-B103</f>
        <v>0</v>
      </c>
    </row>
    <row r="104" spans="1:5" s="8" customFormat="1" ht="13.5" customHeight="1">
      <c r="A104" s="56" t="s">
        <v>68</v>
      </c>
      <c r="B104" s="64">
        <v>3155.47</v>
      </c>
      <c r="C104" s="64">
        <v>104.01</v>
      </c>
      <c r="D104" s="40">
        <f>IF(B104=0,"   ",C104/B104)</f>
        <v>0.032961809175812165</v>
      </c>
      <c r="E104" s="43">
        <f>C104-B104</f>
        <v>-3051.4599999999996</v>
      </c>
    </row>
    <row r="105" spans="1:5" ht="46.5" customHeight="1">
      <c r="A105" s="76" t="s">
        <v>197</v>
      </c>
      <c r="B105" s="64">
        <f>B106+B107</f>
        <v>423549.17</v>
      </c>
      <c r="C105" s="64">
        <f>C106+C107</f>
        <v>420000</v>
      </c>
      <c r="D105" s="48">
        <f>IF(B105=0,"   ",C105/B105*100)</f>
        <v>99.1620406197467</v>
      </c>
      <c r="E105" s="60">
        <f t="shared" si="11"/>
        <v>-3549.1699999999837</v>
      </c>
    </row>
    <row r="106" spans="1:5" s="8" customFormat="1" ht="13.5" customHeight="1">
      <c r="A106" s="56" t="s">
        <v>67</v>
      </c>
      <c r="B106" s="64">
        <v>419580</v>
      </c>
      <c r="C106" s="64">
        <v>419580</v>
      </c>
      <c r="D106" s="40">
        <f>IF(B106=0,"   ",C106/B106)</f>
        <v>1</v>
      </c>
      <c r="E106" s="43">
        <f t="shared" si="11"/>
        <v>0</v>
      </c>
    </row>
    <row r="107" spans="1:5" s="8" customFormat="1" ht="13.5" customHeight="1">
      <c r="A107" s="56" t="s">
        <v>68</v>
      </c>
      <c r="B107" s="64">
        <v>3969.17</v>
      </c>
      <c r="C107" s="64">
        <v>420</v>
      </c>
      <c r="D107" s="40">
        <f>IF(B107=0,"   ",C107/B107)</f>
        <v>0.10581557353300564</v>
      </c>
      <c r="E107" s="43">
        <f t="shared" si="11"/>
        <v>-3549.17</v>
      </c>
    </row>
    <row r="108" spans="1:5" ht="15">
      <c r="A108" s="57" t="s">
        <v>203</v>
      </c>
      <c r="B108" s="48">
        <f>B109</f>
        <v>15000</v>
      </c>
      <c r="C108" s="48">
        <f>C109</f>
        <v>15000</v>
      </c>
      <c r="D108" s="40">
        <f>IF(B108=0,"   ",C108/B108)</f>
        <v>1</v>
      </c>
      <c r="E108" s="60">
        <f>C108-B108</f>
        <v>0</v>
      </c>
    </row>
    <row r="109" spans="1:5" ht="30">
      <c r="A109" s="57" t="s">
        <v>204</v>
      </c>
      <c r="B109" s="48">
        <v>15000</v>
      </c>
      <c r="C109" s="48">
        <v>15000</v>
      </c>
      <c r="D109" s="40">
        <f>IF(B109=0,"   ",C109/B109)</f>
        <v>1</v>
      </c>
      <c r="E109" s="60">
        <f>C109-B109</f>
        <v>0</v>
      </c>
    </row>
    <row r="110" spans="1:5" ht="15">
      <c r="A110" s="57" t="s">
        <v>113</v>
      </c>
      <c r="B110" s="48">
        <f>B111</f>
        <v>1984300</v>
      </c>
      <c r="C110" s="48">
        <f>C111</f>
        <v>1980000</v>
      </c>
      <c r="D110" s="40">
        <f t="shared" si="9"/>
        <v>0.9978329889633624</v>
      </c>
      <c r="E110" s="60">
        <f>C110-B110</f>
        <v>-4300</v>
      </c>
    </row>
    <row r="111" spans="1:5" ht="27.75" customHeight="1">
      <c r="A111" s="57" t="s">
        <v>132</v>
      </c>
      <c r="B111" s="48">
        <v>1984300</v>
      </c>
      <c r="C111" s="48">
        <v>1980000</v>
      </c>
      <c r="D111" s="40">
        <f>IF(B111=0,"   ",C111/B111)</f>
        <v>0.9978329889633624</v>
      </c>
      <c r="E111" s="60">
        <f>C111-B111</f>
        <v>-4300</v>
      </c>
    </row>
    <row r="112" spans="1:5" s="8" customFormat="1" ht="15">
      <c r="A112" s="56" t="s">
        <v>172</v>
      </c>
      <c r="B112" s="64">
        <v>4300</v>
      </c>
      <c r="C112" s="64">
        <v>0</v>
      </c>
      <c r="D112" s="40">
        <f>IF(B112=0,"   ",C112/B112)</f>
        <v>0</v>
      </c>
      <c r="E112" s="43">
        <f>C112-B112</f>
        <v>-4300</v>
      </c>
    </row>
    <row r="113" spans="1:5" s="8" customFormat="1" ht="15">
      <c r="A113" s="39" t="s">
        <v>28</v>
      </c>
      <c r="B113" s="49">
        <f>B118+B122+B126+B130+B134+B138+B139+B114</f>
        <v>97991638.55999999</v>
      </c>
      <c r="C113" s="49">
        <f>C118+C122+C126+C130+C134+C138+C139+C114</f>
        <v>92469934.61999999</v>
      </c>
      <c r="D113" s="40">
        <f aca="true" t="shared" si="12" ref="D113:D120">IF(B113=0,"   ",C113/B113)</f>
        <v>0.9436512745256416</v>
      </c>
      <c r="E113" s="43">
        <f aca="true" t="shared" si="13" ref="E113:E120">C113-B113</f>
        <v>-5521703.939999998</v>
      </c>
    </row>
    <row r="114" spans="1:5" ht="15">
      <c r="A114" s="39" t="s">
        <v>183</v>
      </c>
      <c r="B114" s="48">
        <f>SUM(B115:B117)</f>
        <v>11328667.099999998</v>
      </c>
      <c r="C114" s="48">
        <f>SUM(C115:C117)</f>
        <v>6204238.1</v>
      </c>
      <c r="D114" s="40">
        <f t="shared" si="12"/>
        <v>0.5476582589314501</v>
      </c>
      <c r="E114" s="60">
        <f t="shared" si="13"/>
        <v>-5124428.999999998</v>
      </c>
    </row>
    <row r="115" spans="1:5" ht="15">
      <c r="A115" s="39" t="s">
        <v>117</v>
      </c>
      <c r="B115" s="48">
        <v>8846971.86</v>
      </c>
      <c r="C115" s="48">
        <v>3722542.86</v>
      </c>
      <c r="D115" s="40">
        <f t="shared" si="12"/>
        <v>0.420770283765772</v>
      </c>
      <c r="E115" s="60">
        <f t="shared" si="13"/>
        <v>-5124429</v>
      </c>
    </row>
    <row r="116" spans="1:5" ht="15">
      <c r="A116" s="39" t="s">
        <v>142</v>
      </c>
      <c r="B116" s="48">
        <v>1665818.03</v>
      </c>
      <c r="C116" s="48">
        <v>1665818.03</v>
      </c>
      <c r="D116" s="40">
        <f t="shared" si="12"/>
        <v>1</v>
      </c>
      <c r="E116" s="60">
        <f t="shared" si="13"/>
        <v>0</v>
      </c>
    </row>
    <row r="117" spans="1:5" ht="15">
      <c r="A117" s="39" t="s">
        <v>133</v>
      </c>
      <c r="B117" s="48">
        <v>815877.21</v>
      </c>
      <c r="C117" s="48">
        <v>815877.21</v>
      </c>
      <c r="D117" s="40">
        <f>IF(B117=0,"   ",C117/B117)</f>
        <v>1</v>
      </c>
      <c r="E117" s="60">
        <f t="shared" si="13"/>
        <v>0</v>
      </c>
    </row>
    <row r="118" spans="1:5" s="8" customFormat="1" ht="30">
      <c r="A118" s="39" t="s">
        <v>90</v>
      </c>
      <c r="B118" s="48">
        <f>B119+B120+B121</f>
        <v>1935500</v>
      </c>
      <c r="C118" s="48">
        <f>C119+C120+C121</f>
        <v>1935500</v>
      </c>
      <c r="D118" s="40">
        <f t="shared" si="12"/>
        <v>1</v>
      </c>
      <c r="E118" s="43">
        <f t="shared" si="13"/>
        <v>0</v>
      </c>
    </row>
    <row r="119" spans="1:5" s="8" customFormat="1" ht="15">
      <c r="A119" s="56" t="s">
        <v>67</v>
      </c>
      <c r="B119" s="48">
        <v>1741900</v>
      </c>
      <c r="C119" s="48">
        <v>1741900</v>
      </c>
      <c r="D119" s="40">
        <f t="shared" si="12"/>
        <v>1</v>
      </c>
      <c r="E119" s="43">
        <f t="shared" si="13"/>
        <v>0</v>
      </c>
    </row>
    <row r="120" spans="1:5" s="8" customFormat="1" ht="15">
      <c r="A120" s="56" t="s">
        <v>129</v>
      </c>
      <c r="B120" s="48">
        <v>193600</v>
      </c>
      <c r="C120" s="48">
        <v>193600</v>
      </c>
      <c r="D120" s="40">
        <f t="shared" si="12"/>
        <v>1</v>
      </c>
      <c r="E120" s="43">
        <f t="shared" si="13"/>
        <v>0</v>
      </c>
    </row>
    <row r="121" spans="1:5" ht="15">
      <c r="A121" s="56" t="s">
        <v>118</v>
      </c>
      <c r="B121" s="48">
        <v>0</v>
      </c>
      <c r="C121" s="48">
        <v>0</v>
      </c>
      <c r="D121" s="40">
        <v>0</v>
      </c>
      <c r="E121" s="60">
        <f>C121-B121</f>
        <v>0</v>
      </c>
    </row>
    <row r="122" spans="1:5" s="8" customFormat="1" ht="30">
      <c r="A122" s="39" t="s">
        <v>144</v>
      </c>
      <c r="B122" s="64">
        <f>B123+B124+B125</f>
        <v>23385813.68</v>
      </c>
      <c r="C122" s="64">
        <f>C123+C124+C125</f>
        <v>23385813.68</v>
      </c>
      <c r="D122" s="40">
        <f aca="true" t="shared" si="14" ref="D122:D132">IF(B122=0,"   ",C122/B122)</f>
        <v>1</v>
      </c>
      <c r="E122" s="43">
        <f aca="true" t="shared" si="15" ref="E122:E137">C122-B122</f>
        <v>0</v>
      </c>
    </row>
    <row r="123" spans="1:5" s="8" customFormat="1" ht="15">
      <c r="A123" s="56" t="s">
        <v>67</v>
      </c>
      <c r="B123" s="64">
        <v>20642373</v>
      </c>
      <c r="C123" s="64">
        <v>20642373</v>
      </c>
      <c r="D123" s="40">
        <f t="shared" si="14"/>
        <v>1</v>
      </c>
      <c r="E123" s="43">
        <f t="shared" si="15"/>
        <v>0</v>
      </c>
    </row>
    <row r="124" spans="1:5" s="8" customFormat="1" ht="15">
      <c r="A124" s="56" t="s">
        <v>151</v>
      </c>
      <c r="B124" s="64">
        <v>1086440.68</v>
      </c>
      <c r="C124" s="64">
        <v>1086440.68</v>
      </c>
      <c r="D124" s="40">
        <f>IF(B124=0,"   ",C124/B124)</f>
        <v>1</v>
      </c>
      <c r="E124" s="43">
        <f>C124-B124</f>
        <v>0</v>
      </c>
    </row>
    <row r="125" spans="1:5" s="8" customFormat="1" ht="15">
      <c r="A125" s="56" t="s">
        <v>68</v>
      </c>
      <c r="B125" s="64">
        <v>1657000</v>
      </c>
      <c r="C125" s="64">
        <v>1657000</v>
      </c>
      <c r="D125" s="40">
        <f t="shared" si="14"/>
        <v>1</v>
      </c>
      <c r="E125" s="43">
        <f t="shared" si="15"/>
        <v>0</v>
      </c>
    </row>
    <row r="126" spans="1:5" s="8" customFormat="1" ht="30">
      <c r="A126" s="39" t="s">
        <v>145</v>
      </c>
      <c r="B126" s="64">
        <f>B127+B128+B129</f>
        <v>17130298.94</v>
      </c>
      <c r="C126" s="64">
        <f>C127+C128+C129</f>
        <v>16733078.2</v>
      </c>
      <c r="D126" s="40">
        <f t="shared" si="14"/>
        <v>0.9768118033788381</v>
      </c>
      <c r="E126" s="43">
        <f t="shared" si="15"/>
        <v>-397220.7400000021</v>
      </c>
    </row>
    <row r="127" spans="1:5" s="8" customFormat="1" ht="15">
      <c r="A127" s="56" t="s">
        <v>67</v>
      </c>
      <c r="B127" s="64">
        <v>12707500</v>
      </c>
      <c r="C127" s="64">
        <v>12707500</v>
      </c>
      <c r="D127" s="40">
        <f t="shared" si="14"/>
        <v>1</v>
      </c>
      <c r="E127" s="43">
        <f t="shared" si="15"/>
        <v>0</v>
      </c>
    </row>
    <row r="128" spans="1:5" s="8" customFormat="1" ht="15">
      <c r="A128" s="56" t="s">
        <v>151</v>
      </c>
      <c r="B128" s="64">
        <v>1426900</v>
      </c>
      <c r="C128" s="64">
        <v>1426900</v>
      </c>
      <c r="D128" s="40">
        <f t="shared" si="14"/>
        <v>1</v>
      </c>
      <c r="E128" s="43">
        <f t="shared" si="15"/>
        <v>0</v>
      </c>
    </row>
    <row r="129" spans="1:5" s="8" customFormat="1" ht="15">
      <c r="A129" s="56" t="s">
        <v>68</v>
      </c>
      <c r="B129" s="64">
        <v>2995898.94</v>
      </c>
      <c r="C129" s="64">
        <v>2598678.2</v>
      </c>
      <c r="D129" s="40">
        <f t="shared" si="14"/>
        <v>0.8674118359947083</v>
      </c>
      <c r="E129" s="43">
        <f t="shared" si="15"/>
        <v>-397220.73999999976</v>
      </c>
    </row>
    <row r="130" spans="1:5" ht="30.75" customHeight="1">
      <c r="A130" s="57" t="s">
        <v>146</v>
      </c>
      <c r="B130" s="48">
        <f>B131+B132+B133</f>
        <v>36622337.690000005</v>
      </c>
      <c r="C130" s="48">
        <f>C131+C132+C133</f>
        <v>36622329.49</v>
      </c>
      <c r="D130" s="40">
        <f t="shared" si="14"/>
        <v>0.9999997760929389</v>
      </c>
      <c r="E130" s="60">
        <f t="shared" si="15"/>
        <v>-8.200000002980232</v>
      </c>
    </row>
    <row r="131" spans="1:5" ht="15">
      <c r="A131" s="39" t="s">
        <v>121</v>
      </c>
      <c r="B131" s="48">
        <v>28837324</v>
      </c>
      <c r="C131" s="48">
        <v>28837324</v>
      </c>
      <c r="D131" s="40">
        <f t="shared" si="14"/>
        <v>1</v>
      </c>
      <c r="E131" s="60">
        <f t="shared" si="15"/>
        <v>0</v>
      </c>
    </row>
    <row r="132" spans="1:5" ht="15">
      <c r="A132" s="39" t="s">
        <v>142</v>
      </c>
      <c r="B132" s="48">
        <v>2576641.49</v>
      </c>
      <c r="C132" s="48">
        <v>2576641.49</v>
      </c>
      <c r="D132" s="40">
        <f t="shared" si="14"/>
        <v>1</v>
      </c>
      <c r="E132" s="60">
        <f t="shared" si="15"/>
        <v>0</v>
      </c>
    </row>
    <row r="133" spans="1:5" ht="15">
      <c r="A133" s="39" t="s">
        <v>118</v>
      </c>
      <c r="B133" s="48">
        <v>5208372.2</v>
      </c>
      <c r="C133" s="48">
        <v>5208364</v>
      </c>
      <c r="D133" s="40">
        <f>IF(B133=0,"   ",C133/B133)</f>
        <v>0.9999984256117487</v>
      </c>
      <c r="E133" s="60">
        <f t="shared" si="15"/>
        <v>-8.200000000186265</v>
      </c>
    </row>
    <row r="134" spans="1:5" ht="15" customHeight="1">
      <c r="A134" s="57" t="s">
        <v>147</v>
      </c>
      <c r="B134" s="48">
        <f>B135+B136+B137</f>
        <v>7428043.16</v>
      </c>
      <c r="C134" s="48">
        <f>C135+C136+C137</f>
        <v>7428043.16</v>
      </c>
      <c r="D134" s="40">
        <f>IF(B134=0,"   ",C134/B134)</f>
        <v>1</v>
      </c>
      <c r="E134" s="60">
        <f t="shared" si="15"/>
        <v>0</v>
      </c>
    </row>
    <row r="135" spans="1:5" ht="15">
      <c r="A135" s="39" t="s">
        <v>121</v>
      </c>
      <c r="B135" s="48">
        <v>4531100</v>
      </c>
      <c r="C135" s="48">
        <v>4531100</v>
      </c>
      <c r="D135" s="40">
        <f>IF(B135=0,"   ",C135/B135)</f>
        <v>1</v>
      </c>
      <c r="E135" s="60">
        <f t="shared" si="15"/>
        <v>0</v>
      </c>
    </row>
    <row r="136" spans="1:5" ht="15">
      <c r="A136" s="39" t="s">
        <v>142</v>
      </c>
      <c r="B136" s="48">
        <v>503800</v>
      </c>
      <c r="C136" s="48">
        <v>503800</v>
      </c>
      <c r="D136" s="40">
        <f>IF(B136=0,"   ",C136/B136)</f>
        <v>1</v>
      </c>
      <c r="E136" s="60">
        <f t="shared" si="15"/>
        <v>0</v>
      </c>
    </row>
    <row r="137" spans="1:5" ht="15">
      <c r="A137" s="39" t="s">
        <v>118</v>
      </c>
      <c r="B137" s="48">
        <v>2393143.16</v>
      </c>
      <c r="C137" s="48">
        <v>2393143.16</v>
      </c>
      <c r="D137" s="40">
        <f>IF(B137=0,"   ",C137/B137)</f>
        <v>1</v>
      </c>
      <c r="E137" s="60">
        <f t="shared" si="15"/>
        <v>0</v>
      </c>
    </row>
    <row r="138" spans="1:5" s="8" customFormat="1" ht="15">
      <c r="A138" s="39" t="s">
        <v>112</v>
      </c>
      <c r="B138" s="48">
        <v>68700</v>
      </c>
      <c r="C138" s="48">
        <v>68700</v>
      </c>
      <c r="D138" s="40">
        <f aca="true" t="shared" si="16" ref="D138:D144">IF(B138=0,"   ",C138/B138)</f>
        <v>1</v>
      </c>
      <c r="E138" s="43">
        <f aca="true" t="shared" si="17" ref="E138:E146">C138-B138</f>
        <v>0</v>
      </c>
    </row>
    <row r="139" spans="1:5" s="8" customFormat="1" ht="15">
      <c r="A139" s="39" t="s">
        <v>152</v>
      </c>
      <c r="B139" s="64">
        <v>92277.99</v>
      </c>
      <c r="C139" s="64">
        <v>92231.99</v>
      </c>
      <c r="D139" s="40">
        <v>0</v>
      </c>
      <c r="E139" s="60">
        <f>C139-B139</f>
        <v>-46</v>
      </c>
    </row>
    <row r="140" spans="1:5" s="8" customFormat="1" ht="15">
      <c r="A140" s="39" t="s">
        <v>42</v>
      </c>
      <c r="B140" s="49">
        <f>SUM(B141:B143)</f>
        <v>1008948.96</v>
      </c>
      <c r="C140" s="49">
        <f>SUM(C141:C143)</f>
        <v>1006948.96</v>
      </c>
      <c r="D140" s="40">
        <f t="shared" si="16"/>
        <v>0.9980177391728517</v>
      </c>
      <c r="E140" s="43">
        <f t="shared" si="17"/>
        <v>-2000</v>
      </c>
    </row>
    <row r="141" spans="1:5" s="8" customFormat="1" ht="15">
      <c r="A141" s="39" t="s">
        <v>148</v>
      </c>
      <c r="B141" s="64">
        <v>743500</v>
      </c>
      <c r="C141" s="64">
        <v>741500</v>
      </c>
      <c r="D141" s="40">
        <f t="shared" si="16"/>
        <v>0.9973100201748487</v>
      </c>
      <c r="E141" s="60">
        <f t="shared" si="17"/>
        <v>-2000</v>
      </c>
    </row>
    <row r="142" spans="1:5" s="8" customFormat="1" ht="30">
      <c r="A142" s="39" t="s">
        <v>190</v>
      </c>
      <c r="B142" s="64">
        <v>30000</v>
      </c>
      <c r="C142" s="64">
        <v>30000</v>
      </c>
      <c r="D142" s="40">
        <f>IF(B142=0,"   ",C142/B142)</f>
        <v>1</v>
      </c>
      <c r="E142" s="60">
        <f>C142-B142</f>
        <v>0</v>
      </c>
    </row>
    <row r="143" spans="1:5" s="8" customFormat="1" ht="45">
      <c r="A143" s="39" t="s">
        <v>126</v>
      </c>
      <c r="B143" s="64">
        <v>235448.96</v>
      </c>
      <c r="C143" s="64">
        <v>235448.96</v>
      </c>
      <c r="D143" s="40">
        <f>IF(B143=0,"   ",C143/B143)</f>
        <v>1</v>
      </c>
      <c r="E143" s="60">
        <f t="shared" si="17"/>
        <v>0</v>
      </c>
    </row>
    <row r="144" spans="1:5" s="8" customFormat="1" ht="15">
      <c r="A144" s="39" t="s">
        <v>7</v>
      </c>
      <c r="B144" s="49">
        <f>B145+B148+B165+B187</f>
        <v>176903009.85</v>
      </c>
      <c r="C144" s="49">
        <f>C145+C148+C165+C187</f>
        <v>155108483.73</v>
      </c>
      <c r="D144" s="40">
        <f t="shared" si="16"/>
        <v>0.876799574306395</v>
      </c>
      <c r="E144" s="43">
        <f t="shared" si="17"/>
        <v>-21794526.120000005</v>
      </c>
    </row>
    <row r="145" spans="1:5" s="8" customFormat="1" ht="15">
      <c r="A145" s="39" t="s">
        <v>62</v>
      </c>
      <c r="B145" s="49">
        <f>B146+B147</f>
        <v>1641158.39</v>
      </c>
      <c r="C145" s="49">
        <f>C146+C147</f>
        <v>1634878.1099999999</v>
      </c>
      <c r="D145" s="40">
        <f>IF(B145=0,"   ",C145/B145)</f>
        <v>0.9961732639346285</v>
      </c>
      <c r="E145" s="43">
        <f t="shared" si="17"/>
        <v>-6280.280000000028</v>
      </c>
    </row>
    <row r="146" spans="1:5" ht="30">
      <c r="A146" s="39" t="s">
        <v>149</v>
      </c>
      <c r="B146" s="48">
        <v>751486.44</v>
      </c>
      <c r="C146" s="48">
        <v>745206.16</v>
      </c>
      <c r="D146" s="40">
        <f>IF(B146=0,"   ",C146/B146)</f>
        <v>0.9916428565231331</v>
      </c>
      <c r="E146" s="60">
        <f t="shared" si="17"/>
        <v>-6280.2799999999115</v>
      </c>
    </row>
    <row r="147" spans="1:5" ht="15">
      <c r="A147" s="39" t="s">
        <v>119</v>
      </c>
      <c r="B147" s="48">
        <v>889671.95</v>
      </c>
      <c r="C147" s="48">
        <v>889671.95</v>
      </c>
      <c r="D147" s="40">
        <f>IF(B147=0,"   ",C147/B147)</f>
        <v>1</v>
      </c>
      <c r="E147" s="60">
        <f>C147-B147</f>
        <v>0</v>
      </c>
    </row>
    <row r="148" spans="1:5" ht="15">
      <c r="A148" s="39" t="s">
        <v>36</v>
      </c>
      <c r="B148" s="48">
        <f>B149+B150+B152+B151+B163+B158+B162+B164</f>
        <v>39827899.879999995</v>
      </c>
      <c r="C148" s="48">
        <f>C149+C150+C152+C151+C163+C158+C162+C164</f>
        <v>35603223.70999999</v>
      </c>
      <c r="D148" s="48">
        <f>IF(B148=0,"   ",C148/B148*100)</f>
        <v>89.39267151235994</v>
      </c>
      <c r="E148" s="60">
        <f aca="true" t="shared" si="18" ref="E148:E181">C148-B148</f>
        <v>-4224676.170000002</v>
      </c>
    </row>
    <row r="149" spans="1:5" ht="14.25" customHeight="1">
      <c r="A149" s="39" t="s">
        <v>135</v>
      </c>
      <c r="B149" s="48">
        <v>600000</v>
      </c>
      <c r="C149" s="48">
        <v>600000</v>
      </c>
      <c r="D149" s="48">
        <f>IF(B149=0,"   ",C149/B149*100)</f>
        <v>100</v>
      </c>
      <c r="E149" s="60">
        <f t="shared" si="18"/>
        <v>0</v>
      </c>
    </row>
    <row r="150" spans="1:6" ht="15" customHeight="1">
      <c r="A150" s="39" t="s">
        <v>98</v>
      </c>
      <c r="B150" s="48">
        <v>990776.18</v>
      </c>
      <c r="C150" s="48">
        <v>970433.94</v>
      </c>
      <c r="D150" s="48">
        <f>IF(B150=0,"   ",C150/B150*100)</f>
        <v>97.9468380033117</v>
      </c>
      <c r="E150" s="60">
        <f t="shared" si="18"/>
        <v>-20342.240000000107</v>
      </c>
      <c r="F150" s="8"/>
    </row>
    <row r="151" spans="1:5" ht="30">
      <c r="A151" s="39" t="s">
        <v>181</v>
      </c>
      <c r="B151" s="48">
        <v>2540429.63</v>
      </c>
      <c r="C151" s="48">
        <v>2328947.74</v>
      </c>
      <c r="D151" s="40">
        <f aca="true" t="shared" si="19" ref="D151:D164">IF(B151=0,"   ",C151/B151)</f>
        <v>0.9167534941717714</v>
      </c>
      <c r="E151" s="60">
        <f t="shared" si="18"/>
        <v>-211481.88999999966</v>
      </c>
    </row>
    <row r="152" spans="1:5" ht="30">
      <c r="A152" s="39" t="s">
        <v>177</v>
      </c>
      <c r="B152" s="48">
        <f>SUM(B153:B157)</f>
        <v>20550755.47</v>
      </c>
      <c r="C152" s="48">
        <f>SUM(C153:C157)</f>
        <v>20273017.83</v>
      </c>
      <c r="D152" s="40">
        <f t="shared" si="19"/>
        <v>0.9864852832098828</v>
      </c>
      <c r="E152" s="60">
        <f t="shared" si="18"/>
        <v>-277737.6400000006</v>
      </c>
    </row>
    <row r="153" spans="1:5" ht="15">
      <c r="A153" s="39" t="s">
        <v>117</v>
      </c>
      <c r="B153" s="48">
        <v>17593200</v>
      </c>
      <c r="C153" s="48">
        <v>17439604</v>
      </c>
      <c r="D153" s="40">
        <f t="shared" si="19"/>
        <v>0.9912695814291885</v>
      </c>
      <c r="E153" s="60">
        <f t="shared" si="18"/>
        <v>-153596</v>
      </c>
    </row>
    <row r="154" spans="1:5" ht="15">
      <c r="A154" s="39" t="s">
        <v>178</v>
      </c>
      <c r="B154" s="48">
        <v>666153.15</v>
      </c>
      <c r="C154" s="48">
        <v>656349.15</v>
      </c>
      <c r="D154" s="40">
        <f t="shared" si="19"/>
        <v>0.9852826636037073</v>
      </c>
      <c r="E154" s="60">
        <f>C154-B154</f>
        <v>-9804</v>
      </c>
    </row>
    <row r="155" spans="1:5" ht="15">
      <c r="A155" s="39" t="s">
        <v>122</v>
      </c>
      <c r="B155" s="48">
        <v>257000</v>
      </c>
      <c r="C155" s="48">
        <v>253000</v>
      </c>
      <c r="D155" s="40">
        <f>IF(B155=0,"   ",C155/B155)</f>
        <v>0.9844357976653697</v>
      </c>
      <c r="E155" s="60">
        <f>C155-B155</f>
        <v>-4000</v>
      </c>
    </row>
    <row r="156" spans="1:5" ht="15">
      <c r="A156" s="39" t="s">
        <v>142</v>
      </c>
      <c r="B156" s="48">
        <v>456832.5</v>
      </c>
      <c r="C156" s="48">
        <v>456832.5</v>
      </c>
      <c r="D156" s="40">
        <f t="shared" si="19"/>
        <v>1</v>
      </c>
      <c r="E156" s="60">
        <f t="shared" si="18"/>
        <v>0</v>
      </c>
    </row>
    <row r="157" spans="1:5" ht="15">
      <c r="A157" s="39" t="s">
        <v>118</v>
      </c>
      <c r="B157" s="48">
        <v>1577569.82</v>
      </c>
      <c r="C157" s="48">
        <v>1467232.18</v>
      </c>
      <c r="D157" s="40">
        <f t="shared" si="19"/>
        <v>0.9300584743691407</v>
      </c>
      <c r="E157" s="60">
        <f aca="true" t="shared" si="20" ref="E157:E164">C157-B157</f>
        <v>-110337.64000000013</v>
      </c>
    </row>
    <row r="158" spans="1:5" ht="15">
      <c r="A158" s="39" t="s">
        <v>183</v>
      </c>
      <c r="B158" s="48">
        <f>SUM(B159:B161)</f>
        <v>2486333.4</v>
      </c>
      <c r="C158" s="48">
        <f>SUM(C159:C161)</f>
        <v>0</v>
      </c>
      <c r="D158" s="40">
        <f t="shared" si="19"/>
        <v>0</v>
      </c>
      <c r="E158" s="60">
        <f t="shared" si="20"/>
        <v>-2486333.4</v>
      </c>
    </row>
    <row r="159" spans="1:5" ht="15">
      <c r="A159" s="39" t="s">
        <v>117</v>
      </c>
      <c r="B159" s="48">
        <v>2486333.4</v>
      </c>
      <c r="C159" s="48">
        <v>0</v>
      </c>
      <c r="D159" s="40">
        <f t="shared" si="19"/>
        <v>0</v>
      </c>
      <c r="E159" s="60">
        <f t="shared" si="20"/>
        <v>-2486333.4</v>
      </c>
    </row>
    <row r="160" spans="1:5" ht="15">
      <c r="A160" s="39" t="s">
        <v>118</v>
      </c>
      <c r="B160" s="48">
        <v>0</v>
      </c>
      <c r="C160" s="48">
        <v>0</v>
      </c>
      <c r="D160" s="40" t="str">
        <f t="shared" si="19"/>
        <v>   </v>
      </c>
      <c r="E160" s="60">
        <f t="shared" si="20"/>
        <v>0</v>
      </c>
    </row>
    <row r="161" spans="1:5" ht="15">
      <c r="A161" s="39" t="s">
        <v>133</v>
      </c>
      <c r="B161" s="48">
        <v>0</v>
      </c>
      <c r="C161" s="48">
        <v>0</v>
      </c>
      <c r="D161" s="40" t="str">
        <f t="shared" si="19"/>
        <v>   </v>
      </c>
      <c r="E161" s="60">
        <f t="shared" si="20"/>
        <v>0</v>
      </c>
    </row>
    <row r="162" spans="1:5" ht="58.5" customHeight="1">
      <c r="A162" s="57" t="s">
        <v>225</v>
      </c>
      <c r="B162" s="48">
        <v>96000</v>
      </c>
      <c r="C162" s="48">
        <v>92612.86</v>
      </c>
      <c r="D162" s="40">
        <f t="shared" si="19"/>
        <v>0.9647172916666666</v>
      </c>
      <c r="E162" s="60">
        <f t="shared" si="20"/>
        <v>-3387.1399999999994</v>
      </c>
    </row>
    <row r="163" spans="1:5" ht="27.75" customHeight="1">
      <c r="A163" s="57" t="s">
        <v>182</v>
      </c>
      <c r="B163" s="48">
        <v>1381536.3</v>
      </c>
      <c r="C163" s="48">
        <v>1381536.29</v>
      </c>
      <c r="D163" s="40">
        <f t="shared" si="19"/>
        <v>0.9999999927616813</v>
      </c>
      <c r="E163" s="60">
        <f t="shared" si="20"/>
        <v>-0.010000000009313226</v>
      </c>
    </row>
    <row r="164" spans="1:5" s="8" customFormat="1" ht="90">
      <c r="A164" s="57" t="s">
        <v>224</v>
      </c>
      <c r="B164" s="64">
        <v>11182068.9</v>
      </c>
      <c r="C164" s="64">
        <v>9956675.05</v>
      </c>
      <c r="D164" s="40">
        <f t="shared" si="19"/>
        <v>0.8904143892370401</v>
      </c>
      <c r="E164" s="43">
        <f t="shared" si="20"/>
        <v>-1225393.8499999996</v>
      </c>
    </row>
    <row r="165" spans="1:5" ht="15">
      <c r="A165" s="39" t="s">
        <v>40</v>
      </c>
      <c r="B165" s="48">
        <f>B166+B167+B168+B169+B170+B174+B178+B186+B182+B173+B172+B171</f>
        <v>70153811.58</v>
      </c>
      <c r="C165" s="48">
        <f>C166+C167+C168+C169+C170+C174+C178+C186+C182+C173+C172+C171</f>
        <v>52590241.910000004</v>
      </c>
      <c r="D165" s="48">
        <f>IF(B165=0,"   ",C165/B165*100)</f>
        <v>74.96419756185114</v>
      </c>
      <c r="E165" s="60">
        <f t="shared" si="18"/>
        <v>-17563569.669999994</v>
      </c>
    </row>
    <row r="166" spans="1:5" ht="15">
      <c r="A166" s="39" t="s">
        <v>77</v>
      </c>
      <c r="B166" s="48">
        <v>8504630.83</v>
      </c>
      <c r="C166" s="48">
        <v>8464534.4</v>
      </c>
      <c r="D166" s="48">
        <f>IF(B166=0,"   ",C166/B166*100)</f>
        <v>99.52853415037653</v>
      </c>
      <c r="E166" s="60">
        <f t="shared" si="18"/>
        <v>-40096.4299999997</v>
      </c>
    </row>
    <row r="167" spans="1:5" ht="15">
      <c r="A167" s="39" t="s">
        <v>78</v>
      </c>
      <c r="B167" s="48">
        <v>128865.6</v>
      </c>
      <c r="C167" s="48">
        <v>128865.6</v>
      </c>
      <c r="D167" s="48">
        <f>IF(B167=0,"   ",C167/B167*100)</f>
        <v>100</v>
      </c>
      <c r="E167" s="60">
        <f t="shared" si="18"/>
        <v>0</v>
      </c>
    </row>
    <row r="168" spans="1:5" ht="14.25" customHeight="1">
      <c r="A168" s="39" t="s">
        <v>79</v>
      </c>
      <c r="B168" s="48">
        <v>97001.02</v>
      </c>
      <c r="C168" s="48">
        <v>97001.02</v>
      </c>
      <c r="D168" s="48">
        <f>IF(B168=0,"   ",C168/B168*100)</f>
        <v>100</v>
      </c>
      <c r="E168" s="60">
        <f t="shared" si="18"/>
        <v>0</v>
      </c>
    </row>
    <row r="169" spans="1:5" ht="13.5" customHeight="1">
      <c r="A169" s="39" t="s">
        <v>169</v>
      </c>
      <c r="B169" s="48">
        <v>6303489.9</v>
      </c>
      <c r="C169" s="48">
        <v>6303021.78</v>
      </c>
      <c r="D169" s="48">
        <f>IF(B169=0,"   ",C169/B169*100)</f>
        <v>99.99257363766063</v>
      </c>
      <c r="E169" s="60">
        <f t="shared" si="18"/>
        <v>-468.12000000011176</v>
      </c>
    </row>
    <row r="170" spans="1:5" ht="28.5" customHeight="1">
      <c r="A170" s="39" t="s">
        <v>128</v>
      </c>
      <c r="B170" s="48">
        <v>6000</v>
      </c>
      <c r="C170" s="48">
        <v>0</v>
      </c>
      <c r="D170" s="40">
        <f aca="true" t="shared" si="21" ref="D170:D181">IF(B170=0,"   ",C170/B170)</f>
        <v>0</v>
      </c>
      <c r="E170" s="60">
        <f>C170-B170</f>
        <v>-6000</v>
      </c>
    </row>
    <row r="171" spans="1:5" ht="28.5" customHeight="1">
      <c r="A171" s="39" t="s">
        <v>213</v>
      </c>
      <c r="B171" s="48">
        <v>996791.92</v>
      </c>
      <c r="C171" s="48">
        <v>996175.53</v>
      </c>
      <c r="D171" s="40">
        <f>IF(B171=0,"   ",C171/B171)</f>
        <v>0.9993816262074035</v>
      </c>
      <c r="E171" s="60">
        <f>C171-B171</f>
        <v>-616.390000000014</v>
      </c>
    </row>
    <row r="172" spans="1:5" ht="13.5" customHeight="1">
      <c r="A172" s="39" t="s">
        <v>179</v>
      </c>
      <c r="B172" s="48">
        <v>666675</v>
      </c>
      <c r="C172" s="48">
        <v>666675</v>
      </c>
      <c r="D172" s="40">
        <f>IF(B172=0,"   ",C172/B172)</f>
        <v>1</v>
      </c>
      <c r="E172" s="60">
        <f>C172-B172</f>
        <v>0</v>
      </c>
    </row>
    <row r="173" spans="1:5" ht="44.25" customHeight="1">
      <c r="A173" s="57" t="s">
        <v>194</v>
      </c>
      <c r="B173" s="48">
        <v>10000000</v>
      </c>
      <c r="C173" s="48">
        <v>10000000</v>
      </c>
      <c r="D173" s="40">
        <f t="shared" si="21"/>
        <v>1</v>
      </c>
      <c r="E173" s="60">
        <f>C173-B173</f>
        <v>0</v>
      </c>
    </row>
    <row r="174" spans="1:5" ht="27.75" customHeight="1">
      <c r="A174" s="57" t="s">
        <v>115</v>
      </c>
      <c r="B174" s="48">
        <f>B175+B177+B176</f>
        <v>5739532.75</v>
      </c>
      <c r="C174" s="48">
        <f>C175+C177+C176</f>
        <v>5739532.75</v>
      </c>
      <c r="D174" s="40">
        <f t="shared" si="21"/>
        <v>1</v>
      </c>
      <c r="E174" s="60">
        <f t="shared" si="18"/>
        <v>0</v>
      </c>
    </row>
    <row r="175" spans="1:5" ht="15">
      <c r="A175" s="39" t="s">
        <v>116</v>
      </c>
      <c r="B175" s="48">
        <v>5682137.42</v>
      </c>
      <c r="C175" s="49">
        <v>5682137.42</v>
      </c>
      <c r="D175" s="40">
        <f t="shared" si="21"/>
        <v>1</v>
      </c>
      <c r="E175" s="60">
        <f t="shared" si="18"/>
        <v>0</v>
      </c>
    </row>
    <row r="176" spans="1:5" ht="15">
      <c r="A176" s="39" t="s">
        <v>117</v>
      </c>
      <c r="B176" s="48">
        <v>40176.73</v>
      </c>
      <c r="C176" s="49">
        <v>40176.73</v>
      </c>
      <c r="D176" s="40">
        <f t="shared" si="21"/>
        <v>1</v>
      </c>
      <c r="E176" s="60">
        <f t="shared" si="18"/>
        <v>0</v>
      </c>
    </row>
    <row r="177" spans="1:5" ht="15">
      <c r="A177" s="57" t="s">
        <v>122</v>
      </c>
      <c r="B177" s="48">
        <v>17218.6</v>
      </c>
      <c r="C177" s="49">
        <v>17218.6</v>
      </c>
      <c r="D177" s="40">
        <f t="shared" si="21"/>
        <v>1</v>
      </c>
      <c r="E177" s="60">
        <f t="shared" si="18"/>
        <v>0</v>
      </c>
    </row>
    <row r="178" spans="1:5" ht="15">
      <c r="A178" s="39" t="s">
        <v>183</v>
      </c>
      <c r="B178" s="48">
        <f>SUM(B179:B181)</f>
        <v>2182618.8</v>
      </c>
      <c r="C178" s="48">
        <f>SUM(C179:C181)</f>
        <v>2182618.8</v>
      </c>
      <c r="D178" s="40">
        <f t="shared" si="21"/>
        <v>1</v>
      </c>
      <c r="E178" s="60">
        <f t="shared" si="18"/>
        <v>0</v>
      </c>
    </row>
    <row r="179" spans="1:5" ht="15">
      <c r="A179" s="39" t="s">
        <v>117</v>
      </c>
      <c r="B179" s="48">
        <v>1309567.44</v>
      </c>
      <c r="C179" s="48">
        <v>1309567.44</v>
      </c>
      <c r="D179" s="40">
        <f t="shared" si="21"/>
        <v>1</v>
      </c>
      <c r="E179" s="60">
        <f t="shared" si="18"/>
        <v>0</v>
      </c>
    </row>
    <row r="180" spans="1:5" ht="15">
      <c r="A180" s="39" t="s">
        <v>118</v>
      </c>
      <c r="B180" s="48">
        <v>567969.1</v>
      </c>
      <c r="C180" s="48">
        <v>567969.1</v>
      </c>
      <c r="D180" s="40">
        <f t="shared" si="21"/>
        <v>1</v>
      </c>
      <c r="E180" s="60">
        <f t="shared" si="18"/>
        <v>0</v>
      </c>
    </row>
    <row r="181" spans="1:5" ht="15">
      <c r="A181" s="39" t="s">
        <v>133</v>
      </c>
      <c r="B181" s="48">
        <v>305082.26</v>
      </c>
      <c r="C181" s="48">
        <v>305082.26</v>
      </c>
      <c r="D181" s="40">
        <f t="shared" si="21"/>
        <v>1</v>
      </c>
      <c r="E181" s="60">
        <f t="shared" si="18"/>
        <v>0</v>
      </c>
    </row>
    <row r="182" spans="1:5" ht="30">
      <c r="A182" s="39" t="s">
        <v>186</v>
      </c>
      <c r="B182" s="48">
        <f>SUM(B183:B185)</f>
        <v>35225365.76</v>
      </c>
      <c r="C182" s="48">
        <f>SUM(C183:C185)</f>
        <v>17713723.1</v>
      </c>
      <c r="D182" s="40">
        <f>IF(B182=0,"   ",C182/B182)</f>
        <v>0.502868393778745</v>
      </c>
      <c r="E182" s="60">
        <f>C182-B182</f>
        <v>-17511642.659999996</v>
      </c>
    </row>
    <row r="183" spans="1:5" ht="15">
      <c r="A183" s="39" t="s">
        <v>117</v>
      </c>
      <c r="B183" s="48">
        <v>32343111.81</v>
      </c>
      <c r="C183" s="48">
        <v>15891835.52</v>
      </c>
      <c r="D183" s="40">
        <f>IF(B183=0,"   ",C183/B183)</f>
        <v>0.49135146962224224</v>
      </c>
      <c r="E183" s="60">
        <f>C183-B183</f>
        <v>-16451276.29</v>
      </c>
    </row>
    <row r="184" spans="1:5" ht="15">
      <c r="A184" s="39" t="s">
        <v>226</v>
      </c>
      <c r="B184" s="48">
        <v>2064453.95</v>
      </c>
      <c r="C184" s="48">
        <v>1014372.48</v>
      </c>
      <c r="D184" s="40">
        <f>IF(B184=0,"   ",C184/B184)</f>
        <v>0.4913514685081738</v>
      </c>
      <c r="E184" s="60">
        <f>C184-B184</f>
        <v>-1050081.47</v>
      </c>
    </row>
    <row r="185" spans="1:5" ht="15">
      <c r="A185" s="39" t="s">
        <v>227</v>
      </c>
      <c r="B185" s="48">
        <v>817800</v>
      </c>
      <c r="C185" s="48">
        <v>807515.1</v>
      </c>
      <c r="D185" s="40">
        <f>IF(B185=0,"   ",C185/B185)</f>
        <v>0.9874236977256052</v>
      </c>
      <c r="E185" s="60">
        <f>C185-B185</f>
        <v>-10284.900000000023</v>
      </c>
    </row>
    <row r="186" spans="1:5" ht="27.75" customHeight="1">
      <c r="A186" s="39" t="s">
        <v>180</v>
      </c>
      <c r="B186" s="48">
        <v>302840</v>
      </c>
      <c r="C186" s="48">
        <v>298093.93</v>
      </c>
      <c r="D186" s="40">
        <f>IF(B186=0,"   ",C186/B186)</f>
        <v>0.984328127063796</v>
      </c>
      <c r="E186" s="60">
        <f>C186-B186</f>
        <v>-4746.070000000007</v>
      </c>
    </row>
    <row r="187" spans="1:5" ht="15">
      <c r="A187" s="39" t="s">
        <v>191</v>
      </c>
      <c r="B187" s="48">
        <f>B188+B189</f>
        <v>65280140</v>
      </c>
      <c r="C187" s="48">
        <f>C188+C189</f>
        <v>65280140</v>
      </c>
      <c r="D187" s="48">
        <f>D188</f>
        <v>1</v>
      </c>
      <c r="E187" s="48">
        <f>E188</f>
        <v>0</v>
      </c>
    </row>
    <row r="188" spans="1:5" s="8" customFormat="1" ht="15">
      <c r="A188" s="57" t="s">
        <v>173</v>
      </c>
      <c r="B188" s="64">
        <v>2300</v>
      </c>
      <c r="C188" s="65">
        <v>2300</v>
      </c>
      <c r="D188" s="40">
        <f>IF(B188=0,"   ",C188/B188)</f>
        <v>1</v>
      </c>
      <c r="E188" s="60">
        <f aca="true" t="shared" si="22" ref="E188:E214">C188-B188</f>
        <v>0</v>
      </c>
    </row>
    <row r="189" spans="1:5" s="8" customFormat="1" ht="60">
      <c r="A189" s="39" t="s">
        <v>198</v>
      </c>
      <c r="B189" s="64">
        <f>B190+B191+B192</f>
        <v>65277840</v>
      </c>
      <c r="C189" s="64">
        <f>C190+C191+C192</f>
        <v>65277840</v>
      </c>
      <c r="D189" s="40">
        <f>IF(B189=0,"   ",C189/B189)</f>
        <v>1</v>
      </c>
      <c r="E189" s="43">
        <f t="shared" si="22"/>
        <v>0</v>
      </c>
    </row>
    <row r="190" spans="1:5" s="8" customFormat="1" ht="15">
      <c r="A190" s="56" t="s">
        <v>73</v>
      </c>
      <c r="B190" s="48">
        <v>55120000</v>
      </c>
      <c r="C190" s="49">
        <v>55120000</v>
      </c>
      <c r="D190" s="40">
        <f>IF(B190=0,"   ",C190/B190)</f>
        <v>1</v>
      </c>
      <c r="E190" s="43">
        <f t="shared" si="22"/>
        <v>0</v>
      </c>
    </row>
    <row r="191" spans="1:5" s="8" customFormat="1" ht="15">
      <c r="A191" s="56" t="s">
        <v>67</v>
      </c>
      <c r="B191" s="48">
        <v>9548369.6</v>
      </c>
      <c r="C191" s="49">
        <v>9548369.6</v>
      </c>
      <c r="D191" s="40">
        <f>IF(B191=0,"   ",C191/B191)</f>
        <v>1</v>
      </c>
      <c r="E191" s="43">
        <f t="shared" si="22"/>
        <v>0</v>
      </c>
    </row>
    <row r="192" spans="1:5" ht="15">
      <c r="A192" s="56" t="s">
        <v>118</v>
      </c>
      <c r="B192" s="48">
        <v>609470.4</v>
      </c>
      <c r="C192" s="48">
        <v>609470.4</v>
      </c>
      <c r="D192" s="40">
        <f>IF(B192=0,"   ",C192/B192)</f>
        <v>1</v>
      </c>
      <c r="E192" s="60">
        <f t="shared" si="22"/>
        <v>0</v>
      </c>
    </row>
    <row r="193" spans="1:5" s="8" customFormat="1" ht="15">
      <c r="A193" s="39" t="s">
        <v>64</v>
      </c>
      <c r="B193" s="49">
        <f>B194</f>
        <v>24000</v>
      </c>
      <c r="C193" s="49">
        <f>C194</f>
        <v>24000</v>
      </c>
      <c r="D193" s="40">
        <f aca="true" t="shared" si="23" ref="D193:D198">IF(B193=0,"   ",C193/B193)</f>
        <v>1</v>
      </c>
      <c r="E193" s="43">
        <f t="shared" si="22"/>
        <v>0</v>
      </c>
    </row>
    <row r="194" spans="1:5" s="8" customFormat="1" ht="15">
      <c r="A194" s="39" t="s">
        <v>65</v>
      </c>
      <c r="B194" s="48">
        <v>24000</v>
      </c>
      <c r="C194" s="48">
        <v>24000</v>
      </c>
      <c r="D194" s="40">
        <f t="shared" si="23"/>
        <v>1</v>
      </c>
      <c r="E194" s="43">
        <f t="shared" si="22"/>
        <v>0</v>
      </c>
    </row>
    <row r="195" spans="1:5" s="8" customFormat="1" ht="15">
      <c r="A195" s="39" t="s">
        <v>8</v>
      </c>
      <c r="B195" s="64">
        <f>B196+B203+B235+B253+B250</f>
        <v>272697027.36</v>
      </c>
      <c r="C195" s="64">
        <f>C196+C203+C235+C253+C250</f>
        <v>272282284.08000004</v>
      </c>
      <c r="D195" s="40">
        <f t="shared" si="23"/>
        <v>0.9984791059733392</v>
      </c>
      <c r="E195" s="43">
        <f t="shared" si="22"/>
        <v>-414743.2799999714</v>
      </c>
    </row>
    <row r="196" spans="1:5" s="8" customFormat="1" ht="15">
      <c r="A196" s="39" t="s">
        <v>46</v>
      </c>
      <c r="B196" s="64">
        <f>B197+B202+B199</f>
        <v>54861902.63</v>
      </c>
      <c r="C196" s="64">
        <f>C197+C202+C199</f>
        <v>54861902.63</v>
      </c>
      <c r="D196" s="40">
        <f t="shared" si="23"/>
        <v>1</v>
      </c>
      <c r="E196" s="43">
        <f t="shared" si="22"/>
        <v>0</v>
      </c>
    </row>
    <row r="197" spans="1:5" s="8" customFormat="1" ht="15">
      <c r="A197" s="39" t="s">
        <v>91</v>
      </c>
      <c r="B197" s="64">
        <v>54116777.63</v>
      </c>
      <c r="C197" s="65">
        <v>54116777.63</v>
      </c>
      <c r="D197" s="40">
        <f t="shared" si="23"/>
        <v>1</v>
      </c>
      <c r="E197" s="43">
        <f t="shared" si="22"/>
        <v>0</v>
      </c>
    </row>
    <row r="198" spans="1:5" s="8" customFormat="1" ht="17.25" customHeight="1">
      <c r="A198" s="56" t="s">
        <v>92</v>
      </c>
      <c r="B198" s="64">
        <v>46678100</v>
      </c>
      <c r="C198" s="65">
        <v>46678100</v>
      </c>
      <c r="D198" s="40">
        <f t="shared" si="23"/>
        <v>1</v>
      </c>
      <c r="E198" s="43">
        <f t="shared" si="22"/>
        <v>0</v>
      </c>
    </row>
    <row r="199" spans="1:5" s="8" customFormat="1" ht="31.5" customHeight="1">
      <c r="A199" s="57" t="s">
        <v>219</v>
      </c>
      <c r="B199" s="64">
        <f>SUM(B200:B201)</f>
        <v>366215</v>
      </c>
      <c r="C199" s="64">
        <f>SUM(C200:C201)</f>
        <v>366215</v>
      </c>
      <c r="D199" s="40">
        <f>IF(B199=0,"   ",C199/B199)</f>
        <v>1</v>
      </c>
      <c r="E199" s="43">
        <f>C199-B199</f>
        <v>0</v>
      </c>
    </row>
    <row r="200" spans="1:5" ht="15">
      <c r="A200" s="39" t="s">
        <v>117</v>
      </c>
      <c r="B200" s="48">
        <v>362500</v>
      </c>
      <c r="C200" s="48">
        <v>362500</v>
      </c>
      <c r="D200" s="40">
        <f>IF(B200=0,"   ",C200/B200)</f>
        <v>1</v>
      </c>
      <c r="E200" s="60">
        <f>C200-B200</f>
        <v>0</v>
      </c>
    </row>
    <row r="201" spans="1:5" ht="15">
      <c r="A201" s="39" t="s">
        <v>122</v>
      </c>
      <c r="B201" s="48">
        <v>3715</v>
      </c>
      <c r="C201" s="48">
        <v>3715</v>
      </c>
      <c r="D201" s="40">
        <f>IF(B201=0,"   ",C201/B201)</f>
        <v>1</v>
      </c>
      <c r="E201" s="60">
        <f>C201-B201</f>
        <v>0</v>
      </c>
    </row>
    <row r="202" spans="1:5" ht="18" customHeight="1">
      <c r="A202" s="57" t="s">
        <v>205</v>
      </c>
      <c r="B202" s="48">
        <v>378910</v>
      </c>
      <c r="C202" s="48">
        <v>378910</v>
      </c>
      <c r="D202" s="40">
        <f>IF(B202=0,"   ",C202/B202)</f>
        <v>1</v>
      </c>
      <c r="E202" s="60">
        <f>C202-B202</f>
        <v>0</v>
      </c>
    </row>
    <row r="203" spans="1:5" s="8" customFormat="1" ht="15">
      <c r="A203" s="39" t="s">
        <v>47</v>
      </c>
      <c r="B203" s="64">
        <f>B204+B209+B233+B206+B225+B229+B234</f>
        <v>179325946.18</v>
      </c>
      <c r="C203" s="64">
        <f>C204+C209+C233+C206+C225+C229+C234</f>
        <v>178913647.41000003</v>
      </c>
      <c r="D203" s="40">
        <f aca="true" t="shared" si="24" ref="D203:D236">IF(B203=0,"   ",C203/B203)</f>
        <v>0.9977008415191289</v>
      </c>
      <c r="E203" s="43">
        <f t="shared" si="22"/>
        <v>-412298.7699999809</v>
      </c>
    </row>
    <row r="204" spans="1:5" s="8" customFormat="1" ht="15">
      <c r="A204" s="39" t="s">
        <v>91</v>
      </c>
      <c r="B204" s="64">
        <v>146554629.3</v>
      </c>
      <c r="C204" s="64">
        <v>146554629.3</v>
      </c>
      <c r="D204" s="40">
        <f t="shared" si="24"/>
        <v>1</v>
      </c>
      <c r="E204" s="43">
        <f t="shared" si="22"/>
        <v>0</v>
      </c>
    </row>
    <row r="205" spans="1:5" s="8" customFormat="1" ht="15.75" customHeight="1">
      <c r="A205" s="56" t="s">
        <v>92</v>
      </c>
      <c r="B205" s="64">
        <v>131985400</v>
      </c>
      <c r="C205" s="64">
        <v>131985400</v>
      </c>
      <c r="D205" s="40">
        <f t="shared" si="24"/>
        <v>1</v>
      </c>
      <c r="E205" s="43">
        <f t="shared" si="22"/>
        <v>0</v>
      </c>
    </row>
    <row r="206" spans="1:5" s="8" customFormat="1" ht="29.25" customHeight="1">
      <c r="A206" s="57" t="s">
        <v>185</v>
      </c>
      <c r="B206" s="64">
        <f>SUM(B207:B208)</f>
        <v>9497885</v>
      </c>
      <c r="C206" s="64">
        <f>SUM(C207:C208)</f>
        <v>9497885</v>
      </c>
      <c r="D206" s="40">
        <f t="shared" si="24"/>
        <v>1</v>
      </c>
      <c r="E206" s="43">
        <f>C206-B206</f>
        <v>0</v>
      </c>
    </row>
    <row r="207" spans="1:5" ht="15">
      <c r="A207" s="39" t="s">
        <v>117</v>
      </c>
      <c r="B207" s="48">
        <v>9402900</v>
      </c>
      <c r="C207" s="48">
        <v>9402900</v>
      </c>
      <c r="D207" s="40">
        <f t="shared" si="24"/>
        <v>1</v>
      </c>
      <c r="E207" s="60">
        <f>C207-B207</f>
        <v>0</v>
      </c>
    </row>
    <row r="208" spans="1:5" ht="15">
      <c r="A208" s="39" t="s">
        <v>122</v>
      </c>
      <c r="B208" s="48">
        <v>94985</v>
      </c>
      <c r="C208" s="48">
        <v>94985</v>
      </c>
      <c r="D208" s="40">
        <f t="shared" si="24"/>
        <v>1</v>
      </c>
      <c r="E208" s="60">
        <f>C208-B208</f>
        <v>0</v>
      </c>
    </row>
    <row r="209" spans="1:5" s="8" customFormat="1" ht="15">
      <c r="A209" s="39" t="s">
        <v>81</v>
      </c>
      <c r="B209" s="64">
        <f>B210+B211+B215+B218+B219+B220+B221+B222</f>
        <v>17408399.49</v>
      </c>
      <c r="C209" s="64">
        <f>C210+C211+C215+C218+C219+C220+C221+C222</f>
        <v>17000052.49</v>
      </c>
      <c r="D209" s="40">
        <f t="shared" si="24"/>
        <v>0.9765431049399705</v>
      </c>
      <c r="E209" s="43">
        <f t="shared" si="22"/>
        <v>-408347</v>
      </c>
    </row>
    <row r="210" spans="1:5" s="8" customFormat="1" ht="45">
      <c r="A210" s="56" t="s">
        <v>154</v>
      </c>
      <c r="B210" s="64">
        <v>7840900</v>
      </c>
      <c r="C210" s="65">
        <v>7840900</v>
      </c>
      <c r="D210" s="40">
        <f t="shared" si="24"/>
        <v>1</v>
      </c>
      <c r="E210" s="43">
        <f t="shared" si="22"/>
        <v>0</v>
      </c>
    </row>
    <row r="211" spans="1:5" s="8" customFormat="1" ht="43.5" customHeight="1">
      <c r="A211" s="56" t="s">
        <v>155</v>
      </c>
      <c r="B211" s="64">
        <f>SUM(B212:B214)</f>
        <v>5749983.5200000005</v>
      </c>
      <c r="C211" s="64">
        <f>SUM(C212:C214)</f>
        <v>5749983.5200000005</v>
      </c>
      <c r="D211" s="40">
        <f t="shared" si="24"/>
        <v>1</v>
      </c>
      <c r="E211" s="43">
        <f t="shared" si="22"/>
        <v>0</v>
      </c>
    </row>
    <row r="212" spans="1:5" s="8" customFormat="1" ht="15" customHeight="1">
      <c r="A212" s="56" t="s">
        <v>158</v>
      </c>
      <c r="B212" s="64">
        <v>5692509.99</v>
      </c>
      <c r="C212" s="64">
        <v>5692509.99</v>
      </c>
      <c r="D212" s="40">
        <f t="shared" si="24"/>
        <v>1</v>
      </c>
      <c r="E212" s="43">
        <f t="shared" si="22"/>
        <v>0</v>
      </c>
    </row>
    <row r="213" spans="1:5" s="8" customFormat="1" ht="15.75" customHeight="1">
      <c r="A213" s="56" t="s">
        <v>159</v>
      </c>
      <c r="B213" s="64">
        <v>28750.04</v>
      </c>
      <c r="C213" s="64">
        <v>28750.04</v>
      </c>
      <c r="D213" s="40">
        <f t="shared" si="24"/>
        <v>1</v>
      </c>
      <c r="E213" s="43">
        <f t="shared" si="22"/>
        <v>0</v>
      </c>
    </row>
    <row r="214" spans="1:5" s="8" customFormat="1" ht="15.75" customHeight="1">
      <c r="A214" s="56" t="s">
        <v>160</v>
      </c>
      <c r="B214" s="48">
        <v>28723.49</v>
      </c>
      <c r="C214" s="48">
        <v>28723.49</v>
      </c>
      <c r="D214" s="40">
        <f t="shared" si="24"/>
        <v>1</v>
      </c>
      <c r="E214" s="60">
        <f t="shared" si="22"/>
        <v>0</v>
      </c>
    </row>
    <row r="215" spans="1:5" s="8" customFormat="1" ht="88.5" customHeight="1">
      <c r="A215" s="57" t="s">
        <v>184</v>
      </c>
      <c r="B215" s="64">
        <f>SUM(B216:B217)</f>
        <v>862800</v>
      </c>
      <c r="C215" s="64">
        <f>SUM(C216:C217)</f>
        <v>460800</v>
      </c>
      <c r="D215" s="40">
        <f t="shared" si="24"/>
        <v>0.5340751043115438</v>
      </c>
      <c r="E215" s="43">
        <f aca="true" t="shared" si="25" ref="E215:E233">C215-B215</f>
        <v>-402000</v>
      </c>
    </row>
    <row r="216" spans="1:5" s="8" customFormat="1" ht="15.75" customHeight="1">
      <c r="A216" s="56" t="s">
        <v>159</v>
      </c>
      <c r="B216" s="64">
        <v>647100</v>
      </c>
      <c r="C216" s="64">
        <v>345600</v>
      </c>
      <c r="D216" s="40">
        <f t="shared" si="24"/>
        <v>0.5340751043115438</v>
      </c>
      <c r="E216" s="43">
        <f t="shared" si="25"/>
        <v>-301500</v>
      </c>
    </row>
    <row r="217" spans="1:5" ht="15">
      <c r="A217" s="56" t="s">
        <v>160</v>
      </c>
      <c r="B217" s="48">
        <v>215700</v>
      </c>
      <c r="C217" s="48">
        <v>115200</v>
      </c>
      <c r="D217" s="40">
        <f t="shared" si="24"/>
        <v>0.5340751043115438</v>
      </c>
      <c r="E217" s="60">
        <f t="shared" si="25"/>
        <v>-100500</v>
      </c>
    </row>
    <row r="218" spans="1:5" s="8" customFormat="1" ht="30">
      <c r="A218" s="57" t="s">
        <v>214</v>
      </c>
      <c r="B218" s="64">
        <v>2254493</v>
      </c>
      <c r="C218" s="64">
        <v>2254493</v>
      </c>
      <c r="D218" s="40">
        <f t="shared" si="24"/>
        <v>1</v>
      </c>
      <c r="E218" s="43">
        <f t="shared" si="25"/>
        <v>0</v>
      </c>
    </row>
    <row r="219" spans="1:5" s="8" customFormat="1" ht="44.25" customHeight="1">
      <c r="A219" s="57" t="s">
        <v>216</v>
      </c>
      <c r="B219" s="64">
        <v>200000</v>
      </c>
      <c r="C219" s="64">
        <v>200000</v>
      </c>
      <c r="D219" s="40">
        <f>IF(B219=0,"   ",C219/B219)</f>
        <v>1</v>
      </c>
      <c r="E219" s="43">
        <f aca="true" t="shared" si="26" ref="E219:E224">C219-B219</f>
        <v>0</v>
      </c>
    </row>
    <row r="220" spans="1:5" s="8" customFormat="1" ht="105.75" customHeight="1">
      <c r="A220" s="57" t="s">
        <v>220</v>
      </c>
      <c r="B220" s="64">
        <v>11000</v>
      </c>
      <c r="C220" s="65">
        <v>4653</v>
      </c>
      <c r="D220" s="40">
        <f>IF(B220=0,"   ",C220/B220)</f>
        <v>0.423</v>
      </c>
      <c r="E220" s="43">
        <f t="shared" si="26"/>
        <v>-6347</v>
      </c>
    </row>
    <row r="221" spans="1:5" s="8" customFormat="1" ht="135.75" customHeight="1">
      <c r="A221" s="57" t="s">
        <v>228</v>
      </c>
      <c r="B221" s="64">
        <v>62220</v>
      </c>
      <c r="C221" s="65">
        <v>62220</v>
      </c>
      <c r="D221" s="40">
        <f>IF(B221=0,"   ",C221/B221)</f>
        <v>1</v>
      </c>
      <c r="E221" s="43">
        <f t="shared" si="26"/>
        <v>0</v>
      </c>
    </row>
    <row r="222" spans="1:5" s="8" customFormat="1" ht="75">
      <c r="A222" s="39" t="s">
        <v>229</v>
      </c>
      <c r="B222" s="64">
        <f>B223+B224</f>
        <v>427002.97000000003</v>
      </c>
      <c r="C222" s="64">
        <f>C223+C224</f>
        <v>427002.97000000003</v>
      </c>
      <c r="D222" s="40">
        <v>0</v>
      </c>
      <c r="E222" s="43">
        <f t="shared" si="26"/>
        <v>0</v>
      </c>
    </row>
    <row r="223" spans="1:5" s="8" customFormat="1" ht="13.5" customHeight="1">
      <c r="A223" s="56" t="s">
        <v>158</v>
      </c>
      <c r="B223" s="64">
        <v>422732.94</v>
      </c>
      <c r="C223" s="64">
        <v>422732.94</v>
      </c>
      <c r="D223" s="40">
        <v>0</v>
      </c>
      <c r="E223" s="43">
        <f t="shared" si="26"/>
        <v>0</v>
      </c>
    </row>
    <row r="224" spans="1:5" s="8" customFormat="1" ht="13.5" customHeight="1">
      <c r="A224" s="56" t="s">
        <v>159</v>
      </c>
      <c r="B224" s="64">
        <v>4270.03</v>
      </c>
      <c r="C224" s="64">
        <v>4270.03</v>
      </c>
      <c r="D224" s="40">
        <v>0</v>
      </c>
      <c r="E224" s="43">
        <f t="shared" si="26"/>
        <v>0</v>
      </c>
    </row>
    <row r="225" spans="1:5" s="8" customFormat="1" ht="60.75" customHeight="1">
      <c r="A225" s="57" t="s">
        <v>192</v>
      </c>
      <c r="B225" s="64">
        <f>SUM(B226:B228)</f>
        <v>3025661.25</v>
      </c>
      <c r="C225" s="64">
        <f>SUM(C226:C228)</f>
        <v>3025661.25</v>
      </c>
      <c r="D225" s="40">
        <f t="shared" si="24"/>
        <v>1</v>
      </c>
      <c r="E225" s="43">
        <f t="shared" si="25"/>
        <v>0</v>
      </c>
    </row>
    <row r="226" spans="1:5" s="8" customFormat="1" ht="15" customHeight="1">
      <c r="A226" s="56" t="s">
        <v>158</v>
      </c>
      <c r="B226" s="64">
        <v>2980502.13</v>
      </c>
      <c r="C226" s="64">
        <v>2980502.13</v>
      </c>
      <c r="D226" s="40">
        <f t="shared" si="24"/>
        <v>1</v>
      </c>
      <c r="E226" s="43">
        <f t="shared" si="25"/>
        <v>0</v>
      </c>
    </row>
    <row r="227" spans="1:5" s="8" customFormat="1" ht="15.75" customHeight="1">
      <c r="A227" s="56" t="s">
        <v>159</v>
      </c>
      <c r="B227" s="64">
        <v>30106.08</v>
      </c>
      <c r="C227" s="64">
        <v>30106.08</v>
      </c>
      <c r="D227" s="40">
        <f t="shared" si="24"/>
        <v>1</v>
      </c>
      <c r="E227" s="43">
        <f t="shared" si="25"/>
        <v>0</v>
      </c>
    </row>
    <row r="228" spans="1:5" ht="15">
      <c r="A228" s="56" t="s">
        <v>160</v>
      </c>
      <c r="B228" s="48">
        <v>15053.04</v>
      </c>
      <c r="C228" s="48">
        <v>15053.04</v>
      </c>
      <c r="D228" s="40">
        <f t="shared" si="24"/>
        <v>1</v>
      </c>
      <c r="E228" s="60">
        <f t="shared" si="25"/>
        <v>0</v>
      </c>
    </row>
    <row r="229" spans="1:5" s="8" customFormat="1" ht="45">
      <c r="A229" s="39" t="s">
        <v>195</v>
      </c>
      <c r="B229" s="64">
        <f>B230+B231+B232</f>
        <v>2677919.39</v>
      </c>
      <c r="C229" s="64">
        <f>C230+C231+C232</f>
        <v>2677919.37</v>
      </c>
      <c r="D229" s="40">
        <v>0</v>
      </c>
      <c r="E229" s="43">
        <f t="shared" si="25"/>
        <v>-0.02000000001862645</v>
      </c>
    </row>
    <row r="230" spans="1:5" s="8" customFormat="1" ht="13.5" customHeight="1">
      <c r="A230" s="56" t="s">
        <v>158</v>
      </c>
      <c r="B230" s="64">
        <v>2651140.09</v>
      </c>
      <c r="C230" s="64">
        <v>2651140.09</v>
      </c>
      <c r="D230" s="40">
        <v>0</v>
      </c>
      <c r="E230" s="43">
        <f t="shared" si="25"/>
        <v>0</v>
      </c>
    </row>
    <row r="231" spans="1:5" s="8" customFormat="1" ht="13.5" customHeight="1">
      <c r="A231" s="56" t="s">
        <v>159</v>
      </c>
      <c r="B231" s="64">
        <v>13389.66</v>
      </c>
      <c r="C231" s="64">
        <v>13389.66</v>
      </c>
      <c r="D231" s="40">
        <v>0</v>
      </c>
      <c r="E231" s="43">
        <f t="shared" si="25"/>
        <v>0</v>
      </c>
    </row>
    <row r="232" spans="1:5" ht="15">
      <c r="A232" s="56" t="s">
        <v>160</v>
      </c>
      <c r="B232" s="48">
        <v>13389.64</v>
      </c>
      <c r="C232" s="48">
        <v>13389.62</v>
      </c>
      <c r="D232" s="40">
        <f>IF(B232=0,"   ",C232/B232)</f>
        <v>0.999998506307862</v>
      </c>
      <c r="E232" s="60">
        <f t="shared" si="25"/>
        <v>-0.019999999998617568</v>
      </c>
    </row>
    <row r="233" spans="1:5" s="8" customFormat="1" ht="15">
      <c r="A233" s="57" t="s">
        <v>134</v>
      </c>
      <c r="B233" s="64">
        <v>149951.75</v>
      </c>
      <c r="C233" s="64">
        <v>146000</v>
      </c>
      <c r="D233" s="40">
        <f t="shared" si="24"/>
        <v>0.9736465229648871</v>
      </c>
      <c r="E233" s="43">
        <f t="shared" si="25"/>
        <v>-3951.75</v>
      </c>
    </row>
    <row r="234" spans="1:5" s="8" customFormat="1" ht="16.5" customHeight="1">
      <c r="A234" s="57" t="s">
        <v>206</v>
      </c>
      <c r="B234" s="64">
        <v>11500</v>
      </c>
      <c r="C234" s="64">
        <v>11500</v>
      </c>
      <c r="D234" s="40">
        <f>IF(B234=0,"   ",C234/B234)</f>
        <v>1</v>
      </c>
      <c r="E234" s="43">
        <f>C234-B234</f>
        <v>0</v>
      </c>
    </row>
    <row r="235" spans="1:5" s="8" customFormat="1" ht="15">
      <c r="A235" s="39" t="s">
        <v>114</v>
      </c>
      <c r="B235" s="64">
        <f>B236+B237+B238+B242+B245+B248+B249</f>
        <v>29238985.500000004</v>
      </c>
      <c r="C235" s="64">
        <f>C236+C237+C238+C242+C245+C248+C249</f>
        <v>29236540.990000006</v>
      </c>
      <c r="D235" s="40">
        <f t="shared" si="24"/>
        <v>0.9999163955261035</v>
      </c>
      <c r="E235" s="43">
        <f>C235-B235</f>
        <v>-2444.509999997914</v>
      </c>
    </row>
    <row r="236" spans="1:5" s="8" customFormat="1" ht="15">
      <c r="A236" s="39" t="s">
        <v>80</v>
      </c>
      <c r="B236" s="64">
        <v>20788218.1</v>
      </c>
      <c r="C236" s="65">
        <v>20788218.1</v>
      </c>
      <c r="D236" s="40">
        <f t="shared" si="24"/>
        <v>1</v>
      </c>
      <c r="E236" s="43">
        <f>C236-B236</f>
        <v>0</v>
      </c>
    </row>
    <row r="237" spans="1:5" s="8" customFormat="1" ht="27.75" customHeight="1">
      <c r="A237" s="57" t="s">
        <v>139</v>
      </c>
      <c r="B237" s="48">
        <v>3373900</v>
      </c>
      <c r="C237" s="48">
        <v>3371455.49</v>
      </c>
      <c r="D237" s="40">
        <f>IF(B237=0,"   ",C237/B237)</f>
        <v>0.9992754645958684</v>
      </c>
      <c r="E237" s="43">
        <f>C237-B237</f>
        <v>-2444.5099999997765</v>
      </c>
    </row>
    <row r="238" spans="1:5" s="8" customFormat="1" ht="30.75" customHeight="1">
      <c r="A238" s="57" t="s">
        <v>193</v>
      </c>
      <c r="B238" s="64">
        <f>SUM(B239:B241)</f>
        <v>556884.42</v>
      </c>
      <c r="C238" s="64">
        <f>SUM(C239:C241)</f>
        <v>556884.42</v>
      </c>
      <c r="D238" s="40">
        <f aca="true" t="shared" si="27" ref="D238:D244">IF(B238=0,"   ",C238/B238)</f>
        <v>1</v>
      </c>
      <c r="E238" s="43">
        <f aca="true" t="shared" si="28" ref="E238:E244">C238-B238</f>
        <v>0</v>
      </c>
    </row>
    <row r="239" spans="1:5" s="8" customFormat="1" ht="15" customHeight="1">
      <c r="A239" s="56" t="s">
        <v>158</v>
      </c>
      <c r="B239" s="64">
        <v>548559</v>
      </c>
      <c r="C239" s="64">
        <v>548559</v>
      </c>
      <c r="D239" s="40">
        <f t="shared" si="27"/>
        <v>1</v>
      </c>
      <c r="E239" s="43">
        <f t="shared" si="28"/>
        <v>0</v>
      </c>
    </row>
    <row r="240" spans="1:5" s="8" customFormat="1" ht="15.75" customHeight="1">
      <c r="A240" s="56" t="s">
        <v>159</v>
      </c>
      <c r="B240" s="64">
        <v>5541</v>
      </c>
      <c r="C240" s="64">
        <v>5541</v>
      </c>
      <c r="D240" s="40">
        <f t="shared" si="27"/>
        <v>1</v>
      </c>
      <c r="E240" s="43">
        <f t="shared" si="28"/>
        <v>0</v>
      </c>
    </row>
    <row r="241" spans="1:5" ht="15">
      <c r="A241" s="56" t="s">
        <v>160</v>
      </c>
      <c r="B241" s="48">
        <v>2784.42</v>
      </c>
      <c r="C241" s="48">
        <v>2784.42</v>
      </c>
      <c r="D241" s="40">
        <f t="shared" si="27"/>
        <v>1</v>
      </c>
      <c r="E241" s="60">
        <f t="shared" si="28"/>
        <v>0</v>
      </c>
    </row>
    <row r="242" spans="1:5" s="8" customFormat="1" ht="102.75" customHeight="1">
      <c r="A242" s="57" t="s">
        <v>201</v>
      </c>
      <c r="B242" s="64">
        <f>SUM(B243:B244)</f>
        <v>2016382.98</v>
      </c>
      <c r="C242" s="64">
        <f>SUM(C243:C244)</f>
        <v>2016382.98</v>
      </c>
      <c r="D242" s="40">
        <f t="shared" si="27"/>
        <v>1</v>
      </c>
      <c r="E242" s="43">
        <f t="shared" si="28"/>
        <v>0</v>
      </c>
    </row>
    <row r="243" spans="1:5" ht="15">
      <c r="A243" s="39" t="s">
        <v>117</v>
      </c>
      <c r="B243" s="48">
        <v>1895400</v>
      </c>
      <c r="C243" s="48">
        <v>1895400</v>
      </c>
      <c r="D243" s="40">
        <f t="shared" si="27"/>
        <v>1</v>
      </c>
      <c r="E243" s="60">
        <f t="shared" si="28"/>
        <v>0</v>
      </c>
    </row>
    <row r="244" spans="1:5" ht="15">
      <c r="A244" s="39" t="s">
        <v>122</v>
      </c>
      <c r="B244" s="48">
        <v>120982.98</v>
      </c>
      <c r="C244" s="48">
        <v>120982.98</v>
      </c>
      <c r="D244" s="40">
        <f t="shared" si="27"/>
        <v>1</v>
      </c>
      <c r="E244" s="60">
        <f t="shared" si="28"/>
        <v>0</v>
      </c>
    </row>
    <row r="245" spans="1:5" s="8" customFormat="1" ht="31.5" customHeight="1">
      <c r="A245" s="57" t="s">
        <v>219</v>
      </c>
      <c r="B245" s="64">
        <f>SUM(B246:B247)</f>
        <v>838200</v>
      </c>
      <c r="C245" s="64">
        <f>SUM(C246:C247)</f>
        <v>838200</v>
      </c>
      <c r="D245" s="40">
        <f aca="true" t="shared" si="29" ref="D245:D254">IF(B245=0,"   ",C245/B245)</f>
        <v>1</v>
      </c>
      <c r="E245" s="43">
        <f aca="true" t="shared" si="30" ref="E245:E254">C245-B245</f>
        <v>0</v>
      </c>
    </row>
    <row r="246" spans="1:5" ht="15">
      <c r="A246" s="39" t="s">
        <v>117</v>
      </c>
      <c r="B246" s="48">
        <v>829800</v>
      </c>
      <c r="C246" s="48">
        <v>829800</v>
      </c>
      <c r="D246" s="40">
        <f t="shared" si="29"/>
        <v>1</v>
      </c>
      <c r="E246" s="60">
        <f t="shared" si="30"/>
        <v>0</v>
      </c>
    </row>
    <row r="247" spans="1:5" ht="15">
      <c r="A247" s="39" t="s">
        <v>122</v>
      </c>
      <c r="B247" s="48">
        <v>8400</v>
      </c>
      <c r="C247" s="48">
        <v>8400</v>
      </c>
      <c r="D247" s="40">
        <f t="shared" si="29"/>
        <v>1</v>
      </c>
      <c r="E247" s="60">
        <f t="shared" si="30"/>
        <v>0</v>
      </c>
    </row>
    <row r="248" spans="1:5" s="8" customFormat="1" ht="57.75" customHeight="1">
      <c r="A248" s="39" t="s">
        <v>217</v>
      </c>
      <c r="B248" s="64">
        <v>595500</v>
      </c>
      <c r="C248" s="65">
        <v>595500</v>
      </c>
      <c r="D248" s="40">
        <f t="shared" si="29"/>
        <v>1</v>
      </c>
      <c r="E248" s="43">
        <f t="shared" si="30"/>
        <v>0</v>
      </c>
    </row>
    <row r="249" spans="1:5" s="8" customFormat="1" ht="60.75" customHeight="1">
      <c r="A249" s="39" t="s">
        <v>230</v>
      </c>
      <c r="B249" s="64">
        <v>1069900</v>
      </c>
      <c r="C249" s="65">
        <v>1069900</v>
      </c>
      <c r="D249" s="40">
        <f t="shared" si="29"/>
        <v>1</v>
      </c>
      <c r="E249" s="43">
        <f>C249-B249</f>
        <v>0</v>
      </c>
    </row>
    <row r="250" spans="1:5" s="8" customFormat="1" ht="15">
      <c r="A250" s="57" t="s">
        <v>48</v>
      </c>
      <c r="B250" s="64">
        <f>B251+B252</f>
        <v>1410832.26</v>
      </c>
      <c r="C250" s="64">
        <f>C251+C252</f>
        <v>1410832.26</v>
      </c>
      <c r="D250" s="40">
        <f t="shared" si="29"/>
        <v>1</v>
      </c>
      <c r="E250" s="43">
        <f t="shared" si="30"/>
        <v>0</v>
      </c>
    </row>
    <row r="251" spans="1:5" s="8" customFormat="1" ht="15">
      <c r="A251" s="39" t="s">
        <v>174</v>
      </c>
      <c r="B251" s="64">
        <v>1308496.26</v>
      </c>
      <c r="C251" s="64">
        <v>1308496.26</v>
      </c>
      <c r="D251" s="40">
        <f t="shared" si="29"/>
        <v>1</v>
      </c>
      <c r="E251" s="43">
        <f t="shared" si="30"/>
        <v>0</v>
      </c>
    </row>
    <row r="252" spans="1:5" s="8" customFormat="1" ht="30">
      <c r="A252" s="39" t="s">
        <v>207</v>
      </c>
      <c r="B252" s="64">
        <v>102336</v>
      </c>
      <c r="C252" s="64">
        <v>102336</v>
      </c>
      <c r="D252" s="40">
        <f t="shared" si="29"/>
        <v>1</v>
      </c>
      <c r="E252" s="43">
        <f t="shared" si="30"/>
        <v>0</v>
      </c>
    </row>
    <row r="253" spans="1:5" s="8" customFormat="1" ht="15">
      <c r="A253" s="39" t="s">
        <v>49</v>
      </c>
      <c r="B253" s="64">
        <f>B254</f>
        <v>7859360.79</v>
      </c>
      <c r="C253" s="64">
        <f>C254</f>
        <v>7859360.79</v>
      </c>
      <c r="D253" s="40">
        <f t="shared" si="29"/>
        <v>1</v>
      </c>
      <c r="E253" s="43">
        <f t="shared" si="30"/>
        <v>0</v>
      </c>
    </row>
    <row r="254" spans="1:5" s="8" customFormat="1" ht="60">
      <c r="A254" s="39" t="s">
        <v>170</v>
      </c>
      <c r="B254" s="64">
        <v>7859360.79</v>
      </c>
      <c r="C254" s="65">
        <v>7859360.79</v>
      </c>
      <c r="D254" s="40">
        <f t="shared" si="29"/>
        <v>1</v>
      </c>
      <c r="E254" s="43">
        <f t="shared" si="30"/>
        <v>0</v>
      </c>
    </row>
    <row r="255" spans="1:5" s="8" customFormat="1" ht="16.5" customHeight="1">
      <c r="A255" s="39" t="s">
        <v>69</v>
      </c>
      <c r="B255" s="71">
        <f>SUM(B256,)</f>
        <v>39570820.94</v>
      </c>
      <c r="C255" s="71">
        <f>SUM(C256,)</f>
        <v>39354766.56999999</v>
      </c>
      <c r="D255" s="40">
        <f aca="true" t="shared" si="31" ref="D255:D272">IF(B255=0,"   ",C255/B255)</f>
        <v>0.9945400584352899</v>
      </c>
      <c r="E255" s="43">
        <f aca="true" t="shared" si="32" ref="E255:E272">C255-B255</f>
        <v>-216054.37000000477</v>
      </c>
    </row>
    <row r="256" spans="1:5" s="8" customFormat="1" ht="13.5" customHeight="1">
      <c r="A256" s="39" t="s">
        <v>50</v>
      </c>
      <c r="B256" s="64">
        <f>B258+B261+B257+B269+B272+B279+B275+B276+B277+B278</f>
        <v>39570820.94</v>
      </c>
      <c r="C256" s="64">
        <f>C258+C261+C257+C269+C272+C279+C275+C276+C277+C278</f>
        <v>39354766.56999999</v>
      </c>
      <c r="D256" s="40">
        <f t="shared" si="31"/>
        <v>0.9945400584352899</v>
      </c>
      <c r="E256" s="43">
        <f t="shared" si="32"/>
        <v>-216054.37000000477</v>
      </c>
    </row>
    <row r="257" spans="1:5" s="8" customFormat="1" ht="15">
      <c r="A257" s="39" t="s">
        <v>80</v>
      </c>
      <c r="B257" s="64">
        <v>27234729.79</v>
      </c>
      <c r="C257" s="65">
        <v>27234729.79</v>
      </c>
      <c r="D257" s="40">
        <f t="shared" si="31"/>
        <v>1</v>
      </c>
      <c r="E257" s="43">
        <f t="shared" si="32"/>
        <v>0</v>
      </c>
    </row>
    <row r="258" spans="1:5" s="8" customFormat="1" ht="44.25" customHeight="1">
      <c r="A258" s="57" t="s">
        <v>202</v>
      </c>
      <c r="B258" s="64">
        <f>SUM(B259:B260)</f>
        <v>3829200</v>
      </c>
      <c r="C258" s="64">
        <f>SUM(C259:C260)</f>
        <v>3829200</v>
      </c>
      <c r="D258" s="40">
        <f>IF(B258=0,"   ",C258/B258)</f>
        <v>1</v>
      </c>
      <c r="E258" s="43">
        <f>C258-B258</f>
        <v>0</v>
      </c>
    </row>
    <row r="259" spans="1:5" ht="15">
      <c r="A259" s="39" t="s">
        <v>117</v>
      </c>
      <c r="B259" s="48">
        <v>3790900</v>
      </c>
      <c r="C259" s="48">
        <v>3790900</v>
      </c>
      <c r="D259" s="40">
        <f>IF(B259=0,"   ",C259/B259)</f>
        <v>1</v>
      </c>
      <c r="E259" s="60">
        <f>C259-B259</f>
        <v>0</v>
      </c>
    </row>
    <row r="260" spans="1:5" ht="15">
      <c r="A260" s="39" t="s">
        <v>122</v>
      </c>
      <c r="B260" s="48">
        <v>38300</v>
      </c>
      <c r="C260" s="48">
        <v>38300</v>
      </c>
      <c r="D260" s="40">
        <f>IF(B260=0,"   ",C260/B260)</f>
        <v>1</v>
      </c>
      <c r="E260" s="60">
        <f>C260-B260</f>
        <v>0</v>
      </c>
    </row>
    <row r="261" spans="1:5" s="8" customFormat="1" ht="15">
      <c r="A261" s="39" t="s">
        <v>81</v>
      </c>
      <c r="B261" s="64">
        <f>B262+B265</f>
        <v>401063.83</v>
      </c>
      <c r="C261" s="64">
        <f>C262+C265</f>
        <v>401063.83</v>
      </c>
      <c r="D261" s="40">
        <f t="shared" si="31"/>
        <v>1</v>
      </c>
      <c r="E261" s="43">
        <f t="shared" si="32"/>
        <v>0</v>
      </c>
    </row>
    <row r="262" spans="1:5" ht="27.75" customHeight="1">
      <c r="A262" s="39" t="s">
        <v>150</v>
      </c>
      <c r="B262" s="64">
        <f>SUM(B263:B264)</f>
        <v>51063.83</v>
      </c>
      <c r="C262" s="64">
        <f>SUM(C263:C264)</f>
        <v>51063.83</v>
      </c>
      <c r="D262" s="40">
        <f t="shared" si="31"/>
        <v>1</v>
      </c>
      <c r="E262" s="60">
        <f t="shared" si="32"/>
        <v>0</v>
      </c>
    </row>
    <row r="263" spans="1:5" s="8" customFormat="1" ht="13.5" customHeight="1">
      <c r="A263" s="56" t="s">
        <v>67</v>
      </c>
      <c r="B263" s="48">
        <v>48000</v>
      </c>
      <c r="C263" s="48">
        <v>48000</v>
      </c>
      <c r="D263" s="40">
        <f t="shared" si="31"/>
        <v>1</v>
      </c>
      <c r="E263" s="43">
        <f t="shared" si="32"/>
        <v>0</v>
      </c>
    </row>
    <row r="264" spans="1:5" ht="14.25" customHeight="1">
      <c r="A264" s="56" t="s">
        <v>68</v>
      </c>
      <c r="B264" s="48">
        <v>3063.83</v>
      </c>
      <c r="C264" s="48">
        <v>3063.83</v>
      </c>
      <c r="D264" s="40">
        <f t="shared" si="31"/>
        <v>1</v>
      </c>
      <c r="E264" s="60">
        <f t="shared" si="32"/>
        <v>0</v>
      </c>
    </row>
    <row r="265" spans="1:5" s="8" customFormat="1" ht="27.75" customHeight="1">
      <c r="A265" s="39" t="s">
        <v>156</v>
      </c>
      <c r="B265" s="64">
        <f>B266+B267+B268</f>
        <v>350000</v>
      </c>
      <c r="C265" s="64">
        <f>C266+C267+C268</f>
        <v>350000</v>
      </c>
      <c r="D265" s="40">
        <f t="shared" si="31"/>
        <v>1</v>
      </c>
      <c r="E265" s="43">
        <f t="shared" si="32"/>
        <v>0</v>
      </c>
    </row>
    <row r="266" spans="1:5" s="8" customFormat="1" ht="13.5" customHeight="1">
      <c r="A266" s="56" t="s">
        <v>73</v>
      </c>
      <c r="B266" s="64">
        <v>200000</v>
      </c>
      <c r="C266" s="64">
        <v>200000</v>
      </c>
      <c r="D266" s="40">
        <f t="shared" si="31"/>
        <v>1</v>
      </c>
      <c r="E266" s="43">
        <f t="shared" si="32"/>
        <v>0</v>
      </c>
    </row>
    <row r="267" spans="1:5" s="8" customFormat="1" ht="13.5" customHeight="1">
      <c r="A267" s="56" t="s">
        <v>67</v>
      </c>
      <c r="B267" s="64">
        <v>100000</v>
      </c>
      <c r="C267" s="64">
        <v>100000</v>
      </c>
      <c r="D267" s="40">
        <f t="shared" si="31"/>
        <v>1</v>
      </c>
      <c r="E267" s="43">
        <f t="shared" si="32"/>
        <v>0</v>
      </c>
    </row>
    <row r="268" spans="1:5" ht="14.25" customHeight="1">
      <c r="A268" s="56" t="s">
        <v>68</v>
      </c>
      <c r="B268" s="48">
        <v>50000</v>
      </c>
      <c r="C268" s="48">
        <v>50000</v>
      </c>
      <c r="D268" s="40">
        <f t="shared" si="31"/>
        <v>1</v>
      </c>
      <c r="E268" s="60">
        <f t="shared" si="32"/>
        <v>0</v>
      </c>
    </row>
    <row r="269" spans="1:5" s="8" customFormat="1" ht="92.25" customHeight="1">
      <c r="A269" s="57" t="s">
        <v>199</v>
      </c>
      <c r="B269" s="64">
        <f>SUM(B270:B271)</f>
        <v>2651170.21</v>
      </c>
      <c r="C269" s="64">
        <f>SUM(C270:C271)</f>
        <v>2651170.21</v>
      </c>
      <c r="D269" s="40">
        <f t="shared" si="31"/>
        <v>1</v>
      </c>
      <c r="E269" s="43">
        <f t="shared" si="32"/>
        <v>0</v>
      </c>
    </row>
    <row r="270" spans="1:5" ht="15">
      <c r="A270" s="39" t="s">
        <v>117</v>
      </c>
      <c r="B270" s="48">
        <v>2492100</v>
      </c>
      <c r="C270" s="48">
        <v>2492100</v>
      </c>
      <c r="D270" s="40">
        <f t="shared" si="31"/>
        <v>1</v>
      </c>
      <c r="E270" s="60">
        <f t="shared" si="32"/>
        <v>0</v>
      </c>
    </row>
    <row r="271" spans="1:5" ht="15">
      <c r="A271" s="39" t="s">
        <v>122</v>
      </c>
      <c r="B271" s="48">
        <v>159070.21</v>
      </c>
      <c r="C271" s="48">
        <v>159070.21</v>
      </c>
      <c r="D271" s="40">
        <f t="shared" si="31"/>
        <v>1</v>
      </c>
      <c r="E271" s="60">
        <f t="shared" si="32"/>
        <v>0</v>
      </c>
    </row>
    <row r="272" spans="1:5" s="8" customFormat="1" ht="28.5" customHeight="1">
      <c r="A272" s="57" t="s">
        <v>200</v>
      </c>
      <c r="B272" s="64">
        <f>B273+B274</f>
        <v>613643.1599999999</v>
      </c>
      <c r="C272" s="64">
        <f>C273+C274</f>
        <v>613643.1599999999</v>
      </c>
      <c r="D272" s="40">
        <f t="shared" si="31"/>
        <v>1</v>
      </c>
      <c r="E272" s="43">
        <f t="shared" si="32"/>
        <v>0</v>
      </c>
    </row>
    <row r="273" spans="1:5" ht="15">
      <c r="A273" s="56" t="s">
        <v>117</v>
      </c>
      <c r="B273" s="48">
        <v>576824.57</v>
      </c>
      <c r="C273" s="48">
        <v>576824.57</v>
      </c>
      <c r="D273" s="40">
        <f aca="true" t="shared" si="33" ref="D273:D279">IF(B273=0,"   ",C273/B273)</f>
        <v>1</v>
      </c>
      <c r="E273" s="60">
        <f aca="true" t="shared" si="34" ref="E273:E279">C273-B273</f>
        <v>0</v>
      </c>
    </row>
    <row r="274" spans="1:5" ht="15">
      <c r="A274" s="56" t="s">
        <v>118</v>
      </c>
      <c r="B274" s="48">
        <v>36818.59</v>
      </c>
      <c r="C274" s="48">
        <v>36818.59</v>
      </c>
      <c r="D274" s="40">
        <f t="shared" si="33"/>
        <v>1</v>
      </c>
      <c r="E274" s="60">
        <f t="shared" si="34"/>
        <v>0</v>
      </c>
    </row>
    <row r="275" spans="1:5" s="8" customFormat="1" ht="61.5" customHeight="1">
      <c r="A275" s="57" t="s">
        <v>212</v>
      </c>
      <c r="B275" s="64">
        <v>1069475</v>
      </c>
      <c r="C275" s="64">
        <v>1069475</v>
      </c>
      <c r="D275" s="40">
        <f t="shared" si="33"/>
        <v>1</v>
      </c>
      <c r="E275" s="43">
        <f t="shared" si="34"/>
        <v>0</v>
      </c>
    </row>
    <row r="276" spans="1:5" s="8" customFormat="1" ht="57.75" customHeight="1">
      <c r="A276" s="39" t="s">
        <v>217</v>
      </c>
      <c r="B276" s="64">
        <v>568500</v>
      </c>
      <c r="C276" s="65">
        <v>568500</v>
      </c>
      <c r="D276" s="40">
        <f t="shared" si="33"/>
        <v>1</v>
      </c>
      <c r="E276" s="43">
        <f t="shared" si="34"/>
        <v>0</v>
      </c>
    </row>
    <row r="277" spans="1:5" s="8" customFormat="1" ht="60.75" customHeight="1">
      <c r="A277" s="39" t="s">
        <v>230</v>
      </c>
      <c r="B277" s="64">
        <v>375300</v>
      </c>
      <c r="C277" s="65">
        <v>375300</v>
      </c>
      <c r="D277" s="40">
        <f t="shared" si="33"/>
        <v>1</v>
      </c>
      <c r="E277" s="43">
        <f t="shared" si="34"/>
        <v>0</v>
      </c>
    </row>
    <row r="278" spans="1:5" s="8" customFormat="1" ht="45.75" customHeight="1">
      <c r="A278" s="39" t="s">
        <v>231</v>
      </c>
      <c r="B278" s="64">
        <v>262165</v>
      </c>
      <c r="C278" s="65">
        <v>262165</v>
      </c>
      <c r="D278" s="40">
        <f t="shared" si="33"/>
        <v>1</v>
      </c>
      <c r="E278" s="43">
        <f t="shared" si="34"/>
        <v>0</v>
      </c>
    </row>
    <row r="279" spans="1:5" s="8" customFormat="1" ht="30">
      <c r="A279" s="39" t="s">
        <v>209</v>
      </c>
      <c r="B279" s="49">
        <v>2565573.95</v>
      </c>
      <c r="C279" s="49">
        <v>2349519.58</v>
      </c>
      <c r="D279" s="40">
        <f t="shared" si="33"/>
        <v>0.9157871204609012</v>
      </c>
      <c r="E279" s="43">
        <f t="shared" si="34"/>
        <v>-216054.3700000001</v>
      </c>
    </row>
    <row r="280" spans="1:5" ht="16.5" customHeight="1">
      <c r="A280" s="39" t="s">
        <v>9</v>
      </c>
      <c r="B280" s="49">
        <f>SUM(B281,B282,B291)</f>
        <v>20947780.22</v>
      </c>
      <c r="C280" s="49">
        <f>SUM(C281,C282,C291)</f>
        <v>20820295.22</v>
      </c>
      <c r="D280" s="40">
        <f aca="true" t="shared" si="35" ref="D280:D290">IF(B280=0,"   ",C280/B280)</f>
        <v>0.9939141523034367</v>
      </c>
      <c r="E280" s="43">
        <f aca="true" t="shared" si="36" ref="E280:E306">C280-B280</f>
        <v>-127485</v>
      </c>
    </row>
    <row r="281" spans="1:6" ht="14.25" customHeight="1">
      <c r="A281" s="39" t="s">
        <v>51</v>
      </c>
      <c r="B281" s="64">
        <v>14624.88</v>
      </c>
      <c r="C281" s="65">
        <v>14624.88</v>
      </c>
      <c r="D281" s="40">
        <f t="shared" si="35"/>
        <v>1</v>
      </c>
      <c r="E281" s="43">
        <f t="shared" si="36"/>
        <v>0</v>
      </c>
      <c r="F281" s="8"/>
    </row>
    <row r="282" spans="1:5" s="8" customFormat="1" ht="13.5" customHeight="1">
      <c r="A282" s="39" t="s">
        <v>37</v>
      </c>
      <c r="B282" s="49">
        <f>B283+B287+B284</f>
        <v>2698049.92</v>
      </c>
      <c r="C282" s="49">
        <f>C283+C287+C284</f>
        <v>2588064.92</v>
      </c>
      <c r="D282" s="40">
        <f t="shared" si="35"/>
        <v>0.9592353724871036</v>
      </c>
      <c r="E282" s="43">
        <f t="shared" si="36"/>
        <v>-109985</v>
      </c>
    </row>
    <row r="283" spans="1:5" s="8" customFormat="1" ht="13.5" customHeight="1">
      <c r="A283" s="39" t="s">
        <v>52</v>
      </c>
      <c r="B283" s="64">
        <v>16000</v>
      </c>
      <c r="C283" s="64">
        <v>16000</v>
      </c>
      <c r="D283" s="40">
        <f t="shared" si="35"/>
        <v>1</v>
      </c>
      <c r="E283" s="43">
        <f t="shared" si="36"/>
        <v>0</v>
      </c>
    </row>
    <row r="284" spans="1:5" s="8" customFormat="1" ht="27" customHeight="1">
      <c r="A284" s="39" t="s">
        <v>104</v>
      </c>
      <c r="B284" s="64">
        <f>B285+B286</f>
        <v>2070200</v>
      </c>
      <c r="C284" s="64">
        <f>C285+C286</f>
        <v>1960215</v>
      </c>
      <c r="D284" s="40">
        <f t="shared" si="35"/>
        <v>0.9468722828712202</v>
      </c>
      <c r="E284" s="43">
        <f t="shared" si="36"/>
        <v>-109985</v>
      </c>
    </row>
    <row r="285" spans="1:5" s="8" customFormat="1" ht="13.5" customHeight="1">
      <c r="A285" s="56" t="s">
        <v>106</v>
      </c>
      <c r="B285" s="64">
        <v>547000</v>
      </c>
      <c r="C285" s="64">
        <v>510357</v>
      </c>
      <c r="D285" s="40">
        <f t="shared" si="35"/>
        <v>0.9330109689213893</v>
      </c>
      <c r="E285" s="43">
        <f t="shared" si="36"/>
        <v>-36643</v>
      </c>
    </row>
    <row r="286" spans="1:5" s="8" customFormat="1" ht="13.5" customHeight="1">
      <c r="A286" s="56" t="s">
        <v>105</v>
      </c>
      <c r="B286" s="64">
        <v>1523200</v>
      </c>
      <c r="C286" s="64">
        <v>1449858</v>
      </c>
      <c r="D286" s="40">
        <f t="shared" si="35"/>
        <v>0.9518500525210084</v>
      </c>
      <c r="E286" s="43">
        <f t="shared" si="36"/>
        <v>-73342</v>
      </c>
    </row>
    <row r="287" spans="1:5" s="8" customFormat="1" ht="30.75" customHeight="1">
      <c r="A287" s="57" t="s">
        <v>157</v>
      </c>
      <c r="B287" s="64">
        <f>B289+B288+B290</f>
        <v>611849.9199999999</v>
      </c>
      <c r="C287" s="64">
        <f>C289+C288+C290</f>
        <v>611849.9199999999</v>
      </c>
      <c r="D287" s="40">
        <f t="shared" si="35"/>
        <v>1</v>
      </c>
      <c r="E287" s="43">
        <f t="shared" si="36"/>
        <v>0</v>
      </c>
    </row>
    <row r="288" spans="1:5" s="8" customFormat="1" ht="13.5" customHeight="1">
      <c r="A288" s="56" t="s">
        <v>73</v>
      </c>
      <c r="B288" s="64">
        <v>597200</v>
      </c>
      <c r="C288" s="64">
        <v>597200</v>
      </c>
      <c r="D288" s="40">
        <f t="shared" si="35"/>
        <v>1</v>
      </c>
      <c r="E288" s="43">
        <f t="shared" si="36"/>
        <v>0</v>
      </c>
    </row>
    <row r="289" spans="1:5" s="8" customFormat="1" ht="13.5" customHeight="1">
      <c r="A289" s="56" t="s">
        <v>67</v>
      </c>
      <c r="B289" s="64">
        <v>6032.32</v>
      </c>
      <c r="C289" s="64">
        <v>6032.32</v>
      </c>
      <c r="D289" s="40">
        <f t="shared" si="35"/>
        <v>1</v>
      </c>
      <c r="E289" s="43">
        <f t="shared" si="36"/>
        <v>0</v>
      </c>
    </row>
    <row r="290" spans="1:5" s="8" customFormat="1" ht="13.5" customHeight="1">
      <c r="A290" s="56" t="s">
        <v>68</v>
      </c>
      <c r="B290" s="64">
        <v>8617.6</v>
      </c>
      <c r="C290" s="64">
        <v>8617.6</v>
      </c>
      <c r="D290" s="40">
        <f t="shared" si="35"/>
        <v>1</v>
      </c>
      <c r="E290" s="43">
        <f t="shared" si="36"/>
        <v>0</v>
      </c>
    </row>
    <row r="291" spans="1:5" s="8" customFormat="1" ht="14.25" customHeight="1">
      <c r="A291" s="39" t="s">
        <v>38</v>
      </c>
      <c r="B291" s="49">
        <f>B297+B294+B293+B292</f>
        <v>18235105.419999998</v>
      </c>
      <c r="C291" s="49">
        <f>C297+C294+C293+C292</f>
        <v>18217605.419999998</v>
      </c>
      <c r="D291" s="40">
        <f aca="true" t="shared" si="37" ref="D291:D306">IF(B291=0,"   ",C291/B291)</f>
        <v>0.9990403126498624</v>
      </c>
      <c r="E291" s="43">
        <f t="shared" si="36"/>
        <v>-17500</v>
      </c>
    </row>
    <row r="292" spans="1:5" s="8" customFormat="1" ht="28.5" customHeight="1">
      <c r="A292" s="39" t="s">
        <v>93</v>
      </c>
      <c r="B292" s="64">
        <v>0</v>
      </c>
      <c r="C292" s="65">
        <v>0</v>
      </c>
      <c r="D292" s="40">
        <v>0</v>
      </c>
      <c r="E292" s="43">
        <f t="shared" si="36"/>
        <v>0</v>
      </c>
    </row>
    <row r="293" spans="1:5" s="8" customFormat="1" ht="14.25" customHeight="1">
      <c r="A293" s="39" t="s">
        <v>53</v>
      </c>
      <c r="B293" s="64">
        <v>157500</v>
      </c>
      <c r="C293" s="65">
        <v>140000</v>
      </c>
      <c r="D293" s="40">
        <f t="shared" si="37"/>
        <v>0.8888888888888888</v>
      </c>
      <c r="E293" s="43">
        <f t="shared" si="36"/>
        <v>-17500</v>
      </c>
    </row>
    <row r="294" spans="1:5" s="8" customFormat="1" ht="14.25" customHeight="1">
      <c r="A294" s="39" t="s">
        <v>75</v>
      </c>
      <c r="B294" s="64">
        <f>B295+B296</f>
        <v>6505014</v>
      </c>
      <c r="C294" s="64">
        <f>C295+C296</f>
        <v>6505014</v>
      </c>
      <c r="D294" s="40">
        <f t="shared" si="37"/>
        <v>1</v>
      </c>
      <c r="E294" s="43">
        <f t="shared" si="36"/>
        <v>0</v>
      </c>
    </row>
    <row r="295" spans="1:5" s="8" customFormat="1" ht="13.5" customHeight="1">
      <c r="A295" s="56" t="s">
        <v>73</v>
      </c>
      <c r="B295" s="64">
        <v>2622420.9</v>
      </c>
      <c r="C295" s="64">
        <v>2622420.9</v>
      </c>
      <c r="D295" s="40">
        <f t="shared" si="37"/>
        <v>1</v>
      </c>
      <c r="E295" s="43">
        <f t="shared" si="36"/>
        <v>0</v>
      </c>
    </row>
    <row r="296" spans="1:5" s="8" customFormat="1" ht="13.5" customHeight="1">
      <c r="A296" s="56" t="s">
        <v>67</v>
      </c>
      <c r="B296" s="64">
        <v>3882593.1</v>
      </c>
      <c r="C296" s="64">
        <v>3882593.1</v>
      </c>
      <c r="D296" s="40">
        <f t="shared" si="37"/>
        <v>1</v>
      </c>
      <c r="E296" s="43">
        <f t="shared" si="36"/>
        <v>0</v>
      </c>
    </row>
    <row r="297" spans="1:5" s="8" customFormat="1" ht="27.75" customHeight="1">
      <c r="A297" s="39" t="s">
        <v>66</v>
      </c>
      <c r="B297" s="64">
        <f>B298+B299+B300+B301</f>
        <v>11572591.419999998</v>
      </c>
      <c r="C297" s="64">
        <f>C298+C299+C300+C301</f>
        <v>11572591.419999998</v>
      </c>
      <c r="D297" s="40">
        <f>IF(B297=0,"   ",C297/B297)</f>
        <v>1</v>
      </c>
      <c r="E297" s="43">
        <f t="shared" si="36"/>
        <v>0</v>
      </c>
    </row>
    <row r="298" spans="1:5" s="8" customFormat="1" ht="14.25" customHeight="1">
      <c r="A298" s="56" t="s">
        <v>73</v>
      </c>
      <c r="B298" s="64">
        <v>7465081.5</v>
      </c>
      <c r="C298" s="64">
        <v>7465081.5</v>
      </c>
      <c r="D298" s="40">
        <f>IF(B298=0,"   ",C298/B298)</f>
        <v>1</v>
      </c>
      <c r="E298" s="43">
        <f t="shared" si="36"/>
        <v>0</v>
      </c>
    </row>
    <row r="299" spans="1:5" s="8" customFormat="1" ht="15" customHeight="1">
      <c r="A299" s="56" t="s">
        <v>67</v>
      </c>
      <c r="B299" s="64">
        <v>3005962.13</v>
      </c>
      <c r="C299" s="64">
        <v>3005962.13</v>
      </c>
      <c r="D299" s="40">
        <f>IF(B299=0,"   ",C299/B299)</f>
        <v>1</v>
      </c>
      <c r="E299" s="43">
        <f t="shared" si="36"/>
        <v>0</v>
      </c>
    </row>
    <row r="300" spans="1:5" s="8" customFormat="1" ht="13.5" customHeight="1">
      <c r="A300" s="56" t="s">
        <v>123</v>
      </c>
      <c r="B300" s="64">
        <v>1101547.76</v>
      </c>
      <c r="C300" s="64">
        <v>1101547.76</v>
      </c>
      <c r="D300" s="40">
        <f>IF(B300=0,"   ",C300/B300)</f>
        <v>1</v>
      </c>
      <c r="E300" s="43">
        <f t="shared" si="36"/>
        <v>0</v>
      </c>
    </row>
    <row r="301" spans="1:5" s="8" customFormat="1" ht="13.5" customHeight="1">
      <c r="A301" s="56" t="s">
        <v>68</v>
      </c>
      <c r="B301" s="64">
        <v>0.03</v>
      </c>
      <c r="C301" s="64">
        <v>0.03</v>
      </c>
      <c r="D301" s="40">
        <f>IF(B301=0,"   ",C301/B301)</f>
        <v>1</v>
      </c>
      <c r="E301" s="43">
        <f>C301-B301</f>
        <v>0</v>
      </c>
    </row>
    <row r="302" spans="1:6" s="8" customFormat="1" ht="15" customHeight="1">
      <c r="A302" s="39" t="s">
        <v>54</v>
      </c>
      <c r="B302" s="49">
        <f>B303</f>
        <v>381000</v>
      </c>
      <c r="C302" s="49">
        <f>C303</f>
        <v>350302</v>
      </c>
      <c r="D302" s="40">
        <f t="shared" si="37"/>
        <v>0.9194278215223097</v>
      </c>
      <c r="E302" s="43">
        <f t="shared" si="36"/>
        <v>-30698</v>
      </c>
      <c r="F302" s="4"/>
    </row>
    <row r="303" spans="1:5" ht="14.25" customHeight="1">
      <c r="A303" s="39" t="s">
        <v>175</v>
      </c>
      <c r="B303" s="49">
        <v>381000</v>
      </c>
      <c r="C303" s="50">
        <v>350302</v>
      </c>
      <c r="D303" s="40">
        <f t="shared" si="37"/>
        <v>0.9194278215223097</v>
      </c>
      <c r="E303" s="43">
        <f t="shared" si="36"/>
        <v>-30698</v>
      </c>
    </row>
    <row r="304" spans="1:5" ht="29.25" customHeight="1">
      <c r="A304" s="39" t="s">
        <v>55</v>
      </c>
      <c r="B304" s="49">
        <f>B305</f>
        <v>2690</v>
      </c>
      <c r="C304" s="49">
        <f>C305</f>
        <v>2690</v>
      </c>
      <c r="D304" s="40">
        <f t="shared" si="37"/>
        <v>1</v>
      </c>
      <c r="E304" s="43">
        <f t="shared" si="36"/>
        <v>0</v>
      </c>
    </row>
    <row r="305" spans="1:6" ht="13.5" customHeight="1">
      <c r="A305" s="39" t="s">
        <v>56</v>
      </c>
      <c r="B305" s="64">
        <v>2690</v>
      </c>
      <c r="C305" s="50">
        <v>2690</v>
      </c>
      <c r="D305" s="40">
        <f t="shared" si="37"/>
        <v>1</v>
      </c>
      <c r="E305" s="43">
        <f t="shared" si="36"/>
        <v>0</v>
      </c>
      <c r="F305" s="8"/>
    </row>
    <row r="306" spans="1:5" s="8" customFormat="1" ht="14.25">
      <c r="A306" s="58" t="s">
        <v>10</v>
      </c>
      <c r="B306" s="52">
        <f>B55+B78+B80+B89+B144+B193+B195+B255+B280+B302+B304</f>
        <v>683957967.46</v>
      </c>
      <c r="C306" s="52">
        <f>C55+C78+C80+C89+C144+C193+C195+C255+C280+C302+C304</f>
        <v>654165009</v>
      </c>
      <c r="D306" s="42">
        <f t="shared" si="37"/>
        <v>0.9564403664005239</v>
      </c>
      <c r="E306" s="44">
        <f t="shared" si="36"/>
        <v>-29792958.46000004</v>
      </c>
    </row>
    <row r="307" spans="1:5" s="8" customFormat="1" ht="15.75" hidden="1" thickBot="1">
      <c r="A307" s="45" t="s">
        <v>11</v>
      </c>
      <c r="B307" s="55" t="e">
        <f>B57+B59+#REF!+#REF!+#REF!+B84+#REF!+#REF!+#REF!+#REF!+#REF!+#REF!+#REF!+#REF!+#REF!</f>
        <v>#REF!</v>
      </c>
      <c r="C307" s="46"/>
      <c r="D307" s="42" t="e">
        <f>IF(B307=0,"   ",C307/B307)</f>
        <v>#REF!</v>
      </c>
      <c r="E307" s="44" t="e">
        <f>C307-B307</f>
        <v>#REF!</v>
      </c>
    </row>
    <row r="308" spans="1:5" s="8" customFormat="1" ht="15.75" hidden="1" thickBot="1">
      <c r="A308" s="33" t="s">
        <v>12</v>
      </c>
      <c r="B308" s="55" t="e">
        <f>B58+#REF!+#REF!+#REF!+#REF!+#REF!+#REF!+#REF!+#REF!+#REF!+#REF!+#REF!+#REF!+B280+B69</f>
        <v>#REF!</v>
      </c>
      <c r="C308" s="34">
        <v>815256</v>
      </c>
      <c r="D308" s="42" t="e">
        <f>IF(B308=0,"   ",C308/B308)</f>
        <v>#REF!</v>
      </c>
      <c r="E308" s="44" t="e">
        <f>C308-B308</f>
        <v>#REF!</v>
      </c>
    </row>
    <row r="309" spans="1:6" s="8" customFormat="1" ht="15.75" hidden="1" thickBot="1">
      <c r="A309" s="35" t="s">
        <v>13</v>
      </c>
      <c r="B309" s="55" t="e">
        <f>#REF!+#REF!+B65+#REF!+#REF!+B85+#REF!+#REF!+#REF!+#REF!+#REF!+#REF!+#REF!+B281+B70</f>
        <v>#REF!</v>
      </c>
      <c r="C309" s="36">
        <v>1700000</v>
      </c>
      <c r="D309" s="42" t="e">
        <f>IF(B309=0,"   ",C309/B309)</f>
        <v>#REF!</v>
      </c>
      <c r="E309" s="44" t="e">
        <f>C309-B309</f>
        <v>#REF!</v>
      </c>
      <c r="F309"/>
    </row>
    <row r="310" spans="1:5" ht="19.5" customHeight="1" thickBot="1">
      <c r="A310" s="61" t="s">
        <v>74</v>
      </c>
      <c r="B310" s="62">
        <f>B53-B306</f>
        <v>-28850164.25999999</v>
      </c>
      <c r="C310" s="62">
        <f>C53-C306</f>
        <v>16329844.170000076</v>
      </c>
      <c r="D310" s="74">
        <f>IF(B310=0,"   ",C310/B310)</f>
        <v>-0.5660225717550241</v>
      </c>
      <c r="E310" s="75">
        <f>C310-B310</f>
        <v>45180008.43000007</v>
      </c>
    </row>
    <row r="311" spans="1:5" ht="2.25" customHeight="1">
      <c r="A311" s="66"/>
      <c r="B311" s="67"/>
      <c r="C311" s="67"/>
      <c r="D311" s="67"/>
      <c r="E311" s="68"/>
    </row>
    <row r="312" spans="1:5" ht="44.25" customHeight="1">
      <c r="A312" s="59" t="s">
        <v>161</v>
      </c>
      <c r="B312" s="67"/>
      <c r="C312" s="67"/>
      <c r="D312" s="67"/>
      <c r="E312" s="68"/>
    </row>
    <row r="313" spans="1:5" ht="15" customHeight="1">
      <c r="A313" s="59" t="s">
        <v>34</v>
      </c>
      <c r="B313" s="67"/>
      <c r="C313" s="81" t="s">
        <v>162</v>
      </c>
      <c r="D313" s="81"/>
      <c r="E313" s="68"/>
    </row>
    <row r="314" spans="1:5" ht="39.75" customHeight="1">
      <c r="A314" s="73"/>
      <c r="B314" s="67"/>
      <c r="C314" s="67"/>
      <c r="D314" s="67"/>
      <c r="E314" s="68"/>
    </row>
    <row r="315" spans="1:5" ht="19.5" customHeight="1">
      <c r="A315" s="73"/>
      <c r="B315" s="67"/>
      <c r="C315" s="67"/>
      <c r="D315" s="67"/>
      <c r="E315" s="68"/>
    </row>
    <row r="316" spans="1:5" ht="19.5" customHeight="1">
      <c r="A316" s="73"/>
      <c r="B316" s="67"/>
      <c r="C316" s="67"/>
      <c r="D316" s="67"/>
      <c r="E316" s="68"/>
    </row>
    <row r="317" spans="1:6" ht="19.5" customHeight="1">
      <c r="A317" s="66"/>
      <c r="B317" s="67"/>
      <c r="C317" s="67"/>
      <c r="D317" s="67"/>
      <c r="E317" s="68"/>
      <c r="F317" s="8"/>
    </row>
    <row r="318" spans="1:5" s="8" customFormat="1" ht="20.25" customHeight="1">
      <c r="A318" s="59"/>
      <c r="B318" s="59"/>
      <c r="C318" s="80"/>
      <c r="D318" s="80"/>
      <c r="E318" s="80"/>
    </row>
    <row r="319" spans="1:5" s="8" customFormat="1" ht="9.75" customHeight="1" hidden="1">
      <c r="A319" s="32"/>
      <c r="B319" s="32"/>
      <c r="C319" s="37"/>
      <c r="D319" s="32"/>
      <c r="E319" s="38"/>
    </row>
    <row r="320" spans="1:5" s="8" customFormat="1" ht="14.25" customHeight="1" hidden="1">
      <c r="A320" s="18"/>
      <c r="B320" s="18"/>
      <c r="C320" s="77"/>
      <c r="D320" s="77"/>
      <c r="E320" s="77"/>
    </row>
    <row r="321" spans="1:5" s="8" customFormat="1" ht="17.25" customHeight="1">
      <c r="A321" s="59"/>
      <c r="B321" s="18"/>
      <c r="C321" s="59"/>
      <c r="D321" s="63"/>
      <c r="E321" s="63"/>
    </row>
    <row r="322" spans="3:5" s="8" customFormat="1" ht="12.75">
      <c r="C322" s="7"/>
      <c r="E322" s="2"/>
    </row>
    <row r="323" spans="3:5" s="8" customFormat="1" ht="12.75">
      <c r="C323" s="7"/>
      <c r="E323" s="2"/>
    </row>
    <row r="324" spans="3:5" s="8" customFormat="1" ht="12.75">
      <c r="C324" s="7"/>
      <c r="E324" s="2"/>
    </row>
    <row r="325" spans="3:5" s="8" customFormat="1" ht="12.75">
      <c r="C325" s="7"/>
      <c r="E325" s="2"/>
    </row>
    <row r="326" spans="3:5" s="8" customFormat="1" ht="12.75">
      <c r="C326" s="7"/>
      <c r="E326" s="2"/>
    </row>
    <row r="327" spans="3:5" s="8" customFormat="1" ht="12.75">
      <c r="C327" s="7"/>
      <c r="E327" s="2"/>
    </row>
    <row r="328" spans="3:5" s="8" customFormat="1" ht="12.75">
      <c r="C328" s="7"/>
      <c r="E328" s="2"/>
    </row>
    <row r="329" spans="3:5" s="8" customFormat="1" ht="12.75">
      <c r="C329" s="7"/>
      <c r="E329" s="2"/>
    </row>
    <row r="330" spans="3:6" s="8" customFormat="1" ht="12.75">
      <c r="C330" s="7"/>
      <c r="E330" s="2"/>
      <c r="F330" s="4"/>
    </row>
    <row r="339" ht="11.25" customHeight="1"/>
    <row r="340" ht="11.25" customHeight="1" hidden="1"/>
    <row r="341" ht="12.75" hidden="1"/>
    <row r="342" ht="12.75" hidden="1"/>
    <row r="343" ht="12.75" hidden="1"/>
    <row r="344" ht="12.75" hidden="1"/>
    <row r="345" ht="12.75" hidden="1"/>
    <row r="346" ht="12.75" hidden="1"/>
  </sheetData>
  <sheetProtection/>
  <mergeCells count="4">
    <mergeCell ref="C320:E320"/>
    <mergeCell ref="A1:E1"/>
    <mergeCell ref="C318:E318"/>
    <mergeCell ref="C313:D313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2023-01-21T14:47:14Z</cp:lastPrinted>
  <dcterms:created xsi:type="dcterms:W3CDTF">2001-03-21T05:21:19Z</dcterms:created>
  <dcterms:modified xsi:type="dcterms:W3CDTF">2023-01-21T14:47:17Z</dcterms:modified>
  <cp:category/>
  <cp:version/>
  <cp:contentType/>
  <cp:contentStatus/>
</cp:coreProperties>
</file>