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J164" i="1" l="1"/>
  <c r="J185" i="1"/>
  <c r="G163" i="1" l="1"/>
  <c r="O149" i="1"/>
  <c r="Q103" i="1" l="1"/>
  <c r="Q105" i="1" s="1"/>
  <c r="M103" i="1"/>
  <c r="H105" i="1"/>
  <c r="B156" i="1" l="1"/>
  <c r="B141" i="1" l="1"/>
  <c r="B140" i="1"/>
  <c r="H164" i="1" l="1"/>
  <c r="H167" i="1" s="1"/>
  <c r="I163" i="1" l="1"/>
  <c r="E149" i="1" l="1"/>
  <c r="E156" i="1" s="1"/>
  <c r="K141" i="1"/>
  <c r="Q141" i="1"/>
  <c r="T141" i="1"/>
  <c r="E141" i="1"/>
  <c r="E103" i="1"/>
  <c r="E105" i="1" s="1"/>
  <c r="C95" i="1"/>
  <c r="W138" i="1" l="1"/>
  <c r="W141" i="1" s="1"/>
  <c r="C136" i="1"/>
  <c r="C139" i="1"/>
  <c r="C102" i="1"/>
  <c r="C101" i="1"/>
  <c r="C162" i="1"/>
  <c r="C104" i="1" l="1"/>
  <c r="C163" i="1"/>
  <c r="B105" i="1"/>
  <c r="C100" i="1"/>
  <c r="E165" i="1" l="1"/>
  <c r="E164" i="1"/>
  <c r="E167" i="1" s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38" i="1"/>
  <c r="H141" i="1" s="1"/>
  <c r="F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I176" i="1" l="1"/>
  <c r="S190" i="1" l="1"/>
  <c r="S155" i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L155" i="1"/>
  <c r="I155" i="1" l="1"/>
  <c r="I145" i="1"/>
  <c r="G170" i="1" l="1"/>
  <c r="F227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F103" i="1" l="1"/>
  <c r="G103" i="1"/>
  <c r="I103" i="1"/>
  <c r="I105" i="1" s="1"/>
  <c r="J103" i="1"/>
  <c r="K103" i="1"/>
  <c r="L103" i="1"/>
  <c r="M104" i="1"/>
  <c r="N103" i="1"/>
  <c r="O103" i="1"/>
  <c r="P103" i="1"/>
  <c r="R104" i="1"/>
  <c r="S103" i="1"/>
  <c r="T104" i="1"/>
  <c r="U103" i="1"/>
  <c r="V103" i="1"/>
  <c r="W103" i="1"/>
  <c r="Y104" i="1"/>
  <c r="C103" i="1" l="1"/>
  <c r="C105" i="1" s="1"/>
  <c r="I104" i="1"/>
  <c r="H104" i="1"/>
  <c r="P104" i="1"/>
  <c r="P105" i="1"/>
  <c r="L104" i="1"/>
  <c r="L105" i="1"/>
  <c r="W104" i="1"/>
  <c r="W105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T145" i="1" l="1"/>
  <c r="J173" i="1" l="1"/>
  <c r="B165" i="1" l="1"/>
  <c r="B164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O138" i="1"/>
  <c r="P138" i="1"/>
  <c r="Q140" i="1"/>
  <c r="R138" i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O141" i="1"/>
  <c r="R140" i="1"/>
  <c r="R141" i="1"/>
  <c r="J140" i="1"/>
  <c r="J141" i="1"/>
  <c r="U140" i="1"/>
  <c r="U141" i="1"/>
  <c r="M140" i="1"/>
  <c r="M141" i="1"/>
  <c r="I140" i="1"/>
  <c r="I141" i="1"/>
  <c r="V140" i="1"/>
  <c r="V141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4" i="1"/>
  <c r="C226" i="1" s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C184" i="1"/>
  <c r="D184" i="1" s="1"/>
  <c r="C183" i="1"/>
  <c r="D183" i="1" s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7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B112" i="1"/>
  <c r="C111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C25" i="1"/>
  <c r="D25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F11" i="1"/>
  <c r="E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38" i="1" l="1"/>
  <c r="C141" i="1" s="1"/>
  <c r="D141" i="1" s="1"/>
  <c r="D139" i="1"/>
  <c r="C173" i="1"/>
  <c r="C164" i="1"/>
  <c r="C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D164" i="1" s="1"/>
  <c r="C205" i="1"/>
  <c r="D205" i="1" s="1"/>
  <c r="D204" i="1"/>
  <c r="C149" i="1"/>
  <c r="C151" i="1" s="1"/>
  <c r="D151" i="1" s="1"/>
  <c r="D113" i="1"/>
  <c r="C127" i="1"/>
  <c r="D127" i="1" s="1"/>
  <c r="D105" i="1"/>
  <c r="D104" i="1"/>
  <c r="C120" i="1"/>
  <c r="D120" i="1" s="1"/>
  <c r="D119" i="1"/>
  <c r="C112" i="1"/>
  <c r="D112" i="1" s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2" i="1"/>
  <c r="D22" i="1" s="1"/>
  <c r="C29" i="1"/>
  <c r="D29" i="1" s="1"/>
  <c r="D173" i="1"/>
  <c r="C182" i="1"/>
  <c r="D182" i="1" s="1"/>
  <c r="D7" i="1"/>
  <c r="C13" i="1"/>
  <c r="C32" i="1"/>
  <c r="D32" i="1" s="1"/>
  <c r="D12" i="1"/>
  <c r="C26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38" i="1" l="1"/>
  <c r="C166" i="1"/>
  <c r="D166" i="1" s="1"/>
  <c r="D165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<sst xmlns="http://schemas.openxmlformats.org/spreadsheetml/2006/main" count="275" uniqueCount="219">
  <si>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</si>
  <si>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</si>
  <si>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</si>
  <si>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</si>
  <si>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</si>
  <si>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</si>
  <si>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</si>
  <si>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</si>
  <si>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</si>
  <si>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</si>
  <si>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</si>
  <si>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</si>
  <si>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</si>
  <si>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</si>
  <si>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</si>
  <si>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</si>
  <si>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</si>
  <si>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</si>
  <si>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</si>
  <si>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</si>
  <si>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</si>
  <si>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</si>
  <si>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</si>
  <si>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</si>
  <si>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</si>
  <si>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</si>
  <si>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</si>
  <si>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</si>
  <si>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</si>
  <si>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</si>
  <si>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</si>
  <si>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</si>
  <si>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</si>
  <si>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</si>
  <si>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</si>
  <si>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</si>
  <si>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</si>
  <si>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</si>
  <si>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</si>
  <si>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</si>
  <si>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</si>
  <si>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</si>
  <si>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</si>
  <si>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</si>
  <si>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</si>
  <si>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</si>
  <si>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</si>
  <si>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</si>
  <si>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</si>
  <si>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</si>
  <si>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</si>
  <si>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</si>
  <si>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</si>
  <si>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</si>
  <si>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</si>
  <si>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</si>
  <si>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</si>
  <si>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</si>
  <si>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</si>
  <si>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</si>
  <si>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</si>
  <si>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</si>
  <si>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</si>
  <si>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</si>
  <si>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</si>
  <si>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</si>
  <si>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</si>
  <si>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</si>
  <si>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</si>
  <si>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</si>
  <si>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</si>
  <si>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</si>
  <si>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</si>
  <si>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</si>
  <si>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</si>
  <si>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</si>
  <si>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</si>
  <si>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</si>
  <si>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</si>
  <si>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</si>
  <si>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</si>
  <si>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</si>
  <si>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</si>
  <si>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</si>
  <si>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</si>
  <si>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</si>
  <si>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</si>
  <si>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</si>
  <si>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</si>
  <si>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</si>
  <si>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</si>
  <si>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</si>
  <si>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</si>
  <si>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</si>
  <si>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</si>
  <si>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</si>
  <si>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</si>
  <si>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</si>
  <si>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</si>
  <si>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</si>
  <si>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</si>
  <si>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</si>
  <si>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</si>
  <si>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</si>
  <si>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</si>
  <si>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</si>
  <si>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</si>
  <si>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</si>
  <si>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</si>
  <si>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</si>
  <si>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</si>
  <si>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</si>
  <si>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</si>
  <si>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</si>
  <si>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</si>
  <si>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</si>
  <si>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</si>
  <si>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</si>
  <si>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</si>
  <si>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</si>
  <si>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</si>
  <si>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</si>
  <si>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</si>
  <si>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</si>
  <si>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</si>
  <si>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</si>
  <si>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</si>
  <si>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</si>
  <si>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</si>
  <si>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</si>
  <si>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</si>
  <si>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</si>
  <si>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</si>
  <si>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</si>
  <si>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</si>
  <si>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</si>
  <si>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</si>
  <si>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</si>
  <si>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</si>
  <si>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</si>
  <si>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</si>
  <si>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</si>
  <si>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</si>
  <si>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</si>
  <si>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</si>
  <si>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</si>
  <si>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</si>
  <si>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</si>
  <si>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</si>
  <si>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</si>
  <si>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</si>
  <si>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</si>
  <si>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</si>
  <si>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</si>
  <si>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</si>
  <si>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</si>
  <si>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</si>
  <si>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</si>
  <si>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</si>
  <si>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</si>
  <si>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</si>
  <si>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</si>
  <si>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</si>
  <si>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</si>
  <si>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</si>
  <si>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</si>
  <si>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</si>
  <si>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</si>
  <si>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</si>
  <si>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</si>
  <si>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</si>
  <si>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</si>
  <si>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</si>
  <si>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</si>
  <si>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</si>
  <si>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</si>
  <si>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</si>
  <si>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</si>
  <si>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</si>
  <si>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</si>
  <si>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</si>
  <si>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</si>
  <si>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</si>
  <si>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</si>
  <si>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</si>
  <si>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</si>
  <si>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</si>
  <si>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</si>
  <si>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</si>
  <si>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</si>
  <si>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</si>
  <si>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</si>
  <si>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</si>
  <si>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</si>
  <si>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</si>
  <si>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</si>
  <si>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</si>
  <si>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</si>
  <si>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</si>
  <si>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</si>
  <si>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</si>
  <si>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</si>
  <si>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</si>
  <si>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</si>
  <si>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</si>
  <si>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</si>
  <si>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</si>
  <si>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</si>
  <si>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</si>
  <si>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</si>
  <si>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</si>
  <si>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</si>
  <si>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</si>
  <si>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</si>
  <si>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</si>
  <si>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</si>
  <si>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</si>
  <si>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</si>
  <si>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Информация о сельскохозяйственных работах по состоянию на 31 октября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</si>
</sst>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167" sqref="A167:XFD16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3" width="13.7109375" style="1" customWidth="1"/>
    <col min="24" max="24" width="13.7109375" style="95" customWidth="1"/>
    <col min="25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5"/>
      <c r="X3" s="161" t="s">
        <v>2</v>
      </c>
      <c r="Y3" s="6"/>
    </row>
    <row r="4" spans="1:26" s="2" customFormat="1" ht="17.25" customHeight="1" thickBot="1" x14ac:dyDescent="0.35">
      <c r="A4" s="175" t="s">
        <v>3</v>
      </c>
      <c r="B4" s="178" t="s">
        <v>190</v>
      </c>
      <c r="C4" s="181" t="s">
        <v>191</v>
      </c>
      <c r="D4" s="181" t="s">
        <v>192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87" t="s">
        <v>5</v>
      </c>
      <c r="F5" s="187" t="s">
        <v>6</v>
      </c>
      <c r="G5" s="187" t="s">
        <v>7</v>
      </c>
      <c r="H5" s="187" t="s">
        <v>8</v>
      </c>
      <c r="I5" s="187" t="s">
        <v>9</v>
      </c>
      <c r="J5" s="187" t="s">
        <v>10</v>
      </c>
      <c r="K5" s="187" t="s">
        <v>11</v>
      </c>
      <c r="L5" s="187" t="s">
        <v>12</v>
      </c>
      <c r="M5" s="187" t="s">
        <v>13</v>
      </c>
      <c r="N5" s="187" t="s">
        <v>14</v>
      </c>
      <c r="O5" s="187" t="s">
        <v>15</v>
      </c>
      <c r="P5" s="187" t="s">
        <v>16</v>
      </c>
      <c r="Q5" s="187" t="s">
        <v>17</v>
      </c>
      <c r="R5" s="187" t="s">
        <v>18</v>
      </c>
      <c r="S5" s="187" t="s">
        <v>19</v>
      </c>
      <c r="T5" s="187" t="s">
        <v>20</v>
      </c>
      <c r="U5" s="187" t="s">
        <v>21</v>
      </c>
      <c r="V5" s="187" t="s">
        <v>22</v>
      </c>
      <c r="W5" s="187" t="s">
        <v>23</v>
      </c>
      <c r="X5" s="187" t="s">
        <v>24</v>
      </c>
      <c r="Y5" s="187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13">
        <v>1991</v>
      </c>
      <c r="F8" s="113">
        <v>1406</v>
      </c>
      <c r="G8" s="113">
        <v>3539</v>
      </c>
      <c r="H8" s="113">
        <v>3033</v>
      </c>
      <c r="I8" s="113">
        <v>1398</v>
      </c>
      <c r="J8" s="113">
        <v>3127</v>
      </c>
      <c r="K8" s="113">
        <v>2331</v>
      </c>
      <c r="L8" s="113">
        <v>2804</v>
      </c>
      <c r="M8" s="113">
        <v>2797</v>
      </c>
      <c r="N8" s="113">
        <v>794</v>
      </c>
      <c r="O8" s="113">
        <v>1300</v>
      </c>
      <c r="P8" s="113">
        <v>1997</v>
      </c>
      <c r="Q8" s="113">
        <v>2963</v>
      </c>
      <c r="R8" s="113">
        <v>3011</v>
      </c>
      <c r="S8" s="113">
        <v>3898</v>
      </c>
      <c r="T8" s="113">
        <v>2317</v>
      </c>
      <c r="U8" s="113">
        <v>1977</v>
      </c>
      <c r="V8" s="113">
        <v>720</v>
      </c>
      <c r="W8" s="113">
        <v>1922</v>
      </c>
      <c r="X8" s="113">
        <v>4024</v>
      </c>
      <c r="Y8" s="113">
        <v>2218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140">
        <f t="shared" si="1"/>
        <v>0.96276595744680848</v>
      </c>
      <c r="F9" s="140">
        <f t="shared" si="1"/>
        <v>0.98597475455820471</v>
      </c>
      <c r="G9" s="140">
        <f t="shared" si="1"/>
        <v>1.0688613711869526</v>
      </c>
      <c r="H9" s="140">
        <f t="shared" si="1"/>
        <v>1.0066379024228345</v>
      </c>
      <c r="I9" s="140">
        <f t="shared" si="1"/>
        <v>1.0123099203475743</v>
      </c>
      <c r="J9" s="140">
        <f t="shared" si="1"/>
        <v>0.96661514683153016</v>
      </c>
      <c r="K9" s="140">
        <f t="shared" si="1"/>
        <v>1.0523702031602709</v>
      </c>
      <c r="L9" s="140">
        <f t="shared" si="1"/>
        <v>1.0039384174722521</v>
      </c>
      <c r="M9" s="140">
        <f t="shared" si="1"/>
        <v>1.226216571679088</v>
      </c>
      <c r="N9" s="140">
        <f t="shared" si="1"/>
        <v>1.1473988439306357</v>
      </c>
      <c r="O9" s="140">
        <f t="shared" si="1"/>
        <v>0.82330588980367325</v>
      </c>
      <c r="P9" s="140">
        <f t="shared" si="1"/>
        <v>1</v>
      </c>
      <c r="Q9" s="140">
        <f t="shared" si="1"/>
        <v>1.0597281831187411</v>
      </c>
      <c r="R9" s="140">
        <f t="shared" si="1"/>
        <v>1</v>
      </c>
      <c r="S9" s="140">
        <f t="shared" si="1"/>
        <v>1.2185057830572055</v>
      </c>
      <c r="T9" s="140">
        <f t="shared" si="1"/>
        <v>0.99271636675235642</v>
      </c>
      <c r="U9" s="140">
        <f t="shared" si="1"/>
        <v>0.95692158760890611</v>
      </c>
      <c r="V9" s="140">
        <f t="shared" si="1"/>
        <v>1.051094890510949</v>
      </c>
      <c r="W9" s="140">
        <f t="shared" si="1"/>
        <v>1.0196286472148541</v>
      </c>
      <c r="X9" s="140">
        <f t="shared" si="1"/>
        <v>1.0062515628907227</v>
      </c>
      <c r="Y9" s="140">
        <f t="shared" si="1"/>
        <v>1.034032634032634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13">
        <v>1901</v>
      </c>
      <c r="F10" s="113">
        <v>1336</v>
      </c>
      <c r="G10" s="113">
        <v>3539</v>
      </c>
      <c r="H10" s="113">
        <v>2944</v>
      </c>
      <c r="I10" s="113">
        <v>1318</v>
      </c>
      <c r="J10" s="113">
        <v>3023</v>
      </c>
      <c r="K10" s="113">
        <v>2151</v>
      </c>
      <c r="L10" s="113">
        <v>2804</v>
      </c>
      <c r="M10" s="113">
        <v>2797</v>
      </c>
      <c r="N10" s="113">
        <v>794</v>
      </c>
      <c r="O10" s="113">
        <v>1211</v>
      </c>
      <c r="P10" s="113">
        <v>1997</v>
      </c>
      <c r="Q10" s="113">
        <v>2823</v>
      </c>
      <c r="R10" s="113">
        <v>3011</v>
      </c>
      <c r="S10" s="113">
        <v>3898</v>
      </c>
      <c r="T10" s="113">
        <v>1963</v>
      </c>
      <c r="U10" s="113">
        <v>1913</v>
      </c>
      <c r="V10" s="113">
        <v>660</v>
      </c>
      <c r="W10" s="113">
        <v>1809</v>
      </c>
      <c r="X10" s="113">
        <v>3934</v>
      </c>
      <c r="Y10" s="113">
        <v>1973</v>
      </c>
    </row>
    <row r="11" spans="1:26" s="12" customFormat="1" ht="30" hidden="1" customHeight="1" x14ac:dyDescent="0.2">
      <c r="A11" s="11" t="s">
        <v>30</v>
      </c>
      <c r="B11" s="14">
        <v>0.97</v>
      </c>
      <c r="C11" s="14">
        <v>0.97</v>
      </c>
      <c r="D11" s="15"/>
      <c r="E11" s="140">
        <f>E10/E8</f>
        <v>0.95479658463083883</v>
      </c>
      <c r="F11" s="140">
        <f t="shared" ref="F11:Y11" si="2">F10/F8</f>
        <v>0.9502133712660028</v>
      </c>
      <c r="G11" s="140">
        <f t="shared" si="2"/>
        <v>1</v>
      </c>
      <c r="H11" s="140">
        <f t="shared" si="2"/>
        <v>0.97065611605670954</v>
      </c>
      <c r="I11" s="140">
        <f t="shared" si="2"/>
        <v>0.94277539341917027</v>
      </c>
      <c r="J11" s="140">
        <f t="shared" si="2"/>
        <v>0.9667412855772306</v>
      </c>
      <c r="K11" s="140">
        <v>0.97</v>
      </c>
      <c r="L11" s="140">
        <f t="shared" si="2"/>
        <v>1</v>
      </c>
      <c r="M11" s="140">
        <f t="shared" si="2"/>
        <v>1</v>
      </c>
      <c r="N11" s="140">
        <f t="shared" si="2"/>
        <v>1</v>
      </c>
      <c r="O11" s="140">
        <v>0.94</v>
      </c>
      <c r="P11" s="140">
        <f t="shared" si="2"/>
        <v>1</v>
      </c>
      <c r="Q11" s="140">
        <f t="shared" si="2"/>
        <v>0.95275059061761724</v>
      </c>
      <c r="R11" s="140">
        <f t="shared" si="2"/>
        <v>1</v>
      </c>
      <c r="S11" s="140">
        <f t="shared" si="2"/>
        <v>1</v>
      </c>
      <c r="T11" s="140">
        <f t="shared" si="2"/>
        <v>0.84721622788088047</v>
      </c>
      <c r="U11" s="140">
        <f t="shared" si="2"/>
        <v>0.96762771876580678</v>
      </c>
      <c r="V11" s="140">
        <v>0.97</v>
      </c>
      <c r="W11" s="140">
        <f t="shared" si="2"/>
        <v>0.94120707596253905</v>
      </c>
      <c r="X11" s="140">
        <f t="shared" si="2"/>
        <v>0.97763419483101388</v>
      </c>
      <c r="Y11" s="140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141">
        <v>1630</v>
      </c>
      <c r="F12" s="141">
        <v>728</v>
      </c>
      <c r="G12" s="141">
        <v>2552</v>
      </c>
      <c r="H12" s="141">
        <v>1253</v>
      </c>
      <c r="I12" s="141">
        <v>680</v>
      </c>
      <c r="J12" s="141">
        <v>2600</v>
      </c>
      <c r="K12" s="141">
        <v>1201</v>
      </c>
      <c r="L12" s="141">
        <v>607</v>
      </c>
      <c r="M12" s="141">
        <v>968</v>
      </c>
      <c r="N12" s="141">
        <v>35</v>
      </c>
      <c r="O12" s="141">
        <v>517</v>
      </c>
      <c r="P12" s="141">
        <v>950</v>
      </c>
      <c r="Q12" s="141">
        <v>2963</v>
      </c>
      <c r="R12" s="141">
        <v>1650</v>
      </c>
      <c r="S12" s="141">
        <v>2878</v>
      </c>
      <c r="T12" s="141">
        <v>1772</v>
      </c>
      <c r="U12" s="141">
        <v>742</v>
      </c>
      <c r="V12" s="141">
        <v>720</v>
      </c>
      <c r="W12" s="141">
        <v>260</v>
      </c>
      <c r="X12" s="141">
        <v>3270</v>
      </c>
      <c r="Y12" s="141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0.5795388060604838</v>
      </c>
      <c r="D13" s="15"/>
      <c r="E13" s="114">
        <f t="shared" ref="E13:L13" si="3">E12/E8</f>
        <v>0.81868407835258661</v>
      </c>
      <c r="F13" s="114">
        <f t="shared" si="3"/>
        <v>0.51778093883357046</v>
      </c>
      <c r="G13" s="114">
        <f t="shared" si="3"/>
        <v>0.72110765753037587</v>
      </c>
      <c r="H13" s="114">
        <f t="shared" si="3"/>
        <v>0.41312232113419056</v>
      </c>
      <c r="I13" s="114">
        <f t="shared" si="3"/>
        <v>0.48640915593705292</v>
      </c>
      <c r="J13" s="114">
        <f t="shared" si="3"/>
        <v>0.83146786056923572</v>
      </c>
      <c r="K13" s="114">
        <f t="shared" si="3"/>
        <v>0.51522951522951521</v>
      </c>
      <c r="L13" s="114">
        <f t="shared" si="3"/>
        <v>0.21647646219686162</v>
      </c>
      <c r="M13" s="114">
        <f t="shared" ref="M13:Y13" si="4">M12/M8</f>
        <v>0.34608509116910974</v>
      </c>
      <c r="N13" s="114">
        <f t="shared" si="4"/>
        <v>4.4080604534005037E-2</v>
      </c>
      <c r="O13" s="114">
        <f t="shared" si="4"/>
        <v>0.39769230769230768</v>
      </c>
      <c r="P13" s="114">
        <f t="shared" si="4"/>
        <v>0.4757135703555333</v>
      </c>
      <c r="Q13" s="114">
        <f t="shared" si="4"/>
        <v>1</v>
      </c>
      <c r="R13" s="114">
        <f t="shared" si="4"/>
        <v>0.5479907007638658</v>
      </c>
      <c r="S13" s="114">
        <f t="shared" si="4"/>
        <v>0.73832734735761929</v>
      </c>
      <c r="T13" s="114">
        <f t="shared" si="4"/>
        <v>0.76478204574881314</v>
      </c>
      <c r="U13" s="114">
        <f t="shared" si="4"/>
        <v>0.37531613555892768</v>
      </c>
      <c r="V13" s="114">
        <f t="shared" si="4"/>
        <v>1</v>
      </c>
      <c r="W13" s="114">
        <f t="shared" si="4"/>
        <v>0.13527575442247658</v>
      </c>
      <c r="X13" s="114">
        <f t="shared" si="4"/>
        <v>0.812624254473161</v>
      </c>
      <c r="Y13" s="114">
        <f t="shared" si="4"/>
        <v>0.33814247069431919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13">
        <v>103</v>
      </c>
      <c r="F14" s="113">
        <v>390</v>
      </c>
      <c r="G14" s="113">
        <v>1190</v>
      </c>
      <c r="H14" s="113">
        <v>530</v>
      </c>
      <c r="I14" s="113"/>
      <c r="J14" s="113">
        <v>300</v>
      </c>
      <c r="K14" s="113">
        <v>975</v>
      </c>
      <c r="L14" s="113">
        <v>650</v>
      </c>
      <c r="M14" s="113">
        <v>700</v>
      </c>
      <c r="N14" s="113">
        <v>12</v>
      </c>
      <c r="O14" s="113">
        <v>88</v>
      </c>
      <c r="P14" s="113">
        <v>520</v>
      </c>
      <c r="Q14" s="113"/>
      <c r="R14" s="113">
        <v>1260</v>
      </c>
      <c r="S14" s="113">
        <v>465</v>
      </c>
      <c r="T14" s="113"/>
      <c r="U14" s="113">
        <v>300</v>
      </c>
      <c r="V14" s="113">
        <v>4</v>
      </c>
      <c r="W14" s="113">
        <v>50</v>
      </c>
      <c r="X14" s="113">
        <v>650</v>
      </c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14">
        <f t="shared" ref="E17:W17" si="6">E16/E15</f>
        <v>0.22108731466227347</v>
      </c>
      <c r="F17" s="114">
        <f t="shared" si="6"/>
        <v>0.30350584307178635</v>
      </c>
      <c r="G17" s="114">
        <f t="shared" si="6"/>
        <v>0.41043956043956048</v>
      </c>
      <c r="H17" s="114">
        <f t="shared" si="6"/>
        <v>1.19718792866941</v>
      </c>
      <c r="I17" s="114">
        <f t="shared" si="6"/>
        <v>0.56049382716049378</v>
      </c>
      <c r="J17" s="114">
        <f t="shared" si="6"/>
        <v>0.47447418738049713</v>
      </c>
      <c r="K17" s="114">
        <f t="shared" si="6"/>
        <v>0.8087397742570156</v>
      </c>
      <c r="L17" s="114">
        <f t="shared" si="6"/>
        <v>0.66863207547169812</v>
      </c>
      <c r="M17" s="114">
        <f t="shared" si="6"/>
        <v>1.0037217659137576</v>
      </c>
      <c r="N17" s="114">
        <f t="shared" si="6"/>
        <v>0.50239234449760761</v>
      </c>
      <c r="O17" s="114">
        <f t="shared" si="6"/>
        <v>0.89446494464944648</v>
      </c>
      <c r="P17" s="114">
        <f t="shared" si="6"/>
        <v>0.21992914083259524</v>
      </c>
      <c r="Q17" s="114">
        <f t="shared" si="6"/>
        <v>0.39165402124430959</v>
      </c>
      <c r="R17" s="114">
        <f t="shared" si="6"/>
        <v>0.34362934362934361</v>
      </c>
      <c r="S17" s="114">
        <f t="shared" si="6"/>
        <v>0.68427276310603069</v>
      </c>
      <c r="T17" s="114">
        <f t="shared" si="6"/>
        <v>0.65484247374562432</v>
      </c>
      <c r="U17" s="114">
        <f t="shared" si="6"/>
        <v>0.33252647503782151</v>
      </c>
      <c r="V17" s="114">
        <f t="shared" si="6"/>
        <v>0.77345415778251603</v>
      </c>
      <c r="W17" s="114">
        <f t="shared" si="6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15">
        <v>7450</v>
      </c>
      <c r="F20" s="115">
        <v>3312</v>
      </c>
      <c r="G20" s="115">
        <v>3845</v>
      </c>
      <c r="H20" s="115">
        <v>6912</v>
      </c>
      <c r="I20" s="115">
        <v>2567</v>
      </c>
      <c r="J20" s="115">
        <v>6276</v>
      </c>
      <c r="K20" s="115">
        <v>2486</v>
      </c>
      <c r="L20" s="115">
        <v>3533</v>
      </c>
      <c r="M20" s="115">
        <v>4751</v>
      </c>
      <c r="N20" s="115">
        <v>1784</v>
      </c>
      <c r="O20" s="115">
        <v>3117</v>
      </c>
      <c r="P20" s="115">
        <v>6485</v>
      </c>
      <c r="Q20" s="115">
        <v>6080</v>
      </c>
      <c r="R20" s="115">
        <v>3411</v>
      </c>
      <c r="S20" s="115">
        <v>7307</v>
      </c>
      <c r="T20" s="115">
        <v>4019</v>
      </c>
      <c r="U20" s="115">
        <v>1720</v>
      </c>
      <c r="V20" s="115">
        <v>2225</v>
      </c>
      <c r="W20" s="115">
        <v>6102</v>
      </c>
      <c r="X20" s="115">
        <v>3776</v>
      </c>
      <c r="Y20" s="115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7">E21/E20</f>
        <v>0</v>
      </c>
      <c r="F22" s="116">
        <f t="shared" si="7"/>
        <v>0</v>
      </c>
      <c r="G22" s="116">
        <f t="shared" si="7"/>
        <v>0</v>
      </c>
      <c r="H22" s="116">
        <f t="shared" si="7"/>
        <v>0</v>
      </c>
      <c r="I22" s="116">
        <f t="shared" si="7"/>
        <v>0</v>
      </c>
      <c r="J22" s="116">
        <f t="shared" si="7"/>
        <v>0</v>
      </c>
      <c r="K22" s="116">
        <f t="shared" si="7"/>
        <v>0</v>
      </c>
      <c r="L22" s="116">
        <f t="shared" si="7"/>
        <v>0</v>
      </c>
      <c r="M22" s="116">
        <f t="shared" si="7"/>
        <v>0</v>
      </c>
      <c r="N22" s="116">
        <f t="shared" si="7"/>
        <v>0</v>
      </c>
      <c r="O22" s="116">
        <f t="shared" si="7"/>
        <v>0</v>
      </c>
      <c r="P22" s="116">
        <f t="shared" si="7"/>
        <v>0</v>
      </c>
      <c r="Q22" s="116">
        <f t="shared" si="7"/>
        <v>0</v>
      </c>
      <c r="R22" s="116">
        <f t="shared" si="7"/>
        <v>0</v>
      </c>
      <c r="S22" s="116">
        <f t="shared" si="7"/>
        <v>0</v>
      </c>
      <c r="T22" s="116">
        <f t="shared" si="7"/>
        <v>0</v>
      </c>
      <c r="U22" s="116">
        <f t="shared" si="7"/>
        <v>0</v>
      </c>
      <c r="V22" s="116">
        <f t="shared" si="7"/>
        <v>0</v>
      </c>
      <c r="W22" s="116">
        <f t="shared" si="7"/>
        <v>0</v>
      </c>
      <c r="X22" s="116">
        <f t="shared" si="7"/>
        <v>0</v>
      </c>
      <c r="Y22" s="116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8">F23/F21</f>
        <v>#DIV/0!</v>
      </c>
      <c r="G24" s="114" t="e">
        <f t="shared" si="8"/>
        <v>#DIV/0!</v>
      </c>
      <c r="H24" s="114" t="e">
        <f t="shared" si="8"/>
        <v>#DIV/0!</v>
      </c>
      <c r="I24" s="114" t="e">
        <f t="shared" si="8"/>
        <v>#DIV/0!</v>
      </c>
      <c r="J24" s="114" t="e">
        <f t="shared" si="8"/>
        <v>#DIV/0!</v>
      </c>
      <c r="K24" s="114" t="e">
        <f t="shared" si="8"/>
        <v>#DIV/0!</v>
      </c>
      <c r="L24" s="114" t="e">
        <f t="shared" si="8"/>
        <v>#DIV/0!</v>
      </c>
      <c r="M24" s="114" t="e">
        <f t="shared" si="8"/>
        <v>#DIV/0!</v>
      </c>
      <c r="N24" s="114" t="e">
        <f t="shared" si="8"/>
        <v>#DIV/0!</v>
      </c>
      <c r="O24" s="114" t="e">
        <f t="shared" si="8"/>
        <v>#DIV/0!</v>
      </c>
      <c r="P24" s="114" t="e">
        <f t="shared" si="8"/>
        <v>#DIV/0!</v>
      </c>
      <c r="Q24" s="114" t="e">
        <f t="shared" si="8"/>
        <v>#DIV/0!</v>
      </c>
      <c r="R24" s="114" t="e">
        <f t="shared" si="8"/>
        <v>#DIV/0!</v>
      </c>
      <c r="S24" s="114" t="e">
        <f t="shared" si="8"/>
        <v>#DIV/0!</v>
      </c>
      <c r="T24" s="114" t="e">
        <f t="shared" si="8"/>
        <v>#DIV/0!</v>
      </c>
      <c r="U24" s="114" t="e">
        <f t="shared" si="8"/>
        <v>#DIV/0!</v>
      </c>
      <c r="V24" s="114" t="e">
        <f t="shared" si="8"/>
        <v>#DIV/0!</v>
      </c>
      <c r="W24" s="114" t="e">
        <f t="shared" si="8"/>
        <v>#DIV/0!</v>
      </c>
      <c r="X24" s="114" t="e">
        <f t="shared" si="8"/>
        <v>#DIV/0!</v>
      </c>
      <c r="Y24" s="114" t="e">
        <f t="shared" si="8"/>
        <v>#DIV/0!</v>
      </c>
    </row>
    <row r="25" spans="1:26" s="12" customFormat="1" ht="30" hidden="1" customHeight="1" x14ac:dyDescent="0.2">
      <c r="A25" s="13" t="s">
        <v>44</v>
      </c>
      <c r="B25" s="23">
        <v>80216</v>
      </c>
      <c r="C25" s="23">
        <f>SUM(E25:Y25)</f>
        <v>79864</v>
      </c>
      <c r="D25" s="15">
        <f t="shared" si="0"/>
        <v>0.99561184801037195</v>
      </c>
      <c r="E25" s="94">
        <v>5960</v>
      </c>
      <c r="F25" s="94">
        <v>2969</v>
      </c>
      <c r="G25" s="94">
        <v>3500</v>
      </c>
      <c r="H25" s="94">
        <v>5710</v>
      </c>
      <c r="I25" s="94">
        <v>1625</v>
      </c>
      <c r="J25" s="94">
        <v>6276</v>
      </c>
      <c r="K25" s="94">
        <v>2321</v>
      </c>
      <c r="L25" s="94">
        <v>3150</v>
      </c>
      <c r="M25" s="94">
        <v>3672</v>
      </c>
      <c r="N25" s="94">
        <v>1784</v>
      </c>
      <c r="O25" s="94">
        <v>2709</v>
      </c>
      <c r="P25" s="94">
        <v>6400</v>
      </c>
      <c r="Q25" s="94">
        <v>5533</v>
      </c>
      <c r="R25" s="94">
        <v>3411</v>
      </c>
      <c r="S25" s="94">
        <v>7307</v>
      </c>
      <c r="T25" s="94">
        <v>3436</v>
      </c>
      <c r="U25" s="94">
        <v>1330</v>
      </c>
      <c r="V25" s="94">
        <v>1495</v>
      </c>
      <c r="W25" s="94">
        <v>6102</v>
      </c>
      <c r="X25" s="94">
        <v>3400</v>
      </c>
      <c r="Y25" s="94">
        <v>1774</v>
      </c>
    </row>
    <row r="26" spans="1:26" s="12" customFormat="1" ht="30" hidden="1" customHeight="1" x14ac:dyDescent="0.2">
      <c r="A26" s="18" t="s">
        <v>45</v>
      </c>
      <c r="B26" s="28">
        <f t="shared" ref="B26:Y26" si="9">B25/B20</f>
        <v>0.79747879944724465</v>
      </c>
      <c r="C26" s="28">
        <f t="shared" si="9"/>
        <v>0.89385324797421317</v>
      </c>
      <c r="D26" s="15"/>
      <c r="E26" s="117">
        <f t="shared" si="9"/>
        <v>0.8</v>
      </c>
      <c r="F26" s="117">
        <f t="shared" si="9"/>
        <v>0.89643719806763289</v>
      </c>
      <c r="G26" s="117">
        <f t="shared" si="9"/>
        <v>0.91027308192457734</v>
      </c>
      <c r="H26" s="117">
        <f t="shared" si="9"/>
        <v>0.82609953703703709</v>
      </c>
      <c r="I26" s="117">
        <f t="shared" si="9"/>
        <v>0.63303467082197118</v>
      </c>
      <c r="J26" s="117">
        <f t="shared" si="9"/>
        <v>1</v>
      </c>
      <c r="K26" s="117">
        <f t="shared" si="9"/>
        <v>0.9336283185840708</v>
      </c>
      <c r="L26" s="117">
        <f t="shared" si="9"/>
        <v>0.89159354656099632</v>
      </c>
      <c r="M26" s="117">
        <f t="shared" si="9"/>
        <v>0.77288991791201855</v>
      </c>
      <c r="N26" s="117">
        <f t="shared" si="9"/>
        <v>1</v>
      </c>
      <c r="O26" s="117">
        <f t="shared" si="9"/>
        <v>0.86910490856592881</v>
      </c>
      <c r="P26" s="117">
        <f t="shared" si="9"/>
        <v>0.98689282960678493</v>
      </c>
      <c r="Q26" s="117">
        <f t="shared" si="9"/>
        <v>0.91003289473684212</v>
      </c>
      <c r="R26" s="117">
        <f t="shared" si="9"/>
        <v>1</v>
      </c>
      <c r="S26" s="117">
        <f t="shared" si="9"/>
        <v>1</v>
      </c>
      <c r="T26" s="117">
        <f t="shared" si="9"/>
        <v>0.85493903956208017</v>
      </c>
      <c r="U26" s="117">
        <f t="shared" si="9"/>
        <v>0.77325581395348841</v>
      </c>
      <c r="V26" s="117">
        <f t="shared" si="9"/>
        <v>0.67191011235955056</v>
      </c>
      <c r="W26" s="117">
        <f t="shared" si="9"/>
        <v>1</v>
      </c>
      <c r="X26" s="117">
        <f t="shared" si="9"/>
        <v>0.90042372881355937</v>
      </c>
      <c r="Y26" s="117">
        <f t="shared" si="9"/>
        <v>0.81004566210045659</v>
      </c>
    </row>
    <row r="27" spans="1:26" s="91" customFormat="1" ht="30" hidden="1" customHeight="1" x14ac:dyDescent="0.2">
      <c r="A27" s="88" t="s">
        <v>188</v>
      </c>
      <c r="B27" s="89">
        <v>10</v>
      </c>
      <c r="C27" s="23">
        <f t="shared" ref="C27:C33" si="10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12.906851719771497</v>
      </c>
      <c r="D29" s="15">
        <f t="shared" si="0"/>
        <v>40.754064977921132</v>
      </c>
      <c r="E29" s="116">
        <f t="shared" si="11"/>
        <v>0.67114093959731547</v>
      </c>
      <c r="F29" s="116">
        <f t="shared" si="11"/>
        <v>0.33303140096618356</v>
      </c>
      <c r="G29" s="116">
        <f t="shared" si="11"/>
        <v>1.3003901170351105E-2</v>
      </c>
      <c r="H29" s="116">
        <f t="shared" si="11"/>
        <v>0.16203703703703703</v>
      </c>
      <c r="I29" s="116">
        <f t="shared" si="11"/>
        <v>0.47136735488897546</v>
      </c>
      <c r="J29" s="116">
        <f t="shared" si="11"/>
        <v>1</v>
      </c>
      <c r="K29" s="116">
        <f t="shared" si="11"/>
        <v>1</v>
      </c>
      <c r="L29" s="116">
        <f t="shared" si="11"/>
        <v>0.41069912255873198</v>
      </c>
      <c r="M29" s="116">
        <f t="shared" si="11"/>
        <v>2.1048200378867607E-2</v>
      </c>
      <c r="N29" s="116">
        <f t="shared" si="11"/>
        <v>1</v>
      </c>
      <c r="O29" s="116">
        <f t="shared" si="11"/>
        <v>0.65351299326275269</v>
      </c>
      <c r="P29" s="116">
        <f t="shared" si="11"/>
        <v>0.98689282960678493</v>
      </c>
      <c r="Q29" s="116">
        <f t="shared" si="11"/>
        <v>1</v>
      </c>
      <c r="R29" s="116">
        <f t="shared" si="11"/>
        <v>0.96745822339489884</v>
      </c>
      <c r="S29" s="116">
        <f t="shared" si="11"/>
        <v>0.80402353907212265</v>
      </c>
      <c r="T29" s="116">
        <f t="shared" si="11"/>
        <v>0.77730778800696687</v>
      </c>
      <c r="U29" s="116">
        <f t="shared" si="11"/>
        <v>0</v>
      </c>
      <c r="V29" s="116">
        <f t="shared" si="11"/>
        <v>0</v>
      </c>
      <c r="W29" s="116">
        <f t="shared" si="11"/>
        <v>1</v>
      </c>
      <c r="X29" s="116">
        <f t="shared" si="11"/>
        <v>0.63532838983050843</v>
      </c>
      <c r="Y29" s="116">
        <f t="shared" si="11"/>
        <v>1</v>
      </c>
    </row>
    <row r="30" spans="1:26" s="12" customFormat="1" ht="30" hidden="1" customHeight="1" x14ac:dyDescent="0.2">
      <c r="A30" s="11" t="s">
        <v>193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10"/>
        <v>0</v>
      </c>
      <c r="D32" s="15" t="e">
        <f t="shared" si="0"/>
        <v>#DIV/0!</v>
      </c>
      <c r="E32" s="116">
        <f>E31/E30</f>
        <v>0</v>
      </c>
      <c r="F32" s="116">
        <f t="shared" ref="F32:Y32" si="12">F31/F30</f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0</v>
      </c>
      <c r="L32" s="116">
        <f t="shared" si="12"/>
        <v>0</v>
      </c>
      <c r="M32" s="116">
        <f t="shared" si="12"/>
        <v>0</v>
      </c>
      <c r="N32" s="116">
        <f t="shared" si="12"/>
        <v>0</v>
      </c>
      <c r="O32" s="116">
        <f t="shared" si="12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2"/>
        <v>0</v>
      </c>
      <c r="U32" s="116">
        <f t="shared" si="12"/>
        <v>0</v>
      </c>
      <c r="V32" s="116">
        <f t="shared" si="12"/>
        <v>0</v>
      </c>
      <c r="W32" s="116">
        <f t="shared" si="12"/>
        <v>0</v>
      </c>
      <c r="X32" s="116">
        <f t="shared" si="12"/>
        <v>0</v>
      </c>
      <c r="Y32" s="116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117">
        <f t="shared" si="13"/>
        <v>0.26656511805026656</v>
      </c>
      <c r="F34" s="117">
        <f t="shared" si="13"/>
        <v>0.15561416729464958</v>
      </c>
      <c r="G34" s="117">
        <f t="shared" si="13"/>
        <v>4.7781003732890917E-2</v>
      </c>
      <c r="H34" s="117">
        <f t="shared" si="13"/>
        <v>1.0231835254500712E-2</v>
      </c>
      <c r="I34" s="117">
        <f t="shared" si="13"/>
        <v>6.4786585365853661E-2</v>
      </c>
      <c r="J34" s="117">
        <f t="shared" si="13"/>
        <v>0.38117937853107342</v>
      </c>
      <c r="K34" s="117">
        <f t="shared" si="13"/>
        <v>0.81295715778474398</v>
      </c>
      <c r="L34" s="117">
        <f t="shared" si="13"/>
        <v>0.23677581863979849</v>
      </c>
      <c r="M34" s="117">
        <f t="shared" si="13"/>
        <v>0.11166253101736973</v>
      </c>
      <c r="N34" s="117">
        <f t="shared" si="13"/>
        <v>0.15587529976019185</v>
      </c>
      <c r="O34" s="117">
        <f t="shared" si="13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3"/>
        <v>0.62590866728797767</v>
      </c>
      <c r="U34" s="117">
        <f t="shared" si="13"/>
        <v>0.39408866995073893</v>
      </c>
      <c r="V34" s="117">
        <f t="shared" si="13"/>
        <v>0.21567648527209185</v>
      </c>
      <c r="W34" s="117">
        <f t="shared" si="13"/>
        <v>0.58491232199599863</v>
      </c>
      <c r="X34" s="117">
        <f t="shared" si="13"/>
        <v>0.4216578821274557</v>
      </c>
      <c r="Y34" s="117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16">
        <f t="shared" si="14"/>
        <v>1.1424219345011424</v>
      </c>
      <c r="F36" s="116">
        <f t="shared" si="14"/>
        <v>0.80256217030896759</v>
      </c>
      <c r="G36" s="116">
        <f t="shared" si="14"/>
        <v>0.35197013687266693</v>
      </c>
      <c r="H36" s="116">
        <f t="shared" si="14"/>
        <v>0.21991969952078746</v>
      </c>
      <c r="I36" s="116">
        <f t="shared" si="14"/>
        <v>0.30360772357723576</v>
      </c>
      <c r="J36" s="116">
        <f t="shared" si="14"/>
        <v>0.89177259887005644</v>
      </c>
      <c r="K36" s="116">
        <f t="shared" si="14"/>
        <v>0.9566353187042842</v>
      </c>
      <c r="L36" s="116">
        <f t="shared" si="14"/>
        <v>0.68450881612090675</v>
      </c>
      <c r="M36" s="116">
        <f t="shared" si="14"/>
        <v>0.26166253101736975</v>
      </c>
      <c r="N36" s="116">
        <f t="shared" si="14"/>
        <v>0.82688249400479619</v>
      </c>
      <c r="O36" s="116">
        <f t="shared" si="14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4"/>
        <v>0.59068033550792176</v>
      </c>
      <c r="U36" s="116">
        <f t="shared" si="14"/>
        <v>0.6130268199233716</v>
      </c>
      <c r="V36" s="116">
        <f t="shared" si="14"/>
        <v>0.14977533699450823</v>
      </c>
      <c r="W36" s="116">
        <f t="shared" si="14"/>
        <v>1.0121219253854301</v>
      </c>
      <c r="X36" s="116">
        <f t="shared" si="14"/>
        <v>0.92010062290368955</v>
      </c>
      <c r="Y36" s="116">
        <f t="shared" si="14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5">F38/F37</f>
        <v>#DIV/0!</v>
      </c>
      <c r="G39" s="116" t="e">
        <f t="shared" si="15"/>
        <v>#DIV/0!</v>
      </c>
      <c r="H39" s="116" t="e">
        <f t="shared" si="15"/>
        <v>#DIV/0!</v>
      </c>
      <c r="I39" s="116" t="e">
        <f t="shared" si="15"/>
        <v>#DIV/0!</v>
      </c>
      <c r="J39" s="116" t="e">
        <f t="shared" si="15"/>
        <v>#DIV/0!</v>
      </c>
      <c r="K39" s="116" t="e">
        <f t="shared" si="15"/>
        <v>#DIV/0!</v>
      </c>
      <c r="L39" s="116" t="e">
        <f t="shared" si="15"/>
        <v>#DIV/0!</v>
      </c>
      <c r="M39" s="116" t="e">
        <f t="shared" si="15"/>
        <v>#DIV/0!</v>
      </c>
      <c r="N39" s="116" t="e">
        <f t="shared" si="15"/>
        <v>#DIV/0!</v>
      </c>
      <c r="O39" s="116" t="e">
        <f t="shared" si="15"/>
        <v>#DIV/0!</v>
      </c>
      <c r="P39" s="116" t="e">
        <f t="shared" si="15"/>
        <v>#DIV/0!</v>
      </c>
      <c r="Q39" s="116" t="e">
        <f t="shared" si="15"/>
        <v>#DIV/0!</v>
      </c>
      <c r="R39" s="116" t="e">
        <f t="shared" si="15"/>
        <v>#DIV/0!</v>
      </c>
      <c r="S39" s="116" t="e">
        <f t="shared" si="15"/>
        <v>#DIV/0!</v>
      </c>
      <c r="T39" s="116" t="e">
        <f t="shared" si="15"/>
        <v>#DIV/0!</v>
      </c>
      <c r="U39" s="116" t="e">
        <f t="shared" si="15"/>
        <v>#DIV/0!</v>
      </c>
      <c r="V39" s="116" t="e">
        <f t="shared" si="15"/>
        <v>#DIV/0!</v>
      </c>
      <c r="W39" s="116" t="e">
        <f t="shared" si="15"/>
        <v>#DIV/0!</v>
      </c>
      <c r="X39" s="116" t="e">
        <f t="shared" si="15"/>
        <v>#DIV/0!</v>
      </c>
      <c r="Y39" s="116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161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159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187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6">E42/E41</f>
        <v>1.0063207547169812</v>
      </c>
      <c r="F44" s="118">
        <f t="shared" si="16"/>
        <v>1.1117424242424243</v>
      </c>
      <c r="G44" s="118">
        <f t="shared" si="16"/>
        <v>1.0783065080475858</v>
      </c>
      <c r="H44" s="118">
        <f t="shared" si="16"/>
        <v>1.0236603462489695</v>
      </c>
      <c r="I44" s="118">
        <f t="shared" si="16"/>
        <v>1.2124137931034482</v>
      </c>
      <c r="J44" s="118">
        <f t="shared" si="16"/>
        <v>1.0136323098483884</v>
      </c>
      <c r="K44" s="118">
        <f t="shared" si="16"/>
        <v>1.0018750000000001</v>
      </c>
      <c r="L44" s="118">
        <f t="shared" si="16"/>
        <v>1</v>
      </c>
      <c r="M44" s="118">
        <f t="shared" si="16"/>
        <v>1.027027027027027</v>
      </c>
      <c r="N44" s="118">
        <f t="shared" si="16"/>
        <v>1.0340090090090091</v>
      </c>
      <c r="O44" s="118">
        <f t="shared" si="16"/>
        <v>0.85443703963521567</v>
      </c>
      <c r="P44" s="118">
        <f t="shared" si="16"/>
        <v>1.2048192771084338</v>
      </c>
      <c r="Q44" s="118">
        <f t="shared" si="16"/>
        <v>1.1119819819819821</v>
      </c>
      <c r="R44" s="118">
        <f t="shared" si="16"/>
        <v>1.0214189087629642</v>
      </c>
      <c r="S44" s="118">
        <f t="shared" si="16"/>
        <v>1.0307410955325262</v>
      </c>
      <c r="T44" s="118">
        <f t="shared" si="16"/>
        <v>1.0224730424266855</v>
      </c>
      <c r="U44" s="118">
        <f t="shared" si="16"/>
        <v>0.99347150259067363</v>
      </c>
      <c r="V44" s="118">
        <f t="shared" si="16"/>
        <v>1.0859196341065012</v>
      </c>
      <c r="W44" s="118">
        <f t="shared" si="16"/>
        <v>1.0818831942789036</v>
      </c>
      <c r="X44" s="118">
        <f t="shared" si="16"/>
        <v>1.0613089005235603</v>
      </c>
      <c r="Y44" s="118">
        <f t="shared" si="16"/>
        <v>1.0603406326034064</v>
      </c>
      <c r="Z44" s="21"/>
    </row>
    <row r="45" spans="1:29" s="2" customFormat="1" ht="30" hidden="1" customHeight="1" x14ac:dyDescent="0.25">
      <c r="A45" s="18" t="s">
        <v>160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162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163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8">E54/E53</f>
        <v>1.5714285714285714</v>
      </c>
      <c r="F55" s="118">
        <f t="shared" si="18"/>
        <v>0.9101123595505618</v>
      </c>
      <c r="G55" s="118">
        <f t="shared" si="18"/>
        <v>1.1899109792284865</v>
      </c>
      <c r="H55" s="118">
        <f t="shared" si="18"/>
        <v>1.0387811634349031</v>
      </c>
      <c r="I55" s="118">
        <f t="shared" si="18"/>
        <v>0.64</v>
      </c>
      <c r="J55" s="118">
        <f t="shared" si="18"/>
        <v>0.90445859872611467</v>
      </c>
      <c r="K55" s="118">
        <f t="shared" si="18"/>
        <v>0.65621621621621617</v>
      </c>
      <c r="L55" s="118">
        <f t="shared" si="18"/>
        <v>0.95725388601036265</v>
      </c>
      <c r="M55" s="118">
        <f t="shared" si="18"/>
        <v>1.1571428571428573</v>
      </c>
      <c r="N55" s="118">
        <f t="shared" si="18"/>
        <v>0.94594594594594594</v>
      </c>
      <c r="O55" s="118">
        <f t="shared" si="18"/>
        <v>1.1864406779661016</v>
      </c>
      <c r="P55" s="118">
        <f t="shared" si="18"/>
        <v>1.346613545816733</v>
      </c>
      <c r="Q55" s="118">
        <f t="shared" si="18"/>
        <v>0.16216216216216217</v>
      </c>
      <c r="R55" s="118">
        <f t="shared" si="18"/>
        <v>1.4988962472406182</v>
      </c>
      <c r="S55" s="118">
        <f t="shared" si="18"/>
        <v>0.8632075471698113</v>
      </c>
      <c r="T55" s="118">
        <f t="shared" si="18"/>
        <v>1.1111111111111112</v>
      </c>
      <c r="U55" s="118">
        <f t="shared" si="18"/>
        <v>1.008695652173913</v>
      </c>
      <c r="V55" s="118">
        <f t="shared" si="18"/>
        <v>6.1</v>
      </c>
      <c r="W55" s="118">
        <f t="shared" si="18"/>
        <v>1</v>
      </c>
      <c r="X55" s="118">
        <f t="shared" si="18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154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155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9">F58/F57</f>
        <v>0.81904761904761902</v>
      </c>
      <c r="G59" s="116">
        <f t="shared" si="19"/>
        <v>1.125</v>
      </c>
      <c r="H59" s="116"/>
      <c r="I59" s="116">
        <f t="shared" si="19"/>
        <v>2.2571428571428571</v>
      </c>
      <c r="J59" s="116">
        <f t="shared" si="19"/>
        <v>0.66666666666666663</v>
      </c>
      <c r="K59" s="116">
        <f t="shared" si="19"/>
        <v>1.0672268907563025</v>
      </c>
      <c r="L59" s="116">
        <f t="shared" si="19"/>
        <v>1.3385714285714285</v>
      </c>
      <c r="M59" s="116">
        <f t="shared" si="19"/>
        <v>1.4242424242424243</v>
      </c>
      <c r="N59" s="116">
        <f t="shared" si="19"/>
        <v>5.6</v>
      </c>
      <c r="O59" s="116">
        <f t="shared" si="19"/>
        <v>1.9</v>
      </c>
      <c r="P59" s="116">
        <f t="shared" si="19"/>
        <v>1.1834862385321101</v>
      </c>
      <c r="Q59" s="116"/>
      <c r="R59" s="116">
        <f t="shared" si="19"/>
        <v>2.3333333333333335</v>
      </c>
      <c r="S59" s="116">
        <f t="shared" si="19"/>
        <v>1.2</v>
      </c>
      <c r="T59" s="116">
        <f t="shared" si="19"/>
        <v>0.58333333333333337</v>
      </c>
      <c r="U59" s="116"/>
      <c r="V59" s="116"/>
      <c r="W59" s="116">
        <f t="shared" si="19"/>
        <v>1</v>
      </c>
      <c r="X59" s="116">
        <f t="shared" si="19"/>
        <v>1</v>
      </c>
      <c r="Y59" s="116">
        <f t="shared" si="19"/>
        <v>0.6</v>
      </c>
      <c r="Z59" s="20"/>
    </row>
    <row r="60" spans="1:26" s="2" customFormat="1" ht="30" hidden="1" customHeight="1" x14ac:dyDescent="0.25">
      <c r="A60" s="13" t="s">
        <v>189</v>
      </c>
      <c r="B60" s="27">
        <v>496</v>
      </c>
      <c r="C60" s="27">
        <f t="shared" si="17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194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20">G64+G67+G68+G70+G74+G73+G75</f>
        <v>1604</v>
      </c>
      <c r="H62" s="119">
        <f t="shared" si="20"/>
        <v>1315</v>
      </c>
      <c r="I62" s="119">
        <f t="shared" si="20"/>
        <v>1051</v>
      </c>
      <c r="J62" s="119">
        <f t="shared" si="20"/>
        <v>5473</v>
      </c>
      <c r="K62" s="119">
        <f t="shared" si="20"/>
        <v>454</v>
      </c>
      <c r="L62" s="119">
        <f t="shared" si="20"/>
        <v>1480</v>
      </c>
      <c r="M62" s="119">
        <f t="shared" si="20"/>
        <v>1069</v>
      </c>
      <c r="N62" s="119">
        <f t="shared" si="20"/>
        <v>157</v>
      </c>
      <c r="O62" s="119">
        <f t="shared" si="20"/>
        <v>650</v>
      </c>
      <c r="P62" s="119">
        <f t="shared" si="20"/>
        <v>1189</v>
      </c>
      <c r="Q62" s="119">
        <f>Q64+Q67+Q68+Q70+Q74+Q73+Q75</f>
        <v>4836</v>
      </c>
      <c r="R62" s="119">
        <f t="shared" ref="R62:Y62" si="21">R64+R67+R68+R70+R74+R73+R75</f>
        <v>495</v>
      </c>
      <c r="S62" s="119">
        <f>S64+S67+S68+S70+S74+S73+S75</f>
        <v>1016</v>
      </c>
      <c r="T62" s="119">
        <f t="shared" si="21"/>
        <v>1180</v>
      </c>
      <c r="U62" s="119">
        <f t="shared" si="21"/>
        <v>2574</v>
      </c>
      <c r="V62" s="119">
        <f t="shared" si="21"/>
        <v>522</v>
      </c>
      <c r="W62" s="119">
        <f t="shared" si="21"/>
        <v>1489</v>
      </c>
      <c r="X62" s="119">
        <f t="shared" si="21"/>
        <v>1580</v>
      </c>
      <c r="Y62" s="119">
        <f t="shared" si="21"/>
        <v>230</v>
      </c>
      <c r="Z62" s="21"/>
    </row>
    <row r="63" spans="1:26" s="2" customFormat="1" ht="30" hidden="1" customHeight="1" x14ac:dyDescent="0.25">
      <c r="A63" s="18" t="s">
        <v>195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2">G69+G71+G72+G76</f>
        <v>6390</v>
      </c>
      <c r="H63" s="119">
        <f t="shared" si="22"/>
        <v>2478</v>
      </c>
      <c r="I63" s="119">
        <f t="shared" si="22"/>
        <v>1613.9</v>
      </c>
      <c r="J63" s="119">
        <f>J69+J71+J72+J76</f>
        <v>2070</v>
      </c>
      <c r="K63" s="119">
        <f t="shared" si="22"/>
        <v>970.5</v>
      </c>
      <c r="L63" s="119">
        <f t="shared" si="22"/>
        <v>3327</v>
      </c>
      <c r="M63" s="119">
        <f t="shared" si="22"/>
        <v>779</v>
      </c>
      <c r="N63" s="119">
        <f>N69+N71+N72+N76</f>
        <v>1126.2</v>
      </c>
      <c r="O63" s="119">
        <f>O69+O71+O72+O76</f>
        <v>1939.5</v>
      </c>
      <c r="P63" s="119">
        <f t="shared" si="22"/>
        <v>1556</v>
      </c>
      <c r="Q63" s="119">
        <f t="shared" si="22"/>
        <v>2174</v>
      </c>
      <c r="R63" s="119">
        <f t="shared" si="22"/>
        <v>548</v>
      </c>
      <c r="S63" s="119">
        <f>S69+S71+S72+S76</f>
        <v>2995</v>
      </c>
      <c r="T63" s="119">
        <f t="shared" si="22"/>
        <v>2958</v>
      </c>
      <c r="U63" s="119">
        <f t="shared" si="22"/>
        <v>758</v>
      </c>
      <c r="V63" s="119">
        <f t="shared" si="22"/>
        <v>104.5</v>
      </c>
      <c r="W63" s="119">
        <f t="shared" si="22"/>
        <v>1012.8</v>
      </c>
      <c r="X63" s="119">
        <f t="shared" si="22"/>
        <v>5387</v>
      </c>
      <c r="Y63" s="119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44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45"/>
      <c r="Q73" s="145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0">
        <v>953</v>
      </c>
      <c r="F74" s="110">
        <v>140</v>
      </c>
      <c r="G74" s="146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45">
        <v>210</v>
      </c>
      <c r="Q74" s="145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45"/>
      <c r="Q75" s="145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45"/>
      <c r="Q76" s="145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45"/>
      <c r="Q77" s="145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45"/>
      <c r="Q78" s="145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45"/>
      <c r="Q79" s="145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4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6">
        <f>(E42-E87)</f>
        <v>47</v>
      </c>
      <c r="F86" s="156">
        <f t="shared" ref="F86:Y86" si="26">(F42-F87)</f>
        <v>708</v>
      </c>
      <c r="G86" s="156">
        <f t="shared" si="26"/>
        <v>1119</v>
      </c>
      <c r="H86" s="156">
        <f t="shared" si="26"/>
        <v>818</v>
      </c>
      <c r="I86" s="156">
        <f t="shared" si="26"/>
        <v>632</v>
      </c>
      <c r="J86" s="156">
        <f t="shared" si="26"/>
        <v>132</v>
      </c>
      <c r="K86" s="156">
        <f t="shared" si="26"/>
        <v>287</v>
      </c>
      <c r="L86" s="156">
        <f t="shared" si="26"/>
        <v>698</v>
      </c>
      <c r="M86" s="156">
        <f t="shared" si="26"/>
        <v>148</v>
      </c>
      <c r="N86" s="156">
        <f t="shared" si="26"/>
        <v>0</v>
      </c>
      <c r="O86" s="156">
        <f t="shared" si="26"/>
        <v>-588</v>
      </c>
      <c r="P86" s="156">
        <f t="shared" si="26"/>
        <v>1435</v>
      </c>
      <c r="Q86" s="156">
        <f t="shared" si="26"/>
        <v>1207</v>
      </c>
      <c r="R86" s="156">
        <f t="shared" si="26"/>
        <v>35</v>
      </c>
      <c r="S86" s="156">
        <f t="shared" si="26"/>
        <v>-163</v>
      </c>
      <c r="T86" s="156">
        <f t="shared" si="26"/>
        <v>58</v>
      </c>
      <c r="U86" s="156">
        <f t="shared" si="26"/>
        <v>-63</v>
      </c>
      <c r="V86" s="156">
        <f t="shared" si="26"/>
        <v>22</v>
      </c>
      <c r="W86" s="156">
        <f t="shared" si="26"/>
        <v>778</v>
      </c>
      <c r="X86" s="156">
        <f t="shared" si="26"/>
        <v>116</v>
      </c>
      <c r="Y86" s="156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7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43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43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43"/>
      <c r="X93" s="99"/>
      <c r="Y93" s="43"/>
    </row>
    <row r="94" spans="1:26" ht="30" hidden="1" customHeight="1" x14ac:dyDescent="0.25">
      <c r="A94" s="41" t="s">
        <v>170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75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0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0"/>
      <c r="X96" s="97"/>
      <c r="Y96" s="10"/>
    </row>
    <row r="97" spans="1:26" s="12" customFormat="1" ht="30" hidden="1" customHeight="1" outlineLevel="1" x14ac:dyDescent="0.2">
      <c r="A97" s="45" t="s">
        <v>151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0"/>
      <c r="X97" s="97"/>
      <c r="Y97" s="10"/>
    </row>
    <row r="98" spans="1:26" s="12" customFormat="1" ht="30" hidden="1" customHeight="1" outlineLevel="1" x14ac:dyDescent="0.2">
      <c r="A98" s="45" t="s">
        <v>152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0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/>
      <c r="D99" s="15"/>
      <c r="E99" s="10"/>
      <c r="F99" s="10"/>
      <c r="G99" s="10"/>
      <c r="H99" s="10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1638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/>
      <c r="P100" s="10">
        <v>200</v>
      </c>
      <c r="Q100" s="113">
        <v>809</v>
      </c>
      <c r="R100" s="10"/>
      <c r="S100" s="10">
        <v>200</v>
      </c>
      <c r="T100" s="10"/>
      <c r="U100" s="10">
        <v>20</v>
      </c>
      <c r="V100" s="10">
        <v>6</v>
      </c>
      <c r="W100" s="10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300770</v>
      </c>
      <c r="D101" s="15"/>
      <c r="E101" s="10">
        <v>15618</v>
      </c>
      <c r="F101" s="10">
        <v>9881</v>
      </c>
      <c r="G101" s="10">
        <v>17773</v>
      </c>
      <c r="H101" s="10">
        <v>18759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8495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13676</v>
      </c>
      <c r="U101" s="10">
        <v>10438</v>
      </c>
      <c r="V101" s="10">
        <v>5721</v>
      </c>
      <c r="W101" s="10">
        <v>15507</v>
      </c>
      <c r="X101" s="113">
        <v>23648</v>
      </c>
      <c r="Y101" s="10">
        <v>12782</v>
      </c>
    </row>
    <row r="102" spans="1:26" s="158" customFormat="1" ht="30" customHeight="1" collapsed="1" x14ac:dyDescent="0.2">
      <c r="A102" s="31" t="s">
        <v>91</v>
      </c>
      <c r="B102" s="23">
        <v>297991</v>
      </c>
      <c r="C102" s="27">
        <f>SUM(E102:Y102)</f>
        <v>298025</v>
      </c>
      <c r="D102" s="15">
        <f>C102/B102</f>
        <v>1.0001140974056264</v>
      </c>
      <c r="E102" s="93">
        <v>15618</v>
      </c>
      <c r="F102" s="93">
        <v>9790</v>
      </c>
      <c r="G102" s="93">
        <v>17773</v>
      </c>
      <c r="H102" s="93">
        <v>18359</v>
      </c>
      <c r="I102" s="93">
        <v>9522</v>
      </c>
      <c r="J102" s="93">
        <v>22534</v>
      </c>
      <c r="K102" s="93">
        <v>13480</v>
      </c>
      <c r="L102" s="93">
        <v>13477</v>
      </c>
      <c r="M102" s="93">
        <v>15249</v>
      </c>
      <c r="N102" s="93">
        <v>5835</v>
      </c>
      <c r="O102" s="93">
        <v>8348</v>
      </c>
      <c r="P102" s="93">
        <v>14945</v>
      </c>
      <c r="Q102" s="93">
        <v>16470</v>
      </c>
      <c r="R102" s="93">
        <v>17176</v>
      </c>
      <c r="S102" s="93">
        <v>18321</v>
      </c>
      <c r="T102" s="93">
        <v>13606</v>
      </c>
      <c r="U102" s="93">
        <v>10380</v>
      </c>
      <c r="V102" s="93">
        <v>5675</v>
      </c>
      <c r="W102" s="93">
        <v>15388</v>
      </c>
      <c r="X102" s="93">
        <v>23297</v>
      </c>
      <c r="Y102" s="93">
        <v>12782</v>
      </c>
    </row>
    <row r="103" spans="1:26" s="12" customFormat="1" ht="30" hidden="1" customHeight="1" x14ac:dyDescent="0.2">
      <c r="A103" s="11" t="s">
        <v>210</v>
      </c>
      <c r="B103" s="23"/>
      <c r="C103" s="27">
        <f>SUM(E103:Y103)</f>
        <v>299340</v>
      </c>
      <c r="D103" s="15"/>
      <c r="E103" s="93">
        <f>E101-E100</f>
        <v>15618</v>
      </c>
      <c r="F103" s="93">
        <f t="shared" ref="F103:W103" si="27">F101-F100</f>
        <v>9881</v>
      </c>
      <c r="G103" s="93">
        <f t="shared" si="27"/>
        <v>17773</v>
      </c>
      <c r="H103" s="93">
        <v>18759</v>
      </c>
      <c r="I103" s="93">
        <f t="shared" si="27"/>
        <v>9522</v>
      </c>
      <c r="J103" s="93">
        <f t="shared" si="27"/>
        <v>22534</v>
      </c>
      <c r="K103" s="93">
        <f t="shared" si="27"/>
        <v>13480</v>
      </c>
      <c r="L103" s="93">
        <f t="shared" si="27"/>
        <v>13503</v>
      </c>
      <c r="M103" s="93">
        <f>M101-M100</f>
        <v>15249</v>
      </c>
      <c r="N103" s="93">
        <f t="shared" si="27"/>
        <v>5835</v>
      </c>
      <c r="O103" s="93">
        <f t="shared" si="27"/>
        <v>8495</v>
      </c>
      <c r="P103" s="93">
        <f t="shared" si="27"/>
        <v>14945</v>
      </c>
      <c r="Q103" s="93">
        <f>Q101-Q100</f>
        <v>16624</v>
      </c>
      <c r="R103" s="93">
        <v>17176</v>
      </c>
      <c r="S103" s="93">
        <f t="shared" si="27"/>
        <v>18551</v>
      </c>
      <c r="T103" s="93">
        <f>T101-T100</f>
        <v>13676</v>
      </c>
      <c r="U103" s="93">
        <f t="shared" si="27"/>
        <v>10418</v>
      </c>
      <c r="V103" s="93">
        <f t="shared" si="27"/>
        <v>5715</v>
      </c>
      <c r="W103" s="93">
        <f t="shared" si="27"/>
        <v>15507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176</v>
      </c>
      <c r="B104" s="29">
        <f>B102/B101</f>
        <v>0.98273240839371168</v>
      </c>
      <c r="C104" s="29">
        <f>C102/C101</f>
        <v>0.99087342487615127</v>
      </c>
      <c r="D104" s="15">
        <f t="shared" ref="D104:D131" si="28">C104/B104</f>
        <v>1.0082840622868501</v>
      </c>
      <c r="E104" s="29">
        <f>E102/E103</f>
        <v>1</v>
      </c>
      <c r="F104" s="29">
        <f t="shared" ref="F104:Y104" si="29">F102/F103</f>
        <v>0.9907904058293695</v>
      </c>
      <c r="G104" s="29">
        <f t="shared" si="29"/>
        <v>1</v>
      </c>
      <c r="H104" s="29">
        <f t="shared" si="29"/>
        <v>0.97867690175382482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0.99807450196252689</v>
      </c>
      <c r="M104" s="29">
        <f>M102/M103</f>
        <v>1</v>
      </c>
      <c r="N104" s="29">
        <f t="shared" si="29"/>
        <v>1</v>
      </c>
      <c r="O104" s="29">
        <f t="shared" si="29"/>
        <v>0.98269570335491463</v>
      </c>
      <c r="P104" s="29">
        <f t="shared" si="29"/>
        <v>1</v>
      </c>
      <c r="Q104" s="29">
        <f t="shared" si="29"/>
        <v>0.99073628488931664</v>
      </c>
      <c r="R104" s="29">
        <f t="shared" si="29"/>
        <v>1</v>
      </c>
      <c r="S104" s="29">
        <f t="shared" si="29"/>
        <v>0.98760174653657484</v>
      </c>
      <c r="T104" s="29">
        <f t="shared" si="29"/>
        <v>0.99488154431120213</v>
      </c>
      <c r="U104" s="29">
        <f t="shared" si="29"/>
        <v>0.99635246688423884</v>
      </c>
      <c r="V104" s="29">
        <f t="shared" si="29"/>
        <v>0.99300087489063871</v>
      </c>
      <c r="W104" s="29">
        <f t="shared" si="29"/>
        <v>0.99232604630167021</v>
      </c>
      <c r="X104" s="29">
        <f>X102/X103</f>
        <v>1</v>
      </c>
      <c r="Y104" s="29">
        <f t="shared" si="29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1315</v>
      </c>
      <c r="D105" s="169">
        <f t="shared" si="28"/>
        <v>0.25114591291061877</v>
      </c>
      <c r="E105" s="166">
        <f>E103-E102</f>
        <v>0</v>
      </c>
      <c r="F105" s="166">
        <f t="shared" ref="F105:L105" si="30">F103-F102</f>
        <v>91</v>
      </c>
      <c r="G105" s="166">
        <f t="shared" si="30"/>
        <v>0</v>
      </c>
      <c r="H105" s="166">
        <f>H103-H102</f>
        <v>400</v>
      </c>
      <c r="I105" s="166">
        <f>I103-I102</f>
        <v>0</v>
      </c>
      <c r="J105" s="166">
        <f t="shared" si="30"/>
        <v>0</v>
      </c>
      <c r="K105" s="166">
        <f t="shared" si="30"/>
        <v>0</v>
      </c>
      <c r="L105" s="166">
        <f t="shared" si="30"/>
        <v>26</v>
      </c>
      <c r="M105" s="166">
        <f>M103-M102</f>
        <v>0</v>
      </c>
      <c r="N105" s="166">
        <f>N103-N102</f>
        <v>0</v>
      </c>
      <c r="O105" s="166">
        <f t="shared" ref="O105:Y105" si="31">O103-O102</f>
        <v>147</v>
      </c>
      <c r="P105" s="166">
        <f t="shared" si="31"/>
        <v>0</v>
      </c>
      <c r="Q105" s="166">
        <f>Q103-Q102</f>
        <v>154</v>
      </c>
      <c r="R105" s="166">
        <f t="shared" si="31"/>
        <v>0</v>
      </c>
      <c r="S105" s="166">
        <f t="shared" si="31"/>
        <v>230</v>
      </c>
      <c r="T105" s="166">
        <f t="shared" si="31"/>
        <v>70</v>
      </c>
      <c r="U105" s="166">
        <f t="shared" si="31"/>
        <v>38</v>
      </c>
      <c r="V105" s="166">
        <f t="shared" si="31"/>
        <v>40</v>
      </c>
      <c r="W105" s="166">
        <f t="shared" si="31"/>
        <v>119</v>
      </c>
      <c r="X105" s="166">
        <f t="shared" si="31"/>
        <v>0</v>
      </c>
      <c r="Y105" s="166">
        <f t="shared" si="31"/>
        <v>0</v>
      </c>
      <c r="Z105" s="171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1" si="32">SUM(E106:Y106)</f>
        <v>164332.5</v>
      </c>
      <c r="D106" s="15">
        <f t="shared" si="28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0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2"/>
        <v>10569</v>
      </c>
      <c r="D107" s="15">
        <f t="shared" si="28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2"/>
        <v>91762.3</v>
      </c>
      <c r="D108" s="15">
        <f t="shared" si="28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2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>
        <v>240</v>
      </c>
      <c r="Y109" s="93"/>
    </row>
    <row r="110" spans="1:26" s="12" customFormat="1" ht="30" hidden="1" customHeight="1" x14ac:dyDescent="0.2">
      <c r="A110" s="11" t="s">
        <v>214</v>
      </c>
      <c r="B110" s="93"/>
      <c r="C110" s="26">
        <f t="shared" si="32"/>
        <v>211</v>
      </c>
      <c r="D110" s="15"/>
      <c r="E110" s="168"/>
      <c r="F110" s="168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93"/>
      <c r="X110" s="93">
        <v>45</v>
      </c>
      <c r="Y110" s="93"/>
    </row>
    <row r="111" spans="1:26" s="158" customFormat="1" ht="30" customHeight="1" x14ac:dyDescent="0.2">
      <c r="A111" s="31" t="s">
        <v>97</v>
      </c>
      <c r="B111" s="27">
        <v>297991</v>
      </c>
      <c r="C111" s="27">
        <f t="shared" si="32"/>
        <v>298025</v>
      </c>
      <c r="D111" s="15">
        <f t="shared" si="28"/>
        <v>1.0001140974056264</v>
      </c>
      <c r="E111" s="93">
        <v>15618</v>
      </c>
      <c r="F111" s="93">
        <v>9790</v>
      </c>
      <c r="G111" s="93">
        <v>17773</v>
      </c>
      <c r="H111" s="93">
        <v>18359</v>
      </c>
      <c r="I111" s="93">
        <v>9522</v>
      </c>
      <c r="J111" s="93">
        <v>22534</v>
      </c>
      <c r="K111" s="93">
        <v>13480</v>
      </c>
      <c r="L111" s="93">
        <v>13477</v>
      </c>
      <c r="M111" s="93">
        <v>15249</v>
      </c>
      <c r="N111" s="93">
        <v>5835</v>
      </c>
      <c r="O111" s="93">
        <v>8348</v>
      </c>
      <c r="P111" s="93">
        <v>14945</v>
      </c>
      <c r="Q111" s="93">
        <v>16470</v>
      </c>
      <c r="R111" s="93">
        <v>17176</v>
      </c>
      <c r="S111" s="93">
        <v>18321</v>
      </c>
      <c r="T111" s="93">
        <v>13606</v>
      </c>
      <c r="U111" s="93">
        <v>10380</v>
      </c>
      <c r="V111" s="93">
        <v>5675</v>
      </c>
      <c r="W111" s="93">
        <v>15388</v>
      </c>
      <c r="X111" s="93">
        <v>23297</v>
      </c>
      <c r="Y111" s="93">
        <v>12782</v>
      </c>
    </row>
    <row r="112" spans="1:26" s="12" customFormat="1" ht="31.15" customHeight="1" x14ac:dyDescent="0.2">
      <c r="A112" s="13" t="s">
        <v>176</v>
      </c>
      <c r="B112" s="29">
        <f>B111/B101</f>
        <v>0.98273240839371168</v>
      </c>
      <c r="C112" s="29">
        <f>C111/C101</f>
        <v>0.99087342487615127</v>
      </c>
      <c r="D112" s="15">
        <f t="shared" si="28"/>
        <v>1.0082840622868501</v>
      </c>
      <c r="E112" s="29">
        <f t="shared" ref="E112:Y112" si="33">E111/E101</f>
        <v>1</v>
      </c>
      <c r="F112" s="29">
        <f t="shared" si="33"/>
        <v>0.9907904058293695</v>
      </c>
      <c r="G112" s="93">
        <f t="shared" si="33"/>
        <v>1</v>
      </c>
      <c r="H112" s="93">
        <f t="shared" si="33"/>
        <v>0.97867690175382482</v>
      </c>
      <c r="I112" s="93">
        <f t="shared" si="33"/>
        <v>1</v>
      </c>
      <c r="J112" s="93">
        <f t="shared" si="33"/>
        <v>1</v>
      </c>
      <c r="K112" s="93">
        <f t="shared" si="33"/>
        <v>1</v>
      </c>
      <c r="L112" s="93">
        <f t="shared" si="33"/>
        <v>0.99807450196252689</v>
      </c>
      <c r="M112" s="93">
        <f t="shared" si="33"/>
        <v>0.99660152931180968</v>
      </c>
      <c r="N112" s="93">
        <f t="shared" si="33"/>
        <v>1</v>
      </c>
      <c r="O112" s="93">
        <f t="shared" si="33"/>
        <v>0.98269570335491463</v>
      </c>
      <c r="P112" s="93">
        <f t="shared" si="33"/>
        <v>0.98679432155827007</v>
      </c>
      <c r="Q112" s="93">
        <f t="shared" si="33"/>
        <v>0.94475993804852865</v>
      </c>
      <c r="R112" s="93">
        <f t="shared" si="33"/>
        <v>1.0122583686940123</v>
      </c>
      <c r="S112" s="93">
        <f t="shared" si="33"/>
        <v>0.97706788971254865</v>
      </c>
      <c r="T112" s="93">
        <f t="shared" si="33"/>
        <v>0.99488154431120213</v>
      </c>
      <c r="U112" s="93">
        <f t="shared" si="33"/>
        <v>0.99444337995784637</v>
      </c>
      <c r="V112" s="93">
        <f t="shared" si="33"/>
        <v>0.99195944764901245</v>
      </c>
      <c r="W112" s="93">
        <f t="shared" si="33"/>
        <v>0.99232604630167021</v>
      </c>
      <c r="X112" s="93">
        <f t="shared" si="33"/>
        <v>0.9851573071718539</v>
      </c>
      <c r="Y112" s="93">
        <f t="shared" si="33"/>
        <v>1</v>
      </c>
    </row>
    <row r="113" spans="1:25" s="12" customFormat="1" ht="30" customHeight="1" x14ac:dyDescent="0.2">
      <c r="A113" s="11" t="s">
        <v>202</v>
      </c>
      <c r="B113" s="93">
        <v>167595</v>
      </c>
      <c r="C113" s="26">
        <f t="shared" ref="C113:C124" si="34">SUM(E113:Y113)</f>
        <v>167666</v>
      </c>
      <c r="D113" s="15">
        <f t="shared" si="28"/>
        <v>1.0004236403233986</v>
      </c>
      <c r="E113" s="10">
        <v>13142</v>
      </c>
      <c r="F113" s="10">
        <v>5958</v>
      </c>
      <c r="G113" s="10">
        <v>8282</v>
      </c>
      <c r="H113" s="10">
        <v>9855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0">
        <v>7963</v>
      </c>
      <c r="X113" s="10">
        <v>11204</v>
      </c>
      <c r="Y113" s="10">
        <v>5899</v>
      </c>
    </row>
    <row r="114" spans="1:25" s="12" customFormat="1" ht="30" customHeight="1" x14ac:dyDescent="0.2">
      <c r="A114" s="11" t="s">
        <v>93</v>
      </c>
      <c r="B114" s="93">
        <v>9935</v>
      </c>
      <c r="C114" s="26">
        <f t="shared" si="34"/>
        <v>10625</v>
      </c>
      <c r="D114" s="15">
        <f t="shared" si="28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0">
        <v>970</v>
      </c>
      <c r="X114" s="10">
        <v>1297</v>
      </c>
      <c r="Y114" s="10">
        <v>943</v>
      </c>
    </row>
    <row r="115" spans="1:25" s="12" customFormat="1" ht="30" customHeight="1" x14ac:dyDescent="0.2">
      <c r="A115" s="11" t="s">
        <v>94</v>
      </c>
      <c r="B115" s="93">
        <v>94835</v>
      </c>
      <c r="C115" s="26">
        <f t="shared" si="34"/>
        <v>93116.800000000003</v>
      </c>
      <c r="D115" s="15">
        <f t="shared" si="28"/>
        <v>0.98188221648125695</v>
      </c>
      <c r="E115" s="10">
        <v>825</v>
      </c>
      <c r="F115" s="10">
        <v>2890</v>
      </c>
      <c r="G115" s="10">
        <v>6554</v>
      </c>
      <c r="H115" s="10">
        <v>7284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0">
        <v>4385</v>
      </c>
      <c r="X115" s="10">
        <v>8413</v>
      </c>
      <c r="Y115" s="10">
        <v>5500</v>
      </c>
    </row>
    <row r="116" spans="1:25" s="12" customFormat="1" ht="30" customHeight="1" x14ac:dyDescent="0.2">
      <c r="A116" s="11" t="s">
        <v>95</v>
      </c>
      <c r="B116" s="93">
        <v>154</v>
      </c>
      <c r="C116" s="26">
        <f t="shared" si="34"/>
        <v>624</v>
      </c>
      <c r="D116" s="15">
        <f t="shared" si="28"/>
        <v>4.0519480519480515</v>
      </c>
      <c r="E116" s="24"/>
      <c r="F116" s="24"/>
      <c r="G116" s="93">
        <v>328</v>
      </c>
      <c r="H116" s="93">
        <v>40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93"/>
      <c r="X116" s="93">
        <v>240</v>
      </c>
      <c r="Y116" s="93"/>
    </row>
    <row r="117" spans="1:25" s="47" customFormat="1" ht="48" hidden="1" customHeight="1" x14ac:dyDescent="0.2">
      <c r="A117" s="13" t="s">
        <v>185</v>
      </c>
      <c r="B117" s="93"/>
      <c r="C117" s="26">
        <v>595200</v>
      </c>
      <c r="D117" s="15" t="e">
        <f t="shared" si="28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s="47" customFormat="1" ht="30" customHeight="1" x14ac:dyDescent="0.2">
      <c r="A118" s="11" t="s">
        <v>214</v>
      </c>
      <c r="B118" s="93">
        <v>1368</v>
      </c>
      <c r="C118" s="26">
        <f>SUM(E118:Y118)</f>
        <v>374</v>
      </c>
      <c r="D118" s="15">
        <f t="shared" si="28"/>
        <v>0.27339181286549707</v>
      </c>
      <c r="E118" s="93"/>
      <c r="F118" s="93"/>
      <c r="G118" s="93">
        <v>70</v>
      </c>
      <c r="H118" s="93"/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64</v>
      </c>
      <c r="T118" s="93">
        <v>90</v>
      </c>
      <c r="U118" s="93"/>
      <c r="V118" s="93"/>
      <c r="W118" s="93"/>
      <c r="X118" s="93">
        <v>50</v>
      </c>
      <c r="Y118" s="93"/>
    </row>
    <row r="119" spans="1:25" s="158" customFormat="1" ht="30" customHeight="1" x14ac:dyDescent="0.2">
      <c r="A119" s="31" t="s">
        <v>186</v>
      </c>
      <c r="B119" s="27">
        <v>582036</v>
      </c>
      <c r="C119" s="27">
        <f>SUM(E119:Y119)</f>
        <v>1005546.8</v>
      </c>
      <c r="D119" s="15">
        <f t="shared" si="28"/>
        <v>1.7276367784810562</v>
      </c>
      <c r="E119" s="93">
        <v>75950</v>
      </c>
      <c r="F119" s="93">
        <v>29370</v>
      </c>
      <c r="G119" s="93">
        <v>62375</v>
      </c>
      <c r="H119" s="93">
        <v>60000</v>
      </c>
      <c r="I119" s="93">
        <v>28299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16514</v>
      </c>
      <c r="O119" s="93">
        <v>24269</v>
      </c>
      <c r="P119" s="93">
        <v>44046</v>
      </c>
      <c r="Q119" s="93">
        <v>50207</v>
      </c>
      <c r="R119" s="93">
        <v>57658</v>
      </c>
      <c r="S119" s="93">
        <v>70308</v>
      </c>
      <c r="T119" s="93">
        <v>42804</v>
      </c>
      <c r="U119" s="93">
        <v>31583</v>
      </c>
      <c r="V119" s="93">
        <v>15784</v>
      </c>
      <c r="W119" s="93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1.6894267473118281</v>
      </c>
      <c r="D120" s="15" t="e">
        <f t="shared" si="28"/>
        <v>#DIV/0!</v>
      </c>
      <c r="E120" s="92" t="e">
        <f t="shared" ref="E120:Y120" si="35">E119/E117</f>
        <v>#DIV/0!</v>
      </c>
      <c r="F120" s="92" t="e">
        <f t="shared" si="35"/>
        <v>#DIV/0!</v>
      </c>
      <c r="G120" s="93" t="e">
        <f t="shared" si="35"/>
        <v>#DIV/0!</v>
      </c>
      <c r="H120" s="93" t="e">
        <f t="shared" si="35"/>
        <v>#DIV/0!</v>
      </c>
      <c r="I120" s="93" t="e">
        <f t="shared" si="35"/>
        <v>#DIV/0!</v>
      </c>
      <c r="J120" s="93" t="e">
        <f t="shared" si="35"/>
        <v>#DIV/0!</v>
      </c>
      <c r="K120" s="93" t="e">
        <f t="shared" si="35"/>
        <v>#DIV/0!</v>
      </c>
      <c r="L120" s="93" t="e">
        <f t="shared" si="35"/>
        <v>#DIV/0!</v>
      </c>
      <c r="M120" s="93" t="e">
        <f t="shared" si="35"/>
        <v>#DIV/0!</v>
      </c>
      <c r="N120" s="93" t="e">
        <f t="shared" si="35"/>
        <v>#DIV/0!</v>
      </c>
      <c r="O120" s="93" t="e">
        <f t="shared" si="35"/>
        <v>#DIV/0!</v>
      </c>
      <c r="P120" s="93" t="e">
        <f t="shared" si="35"/>
        <v>#DIV/0!</v>
      </c>
      <c r="Q120" s="93" t="e">
        <f t="shared" si="35"/>
        <v>#DIV/0!</v>
      </c>
      <c r="R120" s="93" t="e">
        <f t="shared" si="35"/>
        <v>#DIV/0!</v>
      </c>
      <c r="S120" s="93" t="e">
        <f t="shared" si="35"/>
        <v>#DIV/0!</v>
      </c>
      <c r="T120" s="93" t="e">
        <f t="shared" si="35"/>
        <v>#DIV/0!</v>
      </c>
      <c r="U120" s="93" t="e">
        <f t="shared" si="35"/>
        <v>#DIV/0!</v>
      </c>
      <c r="V120" s="93" t="e">
        <f t="shared" si="35"/>
        <v>#DIV/0!</v>
      </c>
      <c r="W120" s="93" t="e">
        <f t="shared" si="35"/>
        <v>#DIV/0!</v>
      </c>
      <c r="X120" s="93" t="e">
        <f t="shared" si="35"/>
        <v>#DIV/0!</v>
      </c>
      <c r="Y120" s="93" t="e">
        <f t="shared" si="35"/>
        <v>#DIV/0!</v>
      </c>
    </row>
    <row r="121" spans="1:25" s="12" customFormat="1" ht="30" customHeight="1" x14ac:dyDescent="0.2">
      <c r="A121" s="11" t="s">
        <v>92</v>
      </c>
      <c r="B121" s="26">
        <v>339356</v>
      </c>
      <c r="C121" s="26">
        <f t="shared" si="34"/>
        <v>579234</v>
      </c>
      <c r="D121" s="15">
        <f t="shared" si="28"/>
        <v>1.7068624099765437</v>
      </c>
      <c r="E121" s="10">
        <v>64100</v>
      </c>
      <c r="F121" s="10">
        <v>17874</v>
      </c>
      <c r="G121" s="10">
        <v>17429</v>
      </c>
      <c r="H121" s="10">
        <v>33917</v>
      </c>
      <c r="I121" s="10">
        <v>15490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14745</v>
      </c>
      <c r="P121" s="10">
        <v>24642</v>
      </c>
      <c r="Q121" s="10">
        <v>37593</v>
      </c>
      <c r="R121" s="10">
        <v>36865</v>
      </c>
      <c r="S121" s="10">
        <v>44160</v>
      </c>
      <c r="T121" s="10">
        <v>22965</v>
      </c>
      <c r="U121" s="10">
        <v>20172</v>
      </c>
      <c r="V121" s="10">
        <v>9150</v>
      </c>
      <c r="W121" s="10">
        <v>26720</v>
      </c>
      <c r="X121" s="10">
        <v>43877</v>
      </c>
      <c r="Y121" s="10">
        <v>17220</v>
      </c>
    </row>
    <row r="122" spans="1:25" s="12" customFormat="1" ht="30" customHeight="1" x14ac:dyDescent="0.2">
      <c r="A122" s="11" t="s">
        <v>93</v>
      </c>
      <c r="B122" s="26">
        <v>19109</v>
      </c>
      <c r="C122" s="26">
        <f t="shared" si="34"/>
        <v>32898</v>
      </c>
      <c r="D122" s="15">
        <f t="shared" si="28"/>
        <v>1.7215971531738972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3056</v>
      </c>
      <c r="P122" s="10">
        <v>774</v>
      </c>
      <c r="Q122" s="10">
        <v>215</v>
      </c>
      <c r="R122" s="10">
        <v>815</v>
      </c>
      <c r="S122" s="10">
        <v>1165</v>
      </c>
      <c r="T122" s="10">
        <v>300</v>
      </c>
      <c r="U122" s="10"/>
      <c r="V122" s="10">
        <v>500</v>
      </c>
      <c r="W122" s="10">
        <v>3840</v>
      </c>
      <c r="X122" s="10">
        <v>4273</v>
      </c>
      <c r="Y122" s="10">
        <v>3220</v>
      </c>
    </row>
    <row r="123" spans="1:25" s="12" customFormat="1" ht="31.15" customHeight="1" x14ac:dyDescent="0.2">
      <c r="A123" s="11" t="s">
        <v>94</v>
      </c>
      <c r="B123" s="26">
        <v>179619</v>
      </c>
      <c r="C123" s="26">
        <f t="shared" si="34"/>
        <v>300742</v>
      </c>
      <c r="D123" s="15">
        <f t="shared" si="28"/>
        <v>1.6743328935134925</v>
      </c>
      <c r="E123" s="10">
        <v>3548</v>
      </c>
      <c r="F123" s="10">
        <v>8959</v>
      </c>
      <c r="G123" s="10">
        <v>18964</v>
      </c>
      <c r="H123" s="10">
        <v>24398</v>
      </c>
      <c r="I123" s="10">
        <v>7624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4702</v>
      </c>
      <c r="P123" s="10">
        <v>14736</v>
      </c>
      <c r="Q123" s="10">
        <v>8755</v>
      </c>
      <c r="R123" s="10">
        <v>19133</v>
      </c>
      <c r="S123" s="10">
        <v>22780</v>
      </c>
      <c r="T123" s="10">
        <v>16589</v>
      </c>
      <c r="U123" s="10">
        <v>9437</v>
      </c>
      <c r="V123" s="10">
        <v>5346</v>
      </c>
      <c r="W123" s="10">
        <v>11400</v>
      </c>
      <c r="X123" s="10">
        <v>33680</v>
      </c>
      <c r="Y123" s="10">
        <v>16805</v>
      </c>
    </row>
    <row r="124" spans="1:25" s="12" customFormat="1" ht="31.15" customHeight="1" x14ac:dyDescent="0.2">
      <c r="A124" s="11" t="s">
        <v>95</v>
      </c>
      <c r="B124" s="93">
        <v>240</v>
      </c>
      <c r="C124" s="26">
        <f t="shared" si="34"/>
        <v>991.5</v>
      </c>
      <c r="D124" s="15">
        <f t="shared" si="28"/>
        <v>4.1312499999999996</v>
      </c>
      <c r="E124" s="24"/>
      <c r="F124" s="24"/>
      <c r="G124" s="93">
        <v>460</v>
      </c>
      <c r="H124" s="93">
        <v>68.5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93"/>
      <c r="X124" s="93">
        <v>447</v>
      </c>
      <c r="Y124" s="93"/>
    </row>
    <row r="125" spans="1:25" s="12" customFormat="1" ht="31.15" customHeight="1" x14ac:dyDescent="0.2">
      <c r="A125" s="11" t="s">
        <v>214</v>
      </c>
      <c r="B125" s="93">
        <v>11367</v>
      </c>
      <c r="C125" s="26">
        <f>SUM(E125:Y125)</f>
        <v>2325</v>
      </c>
      <c r="D125" s="15">
        <f t="shared" si="28"/>
        <v>0.20453945632092901</v>
      </c>
      <c r="E125" s="168"/>
      <c r="F125" s="168"/>
      <c r="G125" s="93">
        <v>415</v>
      </c>
      <c r="H125" s="93"/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240</v>
      </c>
      <c r="T125" s="93">
        <v>710</v>
      </c>
      <c r="U125" s="93"/>
      <c r="V125" s="93"/>
      <c r="W125" s="93"/>
      <c r="X125" s="93">
        <v>300</v>
      </c>
      <c r="Y125" s="93"/>
    </row>
    <row r="126" spans="1:25" s="12" customFormat="1" ht="31.15" customHeight="1" x14ac:dyDescent="0.2">
      <c r="A126" s="31" t="s">
        <v>98</v>
      </c>
      <c r="B126" s="50">
        <f>B119/B111*10</f>
        <v>19.531999288569118</v>
      </c>
      <c r="C126" s="50">
        <f>C119/C111*10</f>
        <v>33.740350641724689</v>
      </c>
      <c r="D126" s="15">
        <f t="shared" si="28"/>
        <v>1.7274396820949531</v>
      </c>
      <c r="E126" s="162">
        <f t="shared" ref="E126:G126" si="36">E119/E111*10</f>
        <v>48.629786144192593</v>
      </c>
      <c r="F126" s="162">
        <f t="shared" si="36"/>
        <v>30</v>
      </c>
      <c r="G126" s="162">
        <f t="shared" si="36"/>
        <v>35.095369380521014</v>
      </c>
      <c r="H126" s="162">
        <f t="shared" ref="H126:J126" si="37">H119/H111*10</f>
        <v>32.681518601231005</v>
      </c>
      <c r="I126" s="162">
        <f t="shared" si="37"/>
        <v>29.719596723377443</v>
      </c>
      <c r="J126" s="162">
        <f t="shared" si="37"/>
        <v>35.919943196946839</v>
      </c>
      <c r="K126" s="162">
        <f t="shared" ref="K126" si="38">K119/K111*10</f>
        <v>35.371513353115731</v>
      </c>
      <c r="L126" s="162">
        <f>L119/L111*10</f>
        <v>30.673740446686949</v>
      </c>
      <c r="M126" s="162">
        <f t="shared" ref="M126:S126" si="39">M119/M111*10</f>
        <v>34.044855400354123</v>
      </c>
      <c r="N126" s="162">
        <f t="shared" si="39"/>
        <v>28.301628106255357</v>
      </c>
      <c r="O126" s="162">
        <f t="shared" si="39"/>
        <v>29.071633924293245</v>
      </c>
      <c r="P126" s="162">
        <f t="shared" si="39"/>
        <v>29.472064235530276</v>
      </c>
      <c r="Q126" s="162">
        <f t="shared" si="39"/>
        <v>30.483910139647847</v>
      </c>
      <c r="R126" s="162">
        <f t="shared" si="39"/>
        <v>33.568933395435494</v>
      </c>
      <c r="S126" s="162">
        <f t="shared" si="39"/>
        <v>38.3756345177665</v>
      </c>
      <c r="T126" s="162">
        <f t="shared" ref="T126" si="40">T119/T111*10</f>
        <v>31.45965015434367</v>
      </c>
      <c r="U126" s="162">
        <f t="shared" ref="U126:Y126" si="41">U119/U111*10</f>
        <v>30.426782273603084</v>
      </c>
      <c r="V126" s="162">
        <f t="shared" si="41"/>
        <v>27.813215859030834</v>
      </c>
      <c r="W126" s="162">
        <f t="shared" si="41"/>
        <v>30.194307252404471</v>
      </c>
      <c r="X126" s="162">
        <f>X119/X111*10</f>
        <v>38.391209168562476</v>
      </c>
      <c r="Y126" s="162">
        <f t="shared" si="41"/>
        <v>30.198716945704899</v>
      </c>
    </row>
    <row r="127" spans="1:25" s="12" customFormat="1" ht="30" customHeight="1" x14ac:dyDescent="0.2">
      <c r="A127" s="11" t="s">
        <v>92</v>
      </c>
      <c r="B127" s="51">
        <f t="shared" ref="B127:C129" si="42">B121/B113*10</f>
        <v>20.248575434828009</v>
      </c>
      <c r="C127" s="51">
        <f t="shared" si="42"/>
        <v>34.546896806746744</v>
      </c>
      <c r="D127" s="15">
        <f t="shared" si="28"/>
        <v>1.7061396204359789</v>
      </c>
      <c r="E127" s="163">
        <f>E121/E113*10</f>
        <v>48.774920103485009</v>
      </c>
      <c r="F127" s="163">
        <f>F121/F113*10</f>
        <v>30</v>
      </c>
      <c r="G127" s="163">
        <f t="shared" ref="G127" si="43">G121/G113*10</f>
        <v>21.044433711663849</v>
      </c>
      <c r="H127" s="163">
        <f t="shared" ref="H127:J127" si="44">H121/H113*10</f>
        <v>34.416032470826991</v>
      </c>
      <c r="I127" s="163">
        <f t="shared" si="44"/>
        <v>30.101049358725223</v>
      </c>
      <c r="J127" s="163">
        <f t="shared" si="44"/>
        <v>35.599721599257599</v>
      </c>
      <c r="K127" s="163">
        <f>K121/K113*10</f>
        <v>37.219539903436527</v>
      </c>
      <c r="L127" s="163">
        <f>L121/L113*10</f>
        <v>30.959031657355677</v>
      </c>
      <c r="M127" s="163">
        <f t="shared" ref="M127:N127" si="45">M121/M113*10</f>
        <v>34.36738619363112</v>
      </c>
      <c r="N127" s="163">
        <f t="shared" si="45"/>
        <v>28.955983994179704</v>
      </c>
      <c r="O127" s="163">
        <f t="shared" ref="O127:Y127" si="46">O121/O113*10</f>
        <v>30.110271594853991</v>
      </c>
      <c r="P127" s="163">
        <f t="shared" si="46"/>
        <v>31.070482915143106</v>
      </c>
      <c r="Q127" s="163">
        <f t="shared" si="46"/>
        <v>34.067059356592665</v>
      </c>
      <c r="R127" s="163">
        <f t="shared" si="46"/>
        <v>35.687318489835434</v>
      </c>
      <c r="S127" s="163">
        <f t="shared" si="46"/>
        <v>41.321231402638716</v>
      </c>
      <c r="T127" s="163">
        <f t="shared" si="46"/>
        <v>32.172877556738584</v>
      </c>
      <c r="U127" s="163">
        <f t="shared" si="46"/>
        <v>31.998730964467008</v>
      </c>
      <c r="V127" s="163">
        <f t="shared" si="46"/>
        <v>27.143280925541383</v>
      </c>
      <c r="W127" s="163">
        <f t="shared" si="46"/>
        <v>33.555192766545268</v>
      </c>
      <c r="X127" s="155">
        <f t="shared" si="46"/>
        <v>39.161906461977864</v>
      </c>
      <c r="Y127" s="163">
        <f t="shared" si="46"/>
        <v>29.191388370910325</v>
      </c>
    </row>
    <row r="128" spans="1:25" s="12" customFormat="1" ht="30" customHeight="1" x14ac:dyDescent="0.2">
      <c r="A128" s="11" t="s">
        <v>93</v>
      </c>
      <c r="B128" s="51">
        <f t="shared" si="42"/>
        <v>19.234021137393057</v>
      </c>
      <c r="C128" s="51">
        <f t="shared" si="42"/>
        <v>30.962823529411764</v>
      </c>
      <c r="D128" s="15">
        <f t="shared" si="28"/>
        <v>1.6097946086383685</v>
      </c>
      <c r="E128" s="155">
        <f>E122/E114*10</f>
        <v>30.416666666666664</v>
      </c>
      <c r="F128" s="155">
        <f t="shared" ref="F128" si="47">F122/F114*10</f>
        <v>30</v>
      </c>
      <c r="G128" s="155">
        <f>G122/G114*10</f>
        <v>32.53012048192771</v>
      </c>
      <c r="H128" s="155">
        <f>H122/H114*10</f>
        <v>34.590163934426229</v>
      </c>
      <c r="I128" s="155">
        <f>I122/I114*10</f>
        <v>25.225563909774436</v>
      </c>
      <c r="J128" s="155">
        <f>J122/J114*10</f>
        <v>34</v>
      </c>
      <c r="K128" s="155">
        <f>K122/K114*10</f>
        <v>29.753787878787882</v>
      </c>
      <c r="L128" s="155">
        <f>L122/L114*10</f>
        <v>25.446559297218158</v>
      </c>
      <c r="M128" s="155">
        <f t="shared" ref="M128:T128" si="48">M122/M114*10</f>
        <v>15</v>
      </c>
      <c r="N128" s="155">
        <f t="shared" si="48"/>
        <v>27.906976744186046</v>
      </c>
      <c r="O128" s="155">
        <f t="shared" si="48"/>
        <v>29.814634146341461</v>
      </c>
      <c r="P128" s="155">
        <f t="shared" si="48"/>
        <v>30</v>
      </c>
      <c r="Q128" s="155">
        <f t="shared" si="48"/>
        <v>23.888888888888889</v>
      </c>
      <c r="R128" s="155">
        <f t="shared" si="48"/>
        <v>22.027027027027025</v>
      </c>
      <c r="S128" s="155">
        <f t="shared" si="48"/>
        <v>23.253493013972054</v>
      </c>
      <c r="T128" s="155">
        <f t="shared" si="48"/>
        <v>50</v>
      </c>
      <c r="U128" s="155"/>
      <c r="V128" s="155">
        <f>V122/V114*10</f>
        <v>16.666666666666668</v>
      </c>
      <c r="W128" s="155">
        <f>W122/W114*10</f>
        <v>39.587628865979383</v>
      </c>
      <c r="X128" s="155">
        <f>X122/X114*10</f>
        <v>32.945258288357749</v>
      </c>
      <c r="Y128" s="155">
        <f>Y122/Y114*10</f>
        <v>34.146341463414636</v>
      </c>
    </row>
    <row r="129" spans="1:26" s="12" customFormat="1" ht="30" customHeight="1" x14ac:dyDescent="0.2">
      <c r="A129" s="11" t="s">
        <v>94</v>
      </c>
      <c r="B129" s="51">
        <f t="shared" si="42"/>
        <v>18.94015922391522</v>
      </c>
      <c r="C129" s="51">
        <f t="shared" si="42"/>
        <v>32.297286848345301</v>
      </c>
      <c r="D129" s="15">
        <f t="shared" si="28"/>
        <v>1.7052278424124545</v>
      </c>
      <c r="E129" s="155">
        <f t="shared" ref="E129:Y129" si="49">E123/E115*10</f>
        <v>43.006060606060608</v>
      </c>
      <c r="F129" s="155">
        <f t="shared" ref="F129" si="50">F123/F115*10</f>
        <v>31</v>
      </c>
      <c r="G129" s="155">
        <f t="shared" si="49"/>
        <v>28.935001525785783</v>
      </c>
      <c r="H129" s="155">
        <f t="shared" si="49"/>
        <v>33.495332235035697</v>
      </c>
      <c r="I129" s="155">
        <f t="shared" si="49"/>
        <v>29.493230174081241</v>
      </c>
      <c r="J129" s="155">
        <f t="shared" si="49"/>
        <v>37.399770904925546</v>
      </c>
      <c r="K129" s="155">
        <f t="shared" si="49"/>
        <v>36.15174506828528</v>
      </c>
      <c r="L129" s="155">
        <f t="shared" si="49"/>
        <v>30.825026511134674</v>
      </c>
      <c r="M129" s="155">
        <f t="shared" si="49"/>
        <v>32.962962962962962</v>
      </c>
      <c r="N129" s="155">
        <f t="shared" si="49"/>
        <v>28.515557847687809</v>
      </c>
      <c r="O129" s="155">
        <f t="shared" si="49"/>
        <v>28.688224527150702</v>
      </c>
      <c r="P129" s="155">
        <f t="shared" si="49"/>
        <v>27.746187158727167</v>
      </c>
      <c r="Q129" s="155">
        <f t="shared" si="49"/>
        <v>25.435793143521209</v>
      </c>
      <c r="R129" s="155">
        <f t="shared" si="49"/>
        <v>31.100455136540962</v>
      </c>
      <c r="S129" s="155">
        <f t="shared" si="49"/>
        <v>36.908619572261827</v>
      </c>
      <c r="T129" s="155">
        <f t="shared" si="49"/>
        <v>31.755359877488516</v>
      </c>
      <c r="U129" s="155">
        <f t="shared" si="49"/>
        <v>29.49984370115661</v>
      </c>
      <c r="V129" s="155">
        <f t="shared" si="49"/>
        <v>30.271800679501698</v>
      </c>
      <c r="W129" s="155">
        <f t="shared" si="49"/>
        <v>25.997719498289623</v>
      </c>
      <c r="X129" s="155">
        <f t="shared" si="49"/>
        <v>40.033281825745874</v>
      </c>
      <c r="Y129" s="155">
        <f t="shared" si="49"/>
        <v>30.554545454545455</v>
      </c>
    </row>
    <row r="130" spans="1:26" s="12" customFormat="1" ht="30" customHeight="1" x14ac:dyDescent="0.2">
      <c r="A130" s="11" t="s">
        <v>95</v>
      </c>
      <c r="B130" s="51">
        <f>B124/B116*10</f>
        <v>15.584415584415584</v>
      </c>
      <c r="C130" s="51">
        <f>C124/C116*10</f>
        <v>15.889423076923077</v>
      </c>
      <c r="D130" s="15">
        <f t="shared" si="28"/>
        <v>1.0195713141025642</v>
      </c>
      <c r="E130" s="51"/>
      <c r="F130" s="51"/>
      <c r="G130" s="93">
        <f t="shared" ref="G130" si="51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5">
        <f t="shared" ref="R130" si="52">R124/R116*10</f>
        <v>10</v>
      </c>
      <c r="S130" s="155"/>
      <c r="T130" s="155"/>
      <c r="U130" s="155"/>
      <c r="V130" s="155"/>
      <c r="W130" s="155"/>
      <c r="X130" s="155">
        <f>X124/X116*10</f>
        <v>18.625</v>
      </c>
      <c r="Y130" s="93"/>
    </row>
    <row r="131" spans="1:26" s="12" customFormat="1" ht="30" customHeight="1" x14ac:dyDescent="0.2">
      <c r="A131" s="11" t="s">
        <v>213</v>
      </c>
      <c r="B131" s="51">
        <f>B125/B118*10</f>
        <v>83.09210526315789</v>
      </c>
      <c r="C131" s="51">
        <f>C125/C118*10</f>
        <v>62.165775401069524</v>
      </c>
      <c r="D131" s="15">
        <f t="shared" si="28"/>
        <v>0.74815501670329121</v>
      </c>
      <c r="E131" s="51"/>
      <c r="F131" s="51"/>
      <c r="G131" s="93">
        <f>G125/G118*10</f>
        <v>59.285714285714292</v>
      </c>
      <c r="H131" s="93"/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37.5</v>
      </c>
      <c r="T131" s="93">
        <f t="shared" si="53"/>
        <v>78.888888888888886</v>
      </c>
      <c r="U131" s="93"/>
      <c r="V131" s="93"/>
      <c r="W131" s="93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147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93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4721.5</v>
      </c>
      <c r="D133" s="15">
        <f t="shared" si="54"/>
        <v>2.152986776105791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443.5</v>
      </c>
      <c r="H133" s="48">
        <f t="shared" si="55"/>
        <v>242.5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320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65</v>
      </c>
      <c r="T133" s="48">
        <f t="shared" si="55"/>
        <v>480</v>
      </c>
      <c r="U133" s="48">
        <f t="shared" si="55"/>
        <v>47.5</v>
      </c>
      <c r="V133" s="48">
        <f t="shared" si="55"/>
        <v>263.5</v>
      </c>
      <c r="W133" s="48">
        <f t="shared" si="55"/>
        <v>282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93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48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61</v>
      </c>
      <c r="D137" s="15"/>
      <c r="E137" s="48"/>
      <c r="F137" s="48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>
        <v>9</v>
      </c>
      <c r="U137" s="93"/>
      <c r="V137" s="93"/>
      <c r="W137" s="93">
        <v>52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5087</v>
      </c>
      <c r="C138" s="27">
        <f>C136-C137</f>
        <v>5639</v>
      </c>
      <c r="D138" s="15">
        <f t="shared" si="54"/>
        <v>1.1085118930607432</v>
      </c>
      <c r="E138" s="48">
        <v>158</v>
      </c>
      <c r="F138" s="48">
        <f t="shared" ref="F138:Y138" si="57">F136-F137</f>
        <v>162</v>
      </c>
      <c r="G138" s="48">
        <f t="shared" si="57"/>
        <v>803</v>
      </c>
      <c r="H138" s="48">
        <f t="shared" si="57"/>
        <v>367</v>
      </c>
      <c r="I138" s="48">
        <f t="shared" si="57"/>
        <v>10</v>
      </c>
      <c r="J138" s="48">
        <f t="shared" si="57"/>
        <v>144</v>
      </c>
      <c r="K138" s="48">
        <v>607.5</v>
      </c>
      <c r="L138" s="48">
        <f t="shared" si="57"/>
        <v>739</v>
      </c>
      <c r="M138" s="48">
        <f t="shared" si="57"/>
        <v>243</v>
      </c>
      <c r="N138" s="48">
        <f t="shared" si="57"/>
        <v>30</v>
      </c>
      <c r="O138" s="48">
        <f t="shared" si="57"/>
        <v>280</v>
      </c>
      <c r="P138" s="48">
        <f t="shared" si="57"/>
        <v>339</v>
      </c>
      <c r="Q138" s="48">
        <v>14</v>
      </c>
      <c r="R138" s="48">
        <f t="shared" si="57"/>
        <v>679</v>
      </c>
      <c r="S138" s="48">
        <f t="shared" si="57"/>
        <v>189</v>
      </c>
      <c r="T138" s="48">
        <v>50</v>
      </c>
      <c r="U138" s="48">
        <f t="shared" si="57"/>
        <v>115</v>
      </c>
      <c r="V138" s="48">
        <v>30.5</v>
      </c>
      <c r="W138" s="48">
        <f>W136-W137</f>
        <v>299</v>
      </c>
      <c r="X138" s="48">
        <f t="shared" si="57"/>
        <v>383</v>
      </c>
      <c r="Y138" s="48">
        <f t="shared" si="57"/>
        <v>0</v>
      </c>
      <c r="Z138" s="70"/>
    </row>
    <row r="139" spans="1:26" s="158" customFormat="1" ht="30" customHeight="1" outlineLevel="1" x14ac:dyDescent="0.2">
      <c r="A139" s="52" t="s">
        <v>105</v>
      </c>
      <c r="B139" s="23">
        <v>4894</v>
      </c>
      <c r="C139" s="27">
        <f>SUM(E139:Y139)</f>
        <v>4741</v>
      </c>
      <c r="D139" s="15">
        <f t="shared" ref="D139:D145" si="58">C139/B139</f>
        <v>0.9687372292603188</v>
      </c>
      <c r="E139" s="93">
        <v>158</v>
      </c>
      <c r="F139" s="93">
        <v>54</v>
      </c>
      <c r="G139" s="93">
        <v>755</v>
      </c>
      <c r="H139" s="93">
        <v>343</v>
      </c>
      <c r="I139" s="93">
        <v>10</v>
      </c>
      <c r="J139" s="93">
        <v>144</v>
      </c>
      <c r="K139" s="93">
        <v>517.5</v>
      </c>
      <c r="L139" s="93">
        <v>739</v>
      </c>
      <c r="M139" s="93">
        <v>217</v>
      </c>
      <c r="N139" s="93">
        <v>18</v>
      </c>
      <c r="O139" s="93">
        <v>84</v>
      </c>
      <c r="P139" s="93">
        <v>207</v>
      </c>
      <c r="Q139" s="93">
        <v>14</v>
      </c>
      <c r="R139" s="93">
        <v>535.5</v>
      </c>
      <c r="S139" s="93">
        <v>154</v>
      </c>
      <c r="T139" s="93">
        <v>38.5</v>
      </c>
      <c r="U139" s="93">
        <v>115</v>
      </c>
      <c r="V139" s="93">
        <v>23.5</v>
      </c>
      <c r="W139" s="93">
        <v>231</v>
      </c>
      <c r="X139" s="93">
        <v>383</v>
      </c>
      <c r="Y139" s="93"/>
    </row>
    <row r="140" spans="1:26" s="12" customFormat="1" ht="27.75" customHeight="1" x14ac:dyDescent="0.2">
      <c r="A140" s="13" t="s">
        <v>180</v>
      </c>
      <c r="B140" s="32">
        <f>B139/B138</f>
        <v>0.96206015333202277</v>
      </c>
      <c r="C140" s="32">
        <f>C139/C138</f>
        <v>0.84075190636637698</v>
      </c>
      <c r="D140" s="15">
        <f t="shared" si="58"/>
        <v>0.87390783565299546</v>
      </c>
      <c r="E140" s="34">
        <f>E139/E138</f>
        <v>1</v>
      </c>
      <c r="F140" s="34">
        <f t="shared" ref="F140:X140" si="59">F139/F138</f>
        <v>0.33333333333333331</v>
      </c>
      <c r="G140" s="34">
        <f t="shared" si="59"/>
        <v>0.94022415940224158</v>
      </c>
      <c r="H140" s="34">
        <f t="shared" si="59"/>
        <v>0.93460490463215262</v>
      </c>
      <c r="I140" s="34">
        <f t="shared" si="59"/>
        <v>1</v>
      </c>
      <c r="J140" s="34">
        <f t="shared" si="59"/>
        <v>1</v>
      </c>
      <c r="K140" s="34">
        <f t="shared" si="59"/>
        <v>0.85185185185185186</v>
      </c>
      <c r="L140" s="34">
        <f t="shared" si="59"/>
        <v>1</v>
      </c>
      <c r="M140" s="34">
        <f t="shared" si="59"/>
        <v>0.89300411522633749</v>
      </c>
      <c r="N140" s="34">
        <f t="shared" si="59"/>
        <v>0.6</v>
      </c>
      <c r="O140" s="34">
        <f t="shared" si="59"/>
        <v>0.3</v>
      </c>
      <c r="P140" s="34">
        <f t="shared" si="59"/>
        <v>0.61061946902654862</v>
      </c>
      <c r="Q140" s="34">
        <f t="shared" si="59"/>
        <v>1</v>
      </c>
      <c r="R140" s="34">
        <f t="shared" si="59"/>
        <v>0.78865979381443296</v>
      </c>
      <c r="S140" s="34">
        <f t="shared" si="59"/>
        <v>0.81481481481481477</v>
      </c>
      <c r="T140" s="34">
        <f t="shared" si="59"/>
        <v>0.77</v>
      </c>
      <c r="U140" s="34">
        <f t="shared" si="59"/>
        <v>1</v>
      </c>
      <c r="V140" s="34">
        <f t="shared" si="59"/>
        <v>0.77049180327868849</v>
      </c>
      <c r="W140" s="34">
        <f t="shared" si="59"/>
        <v>0.77257525083612044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193</v>
      </c>
      <c r="C141" s="85">
        <f>C138-C139</f>
        <v>898</v>
      </c>
      <c r="D141" s="15">
        <f t="shared" si="58"/>
        <v>4.6528497409326421</v>
      </c>
      <c r="E141" s="85">
        <f>E138-E139</f>
        <v>0</v>
      </c>
      <c r="F141" s="85">
        <f t="shared" ref="F141:Y141" si="60">F138-F139</f>
        <v>108</v>
      </c>
      <c r="G141" s="85">
        <f t="shared" si="60"/>
        <v>48</v>
      </c>
      <c r="H141" s="85">
        <f t="shared" si="60"/>
        <v>24</v>
      </c>
      <c r="I141" s="85">
        <f t="shared" si="60"/>
        <v>0</v>
      </c>
      <c r="J141" s="85">
        <f t="shared" si="60"/>
        <v>0</v>
      </c>
      <c r="K141" s="85">
        <f t="shared" si="60"/>
        <v>90</v>
      </c>
      <c r="L141" s="85">
        <f t="shared" si="60"/>
        <v>0</v>
      </c>
      <c r="M141" s="85">
        <f t="shared" si="60"/>
        <v>26</v>
      </c>
      <c r="N141" s="85">
        <f t="shared" si="60"/>
        <v>12</v>
      </c>
      <c r="O141" s="85">
        <f t="shared" si="60"/>
        <v>196</v>
      </c>
      <c r="P141" s="85">
        <f t="shared" si="60"/>
        <v>132</v>
      </c>
      <c r="Q141" s="85">
        <f t="shared" si="60"/>
        <v>0</v>
      </c>
      <c r="R141" s="85">
        <f t="shared" si="60"/>
        <v>143.5</v>
      </c>
      <c r="S141" s="85">
        <f t="shared" si="60"/>
        <v>35</v>
      </c>
      <c r="T141" s="85">
        <f t="shared" si="60"/>
        <v>11.5</v>
      </c>
      <c r="U141" s="85">
        <f t="shared" si="60"/>
        <v>0</v>
      </c>
      <c r="V141" s="85">
        <f t="shared" si="60"/>
        <v>7</v>
      </c>
      <c r="W141" s="85">
        <f t="shared" si="60"/>
        <v>68</v>
      </c>
      <c r="X141" s="85">
        <f t="shared" si="60"/>
        <v>0</v>
      </c>
      <c r="Y141" s="85">
        <f t="shared" si="60"/>
        <v>0</v>
      </c>
      <c r="Z141" s="171"/>
    </row>
    <row r="142" spans="1:26" s="12" customFormat="1" ht="27.75" hidden="1" customHeight="1" x14ac:dyDescent="0.2">
      <c r="A142" s="13" t="s">
        <v>183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6" s="158" customFormat="1" ht="30" customHeight="1" x14ac:dyDescent="0.2">
      <c r="A143" s="31" t="s">
        <v>106</v>
      </c>
      <c r="B143" s="23">
        <v>95653</v>
      </c>
      <c r="C143" s="27">
        <f>SUM(E143:Y143)</f>
        <v>115416</v>
      </c>
      <c r="D143" s="15">
        <f t="shared" si="58"/>
        <v>1.2066113974470221</v>
      </c>
      <c r="E143" s="93">
        <v>2838</v>
      </c>
      <c r="F143" s="93">
        <v>977</v>
      </c>
      <c r="G143" s="93">
        <v>20774</v>
      </c>
      <c r="H143" s="93">
        <v>8229</v>
      </c>
      <c r="I143" s="93">
        <v>180</v>
      </c>
      <c r="J143" s="93">
        <v>3427</v>
      </c>
      <c r="K143" s="93">
        <v>12121</v>
      </c>
      <c r="L143" s="93">
        <v>20130</v>
      </c>
      <c r="M143" s="93">
        <v>4389</v>
      </c>
      <c r="N143" s="93">
        <v>345</v>
      </c>
      <c r="O143" s="93">
        <v>2032</v>
      </c>
      <c r="P143" s="93">
        <v>4340</v>
      </c>
      <c r="Q143" s="93">
        <v>324</v>
      </c>
      <c r="R143" s="93">
        <v>12263</v>
      </c>
      <c r="S143" s="93">
        <v>3430</v>
      </c>
      <c r="T143" s="93">
        <v>558</v>
      </c>
      <c r="U143" s="93">
        <v>2311</v>
      </c>
      <c r="V143" s="93">
        <v>435</v>
      </c>
      <c r="W143" s="93">
        <v>5875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93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 x14ac:dyDescent="0.2">
      <c r="A145" s="31" t="s">
        <v>98</v>
      </c>
      <c r="B145" s="56">
        <f>B143/B139*10</f>
        <v>195.44953003677972</v>
      </c>
      <c r="C145" s="56">
        <f>C143/C139*10</f>
        <v>243.44231174857626</v>
      </c>
      <c r="D145" s="15">
        <f t="shared" si="58"/>
        <v>1.2455507654726274</v>
      </c>
      <c r="E145" s="162">
        <f t="shared" ref="E145" si="62">E143/E139*10</f>
        <v>179.62025316455697</v>
      </c>
      <c r="F145" s="162">
        <f t="shared" ref="F145:G145" si="63">F143/F139*10</f>
        <v>180.92592592592592</v>
      </c>
      <c r="G145" s="162">
        <f t="shared" si="63"/>
        <v>275.15231788079473</v>
      </c>
      <c r="H145" s="162">
        <f>H143/H139*10</f>
        <v>239.9125364431487</v>
      </c>
      <c r="I145" s="162">
        <f>I143/I139*10</f>
        <v>180</v>
      </c>
      <c r="J145" s="162">
        <f>J143/J139*10</f>
        <v>237.98611111111111</v>
      </c>
      <c r="K145" s="162">
        <f>K143/K139*10</f>
        <v>234.2222222222222</v>
      </c>
      <c r="L145" s="162">
        <f>L143/L139*10</f>
        <v>272.39512855209745</v>
      </c>
      <c r="M145" s="162">
        <f t="shared" ref="M145:R145" si="64">M143/M139*10</f>
        <v>202.25806451612902</v>
      </c>
      <c r="N145" s="162">
        <f t="shared" si="64"/>
        <v>191.66666666666669</v>
      </c>
      <c r="O145" s="162">
        <f t="shared" si="64"/>
        <v>241.9047619047619</v>
      </c>
      <c r="P145" s="162">
        <f t="shared" si="64"/>
        <v>209.66183574879227</v>
      </c>
      <c r="Q145" s="162">
        <f t="shared" si="64"/>
        <v>231.42857142857142</v>
      </c>
      <c r="R145" s="162">
        <f t="shared" si="64"/>
        <v>229.00093370681606</v>
      </c>
      <c r="S145" s="162">
        <f>S143/S139*10</f>
        <v>222.72727272727275</v>
      </c>
      <c r="T145" s="162">
        <f>T143/T139*10</f>
        <v>144.93506493506493</v>
      </c>
      <c r="U145" s="162">
        <f t="shared" ref="U145:V145" si="65">U143/U139*10</f>
        <v>200.95652173913044</v>
      </c>
      <c r="V145" s="162">
        <f t="shared" si="65"/>
        <v>185.10638297872339</v>
      </c>
      <c r="W145" s="162">
        <f>W143/W139*10</f>
        <v>254.32900432900431</v>
      </c>
      <c r="X145" s="162">
        <f>X143/X139*10</f>
        <v>272.53263707571801</v>
      </c>
      <c r="Y145" s="162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93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34</v>
      </c>
      <c r="D147" s="15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>
        <v>34</v>
      </c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/>
      <c r="D148" s="15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v>14</v>
      </c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927.5</v>
      </c>
      <c r="D149" s="15"/>
      <c r="E149" s="48">
        <f>E146</f>
        <v>22</v>
      </c>
      <c r="F149" s="48">
        <v>86</v>
      </c>
      <c r="G149" s="48">
        <v>87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93.7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48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 x14ac:dyDescent="0.2">
      <c r="A150" s="52" t="s">
        <v>171</v>
      </c>
      <c r="B150" s="23">
        <v>804</v>
      </c>
      <c r="C150" s="154">
        <f>SUM(E150:Y150)</f>
        <v>795.68</v>
      </c>
      <c r="D150" s="15">
        <f t="shared" ref="D150:D199" si="66">C150/B150</f>
        <v>0.98965174129353228</v>
      </c>
      <c r="E150" s="93">
        <v>22</v>
      </c>
      <c r="F150" s="93">
        <v>85</v>
      </c>
      <c r="G150" s="93">
        <v>80</v>
      </c>
      <c r="H150" s="93"/>
      <c r="I150" s="93">
        <v>16</v>
      </c>
      <c r="J150" s="93">
        <v>7</v>
      </c>
      <c r="K150" s="93">
        <v>101.7</v>
      </c>
      <c r="L150" s="93">
        <v>83</v>
      </c>
      <c r="M150" s="93">
        <v>42</v>
      </c>
      <c r="N150" s="93">
        <v>24</v>
      </c>
      <c r="O150" s="93">
        <v>25.7</v>
      </c>
      <c r="P150" s="93">
        <v>106</v>
      </c>
      <c r="Q150" s="93"/>
      <c r="R150" s="93">
        <v>1.28</v>
      </c>
      <c r="S150" s="93">
        <v>29</v>
      </c>
      <c r="T150" s="93">
        <v>16</v>
      </c>
      <c r="U150" s="93"/>
      <c r="V150" s="93">
        <v>11</v>
      </c>
      <c r="W150" s="93">
        <v>82</v>
      </c>
      <c r="X150" s="93">
        <v>58</v>
      </c>
      <c r="Y150" s="93">
        <v>6</v>
      </c>
    </row>
    <row r="151" spans="1:26" s="12" customFormat="1" ht="30" customHeight="1" x14ac:dyDescent="0.2">
      <c r="A151" s="13" t="s">
        <v>180</v>
      </c>
      <c r="B151" s="32">
        <f>B150/B149</f>
        <v>0.94588235294117651</v>
      </c>
      <c r="C151" s="32">
        <f>C150/C149</f>
        <v>0.85787601078167108</v>
      </c>
      <c r="D151" s="15">
        <f t="shared" si="66"/>
        <v>0.90695846910997557</v>
      </c>
      <c r="E151" s="29">
        <f>E150/E149</f>
        <v>1</v>
      </c>
      <c r="F151" s="29">
        <f>F150/F149</f>
        <v>0.98837209302325579</v>
      </c>
      <c r="G151" s="29">
        <f>G150/G149</f>
        <v>0.91954022988505746</v>
      </c>
      <c r="H151" s="29"/>
      <c r="I151" s="29">
        <f>I150/I149</f>
        <v>1</v>
      </c>
      <c r="J151" s="29">
        <f>J150/J149</f>
        <v>1</v>
      </c>
      <c r="K151" s="29">
        <f>K150/K149</f>
        <v>0.80268350434096292</v>
      </c>
      <c r="L151" s="29">
        <f t="shared" ref="L151:Y151" si="67">L150/L149</f>
        <v>0.88580576307363923</v>
      </c>
      <c r="M151" s="29">
        <f t="shared" si="67"/>
        <v>0.8936170212765957</v>
      </c>
      <c r="N151" s="29">
        <f t="shared" si="67"/>
        <v>1</v>
      </c>
      <c r="O151" s="29">
        <f t="shared" si="67"/>
        <v>0.91785714285714282</v>
      </c>
      <c r="P151" s="29">
        <f t="shared" si="67"/>
        <v>0.82170542635658916</v>
      </c>
      <c r="Q151" s="29"/>
      <c r="R151" s="29">
        <f t="shared" si="67"/>
        <v>0.18028169014084508</v>
      </c>
      <c r="S151" s="29">
        <f t="shared" si="67"/>
        <v>0.80555555555555558</v>
      </c>
      <c r="T151" s="29">
        <f t="shared" si="67"/>
        <v>0.76190476190476186</v>
      </c>
      <c r="U151" s="29"/>
      <c r="V151" s="29">
        <f t="shared" si="67"/>
        <v>1</v>
      </c>
      <c r="W151" s="29">
        <f t="shared" si="67"/>
        <v>0.86315789473684212</v>
      </c>
      <c r="X151" s="29">
        <f t="shared" si="67"/>
        <v>1</v>
      </c>
      <c r="Y151" s="29">
        <f t="shared" si="67"/>
        <v>1</v>
      </c>
    </row>
    <row r="152" spans="1:26" s="12" customFormat="1" ht="31.15" hidden="1" customHeight="1" x14ac:dyDescent="0.2">
      <c r="A152" s="13" t="s">
        <v>184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6" s="12" customFormat="1" ht="30" customHeight="1" x14ac:dyDescent="0.2">
      <c r="A153" s="31" t="s">
        <v>110</v>
      </c>
      <c r="B153" s="23">
        <v>25653</v>
      </c>
      <c r="C153" s="27">
        <f>SUM(E153:Y153)</f>
        <v>27601.62</v>
      </c>
      <c r="D153" s="15">
        <f t="shared" si="66"/>
        <v>1.0759607063501344</v>
      </c>
      <c r="E153" s="93">
        <v>837</v>
      </c>
      <c r="F153" s="93">
        <v>3408</v>
      </c>
      <c r="G153" s="93">
        <v>2400</v>
      </c>
      <c r="H153" s="93"/>
      <c r="I153" s="93">
        <v>143</v>
      </c>
      <c r="J153" s="93">
        <v>224</v>
      </c>
      <c r="K153" s="93">
        <v>5243</v>
      </c>
      <c r="L153" s="93">
        <v>2875</v>
      </c>
      <c r="M153" s="93">
        <v>985</v>
      </c>
      <c r="N153" s="93">
        <v>230</v>
      </c>
      <c r="O153" s="93">
        <v>639</v>
      </c>
      <c r="P153" s="93">
        <v>3115</v>
      </c>
      <c r="Q153" s="93"/>
      <c r="R153" s="93">
        <v>5.62</v>
      </c>
      <c r="S153" s="93">
        <v>1202</v>
      </c>
      <c r="T153" s="93">
        <v>1060</v>
      </c>
      <c r="U153" s="93"/>
      <c r="V153" s="93">
        <v>205</v>
      </c>
      <c r="W153" s="93">
        <v>4080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92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 x14ac:dyDescent="0.2">
      <c r="A155" s="31" t="s">
        <v>98</v>
      </c>
      <c r="B155" s="56">
        <f>B153/B150*10</f>
        <v>319.06716417910451</v>
      </c>
      <c r="C155" s="56">
        <f>C153/C150*10</f>
        <v>346.8934747637241</v>
      </c>
      <c r="D155" s="15">
        <f t="shared" si="66"/>
        <v>1.0872114517211795</v>
      </c>
      <c r="E155" s="55">
        <f>E153/E150*10</f>
        <v>380.4545454545455</v>
      </c>
      <c r="F155" s="55">
        <f t="shared" ref="F155:G155" si="69">F153/F150*10</f>
        <v>400.94117647058823</v>
      </c>
      <c r="G155" s="55">
        <f t="shared" si="69"/>
        <v>300</v>
      </c>
      <c r="H155" s="55"/>
      <c r="I155" s="55">
        <f t="shared" ref="I155:N155" si="70">I153/I150*10</f>
        <v>89.375</v>
      </c>
      <c r="J155" s="55">
        <f t="shared" si="70"/>
        <v>320</v>
      </c>
      <c r="K155" s="55">
        <f t="shared" si="70"/>
        <v>515.53588987217302</v>
      </c>
      <c r="L155" s="55">
        <f t="shared" si="70"/>
        <v>346.3855421686747</v>
      </c>
      <c r="M155" s="55">
        <f t="shared" si="70"/>
        <v>234.52380952380952</v>
      </c>
      <c r="N155" s="55">
        <f t="shared" si="70"/>
        <v>95.833333333333343</v>
      </c>
      <c r="O155" s="55">
        <f t="shared" ref="O155:P155" si="71">O153/O150*10</f>
        <v>248.63813229571986</v>
      </c>
      <c r="P155" s="55">
        <f t="shared" si="71"/>
        <v>293.8679245283019</v>
      </c>
      <c r="Q155" s="55"/>
      <c r="R155" s="55">
        <f t="shared" ref="R155:Y155" si="72">R153/R150*10</f>
        <v>43.90625</v>
      </c>
      <c r="S155" s="55">
        <f t="shared" si="72"/>
        <v>414.48275862068965</v>
      </c>
      <c r="T155" s="55">
        <f t="shared" si="72"/>
        <v>662.5</v>
      </c>
      <c r="U155" s="55"/>
      <c r="V155" s="55">
        <f t="shared" si="72"/>
        <v>186.36363636363637</v>
      </c>
      <c r="W155" s="55">
        <f t="shared" si="72"/>
        <v>497.5609756097561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46</v>
      </c>
      <c r="C156" s="85">
        <f>SUM(E156:Y156)</f>
        <v>104.82</v>
      </c>
      <c r="D156" s="15"/>
      <c r="E156" s="165">
        <f>E149-E150</f>
        <v>0</v>
      </c>
      <c r="F156" s="165">
        <f t="shared" ref="F156:Y156" si="73">F149-F150</f>
        <v>1</v>
      </c>
      <c r="G156" s="165">
        <f>G149-G150</f>
        <v>7</v>
      </c>
      <c r="H156" s="165">
        <f>H149-H150</f>
        <v>0</v>
      </c>
      <c r="I156" s="165">
        <f t="shared" si="73"/>
        <v>0</v>
      </c>
      <c r="J156" s="165">
        <f t="shared" si="73"/>
        <v>0</v>
      </c>
      <c r="K156" s="165">
        <f t="shared" si="73"/>
        <v>25</v>
      </c>
      <c r="L156" s="165">
        <f t="shared" si="73"/>
        <v>10.700000000000003</v>
      </c>
      <c r="M156" s="165">
        <f t="shared" si="73"/>
        <v>5</v>
      </c>
      <c r="N156" s="165">
        <f t="shared" si="73"/>
        <v>0</v>
      </c>
      <c r="O156" s="165">
        <f t="shared" si="73"/>
        <v>2.3000000000000007</v>
      </c>
      <c r="P156" s="165">
        <f t="shared" si="73"/>
        <v>23</v>
      </c>
      <c r="Q156" s="165">
        <f t="shared" si="73"/>
        <v>0</v>
      </c>
      <c r="R156" s="165">
        <f t="shared" si="73"/>
        <v>5.8199999999999994</v>
      </c>
      <c r="S156" s="165">
        <f t="shared" si="73"/>
        <v>7</v>
      </c>
      <c r="T156" s="165">
        <f t="shared" si="73"/>
        <v>5</v>
      </c>
      <c r="U156" s="165">
        <f t="shared" si="73"/>
        <v>0</v>
      </c>
      <c r="V156" s="165">
        <f t="shared" si="73"/>
        <v>0</v>
      </c>
      <c r="W156" s="165">
        <f t="shared" si="73"/>
        <v>13</v>
      </c>
      <c r="X156" s="165">
        <f t="shared" si="73"/>
        <v>0</v>
      </c>
      <c r="Y156" s="165">
        <f t="shared" si="73"/>
        <v>0</v>
      </c>
      <c r="Z156" s="173"/>
    </row>
    <row r="157" spans="1:26" s="12" customFormat="1" ht="30" hidden="1" customHeight="1" outlineLevel="1" x14ac:dyDescent="0.2">
      <c r="A157" s="52" t="s">
        <v>172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35"/>
      <c r="X157" s="35"/>
      <c r="Y157" s="35">
        <v>5</v>
      </c>
    </row>
    <row r="158" spans="1:26" s="12" customFormat="1" ht="30" hidden="1" customHeight="1" x14ac:dyDescent="0.2">
      <c r="A158" s="31" t="s">
        <v>173</v>
      </c>
      <c r="B158" s="23">
        <v>5773</v>
      </c>
      <c r="C158" s="27">
        <f>SUM(E158:Y158)</f>
        <v>8323.5</v>
      </c>
      <c r="D158" s="15">
        <f t="shared" si="66"/>
        <v>1.4417980252901437</v>
      </c>
      <c r="E158" s="36"/>
      <c r="F158" s="35"/>
      <c r="G158" s="35">
        <v>8129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35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149.43447037701975</v>
      </c>
      <c r="D159" s="15">
        <f>C159/B159</f>
        <v>1.4055589366832102</v>
      </c>
      <c r="E159" s="36"/>
      <c r="F159" s="55"/>
      <c r="G159" s="55">
        <f>G158/G157*10</f>
        <v>149.98154981549814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55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217</v>
      </c>
      <c r="B160" s="56"/>
      <c r="C160" s="154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5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4"/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205</v>
      </c>
      <c r="R161" s="55"/>
      <c r="S161" s="55"/>
      <c r="T161" s="55"/>
      <c r="U161" s="55">
        <v>20</v>
      </c>
      <c r="V161" s="55"/>
      <c r="W161" s="55"/>
      <c r="X161" s="55">
        <v>53</v>
      </c>
      <c r="Y161" s="55"/>
    </row>
    <row r="162" spans="1:26" s="12" customFormat="1" ht="30" hidden="1" customHeight="1" x14ac:dyDescent="0.2">
      <c r="A162" s="11" t="s">
        <v>216</v>
      </c>
      <c r="B162" s="56"/>
      <c r="C162" s="154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55">
        <v>36.299999999999997</v>
      </c>
      <c r="X162" s="55"/>
      <c r="Y162" s="55"/>
    </row>
    <row r="163" spans="1:26" s="12" customFormat="1" ht="30" hidden="1" customHeight="1" x14ac:dyDescent="0.2">
      <c r="A163" s="11" t="s">
        <v>215</v>
      </c>
      <c r="B163" s="56"/>
      <c r="C163" s="154">
        <f>SUM(E163:Y163)</f>
        <v>34265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1097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v>4891</v>
      </c>
      <c r="R163" s="55">
        <v>526</v>
      </c>
      <c r="S163" s="55">
        <v>1005.6</v>
      </c>
      <c r="T163" s="55">
        <v>1174.5</v>
      </c>
      <c r="U163" s="55">
        <v>2255</v>
      </c>
      <c r="V163" s="55">
        <v>522</v>
      </c>
      <c r="W163" s="55">
        <v>1453</v>
      </c>
      <c r="X163" s="55">
        <v>1377</v>
      </c>
      <c r="Y163" s="55">
        <v>230</v>
      </c>
    </row>
    <row r="164" spans="1:26" s="12" customFormat="1" ht="30" customHeight="1" x14ac:dyDescent="0.2">
      <c r="A164" s="31" t="s">
        <v>211</v>
      </c>
      <c r="B164" s="154">
        <f>B168+B171+B188</f>
        <v>11803</v>
      </c>
      <c r="C164" s="154">
        <f>C168+C171+C188+C174</f>
        <v>24991.399999999998</v>
      </c>
      <c r="D164" s="154">
        <f t="shared" ref="D164:O164" si="77">D168+D171+D188+D174</f>
        <v>7.1772860904516804</v>
      </c>
      <c r="E164" s="164">
        <f>E168+E171+E188+E174+E183</f>
        <v>5250</v>
      </c>
      <c r="F164" s="164">
        <f>F168+F171+F188+F174</f>
        <v>254</v>
      </c>
      <c r="G164" s="164">
        <f>G168+G171+G188+G174+G183</f>
        <v>620</v>
      </c>
      <c r="H164" s="164">
        <f t="shared" si="77"/>
        <v>1044</v>
      </c>
      <c r="I164" s="164">
        <f t="shared" si="77"/>
        <v>939</v>
      </c>
      <c r="J164" s="164">
        <f>J168+J188+J183+J171</f>
        <v>3855</v>
      </c>
      <c r="K164" s="164">
        <f t="shared" si="77"/>
        <v>114</v>
      </c>
      <c r="L164" s="164">
        <f>L168+L171+L188+L174+L183</f>
        <v>218.3</v>
      </c>
      <c r="M164" s="164">
        <f t="shared" si="77"/>
        <v>1069</v>
      </c>
      <c r="N164" s="164">
        <f t="shared" si="77"/>
        <v>129</v>
      </c>
      <c r="O164" s="164">
        <f t="shared" si="77"/>
        <v>650</v>
      </c>
      <c r="P164" s="164">
        <f t="shared" ref="P164:W164" si="78">P168+P171+P188+P174+P177+P183</f>
        <v>1189</v>
      </c>
      <c r="Q164" s="164">
        <f>Q168+Q171+Q188+Q174+Q177+Q183</f>
        <v>4207</v>
      </c>
      <c r="R164" s="164">
        <f t="shared" si="78"/>
        <v>515.5</v>
      </c>
      <c r="S164" s="164">
        <f t="shared" si="78"/>
        <v>1005.6</v>
      </c>
      <c r="T164" s="164">
        <f t="shared" si="78"/>
        <v>883</v>
      </c>
      <c r="U164" s="164">
        <f t="shared" si="78"/>
        <v>625</v>
      </c>
      <c r="V164" s="164">
        <f t="shared" si="78"/>
        <v>522</v>
      </c>
      <c r="W164" s="164">
        <f t="shared" si="78"/>
        <v>1453</v>
      </c>
      <c r="X164" s="164">
        <f>X168+X171+X188+X174+X177+X183</f>
        <v>1347</v>
      </c>
      <c r="Y164" s="164">
        <f>Y168+Y171+Y188+Y174+Y177+Y183</f>
        <v>2</v>
      </c>
    </row>
    <row r="165" spans="1:26" s="12" customFormat="1" ht="31.5" customHeight="1" x14ac:dyDescent="0.2">
      <c r="A165" s="150" t="s">
        <v>212</v>
      </c>
      <c r="B165" s="154">
        <f>B169+B172+B189</f>
        <v>9400</v>
      </c>
      <c r="C165" s="154">
        <f>C169+C172+C189+C175</f>
        <v>30666.35</v>
      </c>
      <c r="D165" s="15">
        <f t="shared" ref="D165:D166" si="79">C165/B165</f>
        <v>3.2623776595744678</v>
      </c>
      <c r="E165" s="54">
        <f>E169+E172+E175+E189+E178+E184</f>
        <v>6499</v>
      </c>
      <c r="F165" s="54">
        <f t="shared" ref="F165" si="80">F169+F172+F175+F189+F178+F184</f>
        <v>470</v>
      </c>
      <c r="G165" s="54">
        <f>G169+G172+G175+G189+G178+G184</f>
        <v>955</v>
      </c>
      <c r="H165" s="54">
        <f t="shared" ref="H165:X165" si="81">H169+H172+H175+H189+H178+H184</f>
        <v>1326</v>
      </c>
      <c r="I165" s="54">
        <f t="shared" si="81"/>
        <v>780</v>
      </c>
      <c r="J165" s="54">
        <f t="shared" si="81"/>
        <v>3120</v>
      </c>
      <c r="K165" s="54">
        <f t="shared" si="81"/>
        <v>110</v>
      </c>
      <c r="L165" s="54">
        <f t="shared" si="81"/>
        <v>244</v>
      </c>
      <c r="M165" s="54">
        <f t="shared" si="81"/>
        <v>1046</v>
      </c>
      <c r="N165" s="54">
        <f t="shared" si="81"/>
        <v>77</v>
      </c>
      <c r="O165" s="54">
        <f t="shared" si="81"/>
        <v>735</v>
      </c>
      <c r="P165" s="54">
        <f t="shared" si="81"/>
        <v>1697</v>
      </c>
      <c r="Q165" s="54">
        <f t="shared" si="81"/>
        <v>5264</v>
      </c>
      <c r="R165" s="54">
        <f t="shared" si="81"/>
        <v>523.65000000000009</v>
      </c>
      <c r="S165" s="54">
        <f t="shared" si="81"/>
        <v>2262.6999999999998</v>
      </c>
      <c r="T165" s="54">
        <f t="shared" si="81"/>
        <v>783</v>
      </c>
      <c r="U165" s="54">
        <f t="shared" si="81"/>
        <v>1181</v>
      </c>
      <c r="V165" s="54">
        <f t="shared" si="81"/>
        <v>522</v>
      </c>
      <c r="W165" s="54">
        <f t="shared" si="81"/>
        <v>1741</v>
      </c>
      <c r="X165" s="54">
        <f t="shared" si="81"/>
        <v>2575</v>
      </c>
      <c r="Y165" s="54">
        <f t="shared" ref="Y165" si="82">Y169+Y172+Y175+Y189+Y178+Y184</f>
        <v>7</v>
      </c>
    </row>
    <row r="166" spans="1:26" s="12" customFormat="1" ht="30" customHeight="1" x14ac:dyDescent="0.2">
      <c r="A166" s="31" t="s">
        <v>98</v>
      </c>
      <c r="B166" s="56">
        <f>B165/B164*10</f>
        <v>7.9640769295941709</v>
      </c>
      <c r="C166" s="56">
        <f>C165/C164*10</f>
        <v>12.270761141832791</v>
      </c>
      <c r="D166" s="15">
        <f t="shared" si="79"/>
        <v>1.5407637633728983</v>
      </c>
      <c r="E166" s="55">
        <f t="shared" ref="E166:X166" si="83">E165/E164*10</f>
        <v>12.379047619047618</v>
      </c>
      <c r="F166" s="55">
        <f t="shared" si="83"/>
        <v>18.503937007874015</v>
      </c>
      <c r="G166" s="55">
        <f t="shared" si="83"/>
        <v>15.403225806451612</v>
      </c>
      <c r="H166" s="55">
        <f t="shared" si="83"/>
        <v>12.701149425287356</v>
      </c>
      <c r="I166" s="55">
        <f t="shared" si="83"/>
        <v>8.3067092651757193</v>
      </c>
      <c r="J166" s="55">
        <f t="shared" si="83"/>
        <v>8.0933852140077818</v>
      </c>
      <c r="K166" s="55">
        <f t="shared" si="83"/>
        <v>9.6491228070175445</v>
      </c>
      <c r="L166" s="55">
        <f t="shared" si="83"/>
        <v>11.177278973889141</v>
      </c>
      <c r="M166" s="55">
        <f t="shared" si="83"/>
        <v>9.7848456501403174</v>
      </c>
      <c r="N166" s="55">
        <f t="shared" si="83"/>
        <v>5.9689922480620154</v>
      </c>
      <c r="O166" s="55">
        <f t="shared" si="83"/>
        <v>11.307692307692307</v>
      </c>
      <c r="P166" s="55">
        <f t="shared" si="83"/>
        <v>14.272497897392766</v>
      </c>
      <c r="Q166" s="55">
        <f t="shared" si="83"/>
        <v>12.512479201331114</v>
      </c>
      <c r="R166" s="55">
        <f t="shared" si="83"/>
        <v>10.158098933074687</v>
      </c>
      <c r="S166" s="55">
        <f t="shared" si="83"/>
        <v>22.500994431185362</v>
      </c>
      <c r="T166" s="55">
        <f t="shared" si="83"/>
        <v>8.867497168742922</v>
      </c>
      <c r="U166" s="55">
        <f t="shared" si="83"/>
        <v>18.896000000000001</v>
      </c>
      <c r="V166" s="55">
        <f t="shared" si="83"/>
        <v>10</v>
      </c>
      <c r="W166" s="55">
        <f t="shared" si="83"/>
        <v>11.982105987611838</v>
      </c>
      <c r="X166" s="55">
        <f t="shared" si="83"/>
        <v>19.116555308092057</v>
      </c>
      <c r="Y166" s="55">
        <f t="shared" ref="Y166" si="84">Y165/Y164*10</f>
        <v>35</v>
      </c>
    </row>
    <row r="167" spans="1:26" s="86" customFormat="1" ht="30" hidden="1" customHeight="1" x14ac:dyDescent="0.2">
      <c r="A167" s="84" t="s">
        <v>96</v>
      </c>
      <c r="B167" s="170"/>
      <c r="C167" s="170">
        <f>SUM(E167:Y167)</f>
        <v>8373.6</v>
      </c>
      <c r="D167" s="169"/>
      <c r="E167" s="165">
        <f t="shared" ref="E167:U167" si="85">E163-E164</f>
        <v>1200</v>
      </c>
      <c r="F167" s="165">
        <f t="shared" si="85"/>
        <v>325</v>
      </c>
      <c r="G167" s="165">
        <f>G163-G164</f>
        <v>542.59999999999991</v>
      </c>
      <c r="H167" s="165">
        <f t="shared" si="85"/>
        <v>53</v>
      </c>
      <c r="I167" s="165">
        <f t="shared" si="85"/>
        <v>50</v>
      </c>
      <c r="J167" s="165">
        <f t="shared" si="85"/>
        <v>1698</v>
      </c>
      <c r="K167" s="165">
        <f t="shared" si="85"/>
        <v>280</v>
      </c>
      <c r="L167" s="165">
        <f t="shared" si="85"/>
        <v>1262</v>
      </c>
      <c r="M167" s="165">
        <f t="shared" si="85"/>
        <v>0</v>
      </c>
      <c r="N167" s="165">
        <f t="shared" si="85"/>
        <v>89</v>
      </c>
      <c r="O167" s="165">
        <f t="shared" si="85"/>
        <v>0</v>
      </c>
      <c r="P167" s="165">
        <f t="shared" si="85"/>
        <v>0</v>
      </c>
      <c r="Q167" s="165">
        <f t="shared" si="85"/>
        <v>684</v>
      </c>
      <c r="R167" s="165">
        <f t="shared" si="85"/>
        <v>10.5</v>
      </c>
      <c r="S167" s="165">
        <f t="shared" si="85"/>
        <v>0</v>
      </c>
      <c r="T167" s="165">
        <f t="shared" si="85"/>
        <v>291.5</v>
      </c>
      <c r="U167" s="165">
        <f t="shared" si="85"/>
        <v>1630</v>
      </c>
      <c r="V167" s="165">
        <f>V160-V164</f>
        <v>0</v>
      </c>
      <c r="W167" s="165">
        <f>W163-W164</f>
        <v>0</v>
      </c>
      <c r="X167" s="165">
        <f>X163-X164</f>
        <v>30</v>
      </c>
      <c r="Y167" s="165">
        <f>Y163-Y164</f>
        <v>228</v>
      </c>
      <c r="Z167" s="172"/>
    </row>
    <row r="168" spans="1:26" s="153" customFormat="1" ht="30" customHeight="1" x14ac:dyDescent="0.2">
      <c r="A168" s="52" t="s">
        <v>111</v>
      </c>
      <c r="B168" s="27">
        <v>7715</v>
      </c>
      <c r="C168" s="27">
        <f>SUM(E168:Y168)</f>
        <v>14114.3</v>
      </c>
      <c r="D168" s="15">
        <f t="shared" ref="D168:D170" si="86">C168/B168</f>
        <v>1.8294620868438107</v>
      </c>
      <c r="E168" s="35">
        <v>4191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/>
      <c r="L168" s="35">
        <v>170.3</v>
      </c>
      <c r="M168" s="35"/>
      <c r="N168" s="35"/>
      <c r="O168" s="35">
        <v>650</v>
      </c>
      <c r="P168" s="35">
        <v>962</v>
      </c>
      <c r="Q168" s="35">
        <v>1587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35">
        <v>1132</v>
      </c>
      <c r="X168" s="35">
        <v>1117</v>
      </c>
      <c r="Y168" s="35"/>
    </row>
    <row r="169" spans="1:26" s="12" customFormat="1" ht="30" customHeight="1" x14ac:dyDescent="0.2">
      <c r="A169" s="150" t="s">
        <v>112</v>
      </c>
      <c r="B169" s="23">
        <v>6637</v>
      </c>
      <c r="C169" s="23">
        <f>SUM(E169:Y169)</f>
        <v>19984</v>
      </c>
      <c r="D169" s="15">
        <f t="shared" si="86"/>
        <v>3.0109989453066146</v>
      </c>
      <c r="E169" s="137">
        <v>5239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/>
      <c r="L169" s="152">
        <v>158</v>
      </c>
      <c r="M169" s="152"/>
      <c r="N169" s="151"/>
      <c r="O169" s="137">
        <v>735</v>
      </c>
      <c r="P169" s="137">
        <v>1450</v>
      </c>
      <c r="Q169" s="152">
        <v>3216</v>
      </c>
      <c r="R169" s="152">
        <v>298</v>
      </c>
      <c r="S169" s="152">
        <v>2000</v>
      </c>
      <c r="T169" s="152"/>
      <c r="U169" s="152">
        <v>238</v>
      </c>
      <c r="V169" s="152">
        <v>522</v>
      </c>
      <c r="W169" s="152">
        <v>1508</v>
      </c>
      <c r="X169" s="152">
        <v>2215</v>
      </c>
      <c r="Y169" s="151"/>
    </row>
    <row r="170" spans="1:26" s="12" customFormat="1" ht="30" customHeight="1" x14ac:dyDescent="0.2">
      <c r="A170" s="31" t="s">
        <v>98</v>
      </c>
      <c r="B170" s="50">
        <f>B169/B168*10</f>
        <v>8.6027219701879449</v>
      </c>
      <c r="C170" s="50">
        <f>C169/C168*10</f>
        <v>14.158690122783277</v>
      </c>
      <c r="D170" s="15">
        <f t="shared" si="86"/>
        <v>1.6458383953182611</v>
      </c>
      <c r="E170" s="55">
        <f t="shared" ref="E170:F170" si="87">E169/E168*10</f>
        <v>12.500596516344549</v>
      </c>
      <c r="F170" s="55">
        <f t="shared" si="87"/>
        <v>28</v>
      </c>
      <c r="G170" s="55">
        <f t="shared" ref="G170:J170" si="88">G169/G168*10</f>
        <v>10.25</v>
      </c>
      <c r="H170" s="55">
        <f t="shared" si="88"/>
        <v>10</v>
      </c>
      <c r="I170" s="55">
        <f t="shared" si="88"/>
        <v>6</v>
      </c>
      <c r="J170" s="55">
        <f t="shared" si="88"/>
        <v>8.0018587360594786</v>
      </c>
      <c r="K170" s="55"/>
      <c r="L170" s="55">
        <f t="shared" ref="L170" si="89">L169/L168*10</f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20.264650283553873</v>
      </c>
      <c r="R170" s="55">
        <f>R169/R168*10</f>
        <v>10.99630996309963</v>
      </c>
      <c r="S170" s="55">
        <f t="shared" ref="S170" si="90">S169/S168*10</f>
        <v>28.571428571428573</v>
      </c>
      <c r="T170" s="55"/>
      <c r="U170" s="55">
        <f t="shared" ref="U170:X170" si="91">U169/U168*10</f>
        <v>14</v>
      </c>
      <c r="V170" s="55">
        <f t="shared" si="91"/>
        <v>10</v>
      </c>
      <c r="W170" s="55">
        <f t="shared" si="91"/>
        <v>13.32155477031802</v>
      </c>
      <c r="X170" s="55">
        <f t="shared" si="91"/>
        <v>19.829901521933749</v>
      </c>
      <c r="Y170" s="26"/>
    </row>
    <row r="171" spans="1:26" s="12" customFormat="1" ht="30" customHeight="1" x14ac:dyDescent="0.2">
      <c r="A171" s="52" t="s">
        <v>178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35"/>
      <c r="X171" s="35"/>
      <c r="Y171" s="35"/>
    </row>
    <row r="172" spans="1:26" s="12" customFormat="1" ht="30" customHeight="1" x14ac:dyDescent="0.2">
      <c r="A172" s="31" t="s">
        <v>179</v>
      </c>
      <c r="B172" s="27">
        <v>2763</v>
      </c>
      <c r="C172" s="27">
        <f>SUM(E172:Y172)</f>
        <v>4372.1000000000004</v>
      </c>
      <c r="D172" s="15">
        <f t="shared" si="66"/>
        <v>1.582374230908433</v>
      </c>
      <c r="E172" s="35"/>
      <c r="F172" s="26">
        <v>134</v>
      </c>
      <c r="G172" s="26"/>
      <c r="H172" s="26">
        <v>1025</v>
      </c>
      <c r="I172" s="26">
        <v>410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34"/>
      <c r="X172" s="36"/>
      <c r="Y172" s="34"/>
    </row>
    <row r="173" spans="1:26" s="12" customFormat="1" ht="30" customHeight="1" x14ac:dyDescent="0.2">
      <c r="A173" s="31" t="s">
        <v>98</v>
      </c>
      <c r="B173" s="50">
        <f>B172/B171*10</f>
        <v>6.7588062622309195</v>
      </c>
      <c r="C173" s="50">
        <f>C172/C171*10</f>
        <v>8.6507716660071239</v>
      </c>
      <c r="D173" s="15">
        <f t="shared" si="66"/>
        <v>1.2799259707070982</v>
      </c>
      <c r="E173" s="51"/>
      <c r="F173" s="51">
        <f t="shared" ref="F173" si="92">F172/F171*10</f>
        <v>10</v>
      </c>
      <c r="G173" s="51"/>
      <c r="H173" s="51">
        <f>H172/H171*10</f>
        <v>13.540290620871861</v>
      </c>
      <c r="I173" s="51">
        <f>I172/I171*10</f>
        <v>7.0567986230636839</v>
      </c>
      <c r="J173" s="51">
        <f t="shared" ref="J173" si="93">J172/J171*10</f>
        <v>7.799009200283086</v>
      </c>
      <c r="K173" s="51">
        <f t="shared" ref="K173:M173" si="94">K172/K171*10</f>
        <v>9.6491228070175445</v>
      </c>
      <c r="L173" s="51"/>
      <c r="M173" s="51">
        <f t="shared" si="94"/>
        <v>9.7848456501403174</v>
      </c>
      <c r="N173" s="51">
        <f t="shared" ref="N173:Q173" si="95">N172/N171*10</f>
        <v>5.9689922480620154</v>
      </c>
      <c r="O173" s="51"/>
      <c r="P173" s="51">
        <f t="shared" si="95"/>
        <v>10</v>
      </c>
      <c r="Q173" s="51">
        <f t="shared" si="95"/>
        <v>1</v>
      </c>
      <c r="R173" s="51">
        <f>R172/R171*10</f>
        <v>6.7</v>
      </c>
      <c r="S173" s="51"/>
      <c r="T173" s="51">
        <f t="shared" ref="T173" si="96">T172/T171*10</f>
        <v>6</v>
      </c>
      <c r="U173" s="51"/>
      <c r="V173" s="51"/>
      <c r="W173" s="51"/>
      <c r="X173" s="51"/>
      <c r="Y173" s="26"/>
    </row>
    <row r="174" spans="1:26" s="12" customFormat="1" ht="30" customHeight="1" x14ac:dyDescent="0.2">
      <c r="A174" s="52" t="s">
        <v>208</v>
      </c>
      <c r="B174" s="50">
        <v>243</v>
      </c>
      <c r="C174" s="50">
        <f>SUM(E174:Y174)</f>
        <v>999.1</v>
      </c>
      <c r="D174" s="15">
        <f t="shared" si="66"/>
        <v>4.1115226337448565</v>
      </c>
      <c r="E174" s="51"/>
      <c r="F174" s="51"/>
      <c r="G174" s="51">
        <v>400</v>
      </c>
      <c r="H174" s="51"/>
      <c r="I174" s="26">
        <v>50</v>
      </c>
      <c r="J174" s="51"/>
      <c r="K174" s="51"/>
      <c r="L174" s="51"/>
      <c r="M174" s="51"/>
      <c r="N174" s="51"/>
      <c r="O174" s="51"/>
      <c r="P174" s="51"/>
      <c r="Q174" s="51"/>
      <c r="R174" s="51">
        <v>79.5</v>
      </c>
      <c r="S174" s="26">
        <v>105.6</v>
      </c>
      <c r="T174" s="26">
        <v>110</v>
      </c>
      <c r="U174" s="26">
        <v>254</v>
      </c>
      <c r="V174" s="51"/>
      <c r="W174" s="51"/>
      <c r="X174" s="51"/>
      <c r="Y174" s="26"/>
    </row>
    <row r="175" spans="1:26" s="12" customFormat="1" ht="30" customHeight="1" x14ac:dyDescent="0.2">
      <c r="A175" s="31" t="s">
        <v>209</v>
      </c>
      <c r="B175" s="50">
        <v>419</v>
      </c>
      <c r="C175" s="50">
        <f>SUM(E175:Y175)</f>
        <v>1825.25</v>
      </c>
      <c r="D175" s="15">
        <f t="shared" si="66"/>
        <v>4.3562052505966591</v>
      </c>
      <c r="E175" s="51"/>
      <c r="F175" s="51"/>
      <c r="G175" s="51">
        <v>720</v>
      </c>
      <c r="H175" s="51"/>
      <c r="I175" s="51">
        <v>48</v>
      </c>
      <c r="J175" s="51"/>
      <c r="K175" s="51"/>
      <c r="L175" s="51"/>
      <c r="M175" s="51"/>
      <c r="N175" s="51"/>
      <c r="O175" s="51"/>
      <c r="P175" s="51"/>
      <c r="Q175" s="51"/>
      <c r="R175" s="51">
        <v>71.55</v>
      </c>
      <c r="S175" s="26">
        <v>162.69999999999999</v>
      </c>
      <c r="T175" s="26">
        <v>290</v>
      </c>
      <c r="U175" s="26">
        <v>533</v>
      </c>
      <c r="V175" s="51"/>
      <c r="W175" s="51"/>
      <c r="X175" s="51"/>
      <c r="Y175" s="26"/>
    </row>
    <row r="176" spans="1:26" s="12" customFormat="1" ht="30" customHeight="1" x14ac:dyDescent="0.2">
      <c r="A176" s="31" t="s">
        <v>98</v>
      </c>
      <c r="B176" s="50">
        <v>22.3</v>
      </c>
      <c r="C176" s="50">
        <f>C175/C174*10</f>
        <v>18.268942047843058</v>
      </c>
      <c r="D176" s="15">
        <f t="shared" si="66"/>
        <v>0.81923506941000257</v>
      </c>
      <c r="E176" s="51"/>
      <c r="F176" s="51"/>
      <c r="G176" s="51">
        <f t="shared" ref="G176:I176" si="97">G175/G174*10</f>
        <v>18</v>
      </c>
      <c r="H176" s="51"/>
      <c r="I176" s="51">
        <f t="shared" si="97"/>
        <v>9.6</v>
      </c>
      <c r="J176" s="51"/>
      <c r="K176" s="51"/>
      <c r="L176" s="51"/>
      <c r="M176" s="51"/>
      <c r="N176" s="51"/>
      <c r="O176" s="51"/>
      <c r="P176" s="51"/>
      <c r="Q176" s="51"/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51"/>
      <c r="X176" s="51"/>
      <c r="Y176" s="26"/>
    </row>
    <row r="177" spans="1:25" s="12" customFormat="1" ht="30" hidden="1" customHeight="1" x14ac:dyDescent="0.2">
      <c r="A177" s="52" t="s">
        <v>174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35"/>
      <c r="X177" s="35"/>
      <c r="Y177" s="35"/>
    </row>
    <row r="178" spans="1:25" s="12" customFormat="1" ht="30" hidden="1" customHeight="1" x14ac:dyDescent="0.2">
      <c r="A178" s="31" t="s">
        <v>175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34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51"/>
      <c r="X179" s="51"/>
      <c r="Y179" s="26"/>
    </row>
    <row r="180" spans="1:25" s="12" customFormat="1" ht="30" customHeight="1" outlineLevel="1" x14ac:dyDescent="0.2">
      <c r="A180" s="52" t="s">
        <v>113</v>
      </c>
      <c r="B180" s="27">
        <v>617</v>
      </c>
      <c r="C180" s="27">
        <f>SUM(E180:Y180)</f>
        <v>560</v>
      </c>
      <c r="D180" s="15">
        <f t="shared" si="66"/>
        <v>0.90761750405186381</v>
      </c>
      <c r="E180" s="35"/>
      <c r="F180" s="35"/>
      <c r="G180" s="35">
        <v>230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35"/>
      <c r="X180" s="35">
        <v>30</v>
      </c>
      <c r="Y180" s="35"/>
    </row>
    <row r="181" spans="1:25" s="12" customFormat="1" ht="30" customHeight="1" outlineLevel="1" x14ac:dyDescent="0.2">
      <c r="A181" s="31" t="s">
        <v>114</v>
      </c>
      <c r="B181" s="27">
        <v>7275</v>
      </c>
      <c r="C181" s="27">
        <f>SUM(E181:Y181)</f>
        <v>17050</v>
      </c>
      <c r="D181" s="15">
        <f t="shared" si="66"/>
        <v>2.3436426116838489</v>
      </c>
      <c r="E181" s="35"/>
      <c r="F181" s="35"/>
      <c r="G181" s="35">
        <v>6700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35"/>
      <c r="X181" s="35">
        <v>1050</v>
      </c>
      <c r="Y181" s="35"/>
    </row>
    <row r="182" spans="1:25" s="12" customFormat="1" ht="30" customHeight="1" x14ac:dyDescent="0.2">
      <c r="A182" s="31" t="s">
        <v>98</v>
      </c>
      <c r="B182" s="56">
        <f>B181/B180*10</f>
        <v>117.90923824959481</v>
      </c>
      <c r="C182" s="56">
        <f>C181/C180*10</f>
        <v>304.46428571428572</v>
      </c>
      <c r="D182" s="15">
        <f t="shared" si="66"/>
        <v>2.5821919489445264</v>
      </c>
      <c r="E182" s="55"/>
      <c r="F182" s="55"/>
      <c r="G182" s="55">
        <f t="shared" ref="G182" si="98">G181/G180*10</f>
        <v>291.30434782608694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55"/>
      <c r="X182" s="55">
        <f t="shared" ref="X182" si="99">X181/X180*10</f>
        <v>350</v>
      </c>
      <c r="Y182" s="55"/>
    </row>
    <row r="183" spans="1:25" s="12" customFormat="1" ht="30" customHeight="1" outlineLevel="1" x14ac:dyDescent="0.2">
      <c r="A183" s="52" t="s">
        <v>115</v>
      </c>
      <c r="B183" s="27">
        <v>1991</v>
      </c>
      <c r="C183" s="27">
        <f>SUM(E183:Y183)</f>
        <v>842</v>
      </c>
      <c r="D183" s="15">
        <f t="shared" si="66"/>
        <v>0.42290306378704168</v>
      </c>
      <c r="E183" s="35">
        <v>106</v>
      </c>
      <c r="F183" s="35"/>
      <c r="G183" s="35">
        <v>20</v>
      </c>
      <c r="H183" s="35"/>
      <c r="I183" s="35"/>
      <c r="J183" s="35">
        <v>210</v>
      </c>
      <c r="K183" s="35"/>
      <c r="L183" s="35">
        <v>48</v>
      </c>
      <c r="M183" s="35"/>
      <c r="N183" s="35"/>
      <c r="O183" s="35"/>
      <c r="P183" s="35"/>
      <c r="Q183" s="35"/>
      <c r="R183" s="35">
        <v>105</v>
      </c>
      <c r="S183" s="35"/>
      <c r="T183" s="35"/>
      <c r="U183" s="35">
        <v>201</v>
      </c>
      <c r="V183" s="35"/>
      <c r="W183" s="35"/>
      <c r="X183" s="35">
        <v>150</v>
      </c>
      <c r="Y183" s="35">
        <v>2</v>
      </c>
    </row>
    <row r="184" spans="1:25" s="12" customFormat="1" ht="30" customHeight="1" outlineLevel="1" x14ac:dyDescent="0.2">
      <c r="A184" s="31" t="s">
        <v>116</v>
      </c>
      <c r="B184" s="27">
        <v>2807</v>
      </c>
      <c r="C184" s="27">
        <f>SUM(E184:Y184)</f>
        <v>1167</v>
      </c>
      <c r="D184" s="15">
        <f t="shared" si="66"/>
        <v>0.41574634841467761</v>
      </c>
      <c r="E184" s="35">
        <v>212</v>
      </c>
      <c r="F184" s="35"/>
      <c r="G184" s="35">
        <v>30</v>
      </c>
      <c r="H184" s="35"/>
      <c r="I184" s="35"/>
      <c r="J184" s="35">
        <v>168</v>
      </c>
      <c r="K184" s="35"/>
      <c r="L184" s="35">
        <v>86</v>
      </c>
      <c r="M184" s="35"/>
      <c r="N184" s="35"/>
      <c r="O184" s="35"/>
      <c r="P184" s="35"/>
      <c r="Q184" s="35"/>
      <c r="R184" s="35">
        <v>104</v>
      </c>
      <c r="S184" s="35"/>
      <c r="T184" s="35"/>
      <c r="U184" s="35">
        <v>410</v>
      </c>
      <c r="V184" s="35"/>
      <c r="W184" s="35"/>
      <c r="X184" s="35">
        <v>150</v>
      </c>
      <c r="Y184" s="35">
        <v>7</v>
      </c>
    </row>
    <row r="185" spans="1:25" s="12" customFormat="1" ht="30" customHeight="1" x14ac:dyDescent="0.2">
      <c r="A185" s="31" t="s">
        <v>98</v>
      </c>
      <c r="B185" s="56">
        <f>B184/B183*10</f>
        <v>14.098442993470616</v>
      </c>
      <c r="C185" s="56">
        <f>C184/C183*10</f>
        <v>13.859857482185273</v>
      </c>
      <c r="D185" s="15">
        <f t="shared" si="66"/>
        <v>0.98307717303280662</v>
      </c>
      <c r="E185" s="55">
        <f t="shared" ref="E185:G185" si="100">E184/E183*10</f>
        <v>20</v>
      </c>
      <c r="F185" s="55"/>
      <c r="G185" s="55">
        <f t="shared" si="100"/>
        <v>15</v>
      </c>
      <c r="H185" s="55"/>
      <c r="I185" s="55"/>
      <c r="J185" s="55">
        <f t="shared" ref="J185:L185" si="101">J184/J183*10</f>
        <v>8</v>
      </c>
      <c r="K185" s="55"/>
      <c r="L185" s="55">
        <f t="shared" si="101"/>
        <v>17.916666666666668</v>
      </c>
      <c r="M185" s="55"/>
      <c r="N185" s="55"/>
      <c r="O185" s="55"/>
      <c r="P185" s="55"/>
      <c r="Q185" s="55"/>
      <c r="R185" s="55">
        <f t="shared" ref="R185" si="102">R184/R183*10</f>
        <v>9.9047619047619051</v>
      </c>
      <c r="S185" s="55"/>
      <c r="T185" s="55"/>
      <c r="U185" s="55">
        <f t="shared" ref="U185" si="103">U184/U183*10</f>
        <v>20.398009950248756</v>
      </c>
      <c r="V185" s="55"/>
      <c r="W185" s="55"/>
      <c r="X185" s="55">
        <f>X184/X183*10</f>
        <v>10</v>
      </c>
      <c r="Y185" s="55">
        <f>Y184/Y183*10</f>
        <v>35</v>
      </c>
    </row>
    <row r="186" spans="1:25" s="158" customFormat="1" ht="30" customHeight="1" x14ac:dyDescent="0.2">
      <c r="A186" s="52" t="s">
        <v>117</v>
      </c>
      <c r="B186" s="23">
        <v>10259</v>
      </c>
      <c r="C186" s="27">
        <f>SUM(E186:Y186)</f>
        <v>11930</v>
      </c>
      <c r="D186" s="15">
        <f t="shared" si="66"/>
        <v>1.1628813724534555</v>
      </c>
      <c r="E186" s="35"/>
      <c r="F186" s="35">
        <v>346</v>
      </c>
      <c r="G186" s="35">
        <v>996</v>
      </c>
      <c r="H186" s="35">
        <v>906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385</v>
      </c>
      <c r="P186" s="35">
        <v>571</v>
      </c>
      <c r="Q186" s="35">
        <v>261</v>
      </c>
      <c r="R186" s="35">
        <v>150</v>
      </c>
      <c r="S186" s="35">
        <v>40</v>
      </c>
      <c r="T186" s="35">
        <v>1953</v>
      </c>
      <c r="U186" s="35">
        <v>581</v>
      </c>
      <c r="V186" s="35"/>
      <c r="W186" s="35">
        <v>462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118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>
        <v>7</v>
      </c>
    </row>
    <row r="188" spans="1:25" s="12" customFormat="1" ht="30" customHeight="1" x14ac:dyDescent="0.2">
      <c r="A188" s="52" t="s">
        <v>203</v>
      </c>
      <c r="B188" s="23"/>
      <c r="C188" s="27">
        <f>SUM(E188:Y188)</f>
        <v>4824</v>
      </c>
      <c r="D188" s="15"/>
      <c r="E188" s="35">
        <v>953</v>
      </c>
      <c r="F188" s="35"/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2452</v>
      </c>
      <c r="R188" s="35">
        <v>30</v>
      </c>
      <c r="S188" s="35">
        <v>200</v>
      </c>
      <c r="T188" s="35">
        <v>73</v>
      </c>
      <c r="U188" s="35"/>
      <c r="V188" s="35"/>
      <c r="W188" s="35">
        <v>321</v>
      </c>
      <c r="X188" s="35">
        <v>80</v>
      </c>
      <c r="Y188" s="35"/>
    </row>
    <row r="189" spans="1:25" s="12" customFormat="1" ht="30" customHeight="1" x14ac:dyDescent="0.2">
      <c r="A189" s="31" t="s">
        <v>204</v>
      </c>
      <c r="B189" s="23"/>
      <c r="C189" s="27">
        <f>SUM(E189:Y189)</f>
        <v>4485</v>
      </c>
      <c r="D189" s="15"/>
      <c r="E189" s="35">
        <v>1048</v>
      </c>
      <c r="F189" s="35"/>
      <c r="G189" s="35"/>
      <c r="H189" s="35">
        <v>201</v>
      </c>
      <c r="I189" s="35">
        <v>280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35">
        <v>233</v>
      </c>
      <c r="X189" s="35">
        <v>210</v>
      </c>
      <c r="Y189" s="35"/>
    </row>
    <row r="190" spans="1:25" s="12" customFormat="1" ht="30" customHeight="1" x14ac:dyDescent="0.2">
      <c r="A190" s="31" t="s">
        <v>205</v>
      </c>
      <c r="B190" s="23"/>
      <c r="C190" s="50">
        <f>C189/C188*10</f>
        <v>9.2972636815920389</v>
      </c>
      <c r="D190" s="15"/>
      <c r="E190" s="57">
        <f t="shared" ref="E190" si="104">E189/E188*10</f>
        <v>10.996852046169989</v>
      </c>
      <c r="F190" s="57"/>
      <c r="G190" s="57"/>
      <c r="H190" s="57">
        <f>H189/H188*10</f>
        <v>10.748663101604279</v>
      </c>
      <c r="I190" s="57">
        <f t="shared" ref="I190:J190" si="105">I189/I188*10</f>
        <v>11.764705882352942</v>
      </c>
      <c r="J190" s="57">
        <f t="shared" si="105"/>
        <v>16</v>
      </c>
      <c r="K190" s="57"/>
      <c r="L190" s="57"/>
      <c r="M190" s="57"/>
      <c r="N190" s="57"/>
      <c r="O190" s="57"/>
      <c r="P190" s="57">
        <f t="shared" ref="P190:X190" si="106">P189/P188*10</f>
        <v>10.952380952380953</v>
      </c>
      <c r="Q190" s="57">
        <f t="shared" si="106"/>
        <v>7.9608482871125608</v>
      </c>
      <c r="R190" s="57">
        <f t="shared" si="106"/>
        <v>10</v>
      </c>
      <c r="S190" s="57">
        <f t="shared" si="106"/>
        <v>5</v>
      </c>
      <c r="T190" s="57">
        <f t="shared" si="106"/>
        <v>10</v>
      </c>
      <c r="U190" s="57"/>
      <c r="V190" s="57"/>
      <c r="W190" s="57">
        <f t="shared" si="106"/>
        <v>7.2585669781931461</v>
      </c>
      <c r="X190" s="57">
        <f t="shared" si="106"/>
        <v>26.25</v>
      </c>
      <c r="Y190" s="35"/>
    </row>
    <row r="191" spans="1:25" s="12" customFormat="1" ht="30" hidden="1" customHeight="1" x14ac:dyDescent="0.2">
      <c r="A191" s="52" t="s">
        <v>197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7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35"/>
      <c r="X191" s="35"/>
      <c r="Y191" s="35"/>
    </row>
    <row r="192" spans="1:25" s="12" customFormat="1" ht="30" hidden="1" customHeight="1" x14ac:dyDescent="0.2">
      <c r="A192" s="52" t="s">
        <v>199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35"/>
      <c r="X192" s="35"/>
      <c r="Y192" s="35"/>
    </row>
    <row r="193" spans="1:25" s="12" customFormat="1" ht="30" hidden="1" customHeight="1" x14ac:dyDescent="0.2">
      <c r="A193" s="31" t="s">
        <v>198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8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35"/>
      <c r="X193" s="35"/>
      <c r="Y193" s="35"/>
    </row>
    <row r="194" spans="1:25" s="12" customFormat="1" ht="30" hidden="1" customHeight="1" x14ac:dyDescent="0.2">
      <c r="A194" s="31" t="s">
        <v>201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35"/>
      <c r="X194" s="35"/>
      <c r="Y194" s="35"/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9">L196</f>
        <v>2.5</v>
      </c>
      <c r="M195" s="57"/>
      <c r="N195" s="57"/>
      <c r="O195" s="57"/>
      <c r="P195" s="57">
        <f t="shared" ref="P195" si="110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35"/>
      <c r="X195" s="35"/>
      <c r="Y195" s="35"/>
    </row>
    <row r="196" spans="1:25" s="12" customFormat="1" ht="30" hidden="1" customHeight="1" x14ac:dyDescent="0.2">
      <c r="A196" s="52" t="s">
        <v>200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1">L194/L192*10</f>
        <v>2.5</v>
      </c>
      <c r="M196" s="138"/>
      <c r="N196" s="138"/>
      <c r="O196" s="138"/>
      <c r="P196" s="138">
        <f t="shared" ref="P196" si="112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37"/>
      <c r="X196" s="137"/>
      <c r="Y196" s="137"/>
    </row>
    <row r="197" spans="1:25" s="12" customFormat="1" ht="30" customHeight="1" x14ac:dyDescent="0.2">
      <c r="A197" s="52" t="s">
        <v>206</v>
      </c>
      <c r="B197" s="19">
        <v>107.8</v>
      </c>
      <c r="C197" s="50">
        <f>SUM(E197:Y197)</f>
        <v>116.60000000000001</v>
      </c>
      <c r="D197" s="15">
        <f t="shared" si="66"/>
        <v>1.0816326530612246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15.4</v>
      </c>
      <c r="T197" s="138">
        <v>3.2</v>
      </c>
      <c r="U197" s="137"/>
      <c r="V197" s="137"/>
      <c r="W197" s="137">
        <v>42</v>
      </c>
      <c r="X197" s="137"/>
      <c r="Y197" s="137"/>
    </row>
    <row r="198" spans="1:25" s="12" customFormat="1" ht="30" customHeight="1" x14ac:dyDescent="0.2">
      <c r="A198" s="31" t="s">
        <v>207</v>
      </c>
      <c r="B198" s="19">
        <v>153.1</v>
      </c>
      <c r="C198" s="50">
        <f>SUM(E198:Y198)</f>
        <v>183.27999999999997</v>
      </c>
      <c r="D198" s="15">
        <f t="shared" si="66"/>
        <v>1.197126061397779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7">
        <v>50.1</v>
      </c>
      <c r="S198" s="138">
        <v>13.1</v>
      </c>
      <c r="T198" s="138">
        <v>4</v>
      </c>
      <c r="U198" s="137"/>
      <c r="V198" s="137"/>
      <c r="W198" s="137">
        <v>78.8</v>
      </c>
      <c r="X198" s="137"/>
      <c r="Y198" s="137"/>
    </row>
    <row r="199" spans="1:25" s="12" customFormat="1" ht="30" customHeight="1" x14ac:dyDescent="0.2">
      <c r="A199" s="31" t="s">
        <v>98</v>
      </c>
      <c r="B199" s="50">
        <f>B198/B197*10</f>
        <v>14.202226345083488</v>
      </c>
      <c r="C199" s="50">
        <f>C198/C197*10</f>
        <v>15.718696397941677</v>
      </c>
      <c r="D199" s="15">
        <f t="shared" si="66"/>
        <v>1.1067769246885126</v>
      </c>
      <c r="E199" s="137"/>
      <c r="F199" s="137"/>
      <c r="G199" s="138"/>
      <c r="H199" s="138">
        <f t="shared" ref="H199" si="113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4">O198/O197*10</f>
        <v>5.2</v>
      </c>
      <c r="P199" s="138"/>
      <c r="Q199" s="138"/>
      <c r="R199" s="138">
        <f t="shared" ref="R199:T199" si="115">R198/R197*10</f>
        <v>16.700000000000003</v>
      </c>
      <c r="S199" s="138">
        <f t="shared" si="115"/>
        <v>8.5064935064935057</v>
      </c>
      <c r="T199" s="138">
        <f t="shared" si="115"/>
        <v>12.5</v>
      </c>
      <c r="U199" s="138"/>
      <c r="V199" s="138"/>
      <c r="W199" s="138">
        <f>W198/W197*10</f>
        <v>18.761904761904763</v>
      </c>
      <c r="X199" s="137"/>
      <c r="Y199" s="137"/>
    </row>
    <row r="200" spans="1:25" s="159" customFormat="1" ht="30" customHeight="1" x14ac:dyDescent="0.2">
      <c r="A200" s="31" t="s">
        <v>119</v>
      </c>
      <c r="B200" s="23">
        <v>96513</v>
      </c>
      <c r="C200" s="27">
        <f>SUM(E200:Y200)</f>
        <v>95482</v>
      </c>
      <c r="D200" s="15">
        <f>C200/B200</f>
        <v>0.9893175012692591</v>
      </c>
      <c r="E200" s="93">
        <v>9500</v>
      </c>
      <c r="F200" s="93">
        <v>2690</v>
      </c>
      <c r="G200" s="93">
        <v>5490</v>
      </c>
      <c r="H200" s="93">
        <v>4800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5100</v>
      </c>
      <c r="S200" s="93">
        <v>7090</v>
      </c>
      <c r="T200" s="93">
        <v>4057</v>
      </c>
      <c r="U200" s="93">
        <v>2120</v>
      </c>
      <c r="V200" s="93">
        <v>2030</v>
      </c>
      <c r="W200" s="93">
        <v>6400</v>
      </c>
      <c r="X200" s="93">
        <v>6055</v>
      </c>
      <c r="Y200" s="93">
        <v>2070</v>
      </c>
    </row>
    <row r="201" spans="1:25" s="47" customFormat="1" ht="30" customHeight="1" x14ac:dyDescent="0.2">
      <c r="A201" s="13" t="s">
        <v>120</v>
      </c>
      <c r="B201" s="82">
        <f>B200/B203</f>
        <v>0.91917142857142853</v>
      </c>
      <c r="C201" s="82">
        <f>C200/C203</f>
        <v>0.90935238095238091</v>
      </c>
      <c r="D201" s="15">
        <f>C201/B201</f>
        <v>0.9893175012692591</v>
      </c>
      <c r="E201" s="92">
        <f>E200/E203</f>
        <v>1.2756814824761649</v>
      </c>
      <c r="F201" s="92">
        <f t="shared" ref="F201:Y201" si="116">F200/F203</f>
        <v>0.65834557023984341</v>
      </c>
      <c r="G201" s="92">
        <f t="shared" si="116"/>
        <v>0.99909008189262971</v>
      </c>
      <c r="H201" s="92">
        <f>H200/H203</f>
        <v>0.70588235294117652</v>
      </c>
      <c r="I201" s="92">
        <f t="shared" si="116"/>
        <v>0.92702462177395428</v>
      </c>
      <c r="J201" s="92">
        <f t="shared" si="116"/>
        <v>1.0508474576271187</v>
      </c>
      <c r="K201" s="92">
        <f t="shared" si="116"/>
        <v>0.84554547569202143</v>
      </c>
      <c r="L201" s="92">
        <f t="shared" si="116"/>
        <v>0.85626608592357945</v>
      </c>
      <c r="M201" s="92">
        <f t="shared" si="116"/>
        <v>0.96660030966600308</v>
      </c>
      <c r="N201" s="92">
        <f t="shared" si="116"/>
        <v>0.91745177209510986</v>
      </c>
      <c r="O201" s="92">
        <f t="shared" si="116"/>
        <v>0.625</v>
      </c>
      <c r="P201" s="92">
        <f t="shared" si="116"/>
        <v>0.80107755565007799</v>
      </c>
      <c r="Q201" s="92">
        <f t="shared" si="116"/>
        <v>0.92377622377622381</v>
      </c>
      <c r="R201" s="92">
        <f t="shared" si="116"/>
        <v>0.99823840281855547</v>
      </c>
      <c r="S201" s="92">
        <f t="shared" si="116"/>
        <v>0.92522510766018529</v>
      </c>
      <c r="T201" s="92">
        <f t="shared" si="116"/>
        <v>0.99314565483476136</v>
      </c>
      <c r="U201" s="92">
        <f t="shared" si="116"/>
        <v>0.64378985727300331</v>
      </c>
      <c r="V201" s="92">
        <f t="shared" si="116"/>
        <v>0.92272727272727273</v>
      </c>
      <c r="W201" s="92">
        <f t="shared" si="116"/>
        <v>1.0491803278688525</v>
      </c>
      <c r="X201" s="92">
        <f t="shared" si="116"/>
        <v>0.87740907114910882</v>
      </c>
      <c r="Y201" s="92">
        <f t="shared" si="116"/>
        <v>0.72708113804004215</v>
      </c>
    </row>
    <row r="202" spans="1:25" s="158" customFormat="1" ht="30" customHeight="1" x14ac:dyDescent="0.2">
      <c r="A202" s="31" t="s">
        <v>121</v>
      </c>
      <c r="B202" s="23">
        <v>190819</v>
      </c>
      <c r="C202" s="27">
        <f>SUM(E202:Y202)</f>
        <v>135176</v>
      </c>
      <c r="D202" s="15">
        <f>C202/B202</f>
        <v>0.70839905879393561</v>
      </c>
      <c r="E202" s="10">
        <v>3500</v>
      </c>
      <c r="F202" s="10">
        <v>3513</v>
      </c>
      <c r="G202" s="10">
        <v>12988</v>
      </c>
      <c r="H202" s="10">
        <v>7003</v>
      </c>
      <c r="I202" s="10">
        <v>6015</v>
      </c>
      <c r="J202" s="10">
        <v>14900</v>
      </c>
      <c r="K202" s="10">
        <v>535</v>
      </c>
      <c r="L202" s="10">
        <v>8100</v>
      </c>
      <c r="M202" s="10">
        <v>1249</v>
      </c>
      <c r="N202" s="10">
        <v>5400</v>
      </c>
      <c r="O202" s="10">
        <v>1545</v>
      </c>
      <c r="P202" s="10">
        <v>3560</v>
      </c>
      <c r="Q202" s="10">
        <v>11103</v>
      </c>
      <c r="R202" s="10">
        <v>5000</v>
      </c>
      <c r="S202" s="10">
        <v>5618</v>
      </c>
      <c r="T202" s="10">
        <v>2511</v>
      </c>
      <c r="U202" s="10">
        <v>3221</v>
      </c>
      <c r="V202" s="10">
        <v>3490</v>
      </c>
      <c r="W202" s="10">
        <v>4200</v>
      </c>
      <c r="X202" s="10">
        <v>27855</v>
      </c>
      <c r="Y202" s="10">
        <v>3870</v>
      </c>
    </row>
    <row r="203" spans="1:25" s="12" customFormat="1" ht="30" hidden="1" customHeight="1" outlineLevel="1" x14ac:dyDescent="0.2">
      <c r="A203" s="31" t="s">
        <v>122</v>
      </c>
      <c r="B203" s="23">
        <v>105000</v>
      </c>
      <c r="C203" s="27">
        <f>SUM(E203:Y203)</f>
        <v>105000</v>
      </c>
      <c r="D203" s="15">
        <f t="shared" ref="D203:D207" si="117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0">
        <v>6100</v>
      </c>
      <c r="X203" s="10">
        <v>6901</v>
      </c>
      <c r="Y203" s="10">
        <v>2847</v>
      </c>
    </row>
    <row r="204" spans="1:25" s="158" customFormat="1" ht="30" customHeight="1" outlineLevel="1" x14ac:dyDescent="0.2">
      <c r="A204" s="31" t="s">
        <v>123</v>
      </c>
      <c r="B204" s="23">
        <v>89005</v>
      </c>
      <c r="C204" s="27">
        <f>SUM(E204:Y204)</f>
        <v>81433.5</v>
      </c>
      <c r="D204" s="15">
        <f t="shared" si="117"/>
        <v>0.91493174540756139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2631</v>
      </c>
      <c r="M204" s="93">
        <v>4229</v>
      </c>
      <c r="N204" s="93">
        <v>1458.5</v>
      </c>
      <c r="O204" s="93">
        <v>2125</v>
      </c>
      <c r="P204" s="93">
        <v>5223</v>
      </c>
      <c r="Q204" s="93">
        <v>3645</v>
      </c>
      <c r="R204" s="93">
        <v>5033</v>
      </c>
      <c r="S204" s="93">
        <v>6830</v>
      </c>
      <c r="T204" s="93">
        <v>3252</v>
      </c>
      <c r="U204" s="93">
        <v>1693</v>
      </c>
      <c r="V204" s="93">
        <v>1141</v>
      </c>
      <c r="W204" s="93">
        <v>6338</v>
      </c>
      <c r="X204" s="93">
        <v>5492</v>
      </c>
      <c r="Y204" s="93">
        <v>2070</v>
      </c>
    </row>
    <row r="205" spans="1:25" s="12" customFormat="1" ht="30" customHeight="1" x14ac:dyDescent="0.2">
      <c r="A205" s="13" t="s">
        <v>52</v>
      </c>
      <c r="B205" s="83">
        <f>B204/B203</f>
        <v>0.84766666666666668</v>
      </c>
      <c r="C205" s="83">
        <f>C204/C203</f>
        <v>0.77555714285714283</v>
      </c>
      <c r="D205" s="15">
        <f t="shared" si="117"/>
        <v>0.91493174540756128</v>
      </c>
      <c r="E205" s="16">
        <f t="shared" ref="E205:Y205" si="118">E204/E203</f>
        <v>1.020545185980932</v>
      </c>
      <c r="F205" s="16">
        <f t="shared" si="118"/>
        <v>0.48507097405775818</v>
      </c>
      <c r="G205" s="16">
        <f t="shared" si="118"/>
        <v>0.80746132848043672</v>
      </c>
      <c r="H205" s="16">
        <f t="shared" si="118"/>
        <v>0.70823529411764707</v>
      </c>
      <c r="I205" s="16">
        <f t="shared" si="118"/>
        <v>0.92049836843666566</v>
      </c>
      <c r="J205" s="16">
        <f t="shared" si="118"/>
        <v>1</v>
      </c>
      <c r="K205" s="16">
        <f t="shared" si="118"/>
        <v>0.5664107932077227</v>
      </c>
      <c r="L205" s="16">
        <f t="shared" si="118"/>
        <v>0.52088695307859834</v>
      </c>
      <c r="M205" s="16">
        <f t="shared" si="118"/>
        <v>0.93541251935412517</v>
      </c>
      <c r="N205" s="16">
        <f t="shared" si="118"/>
        <v>0.6543292956482728</v>
      </c>
      <c r="O205" s="16">
        <f t="shared" si="118"/>
        <v>0.625</v>
      </c>
      <c r="P205" s="16">
        <f t="shared" si="118"/>
        <v>0.74053594215227558</v>
      </c>
      <c r="Q205" s="16">
        <f t="shared" si="118"/>
        <v>0.50979020979020984</v>
      </c>
      <c r="R205" s="16">
        <f t="shared" si="118"/>
        <v>0.98512429046780192</v>
      </c>
      <c r="S205" s="16">
        <f t="shared" si="118"/>
        <v>0.89129583713950145</v>
      </c>
      <c r="T205" s="16">
        <f t="shared" si="118"/>
        <v>0.79608323133414938</v>
      </c>
      <c r="U205" s="16">
        <f t="shared" si="118"/>
        <v>0.51412086243546917</v>
      </c>
      <c r="V205" s="16">
        <f t="shared" si="118"/>
        <v>0.51863636363636367</v>
      </c>
      <c r="W205" s="16">
        <f t="shared" si="118"/>
        <v>1.0390163934426229</v>
      </c>
      <c r="X205" s="16">
        <f t="shared" si="118"/>
        <v>0.7958266917837995</v>
      </c>
      <c r="Y205" s="16">
        <f t="shared" si="118"/>
        <v>0.72708113804004215</v>
      </c>
    </row>
    <row r="206" spans="1:25" s="12" customFormat="1" ht="30" customHeight="1" x14ac:dyDescent="0.2">
      <c r="A206" s="11" t="s">
        <v>124</v>
      </c>
      <c r="B206" s="26">
        <v>75052</v>
      </c>
      <c r="C206" s="26">
        <f>SUM(E206:Y206)</f>
        <v>71357</v>
      </c>
      <c r="D206" s="15">
        <f t="shared" si="117"/>
        <v>0.9507674678889303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2000</v>
      </c>
      <c r="M206" s="10">
        <v>4146</v>
      </c>
      <c r="N206" s="10">
        <v>1459</v>
      </c>
      <c r="O206" s="113">
        <v>1456</v>
      </c>
      <c r="P206" s="10">
        <v>4739</v>
      </c>
      <c r="Q206" s="10">
        <v>3228</v>
      </c>
      <c r="R206" s="10">
        <v>4604</v>
      </c>
      <c r="S206" s="10">
        <v>6587</v>
      </c>
      <c r="T206" s="10">
        <v>3138</v>
      </c>
      <c r="U206" s="10">
        <v>1693</v>
      </c>
      <c r="V206" s="10">
        <v>1141</v>
      </c>
      <c r="W206" s="10">
        <v>4904</v>
      </c>
      <c r="X206" s="10">
        <v>4359</v>
      </c>
      <c r="Y206" s="10">
        <v>968</v>
      </c>
    </row>
    <row r="207" spans="1:25" s="12" customFormat="1" ht="30" customHeight="1" x14ac:dyDescent="0.2">
      <c r="A207" s="11" t="s">
        <v>125</v>
      </c>
      <c r="B207" s="26">
        <v>10126</v>
      </c>
      <c r="C207" s="26">
        <f>SUM(E207:Y207)</f>
        <v>9047</v>
      </c>
      <c r="D207" s="15">
        <f t="shared" si="117"/>
        <v>0.89344262295081966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631</v>
      </c>
      <c r="M207" s="10">
        <v>83</v>
      </c>
      <c r="N207" s="10"/>
      <c r="O207" s="10">
        <v>669</v>
      </c>
      <c r="P207" s="10">
        <v>204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0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148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35" s="47" customFormat="1" ht="45" hidden="1" outlineLevel="1" x14ac:dyDescent="0.2">
      <c r="A209" s="11" t="s">
        <v>196</v>
      </c>
      <c r="B209" s="27">
        <v>90210</v>
      </c>
      <c r="C209" s="27">
        <f>SUM(E209:Y209)</f>
        <v>85622</v>
      </c>
      <c r="D209" s="15">
        <f t="shared" ref="D209:D214" si="119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35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126</v>
      </c>
      <c r="B210" s="27">
        <v>88096</v>
      </c>
      <c r="C210" s="27">
        <f>SUM(E210:Y210)</f>
        <v>82750.899999999994</v>
      </c>
      <c r="D210" s="15">
        <f t="shared" si="119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35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127</v>
      </c>
      <c r="B211" s="49">
        <f>B210/B209</f>
        <v>0.97656579093226914</v>
      </c>
      <c r="C211" s="49">
        <f>C210/C209</f>
        <v>0.96646773025624244</v>
      </c>
      <c r="D211" s="15">
        <f t="shared" si="119"/>
        <v>0.9896596207139442</v>
      </c>
      <c r="E211" s="69">
        <f t="shared" ref="E211:Y211" si="120">E210/E209</f>
        <v>1</v>
      </c>
      <c r="F211" s="69">
        <f t="shared" si="120"/>
        <v>0.95607235142118863</v>
      </c>
      <c r="G211" s="69">
        <f t="shared" si="120"/>
        <v>0.98566473988439307</v>
      </c>
      <c r="H211" s="69">
        <f t="shared" si="120"/>
        <v>0.90769445608155286</v>
      </c>
      <c r="I211" s="69">
        <f t="shared" si="120"/>
        <v>0.91831204026325974</v>
      </c>
      <c r="J211" s="69">
        <f t="shared" si="120"/>
        <v>1</v>
      </c>
      <c r="K211" s="69">
        <f t="shared" si="120"/>
        <v>0.9296547273313972</v>
      </c>
      <c r="L211" s="69">
        <f t="shared" si="120"/>
        <v>0.99889964788732399</v>
      </c>
      <c r="M211" s="69">
        <f t="shared" si="120"/>
        <v>1.0148384353741497</v>
      </c>
      <c r="N211" s="69">
        <f t="shared" si="120"/>
        <v>1</v>
      </c>
      <c r="O211" s="69">
        <f t="shared" si="120"/>
        <v>0.8482384823848238</v>
      </c>
      <c r="P211" s="69">
        <f t="shared" si="120"/>
        <v>0.87502930832356385</v>
      </c>
      <c r="Q211" s="69">
        <f t="shared" si="120"/>
        <v>1</v>
      </c>
      <c r="R211" s="69">
        <f t="shared" si="120"/>
        <v>1</v>
      </c>
      <c r="S211" s="69">
        <f t="shared" si="120"/>
        <v>0.98431251922485385</v>
      </c>
      <c r="T211" s="69">
        <f t="shared" si="120"/>
        <v>1</v>
      </c>
      <c r="U211" s="69">
        <f t="shared" si="120"/>
        <v>1</v>
      </c>
      <c r="V211" s="69">
        <f t="shared" si="120"/>
        <v>1</v>
      </c>
      <c r="W211" s="69">
        <f t="shared" si="120"/>
        <v>1.0001289823294208</v>
      </c>
      <c r="X211" s="69">
        <f t="shared" si="120"/>
        <v>0.94724378371266937</v>
      </c>
      <c r="Y211" s="69">
        <f t="shared" si="120"/>
        <v>0.99694811800610372</v>
      </c>
    </row>
    <row r="212" spans="1:35" s="47" customFormat="1" ht="30" hidden="1" customHeight="1" outlineLevel="1" x14ac:dyDescent="0.2">
      <c r="A212" s="11" t="s">
        <v>128</v>
      </c>
      <c r="B212" s="27"/>
      <c r="C212" s="27">
        <f>SUM(E212:Y212)</f>
        <v>0</v>
      </c>
      <c r="D212" s="15" t="e">
        <f t="shared" si="119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35" s="59" customFormat="1" ht="30" hidden="1" customHeight="1" outlineLevel="1" x14ac:dyDescent="0.2">
      <c r="A213" s="31" t="s">
        <v>129</v>
      </c>
      <c r="B213" s="23">
        <v>10389</v>
      </c>
      <c r="C213" s="27">
        <f>SUM(E213:Y213)</f>
        <v>11691</v>
      </c>
      <c r="D213" s="15">
        <f t="shared" si="119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35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130</v>
      </c>
      <c r="B214" s="15"/>
      <c r="C214" s="15"/>
      <c r="D214" s="15" t="e">
        <f t="shared" si="119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35" s="159" customFormat="1" ht="30" customHeight="1" x14ac:dyDescent="0.2">
      <c r="A215" s="13" t="s">
        <v>131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35" s="160" customFormat="1" ht="30" customHeight="1" outlineLevel="1" x14ac:dyDescent="0.2">
      <c r="A216" s="52" t="s">
        <v>132</v>
      </c>
      <c r="B216" s="23">
        <v>105196</v>
      </c>
      <c r="C216" s="27">
        <f>SUM(E216:Y216)</f>
        <v>111252.4</v>
      </c>
      <c r="D216" s="9">
        <f t="shared" ref="D216:D235" si="121">C216/B216</f>
        <v>1.0575725312749533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4639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26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133</v>
      </c>
      <c r="B217" s="23">
        <v>99221</v>
      </c>
      <c r="C217" s="27">
        <f>SUM(E217:Y217)</f>
        <v>115218</v>
      </c>
      <c r="D217" s="9">
        <f t="shared" si="121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30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134</v>
      </c>
      <c r="B218" s="27">
        <f>B216*0.45</f>
        <v>47338.200000000004</v>
      </c>
      <c r="C218" s="27">
        <f>C216*0.45</f>
        <v>50063.58</v>
      </c>
      <c r="D218" s="9">
        <f t="shared" si="121"/>
        <v>1.0575725312749533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2087.5500000000002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1840.95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26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customHeight="1" collapsed="1" x14ac:dyDescent="0.2">
      <c r="A219" s="13" t="s">
        <v>135</v>
      </c>
      <c r="B219" s="49">
        <f>B216/B217</f>
        <v>1.0602191068423015</v>
      </c>
      <c r="C219" s="49">
        <f>C216/C217</f>
        <v>0.96558176673783602</v>
      </c>
      <c r="D219" s="9">
        <f>C219/B219</f>
        <v>0.91073794134277763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0.70943569353112101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1.3519497686715136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69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60" customFormat="1" ht="30" customHeight="1" outlineLevel="1" x14ac:dyDescent="0.2">
      <c r="A220" s="52" t="s">
        <v>136</v>
      </c>
      <c r="B220" s="23">
        <v>260815</v>
      </c>
      <c r="C220" s="27">
        <f>SUM(E220:Y220)</f>
        <v>300826</v>
      </c>
      <c r="D220" s="9">
        <f t="shared" si="121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26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133</v>
      </c>
      <c r="B221" s="23">
        <v>283125</v>
      </c>
      <c r="C221" s="27">
        <f>SUM(E221:Y221)</f>
        <v>286074</v>
      </c>
      <c r="D221" s="9">
        <f t="shared" si="121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30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134</v>
      </c>
      <c r="B222" s="27">
        <f>B220*0.3</f>
        <v>78244.5</v>
      </c>
      <c r="C222" s="27">
        <f>C220*0.3</f>
        <v>90247.8</v>
      </c>
      <c r="D222" s="9">
        <f t="shared" si="121"/>
        <v>1.1534075877537719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3147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26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customHeight="1" collapsed="1" x14ac:dyDescent="0.2">
      <c r="A223" s="13" t="s">
        <v>135</v>
      </c>
      <c r="B223" s="9">
        <f>B220/B221</f>
        <v>0.92120088300220748</v>
      </c>
      <c r="C223" s="9">
        <f>C220/C221</f>
        <v>1.0515670770499941</v>
      </c>
      <c r="D223" s="9">
        <f t="shared" si="121"/>
        <v>1.1415176607548629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1.4307146753955264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92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60" customFormat="1" ht="30" customHeight="1" outlineLevel="1" x14ac:dyDescent="0.2">
      <c r="A224" s="52" t="s">
        <v>137</v>
      </c>
      <c r="B224" s="23">
        <v>221605</v>
      </c>
      <c r="C224" s="27">
        <f>SUM(E224:Y224)</f>
        <v>290542</v>
      </c>
      <c r="D224" s="9">
        <f t="shared" si="121"/>
        <v>1.3110805261614134</v>
      </c>
      <c r="E224" s="26"/>
      <c r="F224" s="136">
        <v>7500</v>
      </c>
      <c r="G224" s="26">
        <v>39100</v>
      </c>
      <c r="H224" s="139">
        <v>26593</v>
      </c>
      <c r="I224" s="139">
        <v>7979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14390</v>
      </c>
      <c r="Q224" s="136">
        <v>2812</v>
      </c>
      <c r="R224" s="136">
        <v>4021</v>
      </c>
      <c r="S224" s="136">
        <v>4200</v>
      </c>
      <c r="T224" s="136">
        <v>53367</v>
      </c>
      <c r="U224" s="136">
        <v>6500</v>
      </c>
      <c r="V224" s="136"/>
      <c r="W224" s="26">
        <v>10386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133</v>
      </c>
      <c r="B225" s="23">
        <v>337167</v>
      </c>
      <c r="C225" s="27">
        <f>SUM(E225:Y225)</f>
        <v>264914</v>
      </c>
      <c r="D225" s="9">
        <f t="shared" si="121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30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138</v>
      </c>
      <c r="B226" s="23">
        <v>849</v>
      </c>
      <c r="C226" s="27">
        <f>C224*0.19</f>
        <v>55202.98</v>
      </c>
      <c r="D226" s="9">
        <f t="shared" si="121"/>
        <v>65.021177856301534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5052.67</v>
      </c>
      <c r="I226" s="26">
        <f t="shared" si="126"/>
        <v>1516.01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912</v>
      </c>
      <c r="P226" s="26">
        <f t="shared" si="126"/>
        <v>2734.1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10139.73</v>
      </c>
      <c r="U226" s="26">
        <f t="shared" si="126"/>
        <v>1235</v>
      </c>
      <c r="V226" s="26"/>
      <c r="W226" s="26">
        <f t="shared" si="126"/>
        <v>1973.34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 collapsed="1" x14ac:dyDescent="0.2">
      <c r="A227" s="13" t="s">
        <v>139</v>
      </c>
      <c r="B227" s="9">
        <f>B224/B225</f>
        <v>0.65725589989530409</v>
      </c>
      <c r="C227" s="9">
        <f>C224/C225</f>
        <v>1.0967408290992549</v>
      </c>
      <c r="D227" s="9">
        <f t="shared" si="121"/>
        <v>1.6686663889574174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0.67983229797786127</v>
      </c>
      <c r="I227" s="92">
        <f t="shared" ref="I227" si="127">I224/I225</f>
        <v>1.1660090603536462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0.51557465091299681</v>
      </c>
      <c r="P227" s="92">
        <f t="shared" si="128"/>
        <v>0.90817292521300097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1.0324234392834342</v>
      </c>
      <c r="U227" s="92">
        <f t="shared" ref="U227:Y227" si="130">U224/U225</f>
        <v>1.8065591995553085</v>
      </c>
      <c r="V227" s="92"/>
      <c r="W227" s="92">
        <f t="shared" si="130"/>
        <v>1.1018459579885422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customHeight="1" x14ac:dyDescent="0.2">
      <c r="A228" s="52" t="s">
        <v>140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35"/>
      <c r="X228" s="35"/>
      <c r="Y228" s="35"/>
    </row>
    <row r="229" spans="1:25" s="47" customFormat="1" ht="30" hidden="1" customHeight="1" x14ac:dyDescent="0.2">
      <c r="A229" s="13" t="s">
        <v>138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26"/>
      <c r="X229" s="26"/>
      <c r="Y229" s="26"/>
    </row>
    <row r="230" spans="1:25" s="47" customFormat="1" ht="30" hidden="1" customHeight="1" x14ac:dyDescent="0.2">
      <c r="A230" s="31" t="s">
        <v>141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46"/>
      <c r="X230" s="46"/>
      <c r="Y230" s="46"/>
    </row>
    <row r="231" spans="1:25" s="47" customFormat="1" ht="30" hidden="1" customHeight="1" x14ac:dyDescent="0.2">
      <c r="A231" s="13" t="s">
        <v>138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26"/>
      <c r="X231" s="26"/>
      <c r="Y231" s="26"/>
    </row>
    <row r="232" spans="1:25" s="47" customFormat="1" ht="30" hidden="1" customHeight="1" x14ac:dyDescent="0.2">
      <c r="A232" s="31" t="s">
        <v>158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46"/>
      <c r="X232" s="46"/>
      <c r="Y232" s="46"/>
    </row>
    <row r="233" spans="1:25" s="47" customFormat="1" ht="30" hidden="1" customHeight="1" x14ac:dyDescent="0.2">
      <c r="A233" s="31" t="s">
        <v>142</v>
      </c>
      <c r="B233" s="27">
        <f>B231+B229+B226+B222+B218</f>
        <v>126466.70000000001</v>
      </c>
      <c r="C233" s="27">
        <f>C231+C229+C226+C222+C218</f>
        <v>195598.36</v>
      </c>
      <c r="D233" s="9">
        <f t="shared" si="121"/>
        <v>1.5466392338852835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16234.27</v>
      </c>
      <c r="I233" s="26">
        <f t="shared" si="131"/>
        <v>5829.86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5899.95</v>
      </c>
      <c r="P233" s="124">
        <f t="shared" si="131"/>
        <v>9597.35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24504.809999999998</v>
      </c>
      <c r="U233" s="26">
        <f t="shared" si="131"/>
        <v>3507.5</v>
      </c>
      <c r="V233" s="26">
        <f t="shared" si="131"/>
        <v>981.30000000000007</v>
      </c>
      <c r="W233" s="26">
        <f t="shared" si="131"/>
        <v>6938.49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 hidden="1" x14ac:dyDescent="0.2">
      <c r="A234" s="13" t="s">
        <v>164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26">
        <v>2175.1999999999998</v>
      </c>
      <c r="X234" s="26">
        <v>7981.3</v>
      </c>
      <c r="Y234" s="26">
        <v>5085.3</v>
      </c>
    </row>
    <row r="235" spans="1:25" s="47" customFormat="1" ht="22.5" x14ac:dyDescent="0.2">
      <c r="A235" s="52" t="s">
        <v>157</v>
      </c>
      <c r="B235" s="50">
        <v>23.5</v>
      </c>
      <c r="C235" s="50">
        <f>C233/C234*10</f>
        <v>27.624741015881533</v>
      </c>
      <c r="D235" s="9">
        <f t="shared" si="121"/>
        <v>1.1755208942928312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22.595612899633942</v>
      </c>
      <c r="I235" s="51">
        <f t="shared" si="132"/>
        <v>22.407025905142589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30.418385234068879</v>
      </c>
      <c r="P235" s="51">
        <f t="shared" si="132"/>
        <v>25.371692177545139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29.036199255871267</v>
      </c>
      <c r="U235" s="51">
        <f t="shared" si="132"/>
        <v>31.139026988636363</v>
      </c>
      <c r="V235" s="51">
        <f t="shared" si="132"/>
        <v>29.682395644283122</v>
      </c>
      <c r="W235" s="51">
        <f t="shared" si="132"/>
        <v>31.89817028319235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81"/>
      <c r="X236" s="101"/>
      <c r="Y236" s="81"/>
    </row>
    <row r="237" spans="1:25" ht="27" hidden="1" customHeight="1" x14ac:dyDescent="0.25">
      <c r="A237" s="13" t="s">
        <v>177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7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181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7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143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62"/>
      <c r="X239" s="103"/>
      <c r="Y239" s="62"/>
    </row>
    <row r="240" spans="1:25" s="64" customFormat="1" ht="21" hidden="1" customHeight="1" x14ac:dyDescent="0.35">
      <c r="A240" s="63" t="s">
        <v>144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63"/>
      <c r="X240" s="104"/>
      <c r="Y240" s="63"/>
    </row>
    <row r="241" spans="1:25" s="64" customFormat="1" ht="21" hidden="1" customHeight="1" x14ac:dyDescent="0.35">
      <c r="A241" s="63" t="s">
        <v>145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63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65"/>
      <c r="X242" s="105"/>
      <c r="Y242" s="65"/>
    </row>
    <row r="243" spans="1:25" s="64" customFormat="1" ht="21" hidden="1" customHeight="1" x14ac:dyDescent="0.35">
      <c r="A243" s="65" t="s">
        <v>146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65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4"/>
      <c r="X244" s="106"/>
      <c r="Y244" s="4"/>
    </row>
    <row r="245" spans="1:25" ht="41.25" hidden="1" customHeight="1" x14ac:dyDescent="0.35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</row>
    <row r="246" spans="1:25" ht="20.25" hidden="1" customHeight="1" x14ac:dyDescent="0.25">
      <c r="A246" s="189"/>
      <c r="B246" s="190"/>
      <c r="C246" s="190"/>
      <c r="D246" s="190"/>
      <c r="E246" s="190"/>
      <c r="F246" s="190"/>
      <c r="G246" s="190"/>
      <c r="H246" s="190"/>
      <c r="I246" s="190"/>
      <c r="J246" s="190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4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4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67"/>
      <c r="X248" s="107"/>
      <c r="Y248" s="67"/>
    </row>
    <row r="249" spans="1:25" s="12" customFormat="1" ht="48.75" hidden="1" customHeight="1" x14ac:dyDescent="0.2">
      <c r="A249" s="31" t="s">
        <v>147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37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149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61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150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61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150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61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74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153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61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156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74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166</v>
      </c>
      <c r="S261" s="1" t="s">
        <v>169</v>
      </c>
      <c r="U261" s="1" t="s">
        <v>167</v>
      </c>
      <c r="X261" s="95" t="s">
        <v>168</v>
      </c>
      <c r="Y261" s="1" t="s">
        <v>165</v>
      </c>
    </row>
    <row r="262" spans="1:25" ht="16.5" hidden="1" customHeight="1" x14ac:dyDescent="0.25"/>
    <row r="263" spans="1:25" ht="22.5" hidden="1" customHeight="1" x14ac:dyDescent="0.25">
      <c r="A263" s="13" t="s">
        <v>182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61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2022-10-31T13:13:47Z</cp:lastPrinted>
  <dcterms:created xsi:type="dcterms:W3CDTF">2017-06-08T05:54:08Z</dcterms:created>
  <dcterms:modified xsi:type="dcterms:W3CDTF">2022-10-31T14:22:33Z</dcterms:modified>
</cp:coreProperties>
</file>