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H105" i="1"/>
  <c r="B156" i="1" l="1"/>
  <c r="B141" i="1" l="1"/>
  <c r="B140" i="1"/>
  <c r="H164" i="1" l="1"/>
  <c r="H167" i="1" s="1"/>
  <c r="I163" i="1" l="1"/>
  <c r="E149" i="1" l="1"/>
  <c r="E156" i="1" s="1"/>
  <c r="Q141" i="1"/>
  <c r="T141" i="1"/>
  <c r="E141" i="1"/>
  <c r="E103" i="1"/>
  <c r="E105" i="1" s="1"/>
  <c r="C95" i="1"/>
  <c r="W138" i="1" l="1"/>
  <c r="W141" i="1" s="1"/>
  <c r="C136" i="1"/>
  <c r="C139" i="1"/>
  <c r="C102" i="1"/>
  <c r="C101" i="1"/>
  <c r="C162" i="1"/>
  <c r="C112" i="1" l="1"/>
  <c r="C104" i="1"/>
  <c r="C163" i="1"/>
  <c r="B105" i="1"/>
  <c r="C100" i="1"/>
  <c r="E165" i="1" l="1"/>
  <c r="E164" i="1"/>
  <c r="E167" i="1" s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90" i="1" l="1"/>
  <c r="S155" i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L155" i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F103" i="1" l="1"/>
  <c r="G103" i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W103" i="1"/>
  <c r="Y104" i="1"/>
  <c r="C103" i="1" l="1"/>
  <c r="C105" i="1" s="1"/>
  <c r="I104" i="1"/>
  <c r="H104" i="1"/>
  <c r="P104" i="1"/>
  <c r="P105" i="1"/>
  <c r="L104" i="1"/>
  <c r="L105" i="1"/>
  <c r="W104" i="1"/>
  <c r="W105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4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O138" i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O141" i="1"/>
  <c r="R140" i="1"/>
  <c r="J140" i="1"/>
  <c r="J141" i="1"/>
  <c r="U140" i="1"/>
  <c r="U141" i="1"/>
  <c r="M140" i="1"/>
  <c r="M141" i="1"/>
  <c r="I140" i="1"/>
  <c r="I141" i="1"/>
  <c r="V140" i="1"/>
  <c r="V141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41" i="1" l="1"/>
  <c r="D139" i="1"/>
  <c r="C173" i="1"/>
  <c r="C164" i="1"/>
  <c r="C165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D164" i="1" s="1"/>
  <c r="C205" i="1"/>
  <c r="D205" i="1" s="1"/>
  <c r="D204" i="1"/>
  <c r="C149" i="1"/>
  <c r="C151" i="1" s="1"/>
  <c r="D151" i="1" s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D173" i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38" i="1" l="1"/>
  <c r="C166" i="1"/>
  <c r="D166" i="1" s="1"/>
  <c r="D165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<sst xmlns="http://schemas.openxmlformats.org/spreadsheetml/2006/main" count="275" uniqueCount="219">
  <si>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</si>
  <si>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</si>
  <si>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</si>
  <si>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</si>
  <si>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</si>
  <si>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</si>
  <si>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</si>
  <si>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</si>
  <si>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</si>
  <si>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</si>
  <si>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</si>
  <si>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</si>
  <si>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</si>
  <si>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</si>
  <si>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</si>
  <si>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</si>
  <si>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</si>
  <si>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</si>
  <si>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</si>
  <si>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</si>
  <si>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</si>
  <si>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</si>
  <si>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</si>
  <si>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</si>
  <si>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</si>
  <si>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</si>
  <si>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</si>
  <si>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</si>
  <si>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</si>
  <si>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</si>
  <si>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</si>
  <si>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</si>
  <si>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</si>
  <si>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</si>
  <si>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</si>
  <si>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</si>
  <si>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</si>
  <si>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</si>
  <si>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</si>
  <si>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</si>
  <si>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</si>
  <si>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</si>
  <si>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</si>
  <si>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</si>
  <si>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</si>
  <si>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</si>
  <si>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</si>
  <si>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</si>
  <si>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</si>
  <si>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</si>
  <si>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</si>
  <si>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</si>
  <si>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</si>
  <si>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</si>
  <si>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</si>
  <si>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</si>
  <si>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</si>
  <si>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</si>
  <si>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</si>
  <si>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</si>
  <si>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</si>
  <si>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</si>
  <si>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</si>
  <si>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</si>
  <si>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</si>
  <si>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</si>
  <si>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</si>
  <si>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</si>
  <si>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</si>
  <si>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</si>
  <si>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</si>
  <si>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</si>
  <si>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</si>
  <si>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</si>
  <si>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</si>
  <si>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</si>
  <si>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</si>
  <si>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</si>
  <si>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</si>
  <si>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</si>
  <si>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</si>
  <si>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</si>
  <si>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</si>
  <si>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</si>
  <si>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</si>
  <si>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</si>
  <si>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</si>
  <si>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</si>
  <si>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</si>
  <si>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</si>
  <si>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</si>
  <si>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</si>
  <si>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</si>
  <si>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</si>
  <si>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</si>
  <si>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</si>
  <si>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</si>
  <si>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</si>
  <si>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</si>
  <si>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</si>
  <si>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</si>
  <si>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</si>
  <si>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</si>
  <si>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</si>
  <si>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</si>
  <si>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</si>
  <si>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</si>
  <si>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</si>
  <si>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</si>
  <si>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</si>
  <si>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</si>
  <si>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</si>
  <si>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</si>
  <si>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</si>
  <si>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</si>
  <si>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</si>
  <si>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</si>
  <si>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</si>
  <si>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</si>
  <si>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</si>
  <si>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</si>
  <si>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</si>
  <si>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</si>
  <si>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</si>
  <si>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</si>
  <si>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</si>
  <si>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</si>
  <si>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</si>
  <si>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</si>
  <si>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</si>
  <si>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</si>
  <si>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</si>
  <si>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</si>
  <si>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</si>
  <si>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</si>
  <si>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</si>
  <si>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</si>
  <si>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</si>
  <si>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</si>
  <si>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</si>
  <si>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</si>
  <si>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</si>
  <si>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</si>
  <si>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</si>
  <si>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</si>
  <si>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</si>
  <si>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</si>
  <si>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</si>
  <si>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</si>
  <si>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</si>
  <si>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</si>
  <si>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</si>
  <si>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</si>
  <si>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</si>
  <si>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</si>
  <si>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</si>
  <si>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</si>
  <si>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</si>
  <si>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</si>
  <si>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</si>
  <si>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</si>
  <si>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</si>
  <si>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</si>
  <si>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</si>
  <si>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</si>
  <si>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</si>
  <si>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</si>
  <si>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</si>
  <si>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</si>
  <si>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</si>
  <si>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</si>
  <si>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</si>
  <si>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</si>
  <si>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</si>
  <si>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</si>
  <si>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</si>
  <si>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</si>
  <si>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</si>
  <si>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</si>
  <si>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</si>
  <si>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</si>
  <si>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</si>
  <si>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</si>
  <si>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</si>
  <si>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</si>
  <si>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</si>
  <si>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</si>
  <si>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</si>
  <si>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</si>
  <si>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</si>
  <si>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</si>
  <si>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</si>
  <si>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</si>
  <si>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</si>
  <si>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</si>
  <si>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</si>
  <si>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</si>
  <si>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</si>
  <si>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</si>
  <si>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</si>
  <si>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</si>
  <si>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</si>
  <si>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</si>
  <si>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</si>
  <si>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</si>
  <si>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</si>
  <si>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</si>
  <si>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</si>
  <si>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</si>
  <si>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</si>
  <si>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</si>
  <si>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</si>
  <si>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</si>
  <si>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</si>
  <si>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</si>
  <si>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</si>
  <si>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</si>
  <si>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</si>
  <si>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Информация о сельскохозяйственных работах по состоянию на 2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</si>
</sst>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97" activePane="bottomRight" state="frozen"/>
      <selection activeCell="A2" sqref="A2"/>
      <selection pane="topRight" activeCell="F2" sqref="F2"/>
      <selection pane="bottomLeft" activeCell="A7" sqref="A7"/>
      <selection pane="bottomRight" activeCell="W112" sqref="W112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7" t="s">
        <v>218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44" t="s">
        <v>2</v>
      </c>
      <c r="Y3" s="6"/>
    </row>
    <row r="4" spans="1:26" s="2" customFormat="1" ht="17.25" customHeight="1" thickBot="1" x14ac:dyDescent="0.35">
      <c r="A4" s="158" t="s">
        <v>3</v>
      </c>
      <c r="B4" s="161" t="s">
        <v>190</v>
      </c>
      <c r="C4" s="164" t="s">
        <v>191</v>
      </c>
      <c r="D4" s="164" t="s">
        <v>192</v>
      </c>
      <c r="E4" s="167" t="s">
        <v>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  <c r="Z4" s="2" t="s">
        <v>0</v>
      </c>
    </row>
    <row r="5" spans="1:26" s="2" customFormat="1" ht="87" customHeight="1" x14ac:dyDescent="0.25">
      <c r="A5" s="159"/>
      <c r="B5" s="162"/>
      <c r="C5" s="165"/>
      <c r="D5" s="165"/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173" t="s">
        <v>15</v>
      </c>
      <c r="P5" s="173" t="s">
        <v>16</v>
      </c>
      <c r="Q5" s="173" t="s">
        <v>17</v>
      </c>
      <c r="R5" s="173" t="s">
        <v>18</v>
      </c>
      <c r="S5" s="173" t="s">
        <v>19</v>
      </c>
      <c r="T5" s="173" t="s">
        <v>20</v>
      </c>
      <c r="U5" s="173" t="s">
        <v>21</v>
      </c>
      <c r="V5" s="173" t="s">
        <v>22</v>
      </c>
      <c r="W5" s="173" t="s">
        <v>23</v>
      </c>
      <c r="X5" s="173" t="s">
        <v>24</v>
      </c>
      <c r="Y5" s="173" t="s">
        <v>25</v>
      </c>
    </row>
    <row r="6" spans="1:26" s="2" customFormat="1" ht="69.75" customHeight="1" thickBot="1" x14ac:dyDescent="0.3">
      <c r="A6" s="160"/>
      <c r="B6" s="163"/>
      <c r="C6" s="166"/>
      <c r="D6" s="166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75">
        <f t="shared" si="1"/>
        <v>0.96276595744680848</v>
      </c>
      <c r="F9" s="175">
        <f t="shared" si="1"/>
        <v>0.98597475455820471</v>
      </c>
      <c r="G9" s="175">
        <f t="shared" si="1"/>
        <v>1.0688613711869526</v>
      </c>
      <c r="H9" s="175">
        <f t="shared" si="1"/>
        <v>1.0066379024228345</v>
      </c>
      <c r="I9" s="175">
        <f t="shared" si="1"/>
        <v>1.0123099203475743</v>
      </c>
      <c r="J9" s="175">
        <f t="shared" si="1"/>
        <v>0.96661514683153016</v>
      </c>
      <c r="K9" s="175">
        <f t="shared" si="1"/>
        <v>1.0523702031602709</v>
      </c>
      <c r="L9" s="175">
        <f t="shared" si="1"/>
        <v>1.0039384174722521</v>
      </c>
      <c r="M9" s="175">
        <f t="shared" si="1"/>
        <v>1.226216571679088</v>
      </c>
      <c r="N9" s="175">
        <f t="shared" si="1"/>
        <v>1.1473988439306357</v>
      </c>
      <c r="O9" s="175">
        <f t="shared" si="1"/>
        <v>0.82330588980367325</v>
      </c>
      <c r="P9" s="175">
        <f t="shared" si="1"/>
        <v>1</v>
      </c>
      <c r="Q9" s="175">
        <f t="shared" si="1"/>
        <v>1.0597281831187411</v>
      </c>
      <c r="R9" s="175">
        <f t="shared" si="1"/>
        <v>1</v>
      </c>
      <c r="S9" s="175">
        <f t="shared" si="1"/>
        <v>1.2185057830572055</v>
      </c>
      <c r="T9" s="175">
        <f t="shared" si="1"/>
        <v>0.99271636675235642</v>
      </c>
      <c r="U9" s="175">
        <f t="shared" si="1"/>
        <v>0.95692158760890611</v>
      </c>
      <c r="V9" s="175">
        <f t="shared" si="1"/>
        <v>1.051094890510949</v>
      </c>
      <c r="W9" s="175">
        <f t="shared" si="1"/>
        <v>1.0196286472148541</v>
      </c>
      <c r="X9" s="175">
        <f t="shared" si="1"/>
        <v>1.0062515628907227</v>
      </c>
      <c r="Y9" s="1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75">
        <f>E10/E8</f>
        <v>0.95479658463083883</v>
      </c>
      <c r="F11" s="175">
        <f t="shared" ref="F11:Y11" si="2">F10/F8</f>
        <v>0.9502133712660028</v>
      </c>
      <c r="G11" s="175">
        <f t="shared" si="2"/>
        <v>1</v>
      </c>
      <c r="H11" s="175">
        <f t="shared" si="2"/>
        <v>0.97065611605670954</v>
      </c>
      <c r="I11" s="175">
        <f t="shared" si="2"/>
        <v>0.94277539341917027</v>
      </c>
      <c r="J11" s="175">
        <f t="shared" si="2"/>
        <v>0.9667412855772306</v>
      </c>
      <c r="K11" s="175">
        <v>0.97</v>
      </c>
      <c r="L11" s="175">
        <f t="shared" si="2"/>
        <v>1</v>
      </c>
      <c r="M11" s="175">
        <f t="shared" si="2"/>
        <v>1</v>
      </c>
      <c r="N11" s="175">
        <f t="shared" si="2"/>
        <v>1</v>
      </c>
      <c r="O11" s="175">
        <v>0.94</v>
      </c>
      <c r="P11" s="175">
        <f t="shared" si="2"/>
        <v>1</v>
      </c>
      <c r="Q11" s="175">
        <f t="shared" si="2"/>
        <v>0.95275059061761724</v>
      </c>
      <c r="R11" s="175">
        <f t="shared" si="2"/>
        <v>1</v>
      </c>
      <c r="S11" s="175">
        <f t="shared" si="2"/>
        <v>1</v>
      </c>
      <c r="T11" s="175">
        <f t="shared" si="2"/>
        <v>0.84721622788088047</v>
      </c>
      <c r="U11" s="175">
        <f t="shared" si="2"/>
        <v>0.96762771876580678</v>
      </c>
      <c r="V11" s="175">
        <v>0.97</v>
      </c>
      <c r="W11" s="175">
        <f t="shared" si="2"/>
        <v>0.94120707596253905</v>
      </c>
      <c r="X11" s="175">
        <f t="shared" si="2"/>
        <v>0.97763419483101388</v>
      </c>
      <c r="Y11" s="1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76">
        <v>1630</v>
      </c>
      <c r="F12" s="176">
        <v>728</v>
      </c>
      <c r="G12" s="176">
        <v>2552</v>
      </c>
      <c r="H12" s="176">
        <v>1253</v>
      </c>
      <c r="I12" s="176">
        <v>680</v>
      </c>
      <c r="J12" s="176">
        <v>2600</v>
      </c>
      <c r="K12" s="176">
        <v>1201</v>
      </c>
      <c r="L12" s="176">
        <v>607</v>
      </c>
      <c r="M12" s="176">
        <v>968</v>
      </c>
      <c r="N12" s="176">
        <v>35</v>
      </c>
      <c r="O12" s="176">
        <v>517</v>
      </c>
      <c r="P12" s="176">
        <v>950</v>
      </c>
      <c r="Q12" s="176">
        <v>2963</v>
      </c>
      <c r="R12" s="176">
        <v>1650</v>
      </c>
      <c r="S12" s="176">
        <v>2878</v>
      </c>
      <c r="T12" s="176">
        <v>1772</v>
      </c>
      <c r="U12" s="176">
        <v>742</v>
      </c>
      <c r="V12" s="176">
        <v>720</v>
      </c>
      <c r="W12" s="176">
        <v>260</v>
      </c>
      <c r="X12" s="176">
        <v>3270</v>
      </c>
      <c r="Y12" s="176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6">
        <v>268.39999999999998</v>
      </c>
      <c r="F16" s="146">
        <v>181.8</v>
      </c>
      <c r="G16" s="146">
        <v>597.6</v>
      </c>
      <c r="H16" s="146">
        <v>1396.4</v>
      </c>
      <c r="I16" s="146">
        <v>363.2</v>
      </c>
      <c r="J16" s="146">
        <v>496.3</v>
      </c>
      <c r="K16" s="146">
        <v>781</v>
      </c>
      <c r="L16" s="146">
        <v>850.5</v>
      </c>
      <c r="M16" s="146">
        <v>782.1</v>
      </c>
      <c r="N16" s="146">
        <v>210</v>
      </c>
      <c r="O16" s="146">
        <v>484.8</v>
      </c>
      <c r="P16" s="146">
        <v>248.3</v>
      </c>
      <c r="Q16" s="146">
        <v>516.20000000000005</v>
      </c>
      <c r="R16" s="146">
        <v>356</v>
      </c>
      <c r="S16" s="146">
        <v>868</v>
      </c>
      <c r="T16" s="146">
        <v>561.20000000000005</v>
      </c>
      <c r="U16" s="146">
        <v>219.8</v>
      </c>
      <c r="V16" s="146">
        <v>145.1</v>
      </c>
      <c r="W16" s="146">
        <v>605.70000000000005</v>
      </c>
      <c r="X16" s="146">
        <v>1368.7</v>
      </c>
      <c r="Y16" s="14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93">
        <v>7450</v>
      </c>
      <c r="F20" s="93">
        <v>3312</v>
      </c>
      <c r="G20" s="93">
        <v>3845</v>
      </c>
      <c r="H20" s="93">
        <v>6912</v>
      </c>
      <c r="I20" s="93">
        <v>2567</v>
      </c>
      <c r="J20" s="93">
        <v>6276</v>
      </c>
      <c r="K20" s="93">
        <v>2486</v>
      </c>
      <c r="L20" s="93">
        <v>3533</v>
      </c>
      <c r="M20" s="93">
        <v>4751</v>
      </c>
      <c r="N20" s="93">
        <v>1784</v>
      </c>
      <c r="O20" s="93">
        <v>3117</v>
      </c>
      <c r="P20" s="93">
        <v>6485</v>
      </c>
      <c r="Q20" s="93">
        <v>6080</v>
      </c>
      <c r="R20" s="93">
        <v>3411</v>
      </c>
      <c r="S20" s="93">
        <v>7307</v>
      </c>
      <c r="T20" s="93">
        <v>4019</v>
      </c>
      <c r="U20" s="93">
        <v>1720</v>
      </c>
      <c r="V20" s="93">
        <v>2225</v>
      </c>
      <c r="W20" s="93">
        <v>6102</v>
      </c>
      <c r="X20" s="93">
        <v>3776</v>
      </c>
      <c r="Y20" s="93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92">
        <f t="shared" ref="E22:Y22" si="7">E21/E20</f>
        <v>0</v>
      </c>
      <c r="F22" s="92">
        <f t="shared" si="7"/>
        <v>0</v>
      </c>
      <c r="G22" s="92">
        <f t="shared" si="7"/>
        <v>0</v>
      </c>
      <c r="H22" s="9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  <c r="M22" s="92">
        <f t="shared" si="7"/>
        <v>0</v>
      </c>
      <c r="N22" s="92">
        <f t="shared" si="7"/>
        <v>0</v>
      </c>
      <c r="O22" s="92">
        <f t="shared" si="7"/>
        <v>0</v>
      </c>
      <c r="P22" s="92">
        <f t="shared" si="7"/>
        <v>0</v>
      </c>
      <c r="Q22" s="92">
        <f t="shared" si="7"/>
        <v>0</v>
      </c>
      <c r="R22" s="92">
        <f t="shared" si="7"/>
        <v>0</v>
      </c>
      <c r="S22" s="92">
        <f t="shared" si="7"/>
        <v>0</v>
      </c>
      <c r="T22" s="92">
        <f t="shared" si="7"/>
        <v>0</v>
      </c>
      <c r="U22" s="92">
        <f t="shared" si="7"/>
        <v>0</v>
      </c>
      <c r="V22" s="92">
        <f t="shared" si="7"/>
        <v>0</v>
      </c>
      <c r="W22" s="92">
        <f t="shared" si="7"/>
        <v>0</v>
      </c>
      <c r="X22" s="92">
        <f t="shared" si="7"/>
        <v>0</v>
      </c>
      <c r="Y22" s="92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91" customFormat="1" ht="30" hidden="1" customHeight="1" x14ac:dyDescent="0.2">
      <c r="A27" s="88" t="s">
        <v>188</v>
      </c>
      <c r="B27" s="89">
        <v>10</v>
      </c>
      <c r="C27" s="23">
        <f t="shared" ref="C27:C33" si="10">SUM(E27:Y27)</f>
        <v>6</v>
      </c>
      <c r="D27" s="90"/>
      <c r="E27" s="35"/>
      <c r="F27" s="35"/>
      <c r="G27" s="35"/>
      <c r="H27" s="35">
        <v>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>
        <v>1</v>
      </c>
      <c r="T27" s="35"/>
      <c r="U27" s="35"/>
      <c r="V27" s="35"/>
      <c r="W27" s="35"/>
      <c r="X27" s="35">
        <v>1</v>
      </c>
      <c r="Y27" s="35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92">
        <f t="shared" si="11"/>
        <v>0.67114093959731547</v>
      </c>
      <c r="F29" s="92">
        <f t="shared" si="11"/>
        <v>0.33303140096618356</v>
      </c>
      <c r="G29" s="92">
        <f t="shared" si="11"/>
        <v>1.3003901170351105E-2</v>
      </c>
      <c r="H29" s="92">
        <f t="shared" si="11"/>
        <v>0.16203703703703703</v>
      </c>
      <c r="I29" s="92">
        <f t="shared" si="11"/>
        <v>0.47136735488897546</v>
      </c>
      <c r="J29" s="92">
        <f t="shared" si="11"/>
        <v>1</v>
      </c>
      <c r="K29" s="92">
        <f t="shared" si="11"/>
        <v>1</v>
      </c>
      <c r="L29" s="92">
        <f t="shared" si="11"/>
        <v>0.41069912255873198</v>
      </c>
      <c r="M29" s="92">
        <f t="shared" si="11"/>
        <v>2.1048200378867607E-2</v>
      </c>
      <c r="N29" s="92">
        <f t="shared" si="11"/>
        <v>1</v>
      </c>
      <c r="O29" s="92">
        <f t="shared" si="11"/>
        <v>0.65351299326275269</v>
      </c>
      <c r="P29" s="92">
        <f t="shared" si="11"/>
        <v>0.98689282960678493</v>
      </c>
      <c r="Q29" s="92">
        <f t="shared" si="11"/>
        <v>1</v>
      </c>
      <c r="R29" s="92">
        <f t="shared" si="11"/>
        <v>0.96745822339489884</v>
      </c>
      <c r="S29" s="92">
        <f t="shared" si="11"/>
        <v>0.80402353907212265</v>
      </c>
      <c r="T29" s="92">
        <f t="shared" si="11"/>
        <v>0.77730778800696687</v>
      </c>
      <c r="U29" s="92">
        <f t="shared" si="11"/>
        <v>0</v>
      </c>
      <c r="V29" s="92">
        <f t="shared" si="11"/>
        <v>0</v>
      </c>
      <c r="W29" s="92">
        <f t="shared" si="11"/>
        <v>1</v>
      </c>
      <c r="X29" s="92">
        <f t="shared" si="11"/>
        <v>0.63532838983050843</v>
      </c>
      <c r="Y29" s="92">
        <f t="shared" si="11"/>
        <v>1</v>
      </c>
    </row>
    <row r="30" spans="1:26" s="12" customFormat="1" ht="30" hidden="1" customHeight="1" x14ac:dyDescent="0.2">
      <c r="A30" s="11" t="s">
        <v>193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0">
        <v>1313</v>
      </c>
      <c r="F30" s="30">
        <v>2654</v>
      </c>
      <c r="G30" s="30">
        <v>12055</v>
      </c>
      <c r="H30" s="30">
        <v>7721</v>
      </c>
      <c r="I30" s="30">
        <v>7872</v>
      </c>
      <c r="J30" s="30">
        <v>5664</v>
      </c>
      <c r="K30" s="30">
        <v>3828</v>
      </c>
      <c r="L30" s="30">
        <v>4764</v>
      </c>
      <c r="M30" s="30">
        <v>3224</v>
      </c>
      <c r="N30" s="30">
        <v>4170</v>
      </c>
      <c r="O30" s="30">
        <v>4426</v>
      </c>
      <c r="P30" s="30">
        <v>5536</v>
      </c>
      <c r="Q30" s="30">
        <v>6072</v>
      </c>
      <c r="R30" s="30">
        <v>3878</v>
      </c>
      <c r="S30" s="30">
        <v>5992</v>
      </c>
      <c r="T30" s="30">
        <v>5365</v>
      </c>
      <c r="U30" s="30">
        <v>1827</v>
      </c>
      <c r="V30" s="30">
        <v>2003</v>
      </c>
      <c r="W30" s="30">
        <v>8497</v>
      </c>
      <c r="X30" s="30">
        <v>8348</v>
      </c>
      <c r="Y30" s="30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92">
        <f>E31/E30</f>
        <v>0</v>
      </c>
      <c r="F32" s="92">
        <f t="shared" ref="F32:Y32" si="12">F31/F30</f>
        <v>0</v>
      </c>
      <c r="G32" s="92">
        <f t="shared" si="12"/>
        <v>0</v>
      </c>
      <c r="H32" s="92">
        <f t="shared" si="12"/>
        <v>0</v>
      </c>
      <c r="I32" s="92">
        <f t="shared" si="12"/>
        <v>0</v>
      </c>
      <c r="J32" s="92">
        <f t="shared" si="12"/>
        <v>0</v>
      </c>
      <c r="K32" s="92">
        <f t="shared" si="12"/>
        <v>0</v>
      </c>
      <c r="L32" s="92">
        <f t="shared" si="12"/>
        <v>0</v>
      </c>
      <c r="M32" s="92">
        <f t="shared" si="12"/>
        <v>0</v>
      </c>
      <c r="N32" s="92">
        <f t="shared" si="12"/>
        <v>0</v>
      </c>
      <c r="O32" s="92">
        <f t="shared" si="12"/>
        <v>0</v>
      </c>
      <c r="P32" s="92">
        <f>P31/Q30</f>
        <v>0</v>
      </c>
      <c r="Q32" s="92">
        <f>Q31/R30</f>
        <v>0</v>
      </c>
      <c r="R32" s="92">
        <f>R31/S30</f>
        <v>0</v>
      </c>
      <c r="S32" s="92">
        <f>S31/T30</f>
        <v>0</v>
      </c>
      <c r="T32" s="92">
        <f t="shared" si="12"/>
        <v>0</v>
      </c>
      <c r="U32" s="92">
        <f t="shared" si="12"/>
        <v>0</v>
      </c>
      <c r="V32" s="92">
        <f t="shared" si="12"/>
        <v>0</v>
      </c>
      <c r="W32" s="92">
        <f t="shared" si="12"/>
        <v>0</v>
      </c>
      <c r="X32" s="92">
        <f t="shared" si="12"/>
        <v>0</v>
      </c>
      <c r="Y32" s="92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92">
        <f t="shared" si="14"/>
        <v>1.1424219345011424</v>
      </c>
      <c r="F36" s="92">
        <f t="shared" si="14"/>
        <v>0.80256217030896759</v>
      </c>
      <c r="G36" s="92">
        <f t="shared" si="14"/>
        <v>0.35197013687266693</v>
      </c>
      <c r="H36" s="92">
        <f t="shared" si="14"/>
        <v>0.21991969952078746</v>
      </c>
      <c r="I36" s="92">
        <f t="shared" si="14"/>
        <v>0.30360772357723576</v>
      </c>
      <c r="J36" s="92">
        <f t="shared" si="14"/>
        <v>0.89177259887005644</v>
      </c>
      <c r="K36" s="92">
        <f t="shared" si="14"/>
        <v>0.9566353187042842</v>
      </c>
      <c r="L36" s="92">
        <f t="shared" si="14"/>
        <v>0.68450881612090675</v>
      </c>
      <c r="M36" s="92">
        <f t="shared" si="14"/>
        <v>0.26166253101736975</v>
      </c>
      <c r="N36" s="92">
        <f t="shared" si="14"/>
        <v>0.82688249400479619</v>
      </c>
      <c r="O36" s="92">
        <f t="shared" si="14"/>
        <v>0.20989606868504293</v>
      </c>
      <c r="P36" s="92">
        <f>P35/Q30</f>
        <v>0.65711462450592883</v>
      </c>
      <c r="Q36" s="92">
        <f>Q35/R30</f>
        <v>1.1415678184631253</v>
      </c>
      <c r="R36" s="92">
        <f>R35/S30</f>
        <v>0.19192256341789052</v>
      </c>
      <c r="S36" s="92">
        <f>S35/T30</f>
        <v>0.5606710158434296</v>
      </c>
      <c r="T36" s="92">
        <f t="shared" si="14"/>
        <v>0.59068033550792176</v>
      </c>
      <c r="U36" s="92">
        <f t="shared" si="14"/>
        <v>0.6130268199233716</v>
      </c>
      <c r="V36" s="92">
        <f t="shared" si="14"/>
        <v>0.14977533699450823</v>
      </c>
      <c r="W36" s="92">
        <f t="shared" si="14"/>
        <v>1.0121219253854301</v>
      </c>
      <c r="X36" s="92">
        <f t="shared" si="14"/>
        <v>0.92010062290368955</v>
      </c>
      <c r="Y36" s="92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92" t="e">
        <f>E38/E37</f>
        <v>#DIV/0!</v>
      </c>
      <c r="F39" s="92" t="e">
        <f t="shared" ref="F39:Y39" si="15">F38/F37</f>
        <v>#DIV/0!</v>
      </c>
      <c r="G39" s="92" t="e">
        <f t="shared" si="15"/>
        <v>#DIV/0!</v>
      </c>
      <c r="H39" s="92" t="e">
        <f t="shared" si="15"/>
        <v>#DIV/0!</v>
      </c>
      <c r="I39" s="92" t="e">
        <f t="shared" si="15"/>
        <v>#DIV/0!</v>
      </c>
      <c r="J39" s="92" t="e">
        <f t="shared" si="15"/>
        <v>#DIV/0!</v>
      </c>
      <c r="K39" s="92" t="e">
        <f t="shared" si="15"/>
        <v>#DIV/0!</v>
      </c>
      <c r="L39" s="92" t="e">
        <f t="shared" si="15"/>
        <v>#DIV/0!</v>
      </c>
      <c r="M39" s="92" t="e">
        <f t="shared" si="15"/>
        <v>#DIV/0!</v>
      </c>
      <c r="N39" s="92" t="e">
        <f t="shared" si="15"/>
        <v>#DIV/0!</v>
      </c>
      <c r="O39" s="92" t="e">
        <f t="shared" si="15"/>
        <v>#DIV/0!</v>
      </c>
      <c r="P39" s="92" t="e">
        <f t="shared" si="15"/>
        <v>#DIV/0!</v>
      </c>
      <c r="Q39" s="92" t="e">
        <f t="shared" si="15"/>
        <v>#DIV/0!</v>
      </c>
      <c r="R39" s="92" t="e">
        <f t="shared" si="15"/>
        <v>#DIV/0!</v>
      </c>
      <c r="S39" s="92" t="e">
        <f t="shared" si="15"/>
        <v>#DIV/0!</v>
      </c>
      <c r="T39" s="92" t="e">
        <f t="shared" si="15"/>
        <v>#DIV/0!</v>
      </c>
      <c r="U39" s="92" t="e">
        <f t="shared" si="15"/>
        <v>#DIV/0!</v>
      </c>
      <c r="V39" s="92" t="e">
        <f t="shared" si="15"/>
        <v>#DIV/0!</v>
      </c>
      <c r="W39" s="92" t="e">
        <f t="shared" si="15"/>
        <v>#DIV/0!</v>
      </c>
      <c r="X39" s="92" t="e">
        <f t="shared" si="15"/>
        <v>#DIV/0!</v>
      </c>
      <c r="Y39" s="92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161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1" t="s">
        <v>159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0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187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34">
        <f t="shared" ref="E44:Y44" si="16">E42/E41</f>
        <v>1.0063207547169812</v>
      </c>
      <c r="F44" s="34">
        <f t="shared" si="16"/>
        <v>1.1117424242424243</v>
      </c>
      <c r="G44" s="34">
        <f t="shared" si="16"/>
        <v>1.0783065080475858</v>
      </c>
      <c r="H44" s="34">
        <f t="shared" si="16"/>
        <v>1.0236603462489695</v>
      </c>
      <c r="I44" s="34">
        <f t="shared" si="16"/>
        <v>1.2124137931034482</v>
      </c>
      <c r="J44" s="34">
        <f t="shared" si="16"/>
        <v>1.0136323098483884</v>
      </c>
      <c r="K44" s="34">
        <f t="shared" si="16"/>
        <v>1.0018750000000001</v>
      </c>
      <c r="L44" s="34">
        <f t="shared" si="16"/>
        <v>1</v>
      </c>
      <c r="M44" s="34">
        <f t="shared" si="16"/>
        <v>1.027027027027027</v>
      </c>
      <c r="N44" s="34">
        <f t="shared" si="16"/>
        <v>1.0340090090090091</v>
      </c>
      <c r="O44" s="34">
        <f t="shared" si="16"/>
        <v>0.85443703963521567</v>
      </c>
      <c r="P44" s="34">
        <f t="shared" si="16"/>
        <v>1.2048192771084338</v>
      </c>
      <c r="Q44" s="34">
        <f t="shared" si="16"/>
        <v>1.1119819819819821</v>
      </c>
      <c r="R44" s="34">
        <f t="shared" si="16"/>
        <v>1.0214189087629642</v>
      </c>
      <c r="S44" s="34">
        <f t="shared" si="16"/>
        <v>1.0307410955325262</v>
      </c>
      <c r="T44" s="34">
        <f t="shared" si="16"/>
        <v>1.0224730424266855</v>
      </c>
      <c r="U44" s="34">
        <f t="shared" si="16"/>
        <v>0.99347150259067363</v>
      </c>
      <c r="V44" s="34">
        <f t="shared" si="16"/>
        <v>1.0859196341065012</v>
      </c>
      <c r="W44" s="34">
        <f t="shared" si="16"/>
        <v>1.0818831942789036</v>
      </c>
      <c r="X44" s="34">
        <f t="shared" si="16"/>
        <v>1.0613089005235603</v>
      </c>
      <c r="Y44" s="34">
        <f t="shared" si="16"/>
        <v>1.0603406326034064</v>
      </c>
      <c r="Z44" s="21"/>
    </row>
    <row r="45" spans="1:29" s="2" customFormat="1" ht="30" hidden="1" customHeight="1" x14ac:dyDescent="0.25">
      <c r="A45" s="18" t="s">
        <v>160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3">
        <v>7950</v>
      </c>
      <c r="F45" s="33">
        <v>3374</v>
      </c>
      <c r="G45" s="33">
        <v>6339</v>
      </c>
      <c r="H45" s="33">
        <v>3643</v>
      </c>
      <c r="I45" s="33">
        <v>2625</v>
      </c>
      <c r="J45" s="33">
        <v>7534</v>
      </c>
      <c r="K45" s="33">
        <v>5644</v>
      </c>
      <c r="L45" s="33">
        <v>4148</v>
      </c>
      <c r="M45" s="33">
        <v>4639</v>
      </c>
      <c r="N45" s="33">
        <v>1026</v>
      </c>
      <c r="O45" s="33">
        <v>2284</v>
      </c>
      <c r="P45" s="33">
        <v>2325</v>
      </c>
      <c r="Q45" s="33">
        <v>6152</v>
      </c>
      <c r="R45" s="33">
        <v>7162</v>
      </c>
      <c r="S45" s="33">
        <v>4741</v>
      </c>
      <c r="T45" s="33">
        <v>3534</v>
      </c>
      <c r="U45" s="33">
        <v>4470</v>
      </c>
      <c r="V45" s="33">
        <v>1314</v>
      </c>
      <c r="W45" s="33">
        <v>2702</v>
      </c>
      <c r="X45" s="33">
        <v>9384</v>
      </c>
      <c r="Y45" s="33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3">
        <v>370</v>
      </c>
      <c r="F47" s="33"/>
      <c r="G47" s="33">
        <v>245</v>
      </c>
      <c r="H47" s="33">
        <v>400</v>
      </c>
      <c r="I47" s="33"/>
      <c r="J47" s="33"/>
      <c r="K47" s="33"/>
      <c r="L47" s="33"/>
      <c r="M47" s="33">
        <v>132</v>
      </c>
      <c r="N47" s="33"/>
      <c r="O47" s="33"/>
      <c r="P47" s="33">
        <v>100</v>
      </c>
      <c r="Q47" s="33"/>
      <c r="R47" s="33"/>
      <c r="S47" s="33">
        <v>224</v>
      </c>
      <c r="T47" s="33">
        <v>210</v>
      </c>
      <c r="U47" s="33">
        <v>138</v>
      </c>
      <c r="V47" s="33"/>
      <c r="W47" s="33"/>
      <c r="X47" s="33">
        <v>90</v>
      </c>
      <c r="Y47" s="33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3">
        <v>100</v>
      </c>
      <c r="F48" s="33"/>
      <c r="G48" s="33">
        <v>257</v>
      </c>
      <c r="H48" s="33">
        <v>40</v>
      </c>
      <c r="I48" s="33">
        <v>240</v>
      </c>
      <c r="J48" s="33"/>
      <c r="K48" s="33"/>
      <c r="L48" s="33"/>
      <c r="M48" s="33"/>
      <c r="N48" s="33"/>
      <c r="O48" s="33"/>
      <c r="P48" s="33">
        <v>17</v>
      </c>
      <c r="Q48" s="33"/>
      <c r="R48" s="33"/>
      <c r="S48" s="33"/>
      <c r="T48" s="33"/>
      <c r="U48" s="33">
        <v>5</v>
      </c>
      <c r="V48" s="33"/>
      <c r="W48" s="33"/>
      <c r="X48" s="33">
        <v>240</v>
      </c>
      <c r="Y48" s="33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1"/>
    </row>
    <row r="51" spans="1:26" s="2" customFormat="1" ht="30" hidden="1" customHeight="1" outlineLevel="1" x14ac:dyDescent="0.25">
      <c r="A51" s="17" t="s">
        <v>162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3">
        <v>4500</v>
      </c>
      <c r="F51" s="33">
        <v>8625</v>
      </c>
      <c r="G51" s="33">
        <v>13639</v>
      </c>
      <c r="H51" s="33">
        <v>18037</v>
      </c>
      <c r="I51" s="33">
        <v>7328</v>
      </c>
      <c r="J51" s="33">
        <v>15300</v>
      </c>
      <c r="K51" s="33">
        <v>13323.7</v>
      </c>
      <c r="L51" s="33">
        <v>7671</v>
      </c>
      <c r="M51" s="33">
        <v>15259</v>
      </c>
      <c r="N51" s="33">
        <v>4040</v>
      </c>
      <c r="O51" s="33">
        <v>5153</v>
      </c>
      <c r="P51" s="33">
        <v>12690</v>
      </c>
      <c r="Q51" s="33">
        <v>15214</v>
      </c>
      <c r="R51" s="33">
        <v>16300</v>
      </c>
      <c r="S51" s="33">
        <v>8142</v>
      </c>
      <c r="T51" s="33">
        <v>10362</v>
      </c>
      <c r="U51" s="33">
        <v>9650</v>
      </c>
      <c r="V51" s="33">
        <v>5714</v>
      </c>
      <c r="W51" s="33">
        <v>9526</v>
      </c>
      <c r="X51" s="33">
        <v>24532</v>
      </c>
      <c r="Y51" s="33">
        <v>12909</v>
      </c>
      <c r="Z51" s="21"/>
    </row>
    <row r="52" spans="1:26" s="2" customFormat="1" ht="30" hidden="1" customHeight="1" outlineLevel="1" x14ac:dyDescent="0.25">
      <c r="A52" s="17" t="s">
        <v>163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3">
        <v>600</v>
      </c>
      <c r="F52" s="33">
        <v>8625</v>
      </c>
      <c r="G52" s="33">
        <v>11284</v>
      </c>
      <c r="H52" s="33">
        <v>4265</v>
      </c>
      <c r="I52" s="33">
        <v>5762</v>
      </c>
      <c r="J52" s="33">
        <v>6900</v>
      </c>
      <c r="K52" s="33">
        <v>12570.7</v>
      </c>
      <c r="L52" s="33">
        <v>2000</v>
      </c>
      <c r="M52" s="33">
        <v>11624</v>
      </c>
      <c r="N52" s="33">
        <v>4040</v>
      </c>
      <c r="O52" s="33">
        <v>4249</v>
      </c>
      <c r="P52" s="33">
        <v>12690</v>
      </c>
      <c r="Q52" s="33">
        <v>15214</v>
      </c>
      <c r="R52" s="33">
        <v>11235</v>
      </c>
      <c r="S52" s="33">
        <v>915</v>
      </c>
      <c r="T52" s="33">
        <v>3778</v>
      </c>
      <c r="U52" s="33">
        <v>2502</v>
      </c>
      <c r="V52" s="33">
        <v>5714</v>
      </c>
      <c r="W52" s="33">
        <v>9526</v>
      </c>
      <c r="X52" s="33">
        <v>24532</v>
      </c>
      <c r="Y52" s="33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3">
        <v>98</v>
      </c>
      <c r="F53" s="33">
        <v>178</v>
      </c>
      <c r="G53" s="33">
        <v>674</v>
      </c>
      <c r="H53" s="33">
        <v>361</v>
      </c>
      <c r="I53" s="33">
        <v>15</v>
      </c>
      <c r="J53" s="33">
        <v>157</v>
      </c>
      <c r="K53" s="33">
        <v>925</v>
      </c>
      <c r="L53" s="33">
        <v>772</v>
      </c>
      <c r="M53" s="33">
        <v>210</v>
      </c>
      <c r="N53" s="33">
        <v>37</v>
      </c>
      <c r="O53" s="33">
        <v>236</v>
      </c>
      <c r="P53" s="33">
        <v>251</v>
      </c>
      <c r="Q53" s="33">
        <v>74</v>
      </c>
      <c r="R53" s="33">
        <v>453</v>
      </c>
      <c r="S53" s="33">
        <v>212</v>
      </c>
      <c r="T53" s="33">
        <v>45</v>
      </c>
      <c r="U53" s="33">
        <v>115</v>
      </c>
      <c r="V53" s="33">
        <v>5</v>
      </c>
      <c r="W53" s="33">
        <v>351</v>
      </c>
      <c r="X53" s="33">
        <v>349</v>
      </c>
      <c r="Y53" s="33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3">
        <v>154</v>
      </c>
      <c r="F54" s="33">
        <v>162</v>
      </c>
      <c r="G54" s="33">
        <v>802</v>
      </c>
      <c r="H54" s="33">
        <v>375</v>
      </c>
      <c r="I54" s="33">
        <v>9.6</v>
      </c>
      <c r="J54" s="33">
        <v>142</v>
      </c>
      <c r="K54" s="33">
        <v>607</v>
      </c>
      <c r="L54" s="33">
        <v>739</v>
      </c>
      <c r="M54" s="33">
        <v>243</v>
      </c>
      <c r="N54" s="33">
        <v>35</v>
      </c>
      <c r="O54" s="33">
        <v>280</v>
      </c>
      <c r="P54" s="33">
        <v>338</v>
      </c>
      <c r="Q54" s="33">
        <v>12</v>
      </c>
      <c r="R54" s="33">
        <v>679</v>
      </c>
      <c r="S54" s="33">
        <v>183</v>
      </c>
      <c r="T54" s="33">
        <v>50</v>
      </c>
      <c r="U54" s="33">
        <v>116</v>
      </c>
      <c r="V54" s="33">
        <v>30.5</v>
      </c>
      <c r="W54" s="33">
        <v>351</v>
      </c>
      <c r="X54" s="33">
        <v>383</v>
      </c>
      <c r="Y54" s="33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34">
        <f t="shared" ref="E55:X55" si="18">E54/E53</f>
        <v>1.5714285714285714</v>
      </c>
      <c r="F55" s="34">
        <f t="shared" si="18"/>
        <v>0.9101123595505618</v>
      </c>
      <c r="G55" s="34">
        <f t="shared" si="18"/>
        <v>1.1899109792284865</v>
      </c>
      <c r="H55" s="34">
        <f t="shared" si="18"/>
        <v>1.0387811634349031</v>
      </c>
      <c r="I55" s="34">
        <f t="shared" si="18"/>
        <v>0.64</v>
      </c>
      <c r="J55" s="34">
        <f t="shared" si="18"/>
        <v>0.90445859872611467</v>
      </c>
      <c r="K55" s="34">
        <f t="shared" si="18"/>
        <v>0.65621621621621617</v>
      </c>
      <c r="L55" s="34">
        <f t="shared" si="18"/>
        <v>0.95725388601036265</v>
      </c>
      <c r="M55" s="34">
        <f t="shared" si="18"/>
        <v>1.1571428571428573</v>
      </c>
      <c r="N55" s="34">
        <f t="shared" si="18"/>
        <v>0.94594594594594594</v>
      </c>
      <c r="O55" s="34">
        <f t="shared" si="18"/>
        <v>1.1864406779661016</v>
      </c>
      <c r="P55" s="34">
        <f t="shared" si="18"/>
        <v>1.346613545816733</v>
      </c>
      <c r="Q55" s="34">
        <f t="shared" si="18"/>
        <v>0.16216216216216217</v>
      </c>
      <c r="R55" s="34">
        <f t="shared" si="18"/>
        <v>1.4988962472406182</v>
      </c>
      <c r="S55" s="34">
        <f t="shared" si="18"/>
        <v>0.8632075471698113</v>
      </c>
      <c r="T55" s="34">
        <f t="shared" si="18"/>
        <v>1.1111111111111112</v>
      </c>
      <c r="U55" s="34">
        <f t="shared" si="18"/>
        <v>1.008695652173913</v>
      </c>
      <c r="V55" s="34">
        <f t="shared" si="18"/>
        <v>6.1</v>
      </c>
      <c r="W55" s="34">
        <f t="shared" si="18"/>
        <v>1</v>
      </c>
      <c r="X55" s="34">
        <f t="shared" si="18"/>
        <v>1.0974212034383954</v>
      </c>
      <c r="Y55" s="34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1"/>
    </row>
    <row r="57" spans="1:26" s="2" customFormat="1" ht="30" hidden="1" customHeight="1" x14ac:dyDescent="0.25">
      <c r="A57" s="11" t="s">
        <v>154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3">
        <v>12</v>
      </c>
      <c r="F57" s="33">
        <v>105</v>
      </c>
      <c r="G57" s="33">
        <v>72</v>
      </c>
      <c r="H57" s="33">
        <v>5</v>
      </c>
      <c r="I57" s="33">
        <v>7</v>
      </c>
      <c r="J57" s="33">
        <v>9</v>
      </c>
      <c r="K57" s="33">
        <v>119</v>
      </c>
      <c r="L57" s="33">
        <v>70</v>
      </c>
      <c r="M57" s="33">
        <v>33</v>
      </c>
      <c r="N57" s="33">
        <v>5</v>
      </c>
      <c r="O57" s="33">
        <v>40</v>
      </c>
      <c r="P57" s="33">
        <v>109</v>
      </c>
      <c r="Q57" s="33"/>
      <c r="R57" s="33">
        <v>3</v>
      </c>
      <c r="S57" s="33">
        <v>35</v>
      </c>
      <c r="T57" s="33">
        <v>36</v>
      </c>
      <c r="U57" s="33"/>
      <c r="V57" s="33">
        <v>17</v>
      </c>
      <c r="W57" s="33">
        <v>95</v>
      </c>
      <c r="X57" s="33">
        <v>58</v>
      </c>
      <c r="Y57" s="33">
        <v>10</v>
      </c>
      <c r="Z57" s="20"/>
    </row>
    <row r="58" spans="1:26" s="2" customFormat="1" ht="26.25" hidden="1" customHeight="1" x14ac:dyDescent="0.25">
      <c r="A58" s="31" t="s">
        <v>155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1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92">
        <f>E58/E57</f>
        <v>1.9166666666666667</v>
      </c>
      <c r="F59" s="92">
        <f t="shared" ref="F59:Y59" si="19">F58/F57</f>
        <v>0.81904761904761902</v>
      </c>
      <c r="G59" s="92">
        <f t="shared" si="19"/>
        <v>1.125</v>
      </c>
      <c r="H59" s="92"/>
      <c r="I59" s="92">
        <f t="shared" si="19"/>
        <v>2.2571428571428571</v>
      </c>
      <c r="J59" s="92">
        <f t="shared" si="19"/>
        <v>0.66666666666666663</v>
      </c>
      <c r="K59" s="92">
        <f t="shared" si="19"/>
        <v>1.0672268907563025</v>
      </c>
      <c r="L59" s="92">
        <f t="shared" si="19"/>
        <v>1.3385714285714285</v>
      </c>
      <c r="M59" s="92">
        <f t="shared" si="19"/>
        <v>1.4242424242424243</v>
      </c>
      <c r="N59" s="92">
        <f t="shared" si="19"/>
        <v>5.6</v>
      </c>
      <c r="O59" s="92">
        <f t="shared" si="19"/>
        <v>1.9</v>
      </c>
      <c r="P59" s="92">
        <f t="shared" si="19"/>
        <v>1.1834862385321101</v>
      </c>
      <c r="Q59" s="92"/>
      <c r="R59" s="92">
        <f t="shared" si="19"/>
        <v>2.3333333333333335</v>
      </c>
      <c r="S59" s="92">
        <f t="shared" si="19"/>
        <v>1.2</v>
      </c>
      <c r="T59" s="92">
        <f t="shared" si="19"/>
        <v>0.58333333333333337</v>
      </c>
      <c r="U59" s="92"/>
      <c r="V59" s="92"/>
      <c r="W59" s="92">
        <f t="shared" si="19"/>
        <v>1</v>
      </c>
      <c r="X59" s="92">
        <f t="shared" si="19"/>
        <v>1</v>
      </c>
      <c r="Y59" s="92">
        <f t="shared" si="19"/>
        <v>0.6</v>
      </c>
      <c r="Z59" s="20"/>
    </row>
    <row r="60" spans="1:26" s="2" customFormat="1" ht="30" hidden="1" customHeight="1" x14ac:dyDescent="0.25">
      <c r="A60" s="13" t="s">
        <v>189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1"/>
      <c r="I60" s="26"/>
      <c r="J60" s="26"/>
      <c r="K60" s="26"/>
      <c r="L60" s="26">
        <v>3</v>
      </c>
      <c r="M60" s="51"/>
      <c r="N60" s="51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x14ac:dyDescent="0.25">
      <c r="A62" s="18" t="s">
        <v>194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3">
        <f>E64+E67+E68+E70+E74+E73+E75</f>
        <v>6450</v>
      </c>
      <c r="F62" s="33">
        <f>F64+F67+F68+F70+F74+F73+F75</f>
        <v>579</v>
      </c>
      <c r="G62" s="33">
        <f t="shared" ref="G62:P62" si="20">G64+G67+G68+G70+G74+G73+G75</f>
        <v>1604</v>
      </c>
      <c r="H62" s="33">
        <f t="shared" si="20"/>
        <v>1315</v>
      </c>
      <c r="I62" s="33">
        <f t="shared" si="20"/>
        <v>1051</v>
      </c>
      <c r="J62" s="33">
        <f t="shared" si="20"/>
        <v>5473</v>
      </c>
      <c r="K62" s="33">
        <f t="shared" si="20"/>
        <v>454</v>
      </c>
      <c r="L62" s="33">
        <f t="shared" si="20"/>
        <v>1480</v>
      </c>
      <c r="M62" s="33">
        <f t="shared" si="20"/>
        <v>1069</v>
      </c>
      <c r="N62" s="33">
        <f t="shared" si="20"/>
        <v>157</v>
      </c>
      <c r="O62" s="33">
        <f t="shared" si="20"/>
        <v>650</v>
      </c>
      <c r="P62" s="33">
        <f t="shared" si="20"/>
        <v>1189</v>
      </c>
      <c r="Q62" s="33">
        <f>Q64+Q67+Q68+Q70+Q74+Q73+Q75</f>
        <v>4836</v>
      </c>
      <c r="R62" s="33">
        <f t="shared" ref="R62:Y62" si="21">R64+R67+R68+R70+R74+R73+R75</f>
        <v>495</v>
      </c>
      <c r="S62" s="33">
        <f>S64+S67+S68+S70+S74+S73+S75</f>
        <v>1016</v>
      </c>
      <c r="T62" s="33">
        <f t="shared" si="21"/>
        <v>1180</v>
      </c>
      <c r="U62" s="33">
        <f t="shared" si="21"/>
        <v>2574</v>
      </c>
      <c r="V62" s="33">
        <f t="shared" si="21"/>
        <v>522</v>
      </c>
      <c r="W62" s="33">
        <f t="shared" si="21"/>
        <v>1489</v>
      </c>
      <c r="X62" s="33">
        <f t="shared" si="21"/>
        <v>1580</v>
      </c>
      <c r="Y62" s="33">
        <f t="shared" si="21"/>
        <v>230</v>
      </c>
      <c r="Z62" s="21"/>
    </row>
    <row r="63" spans="1:26" s="2" customFormat="1" ht="30" hidden="1" customHeight="1" x14ac:dyDescent="0.25">
      <c r="A63" s="18" t="s">
        <v>195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3">
        <f>E69+E71+E72+E76</f>
        <v>2649</v>
      </c>
      <c r="F63" s="33">
        <f>F69+F71+F72+F76</f>
        <v>608</v>
      </c>
      <c r="G63" s="33">
        <f t="shared" ref="G63:Y63" si="22">G69+G71+G72+G76</f>
        <v>6390</v>
      </c>
      <c r="H63" s="33">
        <f t="shared" si="22"/>
        <v>2478</v>
      </c>
      <c r="I63" s="33">
        <f t="shared" si="22"/>
        <v>1613.9</v>
      </c>
      <c r="J63" s="33">
        <f>J69+J71+J72+J76</f>
        <v>2070</v>
      </c>
      <c r="K63" s="33">
        <f t="shared" si="22"/>
        <v>970.5</v>
      </c>
      <c r="L63" s="33">
        <f t="shared" si="22"/>
        <v>3327</v>
      </c>
      <c r="M63" s="33">
        <f t="shared" si="22"/>
        <v>779</v>
      </c>
      <c r="N63" s="33">
        <f>N69+N71+N72+N76</f>
        <v>1126.2</v>
      </c>
      <c r="O63" s="33">
        <f>O69+O71+O72+O76</f>
        <v>1939.5</v>
      </c>
      <c r="P63" s="33">
        <f t="shared" si="22"/>
        <v>1556</v>
      </c>
      <c r="Q63" s="33">
        <f t="shared" si="22"/>
        <v>2174</v>
      </c>
      <c r="R63" s="33">
        <f t="shared" si="22"/>
        <v>548</v>
      </c>
      <c r="S63" s="33">
        <f>S69+S71+S72+S76</f>
        <v>2995</v>
      </c>
      <c r="T63" s="33">
        <f t="shared" si="22"/>
        <v>2958</v>
      </c>
      <c r="U63" s="33">
        <f t="shared" si="22"/>
        <v>758</v>
      </c>
      <c r="V63" s="33">
        <f t="shared" si="22"/>
        <v>104.5</v>
      </c>
      <c r="W63" s="33">
        <f t="shared" si="22"/>
        <v>1012.8</v>
      </c>
      <c r="X63" s="33">
        <f t="shared" si="22"/>
        <v>5387</v>
      </c>
      <c r="Y63" s="33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3"/>
      <c r="F64" s="33"/>
      <c r="G64" s="33">
        <v>417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300</v>
      </c>
      <c r="V64" s="33"/>
      <c r="W64" s="33"/>
      <c r="X64" s="33">
        <v>150</v>
      </c>
      <c r="Y64" s="33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5">
        <v>5391</v>
      </c>
      <c r="F67" s="35">
        <v>295</v>
      </c>
      <c r="G67" s="35">
        <v>200</v>
      </c>
      <c r="H67" s="35">
        <v>100</v>
      </c>
      <c r="I67" s="35">
        <v>70</v>
      </c>
      <c r="J67" s="35">
        <v>2152</v>
      </c>
      <c r="K67" s="35">
        <v>120</v>
      </c>
      <c r="L67" s="35">
        <v>170</v>
      </c>
      <c r="M67" s="35"/>
      <c r="N67" s="35"/>
      <c r="O67" s="35">
        <v>650</v>
      </c>
      <c r="P67" s="35">
        <v>962</v>
      </c>
      <c r="Q67" s="35">
        <v>1629</v>
      </c>
      <c r="R67" s="35">
        <v>271</v>
      </c>
      <c r="S67" s="35">
        <v>700</v>
      </c>
      <c r="T67" s="35"/>
      <c r="U67" s="35">
        <v>170</v>
      </c>
      <c r="V67" s="35">
        <v>522</v>
      </c>
      <c r="W67" s="35">
        <v>1132</v>
      </c>
      <c r="X67" s="35">
        <v>1097</v>
      </c>
      <c r="Y67" s="35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5"/>
      <c r="F68" s="35">
        <v>134</v>
      </c>
      <c r="G68" s="35">
        <v>24</v>
      </c>
      <c r="H68" s="35">
        <v>757</v>
      </c>
      <c r="I68" s="35">
        <v>581</v>
      </c>
      <c r="J68" s="35">
        <v>1413</v>
      </c>
      <c r="K68" s="35">
        <v>174</v>
      </c>
      <c r="L68" s="35"/>
      <c r="M68" s="35">
        <v>1069</v>
      </c>
      <c r="N68" s="35">
        <v>55</v>
      </c>
      <c r="O68" s="35"/>
      <c r="P68" s="35">
        <v>17</v>
      </c>
      <c r="Q68" s="35">
        <v>110</v>
      </c>
      <c r="R68" s="35">
        <v>30</v>
      </c>
      <c r="S68" s="35"/>
      <c r="T68" s="35">
        <v>706</v>
      </c>
      <c r="U68" s="35"/>
      <c r="V68" s="35"/>
      <c r="W68" s="35"/>
      <c r="X68" s="35">
        <v>73</v>
      </c>
      <c r="Y68" s="35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5"/>
      <c r="F69" s="35">
        <v>350</v>
      </c>
      <c r="G69" s="35">
        <v>996</v>
      </c>
      <c r="H69" s="35">
        <v>993</v>
      </c>
      <c r="I69" s="35">
        <v>382</v>
      </c>
      <c r="J69" s="35">
        <v>281</v>
      </c>
      <c r="K69" s="35">
        <v>190</v>
      </c>
      <c r="L69" s="35">
        <v>1332</v>
      </c>
      <c r="M69" s="35">
        <v>380</v>
      </c>
      <c r="N69" s="35">
        <v>540</v>
      </c>
      <c r="O69" s="35">
        <v>557</v>
      </c>
      <c r="P69" s="35">
        <v>691</v>
      </c>
      <c r="Q69" s="35">
        <v>361</v>
      </c>
      <c r="R69" s="35">
        <v>150</v>
      </c>
      <c r="S69" s="35">
        <v>516</v>
      </c>
      <c r="T69" s="35">
        <v>2203</v>
      </c>
      <c r="U69" s="35">
        <v>581</v>
      </c>
      <c r="V69" s="35"/>
      <c r="W69" s="35">
        <v>570</v>
      </c>
      <c r="X69" s="35">
        <v>1438</v>
      </c>
      <c r="Y69" s="35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5">
        <v>106</v>
      </c>
      <c r="F70" s="35"/>
      <c r="G70" s="35">
        <v>563</v>
      </c>
      <c r="H70" s="35"/>
      <c r="I70" s="35">
        <v>100</v>
      </c>
      <c r="J70" s="35">
        <v>1908</v>
      </c>
      <c r="K70" s="35">
        <v>160</v>
      </c>
      <c r="L70" s="35">
        <v>1310</v>
      </c>
      <c r="M70" s="35"/>
      <c r="N70" s="35">
        <v>100</v>
      </c>
      <c r="O70" s="35"/>
      <c r="P70" s="35"/>
      <c r="Q70" s="35"/>
      <c r="R70" s="35">
        <v>105</v>
      </c>
      <c r="S70" s="35"/>
      <c r="T70" s="35">
        <v>291</v>
      </c>
      <c r="U70" s="35">
        <v>1810</v>
      </c>
      <c r="V70" s="35"/>
      <c r="W70" s="35"/>
      <c r="X70" s="35">
        <v>180</v>
      </c>
      <c r="Y70" s="35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5">
        <v>2628</v>
      </c>
      <c r="F71" s="35">
        <v>80</v>
      </c>
      <c r="G71" s="35">
        <v>3407</v>
      </c>
      <c r="H71" s="35">
        <v>671</v>
      </c>
      <c r="I71" s="35">
        <v>489</v>
      </c>
      <c r="J71" s="35">
        <v>1339</v>
      </c>
      <c r="K71" s="35">
        <v>202</v>
      </c>
      <c r="L71" s="35">
        <v>1620</v>
      </c>
      <c r="M71" s="35">
        <v>287</v>
      </c>
      <c r="N71" s="35">
        <v>316</v>
      </c>
      <c r="O71" s="35">
        <v>691</v>
      </c>
      <c r="P71" s="35">
        <v>783</v>
      </c>
      <c r="Q71" s="35">
        <v>1392</v>
      </c>
      <c r="R71" s="35">
        <v>120</v>
      </c>
      <c r="S71" s="35">
        <v>235</v>
      </c>
      <c r="T71" s="35">
        <v>582</v>
      </c>
      <c r="U71" s="35">
        <v>50</v>
      </c>
      <c r="V71" s="35">
        <v>32</v>
      </c>
      <c r="W71" s="35">
        <v>271</v>
      </c>
      <c r="X71" s="35">
        <v>3592</v>
      </c>
      <c r="Y71" s="35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5">
        <v>21</v>
      </c>
      <c r="F72" s="35">
        <v>177</v>
      </c>
      <c r="G72" s="35">
        <v>1979</v>
      </c>
      <c r="H72" s="35">
        <v>812</v>
      </c>
      <c r="I72" s="35">
        <v>740</v>
      </c>
      <c r="J72" s="35">
        <v>450</v>
      </c>
      <c r="K72" s="35">
        <v>578</v>
      </c>
      <c r="L72" s="35">
        <v>375</v>
      </c>
      <c r="M72" s="35">
        <v>109</v>
      </c>
      <c r="N72" s="35">
        <v>269</v>
      </c>
      <c r="O72" s="35">
        <v>691</v>
      </c>
      <c r="P72" s="177">
        <v>82</v>
      </c>
      <c r="Q72" s="35">
        <v>421</v>
      </c>
      <c r="R72" s="35">
        <v>278</v>
      </c>
      <c r="S72" s="35">
        <v>2242</v>
      </c>
      <c r="T72" s="35">
        <v>173</v>
      </c>
      <c r="U72" s="35">
        <v>127</v>
      </c>
      <c r="V72" s="35">
        <v>72</v>
      </c>
      <c r="W72" s="35">
        <v>171</v>
      </c>
      <c r="X72" s="35">
        <v>357</v>
      </c>
      <c r="Y72" s="35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5"/>
      <c r="F73" s="35">
        <v>10</v>
      </c>
      <c r="G73" s="35">
        <v>400</v>
      </c>
      <c r="H73" s="35">
        <v>53</v>
      </c>
      <c r="I73" s="35">
        <v>62</v>
      </c>
      <c r="J73" s="35"/>
      <c r="K73" s="35"/>
      <c r="L73" s="35"/>
      <c r="M73" s="35"/>
      <c r="N73" s="35">
        <v>2</v>
      </c>
      <c r="O73" s="35"/>
      <c r="P73" s="178"/>
      <c r="Q73" s="178">
        <v>430</v>
      </c>
      <c r="R73" s="46">
        <v>89</v>
      </c>
      <c r="S73" s="35">
        <v>116</v>
      </c>
      <c r="T73" s="35">
        <v>110</v>
      </c>
      <c r="U73" s="35">
        <v>254</v>
      </c>
      <c r="V73" s="35"/>
      <c r="W73" s="35"/>
      <c r="X73" s="35"/>
      <c r="Y73" s="35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5">
        <v>953</v>
      </c>
      <c r="F74" s="35">
        <v>140</v>
      </c>
      <c r="G74" s="23"/>
      <c r="H74" s="93">
        <v>187</v>
      </c>
      <c r="I74" s="93">
        <v>238</v>
      </c>
      <c r="J74" s="35"/>
      <c r="K74" s="35"/>
      <c r="L74" s="35"/>
      <c r="M74" s="35"/>
      <c r="N74" s="35"/>
      <c r="O74" s="35"/>
      <c r="P74" s="178">
        <v>210</v>
      </c>
      <c r="Q74" s="178">
        <v>2667</v>
      </c>
      <c r="R74" s="35"/>
      <c r="S74" s="35">
        <v>200</v>
      </c>
      <c r="T74" s="35">
        <v>73</v>
      </c>
      <c r="U74" s="35"/>
      <c r="V74" s="35"/>
      <c r="W74" s="35">
        <v>357</v>
      </c>
      <c r="X74" s="35">
        <v>80</v>
      </c>
      <c r="Y74" s="35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5"/>
      <c r="F75" s="35"/>
      <c r="G75" s="35"/>
      <c r="H75" s="35">
        <v>218</v>
      </c>
      <c r="I75" s="35"/>
      <c r="J75" s="35"/>
      <c r="K75" s="35"/>
      <c r="L75" s="35"/>
      <c r="M75" s="35"/>
      <c r="N75" s="35"/>
      <c r="O75" s="35"/>
      <c r="P75" s="178"/>
      <c r="Q75" s="178"/>
      <c r="R75" s="35"/>
      <c r="S75" s="35"/>
      <c r="T75" s="35"/>
      <c r="U75" s="35">
        <v>40</v>
      </c>
      <c r="V75" s="35"/>
      <c r="W75" s="35"/>
      <c r="X75" s="35"/>
      <c r="Y75" s="35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5"/>
      <c r="F76" s="35">
        <v>1</v>
      </c>
      <c r="G76" s="35">
        <v>8</v>
      </c>
      <c r="H76" s="35">
        <v>2</v>
      </c>
      <c r="I76" s="35">
        <v>2.9</v>
      </c>
      <c r="J76" s="35"/>
      <c r="K76" s="35">
        <v>0.5</v>
      </c>
      <c r="L76" s="35"/>
      <c r="M76" s="35">
        <v>3</v>
      </c>
      <c r="N76" s="35">
        <v>1.2</v>
      </c>
      <c r="O76" s="35">
        <v>0.5</v>
      </c>
      <c r="P76" s="178"/>
      <c r="Q76" s="178"/>
      <c r="R76" s="35"/>
      <c r="S76" s="35">
        <v>2</v>
      </c>
      <c r="T76" s="35"/>
      <c r="U76" s="35"/>
      <c r="V76" s="35">
        <v>0.5</v>
      </c>
      <c r="W76" s="35">
        <v>0.8</v>
      </c>
      <c r="X76" s="35"/>
      <c r="Y76" s="35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5"/>
      <c r="F77" s="35"/>
      <c r="G77" s="35"/>
      <c r="H77" s="35">
        <v>22</v>
      </c>
      <c r="I77" s="35"/>
      <c r="J77" s="35"/>
      <c r="K77" s="35"/>
      <c r="L77" s="35"/>
      <c r="M77" s="35"/>
      <c r="N77" s="35"/>
      <c r="O77" s="35">
        <v>4</v>
      </c>
      <c r="P77" s="178"/>
      <c r="Q77" s="178"/>
      <c r="R77" s="35">
        <v>36</v>
      </c>
      <c r="S77" s="35">
        <v>15.7</v>
      </c>
      <c r="T77" s="35">
        <v>3.2</v>
      </c>
      <c r="U77" s="35"/>
      <c r="V77" s="35"/>
      <c r="W77" s="35">
        <v>42</v>
      </c>
      <c r="X77" s="35"/>
      <c r="Y77" s="35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178"/>
      <c r="Q78" s="178"/>
      <c r="R78" s="35"/>
      <c r="S78" s="35"/>
      <c r="T78" s="35"/>
      <c r="U78" s="35"/>
      <c r="V78" s="35"/>
      <c r="W78" s="35"/>
      <c r="X78" s="35"/>
      <c r="Y78" s="35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5"/>
      <c r="F79" s="35"/>
      <c r="G79" s="35"/>
      <c r="H79" s="35">
        <v>22</v>
      </c>
      <c r="I79" s="35"/>
      <c r="J79" s="35"/>
      <c r="K79" s="35"/>
      <c r="L79" s="35"/>
      <c r="M79" s="35"/>
      <c r="N79" s="35"/>
      <c r="O79" s="35">
        <v>4</v>
      </c>
      <c r="P79" s="178"/>
      <c r="Q79" s="178"/>
      <c r="R79" s="35">
        <v>36</v>
      </c>
      <c r="S79" s="35">
        <v>15.7</v>
      </c>
      <c r="T79" s="35">
        <v>3.2</v>
      </c>
      <c r="U79" s="35"/>
      <c r="V79" s="35"/>
      <c r="W79" s="35">
        <v>42</v>
      </c>
      <c r="X79" s="35"/>
      <c r="Y79" s="35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135"/>
      <c r="Q80" s="34"/>
      <c r="R80" s="34"/>
      <c r="S80" s="34"/>
      <c r="T80" s="34"/>
      <c r="U80" s="34"/>
      <c r="V80" s="34"/>
      <c r="W80" s="34"/>
      <c r="X80" s="34"/>
      <c r="Y80" s="34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6" ht="7.9" hidden="1" customHeight="1" x14ac:dyDescent="0.25">
      <c r="A85" s="13"/>
      <c r="B85" s="32"/>
      <c r="C85" s="19"/>
      <c r="D85" s="15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80">
        <f>(E42-E87)</f>
        <v>47</v>
      </c>
      <c r="F86" s="180">
        <f t="shared" ref="F86:Y86" si="26">(F42-F87)</f>
        <v>708</v>
      </c>
      <c r="G86" s="180">
        <f t="shared" si="26"/>
        <v>1119</v>
      </c>
      <c r="H86" s="180">
        <f t="shared" si="26"/>
        <v>818</v>
      </c>
      <c r="I86" s="180">
        <f t="shared" si="26"/>
        <v>632</v>
      </c>
      <c r="J86" s="180">
        <f t="shared" si="26"/>
        <v>132</v>
      </c>
      <c r="K86" s="180">
        <f t="shared" si="26"/>
        <v>287</v>
      </c>
      <c r="L86" s="180">
        <f t="shared" si="26"/>
        <v>698</v>
      </c>
      <c r="M86" s="180">
        <f t="shared" si="26"/>
        <v>148</v>
      </c>
      <c r="N86" s="180">
        <f t="shared" si="26"/>
        <v>0</v>
      </c>
      <c r="O86" s="180">
        <f t="shared" si="26"/>
        <v>-588</v>
      </c>
      <c r="P86" s="180">
        <f t="shared" si="26"/>
        <v>1435</v>
      </c>
      <c r="Q86" s="180">
        <f t="shared" si="26"/>
        <v>1207</v>
      </c>
      <c r="R86" s="180">
        <f t="shared" si="26"/>
        <v>35</v>
      </c>
      <c r="S86" s="180">
        <f t="shared" si="26"/>
        <v>-163</v>
      </c>
      <c r="T86" s="180">
        <f t="shared" si="26"/>
        <v>58</v>
      </c>
      <c r="U86" s="180">
        <f t="shared" si="26"/>
        <v>-63</v>
      </c>
      <c r="V86" s="180">
        <f t="shared" si="26"/>
        <v>22</v>
      </c>
      <c r="W86" s="180">
        <f t="shared" si="26"/>
        <v>778</v>
      </c>
      <c r="X86" s="180">
        <f t="shared" si="26"/>
        <v>116</v>
      </c>
      <c r="Y86" s="180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5"/>
      <c r="F90" s="115"/>
      <c r="G90" s="115"/>
      <c r="H90" s="115"/>
      <c r="I90" s="115"/>
      <c r="J90" s="115"/>
      <c r="K90" s="115"/>
      <c r="L90" s="115"/>
      <c r="M90" s="115"/>
      <c r="N90" s="140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16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16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16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170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17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633</v>
      </c>
      <c r="D99" s="15"/>
      <c r="E99" s="10"/>
      <c r="F99" s="10"/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/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300962</v>
      </c>
      <c r="D101" s="15"/>
      <c r="E101" s="10">
        <v>15618</v>
      </c>
      <c r="F101" s="10">
        <v>9881</v>
      </c>
      <c r="G101" s="10">
        <v>17773</v>
      </c>
      <c r="H101" s="10">
        <v>18759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41" customFormat="1" ht="30" customHeight="1" collapsed="1" x14ac:dyDescent="0.2">
      <c r="A102" s="31" t="s">
        <v>91</v>
      </c>
      <c r="B102" s="23">
        <v>297991</v>
      </c>
      <c r="C102" s="27">
        <f>SUM(E102:Y102)</f>
        <v>297736</v>
      </c>
      <c r="D102" s="15">
        <f>C102/B102</f>
        <v>0.99914426945780244</v>
      </c>
      <c r="E102" s="93">
        <v>15618</v>
      </c>
      <c r="F102" s="93">
        <v>9790</v>
      </c>
      <c r="G102" s="93">
        <v>17773</v>
      </c>
      <c r="H102" s="93">
        <v>18359</v>
      </c>
      <c r="I102" s="93">
        <v>9522</v>
      </c>
      <c r="J102" s="93">
        <v>22534</v>
      </c>
      <c r="K102" s="93">
        <v>13480</v>
      </c>
      <c r="L102" s="93">
        <v>13477</v>
      </c>
      <c r="M102" s="93">
        <v>15249</v>
      </c>
      <c r="N102" s="93">
        <v>5835</v>
      </c>
      <c r="O102" s="93">
        <v>8348</v>
      </c>
      <c r="P102" s="93">
        <v>14945</v>
      </c>
      <c r="Q102" s="93">
        <v>16470</v>
      </c>
      <c r="R102" s="93">
        <v>17176</v>
      </c>
      <c r="S102" s="93">
        <v>18335</v>
      </c>
      <c r="T102" s="93">
        <v>13606</v>
      </c>
      <c r="U102" s="93">
        <v>10380</v>
      </c>
      <c r="V102" s="93">
        <v>5313</v>
      </c>
      <c r="W102" s="93">
        <v>15447</v>
      </c>
      <c r="X102" s="93">
        <v>23297</v>
      </c>
      <c r="Y102" s="93">
        <v>12782</v>
      </c>
    </row>
    <row r="103" spans="1:26" s="12" customFormat="1" ht="30" hidden="1" customHeight="1" x14ac:dyDescent="0.2">
      <c r="A103" s="11" t="s">
        <v>210</v>
      </c>
      <c r="B103" s="23"/>
      <c r="C103" s="27">
        <f>SUM(E103:Y103)</f>
        <v>298789</v>
      </c>
      <c r="D103" s="15"/>
      <c r="E103" s="93">
        <f>E101-E100</f>
        <v>15618</v>
      </c>
      <c r="F103" s="93">
        <f t="shared" ref="F103:W103" si="27">F101-F100</f>
        <v>9881</v>
      </c>
      <c r="G103" s="93">
        <f t="shared" si="27"/>
        <v>17773</v>
      </c>
      <c r="H103" s="93">
        <v>18759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 t="shared" si="27"/>
        <v>15507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176</v>
      </c>
      <c r="B104" s="29">
        <f>B102/B101</f>
        <v>0.98273240839371168</v>
      </c>
      <c r="C104" s="29">
        <f>C102/C101</f>
        <v>0.98928103880224083</v>
      </c>
      <c r="D104" s="15">
        <f t="shared" ref="D104:D131" si="28">C104/B104</f>
        <v>1.0066636963964921</v>
      </c>
      <c r="E104" s="29">
        <f>E102/E103</f>
        <v>1</v>
      </c>
      <c r="F104" s="29">
        <f t="shared" ref="F104:Y104" si="29">F102/F103</f>
        <v>0.9907904058293695</v>
      </c>
      <c r="G104" s="29">
        <f t="shared" si="29"/>
        <v>1</v>
      </c>
      <c r="H104" s="29">
        <f t="shared" si="29"/>
        <v>0.97867690175382482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0.97981220657276991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0.99049213980876238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0.99613077964790098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1053</v>
      </c>
      <c r="D105" s="152">
        <f t="shared" si="28"/>
        <v>0.20110771581359815</v>
      </c>
      <c r="E105" s="149">
        <f>E103-E102</f>
        <v>0</v>
      </c>
      <c r="F105" s="149">
        <f t="shared" ref="F105:L105" si="30">F103-F102</f>
        <v>91</v>
      </c>
      <c r="G105" s="149">
        <f t="shared" si="30"/>
        <v>0</v>
      </c>
      <c r="H105" s="149">
        <f>H103-H102</f>
        <v>400</v>
      </c>
      <c r="I105" s="149">
        <f>I103-I102</f>
        <v>0</v>
      </c>
      <c r="J105" s="149">
        <f t="shared" si="30"/>
        <v>0</v>
      </c>
      <c r="K105" s="149">
        <f t="shared" si="30"/>
        <v>0</v>
      </c>
      <c r="L105" s="149">
        <f t="shared" si="30"/>
        <v>26</v>
      </c>
      <c r="M105" s="149">
        <f>M103-M102</f>
        <v>0</v>
      </c>
      <c r="N105" s="149">
        <f>N103-N102</f>
        <v>0</v>
      </c>
      <c r="O105" s="149">
        <f t="shared" ref="O105:Y105" si="31">O103-O102</f>
        <v>172</v>
      </c>
      <c r="P105" s="149">
        <f t="shared" si="31"/>
        <v>0</v>
      </c>
      <c r="Q105" s="149">
        <f>Q103-Q102</f>
        <v>0</v>
      </c>
      <c r="R105" s="149">
        <f t="shared" si="31"/>
        <v>0</v>
      </c>
      <c r="S105" s="149">
        <f t="shared" si="31"/>
        <v>176</v>
      </c>
      <c r="T105" s="149">
        <f t="shared" si="31"/>
        <v>90</v>
      </c>
      <c r="U105" s="149">
        <f t="shared" si="31"/>
        <v>38</v>
      </c>
      <c r="V105" s="149">
        <f t="shared" si="31"/>
        <v>0</v>
      </c>
      <c r="W105" s="149">
        <f t="shared" si="31"/>
        <v>60</v>
      </c>
      <c r="X105" s="149">
        <f t="shared" si="31"/>
        <v>0</v>
      </c>
      <c r="Y105" s="149">
        <f t="shared" si="31"/>
        <v>0</v>
      </c>
      <c r="Z105" s="154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1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214</v>
      </c>
      <c r="B110" s="93"/>
      <c r="C110" s="26">
        <f t="shared" si="32"/>
        <v>211</v>
      </c>
      <c r="D110" s="15"/>
      <c r="E110" s="151"/>
      <c r="F110" s="151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41" customFormat="1" ht="30" customHeight="1" x14ac:dyDescent="0.2">
      <c r="A111" s="31" t="s">
        <v>97</v>
      </c>
      <c r="B111" s="27">
        <v>297991</v>
      </c>
      <c r="C111" s="27">
        <f t="shared" si="32"/>
        <v>297736</v>
      </c>
      <c r="D111" s="15">
        <f t="shared" si="28"/>
        <v>0.99914426945780244</v>
      </c>
      <c r="E111" s="93">
        <v>15618</v>
      </c>
      <c r="F111" s="93">
        <v>9790</v>
      </c>
      <c r="G111" s="93">
        <v>17773</v>
      </c>
      <c r="H111" s="93">
        <v>18359</v>
      </c>
      <c r="I111" s="93">
        <v>9522</v>
      </c>
      <c r="J111" s="93">
        <v>22534</v>
      </c>
      <c r="K111" s="93">
        <v>13480</v>
      </c>
      <c r="L111" s="93">
        <v>13477</v>
      </c>
      <c r="M111" s="93">
        <v>15249</v>
      </c>
      <c r="N111" s="93">
        <v>5835</v>
      </c>
      <c r="O111" s="93">
        <v>8348</v>
      </c>
      <c r="P111" s="93">
        <v>14945</v>
      </c>
      <c r="Q111" s="93">
        <v>16470</v>
      </c>
      <c r="R111" s="93">
        <v>17176</v>
      </c>
      <c r="S111" s="93">
        <v>18335</v>
      </c>
      <c r="T111" s="93">
        <v>13606</v>
      </c>
      <c r="U111" s="93">
        <v>10380</v>
      </c>
      <c r="V111" s="93">
        <v>5313</v>
      </c>
      <c r="W111" s="93">
        <v>15447</v>
      </c>
      <c r="X111" s="93">
        <v>23297</v>
      </c>
      <c r="Y111" s="93">
        <v>12782</v>
      </c>
    </row>
    <row r="112" spans="1:26" s="12" customFormat="1" ht="31.15" customHeight="1" x14ac:dyDescent="0.2">
      <c r="A112" s="13" t="s">
        <v>176</v>
      </c>
      <c r="B112" s="29">
        <f>B111/B101</f>
        <v>0.98273240839371168</v>
      </c>
      <c r="C112" s="29">
        <f>C95/C101</f>
        <v>0.99561738691263346</v>
      </c>
      <c r="D112" s="15">
        <f t="shared" si="28"/>
        <v>1.0131113804824881</v>
      </c>
      <c r="E112" s="29">
        <f t="shared" ref="E112:Y112" si="33">E111/E101</f>
        <v>1</v>
      </c>
      <c r="F112" s="29">
        <f t="shared" si="33"/>
        <v>0.9907904058293695</v>
      </c>
      <c r="G112" s="93">
        <f t="shared" si="33"/>
        <v>1</v>
      </c>
      <c r="H112" s="93">
        <f t="shared" si="33"/>
        <v>0.97867690175382482</v>
      </c>
      <c r="I112" s="93">
        <f t="shared" si="33"/>
        <v>1</v>
      </c>
      <c r="J112" s="93">
        <f t="shared" si="33"/>
        <v>1</v>
      </c>
      <c r="K112" s="93">
        <f t="shared" si="33"/>
        <v>1</v>
      </c>
      <c r="L112" s="93">
        <f t="shared" si="33"/>
        <v>0.99807450196252689</v>
      </c>
      <c r="M112" s="93">
        <f t="shared" si="33"/>
        <v>0.99660152931180968</v>
      </c>
      <c r="N112" s="93">
        <f t="shared" si="33"/>
        <v>1</v>
      </c>
      <c r="O112" s="93">
        <f t="shared" si="33"/>
        <v>0.96319372331833386</v>
      </c>
      <c r="P112" s="93">
        <f t="shared" si="33"/>
        <v>0.98679432155827007</v>
      </c>
      <c r="Q112" s="93">
        <f t="shared" si="33"/>
        <v>0.94475993804852865</v>
      </c>
      <c r="R112" s="93">
        <f t="shared" si="33"/>
        <v>1.0122583686940123</v>
      </c>
      <c r="S112" s="93">
        <f t="shared" si="33"/>
        <v>0.97781451655911689</v>
      </c>
      <c r="T112" s="93">
        <f t="shared" si="33"/>
        <v>0.99342873831775702</v>
      </c>
      <c r="U112" s="93">
        <f t="shared" si="33"/>
        <v>0.99444337995784637</v>
      </c>
      <c r="V112" s="93">
        <f t="shared" si="33"/>
        <v>0.92868379653906663</v>
      </c>
      <c r="W112" s="93">
        <f t="shared" si="33"/>
        <v>0.99613077964790098</v>
      </c>
      <c r="X112" s="93">
        <f t="shared" si="33"/>
        <v>0.9851573071718539</v>
      </c>
      <c r="Y112" s="93">
        <f t="shared" si="33"/>
        <v>1</v>
      </c>
    </row>
    <row r="113" spans="1:25" s="12" customFormat="1" ht="30" hidden="1" customHeight="1" x14ac:dyDescent="0.2">
      <c r="A113" s="11" t="s">
        <v>202</v>
      </c>
      <c r="B113" s="93">
        <v>167595</v>
      </c>
      <c r="C113" s="26">
        <f t="shared" ref="C113:C124" si="34">SUM(E113:Y113)</f>
        <v>167666</v>
      </c>
      <c r="D113" s="15">
        <f t="shared" si="28"/>
        <v>1.0004236403233986</v>
      </c>
      <c r="E113" s="10">
        <v>13142</v>
      </c>
      <c r="F113" s="10">
        <v>5958</v>
      </c>
      <c r="G113" s="10">
        <v>8282</v>
      </c>
      <c r="H113" s="10">
        <v>9855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4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4"/>
        <v>93116.800000000003</v>
      </c>
      <c r="D115" s="15">
        <f t="shared" si="28"/>
        <v>0.98188221648125695</v>
      </c>
      <c r="E115" s="10">
        <v>825</v>
      </c>
      <c r="F115" s="10">
        <v>2890</v>
      </c>
      <c r="G115" s="10">
        <v>6554</v>
      </c>
      <c r="H115" s="10">
        <v>7284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4"/>
        <v>624</v>
      </c>
      <c r="D116" s="15">
        <f t="shared" si="28"/>
        <v>4.0519480519480515</v>
      </c>
      <c r="E116" s="24"/>
      <c r="F116" s="24"/>
      <c r="G116" s="93">
        <v>328</v>
      </c>
      <c r="H116" s="93">
        <v>40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185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hidden="1" customHeight="1" x14ac:dyDescent="0.2">
      <c r="A118" s="11" t="s">
        <v>214</v>
      </c>
      <c r="B118" s="93">
        <v>1368</v>
      </c>
      <c r="C118" s="26">
        <f>SUM(E118:Y118)</f>
        <v>408</v>
      </c>
      <c r="D118" s="15">
        <f t="shared" si="28"/>
        <v>0.2982456140350877</v>
      </c>
      <c r="E118" s="93"/>
      <c r="F118" s="93"/>
      <c r="G118" s="93">
        <v>70</v>
      </c>
      <c r="H118" s="93"/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120</v>
      </c>
      <c r="U118" s="93"/>
      <c r="V118" s="93"/>
      <c r="W118" s="93"/>
      <c r="X118" s="93">
        <v>50</v>
      </c>
      <c r="Y118" s="93"/>
    </row>
    <row r="119" spans="1:25" s="141" customFormat="1" ht="30" customHeight="1" x14ac:dyDescent="0.2">
      <c r="A119" s="31" t="s">
        <v>186</v>
      </c>
      <c r="B119" s="27">
        <v>582036</v>
      </c>
      <c r="C119" s="27">
        <f>SUM(E119:Y119)</f>
        <v>1005546.8</v>
      </c>
      <c r="D119" s="15">
        <f t="shared" si="28"/>
        <v>1.7276367784810562</v>
      </c>
      <c r="E119" s="93">
        <v>75950</v>
      </c>
      <c r="F119" s="93">
        <v>29370</v>
      </c>
      <c r="G119" s="93">
        <v>62375</v>
      </c>
      <c r="H119" s="93">
        <v>60000</v>
      </c>
      <c r="I119" s="93">
        <v>28299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16514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70308</v>
      </c>
      <c r="T119" s="93">
        <v>42804</v>
      </c>
      <c r="U119" s="93">
        <v>31583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1.6894267473118281</v>
      </c>
      <c r="D120" s="15" t="e">
        <f t="shared" si="28"/>
        <v>#DIV/0!</v>
      </c>
      <c r="E120" s="92" t="e">
        <f t="shared" ref="E120:Y120" si="35">E119/E117</f>
        <v>#DIV/0!</v>
      </c>
      <c r="F120" s="92" t="e">
        <f t="shared" si="35"/>
        <v>#DIV/0!</v>
      </c>
      <c r="G120" s="93" t="e">
        <f t="shared" si="35"/>
        <v>#DIV/0!</v>
      </c>
      <c r="H120" s="93" t="e">
        <f t="shared" si="35"/>
        <v>#DIV/0!</v>
      </c>
      <c r="I120" s="93" t="e">
        <f t="shared" si="35"/>
        <v>#DIV/0!</v>
      </c>
      <c r="J120" s="93" t="e">
        <f t="shared" si="35"/>
        <v>#DIV/0!</v>
      </c>
      <c r="K120" s="93" t="e">
        <f t="shared" si="35"/>
        <v>#DIV/0!</v>
      </c>
      <c r="L120" s="93" t="e">
        <f t="shared" si="35"/>
        <v>#DIV/0!</v>
      </c>
      <c r="M120" s="93" t="e">
        <f t="shared" si="35"/>
        <v>#DIV/0!</v>
      </c>
      <c r="N120" s="93" t="e">
        <f t="shared" si="35"/>
        <v>#DIV/0!</v>
      </c>
      <c r="O120" s="93" t="e">
        <f t="shared" si="35"/>
        <v>#DIV/0!</v>
      </c>
      <c r="P120" s="93" t="e">
        <f t="shared" si="35"/>
        <v>#DIV/0!</v>
      </c>
      <c r="Q120" s="93" t="e">
        <f t="shared" si="35"/>
        <v>#DIV/0!</v>
      </c>
      <c r="R120" s="93" t="e">
        <f t="shared" si="35"/>
        <v>#DIV/0!</v>
      </c>
      <c r="S120" s="93" t="e">
        <f t="shared" si="35"/>
        <v>#DIV/0!</v>
      </c>
      <c r="T120" s="93" t="e">
        <f t="shared" si="35"/>
        <v>#DIV/0!</v>
      </c>
      <c r="U120" s="93" t="e">
        <f t="shared" si="35"/>
        <v>#DIV/0!</v>
      </c>
      <c r="V120" s="93" t="e">
        <f t="shared" si="35"/>
        <v>#DIV/0!</v>
      </c>
      <c r="W120" s="93" t="e">
        <f t="shared" si="35"/>
        <v>#DIV/0!</v>
      </c>
      <c r="X120" s="93" t="e">
        <f t="shared" si="35"/>
        <v>#DIV/0!</v>
      </c>
      <c r="Y120" s="93" t="e">
        <f t="shared" si="35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4"/>
        <v>579234</v>
      </c>
      <c r="D121" s="15">
        <f t="shared" si="28"/>
        <v>1.7068624099765437</v>
      </c>
      <c r="E121" s="10">
        <v>64100</v>
      </c>
      <c r="F121" s="10">
        <v>17874</v>
      </c>
      <c r="G121" s="10">
        <v>17429</v>
      </c>
      <c r="H121" s="10">
        <v>33917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44160</v>
      </c>
      <c r="T121" s="10">
        <v>22965</v>
      </c>
      <c r="U121" s="10">
        <v>20172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4"/>
        <v>32898</v>
      </c>
      <c r="D122" s="15">
        <f t="shared" si="28"/>
        <v>1.7215971531738972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1165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4"/>
        <v>300742</v>
      </c>
      <c r="D123" s="15">
        <f t="shared" si="28"/>
        <v>1.6743328935134925</v>
      </c>
      <c r="E123" s="10">
        <v>3548</v>
      </c>
      <c r="F123" s="10">
        <v>8959</v>
      </c>
      <c r="G123" s="10">
        <v>18964</v>
      </c>
      <c r="H123" s="10">
        <v>24398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22780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4"/>
        <v>991.5</v>
      </c>
      <c r="D124" s="15">
        <f t="shared" si="28"/>
        <v>4.1312499999999996</v>
      </c>
      <c r="E124" s="24"/>
      <c r="F124" s="24"/>
      <c r="G124" s="93">
        <v>460</v>
      </c>
      <c r="H124" s="93">
        <v>68.5</v>
      </c>
      <c r="I124" s="93"/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214</v>
      </c>
      <c r="B125" s="93">
        <v>11367</v>
      </c>
      <c r="C125" s="26">
        <f>SUM(E125:Y125)</f>
        <v>2735</v>
      </c>
      <c r="D125" s="15">
        <f t="shared" si="28"/>
        <v>0.24060877980117884</v>
      </c>
      <c r="E125" s="151"/>
      <c r="F125" s="151"/>
      <c r="G125" s="93">
        <v>415</v>
      </c>
      <c r="H125" s="93"/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1050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33.773101002230163</v>
      </c>
      <c r="D126" s="15">
        <f t="shared" si="28"/>
        <v>1.729116436226551</v>
      </c>
      <c r="E126" s="145">
        <f t="shared" ref="E126:G126" si="36">E119/E111*10</f>
        <v>48.629786144192593</v>
      </c>
      <c r="F126" s="145">
        <f t="shared" si="36"/>
        <v>30</v>
      </c>
      <c r="G126" s="145">
        <f t="shared" si="36"/>
        <v>35.095369380521014</v>
      </c>
      <c r="H126" s="145">
        <f t="shared" ref="H126:J126" si="37">H119/H111*10</f>
        <v>32.681518601231005</v>
      </c>
      <c r="I126" s="145">
        <f t="shared" si="37"/>
        <v>29.719596723377443</v>
      </c>
      <c r="J126" s="145">
        <f t="shared" si="37"/>
        <v>35.919943196946839</v>
      </c>
      <c r="K126" s="145">
        <f t="shared" ref="K126" si="38">K119/K111*10</f>
        <v>35.371513353115731</v>
      </c>
      <c r="L126" s="145">
        <f>L119/L111*10</f>
        <v>30.673740446686949</v>
      </c>
      <c r="M126" s="145">
        <f t="shared" ref="M126:S126" si="39">M119/M111*10</f>
        <v>34.044855400354123</v>
      </c>
      <c r="N126" s="145">
        <f t="shared" si="39"/>
        <v>28.301628106255357</v>
      </c>
      <c r="O126" s="145">
        <f t="shared" si="39"/>
        <v>29.071633924293245</v>
      </c>
      <c r="P126" s="145">
        <f t="shared" si="39"/>
        <v>29.472064235530276</v>
      </c>
      <c r="Q126" s="145">
        <f t="shared" si="39"/>
        <v>30.483910139647847</v>
      </c>
      <c r="R126" s="145">
        <f t="shared" si="39"/>
        <v>33.568933395435494</v>
      </c>
      <c r="S126" s="145">
        <f t="shared" si="39"/>
        <v>38.346332151622576</v>
      </c>
      <c r="T126" s="145">
        <f t="shared" ref="T126" si="40">T119/T111*10</f>
        <v>31.45965015434367</v>
      </c>
      <c r="U126" s="145">
        <f t="shared" ref="U126:Y126" si="41">U119/U111*10</f>
        <v>30.426782273603084</v>
      </c>
      <c r="V126" s="145">
        <f t="shared" si="41"/>
        <v>29.708262751741014</v>
      </c>
      <c r="W126" s="145">
        <f t="shared" si="41"/>
        <v>30.078979737165792</v>
      </c>
      <c r="X126" s="145">
        <f>X119/X111*10</f>
        <v>38.391209168562476</v>
      </c>
      <c r="Y126" s="145">
        <f t="shared" si="41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2">B121/B113*10</f>
        <v>20.248575434828009</v>
      </c>
      <c r="C127" s="51">
        <f t="shared" si="42"/>
        <v>34.546896806746744</v>
      </c>
      <c r="D127" s="15">
        <f t="shared" si="28"/>
        <v>1.7061396204359789</v>
      </c>
      <c r="E127" s="146">
        <f>E121/E113*10</f>
        <v>48.774920103485009</v>
      </c>
      <c r="F127" s="146">
        <f>F121/F113*10</f>
        <v>30</v>
      </c>
      <c r="G127" s="146">
        <f t="shared" ref="G127" si="43">G121/G113*10</f>
        <v>21.044433711663849</v>
      </c>
      <c r="H127" s="146">
        <f t="shared" ref="H127:J127" si="44">H121/H113*10</f>
        <v>34.416032470826991</v>
      </c>
      <c r="I127" s="146">
        <f t="shared" si="44"/>
        <v>30.101049358725223</v>
      </c>
      <c r="J127" s="146">
        <f t="shared" si="44"/>
        <v>35.599721599257599</v>
      </c>
      <c r="K127" s="146">
        <f>K121/K113*10</f>
        <v>37.219539903436527</v>
      </c>
      <c r="L127" s="146">
        <f>L121/L113*10</f>
        <v>30.959031657355677</v>
      </c>
      <c r="M127" s="146">
        <f t="shared" ref="M127:N127" si="45">M121/M113*10</f>
        <v>34.36738619363112</v>
      </c>
      <c r="N127" s="146">
        <f t="shared" si="45"/>
        <v>28.955983994179704</v>
      </c>
      <c r="O127" s="146">
        <f t="shared" ref="O127:Y127" si="46">O121/O113*10</f>
        <v>30.110271594853991</v>
      </c>
      <c r="P127" s="146">
        <f t="shared" si="46"/>
        <v>31.070482915143106</v>
      </c>
      <c r="Q127" s="146">
        <f t="shared" si="46"/>
        <v>34.067059356592665</v>
      </c>
      <c r="R127" s="146">
        <f t="shared" si="46"/>
        <v>35.687318489835434</v>
      </c>
      <c r="S127" s="146">
        <f t="shared" si="46"/>
        <v>41.321231402638716</v>
      </c>
      <c r="T127" s="146">
        <f t="shared" si="46"/>
        <v>32.172877556738584</v>
      </c>
      <c r="U127" s="146">
        <f t="shared" si="46"/>
        <v>31.998730964467008</v>
      </c>
      <c r="V127" s="146">
        <f t="shared" si="46"/>
        <v>27.143280925541383</v>
      </c>
      <c r="W127" s="146">
        <f t="shared" si="46"/>
        <v>33.555192766545268</v>
      </c>
      <c r="X127" s="139">
        <f t="shared" si="46"/>
        <v>39.161906461977864</v>
      </c>
      <c r="Y127" s="146">
        <f t="shared" si="46"/>
        <v>29.191388370910325</v>
      </c>
    </row>
    <row r="128" spans="1:25" s="12" customFormat="1" ht="30" customHeight="1" x14ac:dyDescent="0.2">
      <c r="A128" s="11" t="s">
        <v>93</v>
      </c>
      <c r="B128" s="51">
        <f t="shared" si="42"/>
        <v>19.234021137393057</v>
      </c>
      <c r="C128" s="51">
        <f t="shared" si="42"/>
        <v>30.962823529411764</v>
      </c>
      <c r="D128" s="15">
        <f t="shared" si="28"/>
        <v>1.6097946086383685</v>
      </c>
      <c r="E128" s="139">
        <f>E122/E114*10</f>
        <v>30.416666666666664</v>
      </c>
      <c r="F128" s="139">
        <f t="shared" ref="F128" si="47">F122/F114*10</f>
        <v>30</v>
      </c>
      <c r="G128" s="139">
        <f>G122/G114*10</f>
        <v>32.53012048192771</v>
      </c>
      <c r="H128" s="139">
        <f>H122/H114*10</f>
        <v>34.590163934426229</v>
      </c>
      <c r="I128" s="139">
        <f>I122/I114*10</f>
        <v>25.225563909774436</v>
      </c>
      <c r="J128" s="139">
        <f>J122/J114*10</f>
        <v>34</v>
      </c>
      <c r="K128" s="139">
        <f>K122/K114*10</f>
        <v>29.753787878787882</v>
      </c>
      <c r="L128" s="139">
        <f>L122/L114*10</f>
        <v>25.446559297218158</v>
      </c>
      <c r="M128" s="139">
        <f t="shared" ref="M128:T128" si="48">M122/M114*10</f>
        <v>15</v>
      </c>
      <c r="N128" s="139">
        <f t="shared" si="48"/>
        <v>27.906976744186046</v>
      </c>
      <c r="O128" s="139">
        <f t="shared" si="48"/>
        <v>29.814634146341461</v>
      </c>
      <c r="P128" s="139">
        <f t="shared" si="48"/>
        <v>30</v>
      </c>
      <c r="Q128" s="139">
        <f t="shared" si="48"/>
        <v>23.888888888888889</v>
      </c>
      <c r="R128" s="139">
        <f t="shared" si="48"/>
        <v>22.027027027027025</v>
      </c>
      <c r="S128" s="139">
        <f t="shared" si="48"/>
        <v>23.253493013972054</v>
      </c>
      <c r="T128" s="139">
        <f t="shared" si="48"/>
        <v>50</v>
      </c>
      <c r="U128" s="139"/>
      <c r="V128" s="139">
        <f>V122/V114*10</f>
        <v>16.666666666666668</v>
      </c>
      <c r="W128" s="139">
        <f>W122/W114*10</f>
        <v>39.587628865979383</v>
      </c>
      <c r="X128" s="139">
        <f>X122/X114*10</f>
        <v>32.945258288357749</v>
      </c>
      <c r="Y128" s="139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2"/>
        <v>18.94015922391522</v>
      </c>
      <c r="C129" s="51">
        <f t="shared" si="42"/>
        <v>32.297286848345301</v>
      </c>
      <c r="D129" s="15">
        <f t="shared" si="28"/>
        <v>1.7052278424124545</v>
      </c>
      <c r="E129" s="139">
        <f t="shared" ref="E129:Y129" si="49">E123/E115*10</f>
        <v>43.006060606060608</v>
      </c>
      <c r="F129" s="139">
        <f t="shared" ref="F129" si="50">F123/F115*10</f>
        <v>31</v>
      </c>
      <c r="G129" s="139">
        <f t="shared" si="49"/>
        <v>28.935001525785783</v>
      </c>
      <c r="H129" s="139">
        <f t="shared" si="49"/>
        <v>33.495332235035697</v>
      </c>
      <c r="I129" s="139">
        <f t="shared" si="49"/>
        <v>29.493230174081241</v>
      </c>
      <c r="J129" s="139">
        <f t="shared" si="49"/>
        <v>37.399770904925546</v>
      </c>
      <c r="K129" s="139">
        <f t="shared" si="49"/>
        <v>36.15174506828528</v>
      </c>
      <c r="L129" s="139">
        <f t="shared" si="49"/>
        <v>30.825026511134674</v>
      </c>
      <c r="M129" s="139">
        <f t="shared" si="49"/>
        <v>32.962962962962962</v>
      </c>
      <c r="N129" s="139">
        <f t="shared" si="49"/>
        <v>28.515557847687809</v>
      </c>
      <c r="O129" s="139">
        <f t="shared" si="49"/>
        <v>28.688224527150702</v>
      </c>
      <c r="P129" s="139">
        <f t="shared" si="49"/>
        <v>27.746187158727167</v>
      </c>
      <c r="Q129" s="139">
        <f t="shared" si="49"/>
        <v>25.435793143521209</v>
      </c>
      <c r="R129" s="139">
        <f t="shared" si="49"/>
        <v>31.100455136540962</v>
      </c>
      <c r="S129" s="139">
        <f t="shared" si="49"/>
        <v>36.908619572261827</v>
      </c>
      <c r="T129" s="139">
        <f t="shared" si="49"/>
        <v>31.755359877488516</v>
      </c>
      <c r="U129" s="139">
        <f t="shared" si="49"/>
        <v>29.49984370115661</v>
      </c>
      <c r="V129" s="139">
        <f t="shared" si="49"/>
        <v>30.271800679501698</v>
      </c>
      <c r="W129" s="139">
        <f t="shared" si="49"/>
        <v>25.997719498289623</v>
      </c>
      <c r="X129" s="139">
        <f t="shared" si="49"/>
        <v>40.033281825745874</v>
      </c>
      <c r="Y129" s="139">
        <f t="shared" si="49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15.889423076923077</v>
      </c>
      <c r="D130" s="15">
        <f t="shared" si="28"/>
        <v>1.0195713141025642</v>
      </c>
      <c r="E130" s="51"/>
      <c r="F130" s="51"/>
      <c r="G130" s="93">
        <f t="shared" ref="G130" si="51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39">
        <f t="shared" ref="R130" si="52">R124/R116*10</f>
        <v>10</v>
      </c>
      <c r="S130" s="139"/>
      <c r="T130" s="139"/>
      <c r="U130" s="139"/>
      <c r="V130" s="139"/>
      <c r="W130" s="139"/>
      <c r="X130" s="139">
        <f>X124/X116*10</f>
        <v>18.625</v>
      </c>
      <c r="Y130" s="93"/>
    </row>
    <row r="131" spans="1:26" s="12" customFormat="1" ht="30" customHeight="1" x14ac:dyDescent="0.2">
      <c r="A131" s="11" t="s">
        <v>213</v>
      </c>
      <c r="B131" s="51">
        <f>B125/B118*10</f>
        <v>83.09210526315789</v>
      </c>
      <c r="C131" s="51">
        <f>C125/C118*10</f>
        <v>67.034313725490193</v>
      </c>
      <c r="D131" s="15">
        <f t="shared" si="28"/>
        <v>0.80674708521571736</v>
      </c>
      <c r="E131" s="51"/>
      <c r="F131" s="51"/>
      <c r="G131" s="93">
        <f>G125/G118*10</f>
        <v>59.285714285714292</v>
      </c>
      <c r="H131" s="93"/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87.5</v>
      </c>
      <c r="U131" s="93"/>
      <c r="V131" s="93"/>
      <c r="W131" s="93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147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4577</v>
      </c>
      <c r="D133" s="15">
        <f t="shared" si="54"/>
        <v>2.0870953032375743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443.5</v>
      </c>
      <c r="H133" s="48">
        <f t="shared" si="55"/>
        <v>242.5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320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72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48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407</v>
      </c>
      <c r="D137" s="15"/>
      <c r="E137" s="48"/>
      <c r="F137" s="48"/>
      <c r="G137" s="93"/>
      <c r="H137" s="93">
        <v>34</v>
      </c>
      <c r="I137" s="93"/>
      <c r="J137" s="93"/>
      <c r="K137" s="93">
        <v>90</v>
      </c>
      <c r="L137" s="93"/>
      <c r="M137" s="93"/>
      <c r="N137" s="93"/>
      <c r="O137" s="93">
        <v>187</v>
      </c>
      <c r="P137" s="93"/>
      <c r="Q137" s="93"/>
      <c r="R137" s="93"/>
      <c r="S137" s="93">
        <v>35</v>
      </c>
      <c r="T137" s="93">
        <v>9</v>
      </c>
      <c r="U137" s="93"/>
      <c r="V137" s="93"/>
      <c r="W137" s="93">
        <v>52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5087</v>
      </c>
      <c r="C138" s="27">
        <f>C136-C137</f>
        <v>5293</v>
      </c>
      <c r="D138" s="15">
        <f t="shared" si="54"/>
        <v>1.0404953803813644</v>
      </c>
      <c r="E138" s="48">
        <v>158</v>
      </c>
      <c r="F138" s="48">
        <f t="shared" ref="F138:Y138" si="57">F136-F137</f>
        <v>162</v>
      </c>
      <c r="G138" s="48">
        <f t="shared" si="57"/>
        <v>803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607.5</v>
      </c>
      <c r="L138" s="48">
        <f t="shared" si="57"/>
        <v>739</v>
      </c>
      <c r="M138" s="48">
        <f t="shared" si="57"/>
        <v>243</v>
      </c>
      <c r="N138" s="48">
        <f t="shared" si="57"/>
        <v>30</v>
      </c>
      <c r="O138" s="48">
        <f t="shared" si="57"/>
        <v>93</v>
      </c>
      <c r="P138" s="48">
        <f t="shared" si="57"/>
        <v>339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v>50</v>
      </c>
      <c r="U138" s="48">
        <f t="shared" si="57"/>
        <v>115</v>
      </c>
      <c r="V138" s="48">
        <v>30.5</v>
      </c>
      <c r="W138" s="48">
        <f>W136-W137</f>
        <v>299</v>
      </c>
      <c r="X138" s="48">
        <f t="shared" si="57"/>
        <v>383</v>
      </c>
      <c r="Y138" s="48">
        <f t="shared" si="57"/>
        <v>0</v>
      </c>
      <c r="Z138" s="70"/>
    </row>
    <row r="139" spans="1:26" s="141" customFormat="1" ht="30" customHeight="1" outlineLevel="1" x14ac:dyDescent="0.2">
      <c r="A139" s="52" t="s">
        <v>105</v>
      </c>
      <c r="B139" s="23">
        <v>4894</v>
      </c>
      <c r="C139" s="27">
        <f>SUM(E139:Y139)</f>
        <v>4795</v>
      </c>
      <c r="D139" s="15">
        <f t="shared" ref="D139:D145" si="58">C139/B139</f>
        <v>0.97977114834491219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517.5</v>
      </c>
      <c r="L139" s="93">
        <v>739</v>
      </c>
      <c r="M139" s="93">
        <v>217</v>
      </c>
      <c r="N139" s="93">
        <v>30</v>
      </c>
      <c r="O139" s="93">
        <v>93</v>
      </c>
      <c r="P139" s="93">
        <v>207</v>
      </c>
      <c r="Q139" s="93">
        <v>14</v>
      </c>
      <c r="R139" s="93">
        <v>539</v>
      </c>
      <c r="S139" s="93">
        <v>154</v>
      </c>
      <c r="T139" s="93">
        <v>41</v>
      </c>
      <c r="U139" s="93">
        <v>115</v>
      </c>
      <c r="V139" s="93">
        <v>23.5</v>
      </c>
      <c r="W139" s="93">
        <v>231</v>
      </c>
      <c r="X139" s="93">
        <v>383</v>
      </c>
      <c r="Y139" s="93"/>
    </row>
    <row r="140" spans="1:26" s="12" customFormat="1" ht="27.75" customHeight="1" x14ac:dyDescent="0.2">
      <c r="A140" s="13" t="s">
        <v>180</v>
      </c>
      <c r="B140" s="32">
        <f>B139/B138</f>
        <v>0.96206015333202277</v>
      </c>
      <c r="C140" s="32">
        <f>C139/C138</f>
        <v>0.90591347062157568</v>
      </c>
      <c r="D140" s="15">
        <f t="shared" si="58"/>
        <v>0.94163911423211188</v>
      </c>
      <c r="E140" s="34">
        <f>E139/E138</f>
        <v>1</v>
      </c>
      <c r="F140" s="34">
        <f t="shared" ref="F140:X140" si="59">F139/F138</f>
        <v>0.33333333333333331</v>
      </c>
      <c r="G140" s="34">
        <f t="shared" si="59"/>
        <v>0.9738480697384807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0.85185185185185186</v>
      </c>
      <c r="L140" s="34">
        <f t="shared" si="59"/>
        <v>1</v>
      </c>
      <c r="M140" s="34">
        <f t="shared" si="59"/>
        <v>0.89300411522633749</v>
      </c>
      <c r="N140" s="34">
        <f t="shared" si="59"/>
        <v>1</v>
      </c>
      <c r="O140" s="34">
        <f t="shared" si="59"/>
        <v>1</v>
      </c>
      <c r="P140" s="34">
        <f t="shared" si="59"/>
        <v>0.61061946902654862</v>
      </c>
      <c r="Q140" s="34">
        <f t="shared" si="59"/>
        <v>1</v>
      </c>
      <c r="R140" s="34">
        <f t="shared" si="59"/>
        <v>0.79381443298969068</v>
      </c>
      <c r="S140" s="34">
        <f t="shared" si="59"/>
        <v>1</v>
      </c>
      <c r="T140" s="34">
        <f t="shared" si="59"/>
        <v>0.82</v>
      </c>
      <c r="U140" s="34">
        <f t="shared" si="59"/>
        <v>1</v>
      </c>
      <c r="V140" s="34">
        <f t="shared" si="59"/>
        <v>0.77049180327868849</v>
      </c>
      <c r="W140" s="34">
        <f t="shared" si="59"/>
        <v>0.77257525083612044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193</v>
      </c>
      <c r="C141" s="85">
        <f>C138-C139</f>
        <v>498</v>
      </c>
      <c r="D141" s="15">
        <f t="shared" si="58"/>
        <v>2.5803108808290154</v>
      </c>
      <c r="E141" s="85">
        <f>E138-E139</f>
        <v>0</v>
      </c>
      <c r="F141" s="85">
        <f t="shared" ref="F141:Y141" si="60">F138-F139</f>
        <v>108</v>
      </c>
      <c r="G141" s="85">
        <f t="shared" si="60"/>
        <v>21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26</v>
      </c>
      <c r="N141" s="85">
        <f t="shared" si="60"/>
        <v>0</v>
      </c>
      <c r="O141" s="85">
        <f t="shared" si="60"/>
        <v>0</v>
      </c>
      <c r="P141" s="85">
        <f t="shared" si="60"/>
        <v>132</v>
      </c>
      <c r="Q141" s="85">
        <f t="shared" si="60"/>
        <v>0</v>
      </c>
      <c r="R141" s="85">
        <f>R138-R139</f>
        <v>140</v>
      </c>
      <c r="S141" s="85">
        <f t="shared" si="60"/>
        <v>0</v>
      </c>
      <c r="T141" s="85">
        <f t="shared" si="60"/>
        <v>9</v>
      </c>
      <c r="U141" s="85">
        <f t="shared" si="60"/>
        <v>0</v>
      </c>
      <c r="V141" s="85">
        <f t="shared" si="60"/>
        <v>7</v>
      </c>
      <c r="W141" s="85">
        <f t="shared" si="60"/>
        <v>68</v>
      </c>
      <c r="X141" s="85">
        <f t="shared" si="60"/>
        <v>0</v>
      </c>
      <c r="Y141" s="85">
        <f t="shared" si="60"/>
        <v>0</v>
      </c>
      <c r="Z141" s="154"/>
    </row>
    <row r="142" spans="1:26" s="12" customFormat="1" ht="27.75" hidden="1" customHeight="1" x14ac:dyDescent="0.2">
      <c r="A142" s="13" t="s">
        <v>183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41" customFormat="1" ht="30" customHeight="1" x14ac:dyDescent="0.2">
      <c r="A143" s="31" t="s">
        <v>106</v>
      </c>
      <c r="B143" s="23">
        <v>95653</v>
      </c>
      <c r="C143" s="27">
        <f>SUM(E143:Y143)</f>
        <v>117432.2</v>
      </c>
      <c r="D143" s="15">
        <f t="shared" si="58"/>
        <v>1.2276896699528503</v>
      </c>
      <c r="E143" s="93">
        <v>2838</v>
      </c>
      <c r="F143" s="93">
        <v>977</v>
      </c>
      <c r="G143" s="93">
        <v>22137</v>
      </c>
      <c r="H143" s="93">
        <v>8229</v>
      </c>
      <c r="I143" s="93">
        <v>180</v>
      </c>
      <c r="J143" s="93">
        <v>3427</v>
      </c>
      <c r="K143" s="93">
        <v>12121</v>
      </c>
      <c r="L143" s="93">
        <v>20130</v>
      </c>
      <c r="M143" s="93">
        <v>4389</v>
      </c>
      <c r="N143" s="93">
        <v>636</v>
      </c>
      <c r="O143" s="93">
        <v>1984</v>
      </c>
      <c r="P143" s="93">
        <v>4340</v>
      </c>
      <c r="Q143" s="93">
        <v>324</v>
      </c>
      <c r="R143" s="93">
        <v>12343</v>
      </c>
      <c r="S143" s="93">
        <v>3449</v>
      </c>
      <c r="T143" s="93">
        <v>869.2</v>
      </c>
      <c r="U143" s="93">
        <v>2311</v>
      </c>
      <c r="V143" s="93">
        <v>435</v>
      </c>
      <c r="W143" s="93">
        <v>5875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93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244.90552659019812</v>
      </c>
      <c r="D145" s="15">
        <f t="shared" si="58"/>
        <v>1.2530371730446821</v>
      </c>
      <c r="E145" s="145">
        <f t="shared" ref="E145" si="62">E143/E139*10</f>
        <v>179.62025316455697</v>
      </c>
      <c r="F145" s="145">
        <f t="shared" ref="F145:G145" si="63">F143/F139*10</f>
        <v>180.92592592592592</v>
      </c>
      <c r="G145" s="145">
        <f t="shared" si="63"/>
        <v>283.08184143222502</v>
      </c>
      <c r="H145" s="145">
        <f>H143/H139*10</f>
        <v>239.9125364431487</v>
      </c>
      <c r="I145" s="145">
        <f>I143/I139*10</f>
        <v>180</v>
      </c>
      <c r="J145" s="145">
        <f>J143/J139*10</f>
        <v>237.98611111111111</v>
      </c>
      <c r="K145" s="145">
        <f>K143/K139*10</f>
        <v>234.2222222222222</v>
      </c>
      <c r="L145" s="145">
        <f>L143/L139*10</f>
        <v>272.39512855209745</v>
      </c>
      <c r="M145" s="145">
        <f t="shared" ref="M145:R145" si="64">M143/M139*10</f>
        <v>202.25806451612902</v>
      </c>
      <c r="N145" s="145">
        <f t="shared" si="64"/>
        <v>212</v>
      </c>
      <c r="O145" s="145">
        <f t="shared" si="64"/>
        <v>213.33333333333331</v>
      </c>
      <c r="P145" s="145">
        <f t="shared" si="64"/>
        <v>209.66183574879227</v>
      </c>
      <c r="Q145" s="145">
        <f t="shared" si="64"/>
        <v>231.42857142857142</v>
      </c>
      <c r="R145" s="145">
        <f t="shared" si="64"/>
        <v>228.99814471243045</v>
      </c>
      <c r="S145" s="145">
        <f>S143/S139*10</f>
        <v>223.96103896103895</v>
      </c>
      <c r="T145" s="145">
        <f>T143/T139*10</f>
        <v>212.00000000000003</v>
      </c>
      <c r="U145" s="145">
        <f t="shared" ref="U145:V145" si="65">U143/U139*10</f>
        <v>200.95652173913044</v>
      </c>
      <c r="V145" s="145">
        <f t="shared" si="65"/>
        <v>185.10638297872339</v>
      </c>
      <c r="W145" s="145">
        <f>W143/W139*10</f>
        <v>254.32900432900431</v>
      </c>
      <c r="X145" s="145">
        <f>X143/X139*10</f>
        <v>272.53263707571801</v>
      </c>
      <c r="Y145" s="145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34</v>
      </c>
      <c r="D147" s="15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>
        <v>34</v>
      </c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/>
      <c r="D148" s="15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v>14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927.5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93.7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171</v>
      </c>
      <c r="B150" s="23">
        <v>804</v>
      </c>
      <c r="C150" s="138">
        <f>SUM(E150:Y150)</f>
        <v>811.30000000000007</v>
      </c>
      <c r="D150" s="15">
        <f t="shared" ref="D150:D199" si="66">C150/B150</f>
        <v>1.0090796019900499</v>
      </c>
      <c r="E150" s="93">
        <v>22</v>
      </c>
      <c r="F150" s="93">
        <v>86</v>
      </c>
      <c r="G150" s="93">
        <v>85.3</v>
      </c>
      <c r="H150" s="93"/>
      <c r="I150" s="93">
        <v>16</v>
      </c>
      <c r="J150" s="93">
        <v>7</v>
      </c>
      <c r="K150" s="93">
        <v>101.7</v>
      </c>
      <c r="L150" s="93">
        <v>83</v>
      </c>
      <c r="M150" s="93">
        <v>43.5</v>
      </c>
      <c r="N150" s="93">
        <v>24</v>
      </c>
      <c r="O150" s="93">
        <v>25.7</v>
      </c>
      <c r="P150" s="93">
        <v>106</v>
      </c>
      <c r="Q150" s="93"/>
      <c r="R150" s="93">
        <v>7.1</v>
      </c>
      <c r="S150" s="93">
        <v>29</v>
      </c>
      <c r="T150" s="93">
        <v>18</v>
      </c>
      <c r="U150" s="93"/>
      <c r="V150" s="93">
        <v>11</v>
      </c>
      <c r="W150" s="93">
        <v>82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180</v>
      </c>
      <c r="B151" s="32">
        <f>B150/B149</f>
        <v>0.94588235294117651</v>
      </c>
      <c r="C151" s="32">
        <f>C150/C149</f>
        <v>0.87471698113207552</v>
      </c>
      <c r="D151" s="15">
        <f t="shared" si="66"/>
        <v>0.92476297756500514</v>
      </c>
      <c r="E151" s="29">
        <f>E150/E149</f>
        <v>1</v>
      </c>
      <c r="F151" s="29">
        <f>F150/F149</f>
        <v>1</v>
      </c>
      <c r="G151" s="29">
        <f>G150/G149</f>
        <v>0.98841251448435685</v>
      </c>
      <c r="H151" s="29"/>
      <c r="I151" s="29">
        <f>I150/I149</f>
        <v>1</v>
      </c>
      <c r="J151" s="29">
        <f>J150/J149</f>
        <v>1</v>
      </c>
      <c r="K151" s="29">
        <f>K150/K149</f>
        <v>0.80268350434096292</v>
      </c>
      <c r="L151" s="29">
        <f t="shared" ref="L151:Y151" si="67">L150/L149</f>
        <v>0.88580576307363923</v>
      </c>
      <c r="M151" s="29">
        <f t="shared" si="67"/>
        <v>0.92553191489361697</v>
      </c>
      <c r="N151" s="29">
        <f t="shared" si="67"/>
        <v>1</v>
      </c>
      <c r="O151" s="29">
        <f t="shared" si="67"/>
        <v>0.91785714285714282</v>
      </c>
      <c r="P151" s="29">
        <f t="shared" si="67"/>
        <v>0.82170542635658916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0.8571428571428571</v>
      </c>
      <c r="U151" s="29"/>
      <c r="V151" s="29">
        <f t="shared" si="67"/>
        <v>1</v>
      </c>
      <c r="W151" s="29">
        <f t="shared" si="67"/>
        <v>0.86315789473684212</v>
      </c>
      <c r="X151" s="29">
        <f t="shared" si="67"/>
        <v>1</v>
      </c>
      <c r="Y151" s="29">
        <f t="shared" si="67"/>
        <v>1</v>
      </c>
    </row>
    <row r="152" spans="1:26" s="12" customFormat="1" ht="31.15" hidden="1" customHeight="1" x14ac:dyDescent="0.2">
      <c r="A152" s="13" t="s">
        <v>184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25653</v>
      </c>
      <c r="C153" s="27">
        <f>SUM(E153:Y153)</f>
        <v>28312.36</v>
      </c>
      <c r="D153" s="15">
        <f t="shared" si="66"/>
        <v>1.1036666276848712</v>
      </c>
      <c r="E153" s="93">
        <v>837</v>
      </c>
      <c r="F153" s="93">
        <v>3408</v>
      </c>
      <c r="G153" s="93">
        <v>2400</v>
      </c>
      <c r="H153" s="93"/>
      <c r="I153" s="93">
        <v>143</v>
      </c>
      <c r="J153" s="93">
        <v>224</v>
      </c>
      <c r="K153" s="93">
        <v>5243</v>
      </c>
      <c r="L153" s="93">
        <v>2875</v>
      </c>
      <c r="M153" s="93">
        <v>1155</v>
      </c>
      <c r="N153" s="93">
        <v>230</v>
      </c>
      <c r="O153" s="93">
        <v>639.4</v>
      </c>
      <c r="P153" s="93">
        <v>3115</v>
      </c>
      <c r="Q153" s="93"/>
      <c r="R153" s="93">
        <v>94.96</v>
      </c>
      <c r="S153" s="93">
        <v>1293</v>
      </c>
      <c r="T153" s="93">
        <v>1420</v>
      </c>
      <c r="U153" s="93"/>
      <c r="V153" s="93">
        <v>205</v>
      </c>
      <c r="W153" s="93">
        <v>4080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319.06716417910451</v>
      </c>
      <c r="C155" s="56">
        <f>C153/C150*10</f>
        <v>348.97522494761489</v>
      </c>
      <c r="D155" s="15">
        <f t="shared" si="66"/>
        <v>1.0937359406614522</v>
      </c>
      <c r="E155" s="55">
        <f>E153/E150*10</f>
        <v>380.4545454545455</v>
      </c>
      <c r="F155" s="55">
        <f t="shared" ref="F155:G155" si="69">F153/F150*10</f>
        <v>396.27906976744185</v>
      </c>
      <c r="G155" s="55">
        <f t="shared" si="69"/>
        <v>281.35990621336464</v>
      </c>
      <c r="H155" s="55"/>
      <c r="I155" s="55">
        <f t="shared" ref="I155:N155" si="70">I153/I150*10</f>
        <v>89.375</v>
      </c>
      <c r="J155" s="55">
        <f t="shared" si="70"/>
        <v>320</v>
      </c>
      <c r="K155" s="55">
        <f t="shared" si="70"/>
        <v>515.53588987217302</v>
      </c>
      <c r="L155" s="55">
        <f t="shared" si="70"/>
        <v>346.3855421686747</v>
      </c>
      <c r="M155" s="55">
        <f t="shared" si="70"/>
        <v>265.51724137931035</v>
      </c>
      <c r="N155" s="55">
        <f t="shared" si="70"/>
        <v>95.833333333333343</v>
      </c>
      <c r="O155" s="55">
        <f t="shared" ref="O155:P155" si="71">O153/O150*10</f>
        <v>248.79377431906616</v>
      </c>
      <c r="P155" s="55">
        <f t="shared" si="71"/>
        <v>293.8679245283019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788.88888888888891</v>
      </c>
      <c r="U155" s="55"/>
      <c r="V155" s="55">
        <f t="shared" si="72"/>
        <v>186.36363636363637</v>
      </c>
      <c r="W155" s="55">
        <f t="shared" si="72"/>
        <v>497.5609756097561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46</v>
      </c>
      <c r="C156" s="85">
        <f>SUM(E156:Y156)</f>
        <v>88.5</v>
      </c>
      <c r="D156" s="15"/>
      <c r="E156" s="148">
        <f>E149-E150</f>
        <v>0</v>
      </c>
      <c r="F156" s="148">
        <f t="shared" ref="F156:Y156" si="73">F149-F150</f>
        <v>0</v>
      </c>
      <c r="G156" s="148">
        <f>G149-G150</f>
        <v>1</v>
      </c>
      <c r="H156" s="148">
        <f>H149-H150</f>
        <v>0</v>
      </c>
      <c r="I156" s="148">
        <f t="shared" si="73"/>
        <v>0</v>
      </c>
      <c r="J156" s="148">
        <f t="shared" si="73"/>
        <v>0</v>
      </c>
      <c r="K156" s="148">
        <f t="shared" si="73"/>
        <v>25</v>
      </c>
      <c r="L156" s="148">
        <f t="shared" si="73"/>
        <v>10.700000000000003</v>
      </c>
      <c r="M156" s="148">
        <f t="shared" si="73"/>
        <v>3.5</v>
      </c>
      <c r="N156" s="148">
        <f t="shared" si="73"/>
        <v>0</v>
      </c>
      <c r="O156" s="148">
        <f t="shared" si="73"/>
        <v>2.3000000000000007</v>
      </c>
      <c r="P156" s="148">
        <f t="shared" si="73"/>
        <v>23</v>
      </c>
      <c r="Q156" s="148">
        <f t="shared" si="73"/>
        <v>0</v>
      </c>
      <c r="R156" s="148">
        <f t="shared" si="73"/>
        <v>0</v>
      </c>
      <c r="S156" s="148">
        <f t="shared" si="73"/>
        <v>7</v>
      </c>
      <c r="T156" s="148">
        <f t="shared" si="73"/>
        <v>3</v>
      </c>
      <c r="U156" s="148">
        <f t="shared" si="73"/>
        <v>0</v>
      </c>
      <c r="V156" s="148">
        <f t="shared" si="73"/>
        <v>0</v>
      </c>
      <c r="W156" s="148">
        <f t="shared" si="73"/>
        <v>13</v>
      </c>
      <c r="X156" s="148">
        <f t="shared" si="73"/>
        <v>0</v>
      </c>
      <c r="Y156" s="148">
        <f t="shared" si="73"/>
        <v>0</v>
      </c>
      <c r="Z156" s="156"/>
    </row>
    <row r="157" spans="1:26" s="12" customFormat="1" ht="30" hidden="1" customHeight="1" outlineLevel="1" x14ac:dyDescent="0.2">
      <c r="A157" s="52" t="s">
        <v>172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173</v>
      </c>
      <c r="B158" s="23">
        <v>5773</v>
      </c>
      <c r="C158" s="27">
        <f>SUM(E158:Y158)</f>
        <v>8323.5</v>
      </c>
      <c r="D158" s="15">
        <f t="shared" si="66"/>
        <v>1.4417980252901437</v>
      </c>
      <c r="E158" s="36"/>
      <c r="F158" s="35"/>
      <c r="G158" s="35">
        <v>8129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149.43447037701975</v>
      </c>
      <c r="D159" s="15">
        <f>C159/B159</f>
        <v>1.4055589366832102</v>
      </c>
      <c r="E159" s="36"/>
      <c r="F159" s="55"/>
      <c r="G159" s="55">
        <f>G158/G157*10</f>
        <v>149.98154981549814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55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217</v>
      </c>
      <c r="B160" s="56"/>
      <c r="C160" s="138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38"/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216</v>
      </c>
      <c r="B162" s="56"/>
      <c r="C162" s="138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215</v>
      </c>
      <c r="B163" s="56"/>
      <c r="C163" s="138">
        <f>SUM(E163:Y163)</f>
        <v>34599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526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211</v>
      </c>
      <c r="B164" s="138">
        <f>B168+B171+B188</f>
        <v>11803</v>
      </c>
      <c r="C164" s="138">
        <f>C168+C171+C188+C174</f>
        <v>25025.399999999998</v>
      </c>
      <c r="D164" s="138">
        <f t="shared" ref="D164:O164" si="77">D168+D171+D188+D174</f>
        <v>7.0130984275961987</v>
      </c>
      <c r="E164" s="147">
        <f>E168+E171+E188+E174+E183</f>
        <v>5250</v>
      </c>
      <c r="F164" s="147">
        <f>F168+F171+F188+F174</f>
        <v>294</v>
      </c>
      <c r="G164" s="147">
        <f>G168+G171+G188+G174+G183</f>
        <v>663</v>
      </c>
      <c r="H164" s="147">
        <f t="shared" si="77"/>
        <v>1044</v>
      </c>
      <c r="I164" s="147">
        <f t="shared" si="77"/>
        <v>889</v>
      </c>
      <c r="J164" s="147">
        <f>J168+J188+J183+J171</f>
        <v>3855</v>
      </c>
      <c r="K164" s="147">
        <f t="shared" si="77"/>
        <v>114</v>
      </c>
      <c r="L164" s="147">
        <f>L168+L171+L188+L174+L183</f>
        <v>218.3</v>
      </c>
      <c r="M164" s="147">
        <f t="shared" si="77"/>
        <v>1069</v>
      </c>
      <c r="N164" s="147">
        <f t="shared" si="77"/>
        <v>131</v>
      </c>
      <c r="O164" s="147">
        <f t="shared" si="77"/>
        <v>650</v>
      </c>
      <c r="P164" s="147">
        <f t="shared" ref="P164:W164" si="78">P168+P171+P188+P174+P177+P183</f>
        <v>1189</v>
      </c>
      <c r="Q164" s="147">
        <f>Q168+Q171+Q188+Q174+Q177+Q183</f>
        <v>4242</v>
      </c>
      <c r="R164" s="147">
        <f t="shared" si="78"/>
        <v>522.5</v>
      </c>
      <c r="S164" s="147">
        <f t="shared" si="78"/>
        <v>1005.6</v>
      </c>
      <c r="T164" s="147">
        <f t="shared" si="78"/>
        <v>883</v>
      </c>
      <c r="U164" s="147">
        <f t="shared" si="78"/>
        <v>774</v>
      </c>
      <c r="V164" s="147">
        <f t="shared" si="78"/>
        <v>522</v>
      </c>
      <c r="W164" s="147">
        <f t="shared" si="78"/>
        <v>1453</v>
      </c>
      <c r="X164" s="147">
        <f>X168+X171+X188+X174+X177+X183</f>
        <v>1377</v>
      </c>
      <c r="Y164" s="147">
        <f>Y168+Y171+Y188+Y174+Y177+Y183</f>
        <v>2</v>
      </c>
    </row>
    <row r="165" spans="1:26" s="12" customFormat="1" ht="31.5" customHeight="1" x14ac:dyDescent="0.2">
      <c r="A165" s="134" t="s">
        <v>212</v>
      </c>
      <c r="B165" s="138">
        <f>B169+B172+B189</f>
        <v>9400</v>
      </c>
      <c r="C165" s="138">
        <f>C169+C172+C189+C175</f>
        <v>30759.631999999998</v>
      </c>
      <c r="D165" s="15">
        <f t="shared" ref="D165:D166" si="79">C165/B165</f>
        <v>3.2723012765957447</v>
      </c>
      <c r="E165" s="54">
        <f>E169+E172+E175+E189+E178+E184</f>
        <v>6499</v>
      </c>
      <c r="F165" s="54">
        <f t="shared" ref="F165" si="80">F169+F172+F175+F189+F178+F184</f>
        <v>510</v>
      </c>
      <c r="G165" s="54">
        <f>G169+G172+G175+G189+G178+G184</f>
        <v>1012</v>
      </c>
      <c r="H165" s="54">
        <f t="shared" ref="H165:X165" si="81">H169+H172+H175+H189+H178+H184</f>
        <v>1326</v>
      </c>
      <c r="I165" s="54">
        <f t="shared" si="81"/>
        <v>732</v>
      </c>
      <c r="J165" s="54">
        <f t="shared" si="81"/>
        <v>3120</v>
      </c>
      <c r="K165" s="54">
        <f t="shared" si="81"/>
        <v>110</v>
      </c>
      <c r="L165" s="54">
        <f t="shared" si="81"/>
        <v>244</v>
      </c>
      <c r="M165" s="54">
        <f t="shared" si="81"/>
        <v>1046</v>
      </c>
      <c r="N165" s="54">
        <f t="shared" si="81"/>
        <v>79</v>
      </c>
      <c r="O165" s="54">
        <f t="shared" si="81"/>
        <v>735</v>
      </c>
      <c r="P165" s="54">
        <f t="shared" si="81"/>
        <v>1697</v>
      </c>
      <c r="Q165" s="54">
        <f t="shared" si="81"/>
        <v>5357</v>
      </c>
      <c r="R165" s="54">
        <f t="shared" si="81"/>
        <v>529.93200000000002</v>
      </c>
      <c r="S165" s="54">
        <f t="shared" si="81"/>
        <v>2262.6999999999998</v>
      </c>
      <c r="T165" s="54">
        <f t="shared" si="81"/>
        <v>783</v>
      </c>
      <c r="U165" s="54">
        <f t="shared" si="81"/>
        <v>1471</v>
      </c>
      <c r="V165" s="54">
        <f t="shared" si="81"/>
        <v>522</v>
      </c>
      <c r="W165" s="54">
        <f t="shared" si="81"/>
        <v>1741</v>
      </c>
      <c r="X165" s="54">
        <f t="shared" si="81"/>
        <v>2605</v>
      </c>
      <c r="Y165" s="54">
        <f t="shared" ref="Y165" si="82">Y169+Y172+Y175+Y189+Y178+Y184</f>
        <v>7</v>
      </c>
    </row>
    <row r="166" spans="1:26" s="12" customFormat="1" ht="30" customHeight="1" x14ac:dyDescent="0.2">
      <c r="A166" s="31" t="s">
        <v>98</v>
      </c>
      <c r="B166" s="56">
        <f>B165/B164*10</f>
        <v>7.9640769295941709</v>
      </c>
      <c r="C166" s="56">
        <f>C165/C164*10</f>
        <v>12.291364773390237</v>
      </c>
      <c r="D166" s="15">
        <f t="shared" si="79"/>
        <v>1.5433508342587763</v>
      </c>
      <c r="E166" s="55">
        <f t="shared" ref="E166:X166" si="83">E165/E164*10</f>
        <v>12.379047619047618</v>
      </c>
      <c r="F166" s="55">
        <f t="shared" si="83"/>
        <v>17.346938775510203</v>
      </c>
      <c r="G166" s="55">
        <f t="shared" si="83"/>
        <v>15.263951734539969</v>
      </c>
      <c r="H166" s="55">
        <f t="shared" si="83"/>
        <v>12.701149425287356</v>
      </c>
      <c r="I166" s="55">
        <f t="shared" si="83"/>
        <v>8.2339707536557931</v>
      </c>
      <c r="J166" s="55">
        <f t="shared" si="83"/>
        <v>8.0933852140077818</v>
      </c>
      <c r="K166" s="55">
        <f t="shared" si="83"/>
        <v>9.6491228070175445</v>
      </c>
      <c r="L166" s="55">
        <f t="shared" si="83"/>
        <v>11.177278973889141</v>
      </c>
      <c r="M166" s="55">
        <f t="shared" si="83"/>
        <v>9.7848456501403174</v>
      </c>
      <c r="N166" s="55">
        <f t="shared" si="83"/>
        <v>6.0305343511450378</v>
      </c>
      <c r="O166" s="55">
        <f t="shared" si="83"/>
        <v>11.307692307692307</v>
      </c>
      <c r="P166" s="55">
        <f t="shared" si="83"/>
        <v>14.272497897392766</v>
      </c>
      <c r="Q166" s="55">
        <f t="shared" si="83"/>
        <v>12.62847713342763</v>
      </c>
      <c r="R166" s="55">
        <f t="shared" si="83"/>
        <v>10.142239234449761</v>
      </c>
      <c r="S166" s="55">
        <f t="shared" si="83"/>
        <v>22.500994431185362</v>
      </c>
      <c r="T166" s="55">
        <f t="shared" si="83"/>
        <v>8.867497168742922</v>
      </c>
      <c r="U166" s="55">
        <f t="shared" si="83"/>
        <v>19.00516795865633</v>
      </c>
      <c r="V166" s="55">
        <f t="shared" si="83"/>
        <v>10</v>
      </c>
      <c r="W166" s="55">
        <f t="shared" si="83"/>
        <v>11.982105987611838</v>
      </c>
      <c r="X166" s="55">
        <f t="shared" si="83"/>
        <v>18.917937545388526</v>
      </c>
      <c r="Y166" s="55">
        <f t="shared" ref="Y166" si="84">Y165/Y164*10</f>
        <v>35</v>
      </c>
    </row>
    <row r="167" spans="1:26" s="86" customFormat="1" ht="30" hidden="1" customHeight="1" x14ac:dyDescent="0.2">
      <c r="A167" s="84" t="s">
        <v>96</v>
      </c>
      <c r="B167" s="153"/>
      <c r="C167" s="153">
        <f>SUM(E167:Y167)</f>
        <v>8451.6</v>
      </c>
      <c r="D167" s="152"/>
      <c r="E167" s="148">
        <f t="shared" ref="E167:U167" si="85">E163-E164</f>
        <v>1200</v>
      </c>
      <c r="F167" s="148">
        <f t="shared" si="85"/>
        <v>285</v>
      </c>
      <c r="G167" s="148">
        <f>G163-G164</f>
        <v>499.59999999999991</v>
      </c>
      <c r="H167" s="148">
        <f>H163-H164</f>
        <v>0</v>
      </c>
      <c r="I167" s="148">
        <f t="shared" si="85"/>
        <v>100</v>
      </c>
      <c r="J167" s="148">
        <f t="shared" si="85"/>
        <v>1698</v>
      </c>
      <c r="K167" s="148">
        <f t="shared" si="85"/>
        <v>280</v>
      </c>
      <c r="L167" s="148">
        <f t="shared" si="85"/>
        <v>1262</v>
      </c>
      <c r="M167" s="148">
        <f t="shared" si="85"/>
        <v>0</v>
      </c>
      <c r="N167" s="148">
        <f t="shared" si="85"/>
        <v>87</v>
      </c>
      <c r="O167" s="148">
        <f t="shared" si="85"/>
        <v>0</v>
      </c>
      <c r="P167" s="148">
        <f t="shared" si="85"/>
        <v>0</v>
      </c>
      <c r="Q167" s="148">
        <f t="shared" si="85"/>
        <v>1036</v>
      </c>
      <c r="R167" s="148">
        <f t="shared" si="85"/>
        <v>3.5</v>
      </c>
      <c r="S167" s="148">
        <f t="shared" si="85"/>
        <v>0</v>
      </c>
      <c r="T167" s="148">
        <f t="shared" si="85"/>
        <v>291.5</v>
      </c>
      <c r="U167" s="148">
        <f t="shared" si="85"/>
        <v>1481</v>
      </c>
      <c r="V167" s="148">
        <f>V160-V164</f>
        <v>0</v>
      </c>
      <c r="W167" s="148">
        <f>W163-W164</f>
        <v>0</v>
      </c>
      <c r="X167" s="148">
        <f>X163-X164</f>
        <v>0</v>
      </c>
      <c r="Y167" s="148">
        <f>Y163-Y164</f>
        <v>228</v>
      </c>
      <c r="Z167" s="155"/>
    </row>
    <row r="168" spans="1:26" s="137" customFormat="1" ht="30" customHeight="1" x14ac:dyDescent="0.2">
      <c r="A168" s="52" t="s">
        <v>111</v>
      </c>
      <c r="B168" s="27">
        <v>7715</v>
      </c>
      <c r="C168" s="27">
        <f>SUM(E168:Y168)</f>
        <v>14149.3</v>
      </c>
      <c r="D168" s="15">
        <f t="shared" ref="D168:D170" si="86">C168/B168</f>
        <v>1.83399870382372</v>
      </c>
      <c r="E168" s="35">
        <v>4191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/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34" t="s">
        <v>112</v>
      </c>
      <c r="B169" s="23">
        <v>6637</v>
      </c>
      <c r="C169" s="23">
        <f>SUM(E169:Y169)</f>
        <v>20077</v>
      </c>
      <c r="D169" s="15">
        <f t="shared" si="86"/>
        <v>3.0250113002862737</v>
      </c>
      <c r="E169" s="131">
        <v>5239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/>
      <c r="L169" s="136">
        <v>158</v>
      </c>
      <c r="M169" s="136"/>
      <c r="N169" s="135"/>
      <c r="O169" s="131">
        <v>735</v>
      </c>
      <c r="P169" s="131">
        <v>1450</v>
      </c>
      <c r="Q169" s="136">
        <v>3309</v>
      </c>
      <c r="R169" s="136">
        <v>298</v>
      </c>
      <c r="S169" s="136">
        <v>2000</v>
      </c>
      <c r="T169" s="136"/>
      <c r="U169" s="136">
        <v>238</v>
      </c>
      <c r="V169" s="136">
        <v>522</v>
      </c>
      <c r="W169" s="136">
        <v>1508</v>
      </c>
      <c r="X169" s="136">
        <v>2215</v>
      </c>
      <c r="Y169" s="135"/>
    </row>
    <row r="170" spans="1:26" s="12" customFormat="1" ht="30" customHeight="1" x14ac:dyDescent="0.2">
      <c r="A170" s="31" t="s">
        <v>98</v>
      </c>
      <c r="B170" s="50">
        <f>B169/B168*10</f>
        <v>8.6027219701879449</v>
      </c>
      <c r="C170" s="50">
        <f>C169/C168*10</f>
        <v>14.189394528351226</v>
      </c>
      <c r="D170" s="15">
        <f t="shared" si="86"/>
        <v>1.6494075453703438</v>
      </c>
      <c r="E170" s="55">
        <f t="shared" ref="E170:F170" si="87">E169/E168*10</f>
        <v>12.500596516344549</v>
      </c>
      <c r="F170" s="55">
        <f t="shared" si="87"/>
        <v>28</v>
      </c>
      <c r="G170" s="55">
        <f t="shared" ref="G170:J170" si="88">G169/G168*10</f>
        <v>10.25</v>
      </c>
      <c r="H170" s="55">
        <f t="shared" si="88"/>
        <v>10</v>
      </c>
      <c r="I170" s="55">
        <f t="shared" si="88"/>
        <v>6</v>
      </c>
      <c r="J170" s="55">
        <f t="shared" si="88"/>
        <v>8.0018587360594786</v>
      </c>
      <c r="K170" s="55"/>
      <c r="L170" s="55">
        <f t="shared" ref="L170" si="89">L169/L168*10</f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90">S169/S168*10</f>
        <v>28.571428571428573</v>
      </c>
      <c r="T170" s="55"/>
      <c r="U170" s="55">
        <f t="shared" ref="U170:X170" si="91">U169/U168*10</f>
        <v>14</v>
      </c>
      <c r="V170" s="55">
        <f t="shared" si="91"/>
        <v>10</v>
      </c>
      <c r="W170" s="55">
        <f t="shared" si="91"/>
        <v>13.32155477031802</v>
      </c>
      <c r="X170" s="55">
        <f t="shared" si="91"/>
        <v>19.829901521933749</v>
      </c>
      <c r="Y170" s="26"/>
    </row>
    <row r="171" spans="1:26" s="12" customFormat="1" ht="30" customHeight="1" x14ac:dyDescent="0.2">
      <c r="A171" s="52" t="s">
        <v>178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179</v>
      </c>
      <c r="B172" s="27">
        <v>2763</v>
      </c>
      <c r="C172" s="27">
        <f>SUM(E172:Y172)</f>
        <v>4372.1000000000004</v>
      </c>
      <c r="D172" s="15">
        <f t="shared" si="66"/>
        <v>1.582374230908433</v>
      </c>
      <c r="E172" s="35"/>
      <c r="F172" s="26">
        <v>134</v>
      </c>
      <c r="G172" s="26"/>
      <c r="H172" s="26">
        <v>1025</v>
      </c>
      <c r="I172" s="26">
        <v>410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8.6507716660071239</v>
      </c>
      <c r="D173" s="15">
        <f t="shared" si="66"/>
        <v>1.2799259707070982</v>
      </c>
      <c r="E173" s="51"/>
      <c r="F173" s="51">
        <f t="shared" ref="F173" si="92">F172/F171*10</f>
        <v>10</v>
      </c>
      <c r="G173" s="51"/>
      <c r="H173" s="51">
        <f>H172/H171*10</f>
        <v>13.540290620871861</v>
      </c>
      <c r="I173" s="51">
        <f>I172/I171*10</f>
        <v>7.0567986230636839</v>
      </c>
      <c r="J173" s="51">
        <f t="shared" ref="J173" si="93">J172/J171*10</f>
        <v>7.799009200283086</v>
      </c>
      <c r="K173" s="51">
        <f t="shared" ref="K173:M173" si="94">K172/K171*10</f>
        <v>9.6491228070175445</v>
      </c>
      <c r="L173" s="51"/>
      <c r="M173" s="51">
        <f t="shared" si="94"/>
        <v>9.7848456501403174</v>
      </c>
      <c r="N173" s="51">
        <f t="shared" ref="N173:Q173" si="95">N172/N171*10</f>
        <v>5.9689922480620154</v>
      </c>
      <c r="O173" s="51"/>
      <c r="P173" s="51">
        <f t="shared" si="95"/>
        <v>10</v>
      </c>
      <c r="Q173" s="51">
        <f t="shared" si="95"/>
        <v>1</v>
      </c>
      <c r="R173" s="51">
        <f>R172/R171*10</f>
        <v>6.7</v>
      </c>
      <c r="S173" s="51"/>
      <c r="T173" s="51">
        <f t="shared" ref="T173" si="96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208</v>
      </c>
      <c r="B174" s="50">
        <v>243</v>
      </c>
      <c r="C174" s="50">
        <f>SUM(E174:Y174)</f>
        <v>958.1</v>
      </c>
      <c r="D174" s="15">
        <f t="shared" si="66"/>
        <v>3.9427983539094651</v>
      </c>
      <c r="E174" s="51"/>
      <c r="F174" s="51"/>
      <c r="G174" s="51">
        <v>400</v>
      </c>
      <c r="H174" s="51"/>
      <c r="I174" s="26"/>
      <c r="J174" s="51"/>
      <c r="K174" s="51"/>
      <c r="L174" s="51"/>
      <c r="M174" s="51"/>
      <c r="N174" s="51">
        <v>2</v>
      </c>
      <c r="O174" s="51"/>
      <c r="P174" s="51"/>
      <c r="Q174" s="51"/>
      <c r="R174" s="51">
        <v>86.5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209</v>
      </c>
      <c r="B175" s="50">
        <v>419</v>
      </c>
      <c r="C175" s="50">
        <f>SUM(E175:Y175)</f>
        <v>1785.5319999999999</v>
      </c>
      <c r="D175" s="15">
        <f t="shared" si="66"/>
        <v>4.2614128878281621</v>
      </c>
      <c r="E175" s="51"/>
      <c r="F175" s="51"/>
      <c r="G175" s="51">
        <v>720</v>
      </c>
      <c r="H175" s="51"/>
      <c r="I175" s="51"/>
      <c r="J175" s="51"/>
      <c r="K175" s="51"/>
      <c r="L175" s="51"/>
      <c r="M175" s="51"/>
      <c r="N175" s="51">
        <v>2</v>
      </c>
      <c r="O175" s="51"/>
      <c r="P175" s="51"/>
      <c r="Q175" s="51"/>
      <c r="R175" s="51">
        <v>77.831999999999994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18.636175764533974</v>
      </c>
      <c r="D176" s="15">
        <f t="shared" si="66"/>
        <v>0.83570294908224096</v>
      </c>
      <c r="E176" s="51"/>
      <c r="F176" s="51"/>
      <c r="G176" s="51">
        <f t="shared" ref="G176" si="97">G175/G174*10</f>
        <v>18</v>
      </c>
      <c r="H176" s="51"/>
      <c r="I176" s="51"/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/>
      <c r="R176" s="51">
        <f>R175/R174*10</f>
        <v>8.9979190751445088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174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175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113</v>
      </c>
      <c r="B180" s="27">
        <v>617</v>
      </c>
      <c r="C180" s="27">
        <f>SUM(E180:Y180)</f>
        <v>590</v>
      </c>
      <c r="D180" s="15">
        <f t="shared" si="66"/>
        <v>0.95623987034035651</v>
      </c>
      <c r="E180" s="35"/>
      <c r="F180" s="35"/>
      <c r="G180" s="35">
        <v>260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30</v>
      </c>
      <c r="Y180" s="35"/>
    </row>
    <row r="181" spans="1:25" s="12" customFormat="1" ht="30" customHeight="1" outlineLevel="1" x14ac:dyDescent="0.2">
      <c r="A181" s="31" t="s">
        <v>114</v>
      </c>
      <c r="B181" s="27">
        <v>7275</v>
      </c>
      <c r="C181" s="27">
        <f>SUM(E181:Y181)</f>
        <v>17850</v>
      </c>
      <c r="D181" s="15">
        <f t="shared" si="66"/>
        <v>2.4536082474226806</v>
      </c>
      <c r="E181" s="35"/>
      <c r="F181" s="35"/>
      <c r="G181" s="35">
        <v>7500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1050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302.5423728813559</v>
      </c>
      <c r="D182" s="15">
        <f t="shared" si="66"/>
        <v>2.5658920146776167</v>
      </c>
      <c r="E182" s="55"/>
      <c r="F182" s="55"/>
      <c r="G182" s="55">
        <f t="shared" ref="G182" si="99">G181/G180*10</f>
        <v>288.46153846153845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115</v>
      </c>
      <c r="B183" s="27">
        <v>1991</v>
      </c>
      <c r="C183" s="27">
        <f>SUM(E183:Y183)</f>
        <v>1064</v>
      </c>
      <c r="D183" s="15">
        <f t="shared" si="66"/>
        <v>0.53440482169763937</v>
      </c>
      <c r="E183" s="35">
        <v>106</v>
      </c>
      <c r="F183" s="35"/>
      <c r="G183" s="35">
        <v>63</v>
      </c>
      <c r="H183" s="35"/>
      <c r="I183" s="35"/>
      <c r="J183" s="35">
        <v>210</v>
      </c>
      <c r="K183" s="35"/>
      <c r="L183" s="35">
        <v>48</v>
      </c>
      <c r="M183" s="35"/>
      <c r="N183" s="35"/>
      <c r="O183" s="35"/>
      <c r="P183" s="35"/>
      <c r="Q183" s="35"/>
      <c r="R183" s="35">
        <v>105</v>
      </c>
      <c r="S183" s="35"/>
      <c r="T183" s="35"/>
      <c r="U183" s="35">
        <v>350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116</v>
      </c>
      <c r="B184" s="27">
        <v>2807</v>
      </c>
      <c r="C184" s="27">
        <f>SUM(E184:Y184)</f>
        <v>1544</v>
      </c>
      <c r="D184" s="15">
        <f t="shared" si="66"/>
        <v>0.55005343783398641</v>
      </c>
      <c r="E184" s="35">
        <v>212</v>
      </c>
      <c r="F184" s="35"/>
      <c r="G184" s="35">
        <v>87</v>
      </c>
      <c r="H184" s="35"/>
      <c r="I184" s="35"/>
      <c r="J184" s="35">
        <v>168</v>
      </c>
      <c r="K184" s="35"/>
      <c r="L184" s="35">
        <v>86</v>
      </c>
      <c r="M184" s="35"/>
      <c r="N184" s="35"/>
      <c r="O184" s="35"/>
      <c r="P184" s="35"/>
      <c r="Q184" s="35"/>
      <c r="R184" s="35">
        <v>104</v>
      </c>
      <c r="S184" s="35"/>
      <c r="T184" s="35"/>
      <c r="U184" s="35">
        <v>700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14.511278195488721</v>
      </c>
      <c r="D185" s="15">
        <f t="shared" si="66"/>
        <v>1.0292823258716797</v>
      </c>
      <c r="E185" s="55">
        <f t="shared" ref="E185:G185" si="101">E184/E183*10</f>
        <v>20</v>
      </c>
      <c r="F185" s="55"/>
      <c r="G185" s="55">
        <f t="shared" si="101"/>
        <v>13.80952380952381</v>
      </c>
      <c r="H185" s="55"/>
      <c r="I185" s="55"/>
      <c r="J185" s="55">
        <f t="shared" ref="J185:L185" si="102">J184/J183*10</f>
        <v>8</v>
      </c>
      <c r="K185" s="55"/>
      <c r="L185" s="55">
        <f t="shared" si="102"/>
        <v>17.916666666666668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/>
      <c r="U185" s="55">
        <f t="shared" ref="U185" si="104">U184/U183*10</f>
        <v>20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41" customFormat="1" ht="30" customHeight="1" x14ac:dyDescent="0.2">
      <c r="A186" s="52" t="s">
        <v>117</v>
      </c>
      <c r="B186" s="23">
        <v>10259</v>
      </c>
      <c r="C186" s="27">
        <f>SUM(E186:Y186)</f>
        <v>12016</v>
      </c>
      <c r="D186" s="15">
        <f t="shared" si="66"/>
        <v>1.1712642557754167</v>
      </c>
      <c r="E186" s="35"/>
      <c r="F186" s="35">
        <v>346</v>
      </c>
      <c r="G186" s="35">
        <v>996</v>
      </c>
      <c r="H186" s="35">
        <v>906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385</v>
      </c>
      <c r="P186" s="35">
        <v>571</v>
      </c>
      <c r="Q186" s="35">
        <v>261</v>
      </c>
      <c r="R186" s="35">
        <v>150</v>
      </c>
      <c r="S186" s="35">
        <v>68</v>
      </c>
      <c r="T186" s="35">
        <v>2011</v>
      </c>
      <c r="U186" s="35">
        <v>581</v>
      </c>
      <c r="V186" s="35"/>
      <c r="W186" s="35">
        <v>462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118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203</v>
      </c>
      <c r="B188" s="23"/>
      <c r="C188" s="27">
        <f>SUM(E188:Y188)</f>
        <v>4864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2452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204</v>
      </c>
      <c r="B189" s="23"/>
      <c r="C189" s="27">
        <f>SUM(E189:Y189)</f>
        <v>4525</v>
      </c>
      <c r="D189" s="15"/>
      <c r="E189" s="35">
        <v>1048</v>
      </c>
      <c r="F189" s="35">
        <v>40</v>
      </c>
      <c r="G189" s="35"/>
      <c r="H189" s="35">
        <v>201</v>
      </c>
      <c r="I189" s="35">
        <v>280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205</v>
      </c>
      <c r="B190" s="23"/>
      <c r="C190" s="50">
        <f>C189/C188*10</f>
        <v>9.3030427631578956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11.764705882352942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7.9608482871125608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197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199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198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201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200</v>
      </c>
      <c r="B196" s="23"/>
      <c r="C196" s="27">
        <f>(C194/C192)*10</f>
        <v>12.857142857142858</v>
      </c>
      <c r="D196" s="15" t="e">
        <f t="shared" si="66"/>
        <v>#DIV/0!</v>
      </c>
      <c r="E196" s="131"/>
      <c r="F196" s="131"/>
      <c r="G196" s="132">
        <f>G194/G192*10</f>
        <v>8.35</v>
      </c>
      <c r="H196" s="131"/>
      <c r="I196" s="131"/>
      <c r="J196" s="131"/>
      <c r="K196" s="131"/>
      <c r="L196" s="132">
        <f t="shared" ref="L196" si="112">L194/L192*10</f>
        <v>2.5</v>
      </c>
      <c r="M196" s="132"/>
      <c r="N196" s="132"/>
      <c r="O196" s="132"/>
      <c r="P196" s="132">
        <f t="shared" ref="P196" si="113">P194/P192*10</f>
        <v>12.857142857142858</v>
      </c>
      <c r="Q196" s="132"/>
      <c r="R196" s="132"/>
      <c r="S196" s="132">
        <f>S194/S192*10</f>
        <v>21.666666666666671</v>
      </c>
      <c r="T196" s="132">
        <f>T194/T192*10</f>
        <v>29.333333333333336</v>
      </c>
      <c r="U196" s="131"/>
      <c r="V196" s="131"/>
      <c r="W196" s="131"/>
      <c r="X196" s="131"/>
      <c r="Y196" s="131">
        <f>Y194/Y192*10</f>
        <v>24</v>
      </c>
    </row>
    <row r="197" spans="1:25" s="12" customFormat="1" ht="30" customHeight="1" x14ac:dyDescent="0.2">
      <c r="A197" s="52" t="s">
        <v>206</v>
      </c>
      <c r="B197" s="19">
        <v>107.8</v>
      </c>
      <c r="C197" s="50">
        <f>SUM(E197:Y197)</f>
        <v>116.60000000000001</v>
      </c>
      <c r="D197" s="15">
        <f t="shared" si="66"/>
        <v>1.0816326530612246</v>
      </c>
      <c r="E197" s="131"/>
      <c r="F197" s="131"/>
      <c r="G197" s="131"/>
      <c r="H197" s="131">
        <v>22</v>
      </c>
      <c r="I197" s="131"/>
      <c r="J197" s="131"/>
      <c r="K197" s="131"/>
      <c r="L197" s="132"/>
      <c r="M197" s="132"/>
      <c r="N197" s="132"/>
      <c r="O197" s="132">
        <v>4</v>
      </c>
      <c r="P197" s="132"/>
      <c r="Q197" s="132"/>
      <c r="R197" s="132">
        <v>30</v>
      </c>
      <c r="S197" s="132">
        <v>15.4</v>
      </c>
      <c r="T197" s="132">
        <v>3.2</v>
      </c>
      <c r="U197" s="131"/>
      <c r="V197" s="131"/>
      <c r="W197" s="131">
        <v>42</v>
      </c>
      <c r="X197" s="131"/>
      <c r="Y197" s="131"/>
    </row>
    <row r="198" spans="1:25" s="12" customFormat="1" ht="30" customHeight="1" x14ac:dyDescent="0.2">
      <c r="A198" s="31" t="s">
        <v>207</v>
      </c>
      <c r="B198" s="19">
        <v>153.1</v>
      </c>
      <c r="C198" s="50">
        <f>SUM(E198:Y198)</f>
        <v>183.27999999999997</v>
      </c>
      <c r="D198" s="15">
        <f t="shared" si="66"/>
        <v>1.197126061397779</v>
      </c>
      <c r="E198" s="131"/>
      <c r="F198" s="131"/>
      <c r="G198" s="132"/>
      <c r="H198" s="131">
        <v>35.200000000000003</v>
      </c>
      <c r="I198" s="131"/>
      <c r="J198" s="131"/>
      <c r="K198" s="131"/>
      <c r="L198" s="132"/>
      <c r="M198" s="132"/>
      <c r="N198" s="132"/>
      <c r="O198" s="132">
        <v>2.08</v>
      </c>
      <c r="P198" s="132"/>
      <c r="Q198" s="132"/>
      <c r="R198" s="150">
        <v>50.1</v>
      </c>
      <c r="S198" s="132">
        <v>13.1</v>
      </c>
      <c r="T198" s="132">
        <v>4</v>
      </c>
      <c r="U198" s="131"/>
      <c r="V198" s="131"/>
      <c r="W198" s="131">
        <v>78.8</v>
      </c>
      <c r="X198" s="131"/>
      <c r="Y198" s="131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15.718696397941677</v>
      </c>
      <c r="D199" s="15">
        <f t="shared" si="66"/>
        <v>1.1067769246885126</v>
      </c>
      <c r="E199" s="131"/>
      <c r="F199" s="131"/>
      <c r="G199" s="132"/>
      <c r="H199" s="132">
        <f t="shared" ref="H199" si="114">H198/H197*10</f>
        <v>16</v>
      </c>
      <c r="I199" s="132"/>
      <c r="J199" s="132"/>
      <c r="K199" s="132"/>
      <c r="L199" s="132"/>
      <c r="M199" s="132"/>
      <c r="N199" s="132"/>
      <c r="O199" s="132">
        <f t="shared" ref="O199" si="115">O198/O197*10</f>
        <v>5.2</v>
      </c>
      <c r="P199" s="132"/>
      <c r="Q199" s="132"/>
      <c r="R199" s="132">
        <f t="shared" ref="R199:T199" si="116">R198/R197*10</f>
        <v>16.700000000000003</v>
      </c>
      <c r="S199" s="132">
        <f t="shared" si="116"/>
        <v>8.5064935064935057</v>
      </c>
      <c r="T199" s="132">
        <f t="shared" si="116"/>
        <v>12.5</v>
      </c>
      <c r="U199" s="132"/>
      <c r="V199" s="132"/>
      <c r="W199" s="132">
        <f>W198/W197*10</f>
        <v>18.761904761904763</v>
      </c>
      <c r="X199" s="131"/>
      <c r="Y199" s="131"/>
    </row>
    <row r="200" spans="1:25" s="142" customFormat="1" ht="30" customHeight="1" x14ac:dyDescent="0.2">
      <c r="A200" s="31" t="s">
        <v>119</v>
      </c>
      <c r="B200" s="23">
        <v>96513</v>
      </c>
      <c r="C200" s="27">
        <f>SUM(E200:Y200)</f>
        <v>95498</v>
      </c>
      <c r="D200" s="15">
        <f>C200/B200</f>
        <v>0.98948328204490588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5100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120</v>
      </c>
      <c r="B201" s="82">
        <f>B200/B203</f>
        <v>0.91917142857142853</v>
      </c>
      <c r="C201" s="82">
        <f>C200/C203</f>
        <v>0.90950476190476193</v>
      </c>
      <c r="D201" s="15">
        <f>C201/B201</f>
        <v>0.98948328204490599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0.99823840281855547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41" customFormat="1" ht="30" customHeight="1" x14ac:dyDescent="0.2">
      <c r="A202" s="31" t="s">
        <v>121</v>
      </c>
      <c r="B202" s="23">
        <v>190819</v>
      </c>
      <c r="C202" s="27">
        <f>SUM(E202:Y202)</f>
        <v>139917</v>
      </c>
      <c r="D202" s="15">
        <f>C202/B202</f>
        <v>0.73324459304366962</v>
      </c>
      <c r="E202" s="10">
        <v>3500</v>
      </c>
      <c r="F202" s="10">
        <v>3513</v>
      </c>
      <c r="G202" s="10">
        <v>12988</v>
      </c>
      <c r="H202" s="10">
        <v>7003</v>
      </c>
      <c r="I202" s="10">
        <v>6015</v>
      </c>
      <c r="J202" s="10">
        <v>14900</v>
      </c>
      <c r="K202" s="10">
        <v>535</v>
      </c>
      <c r="L202" s="10">
        <v>8100</v>
      </c>
      <c r="M202" s="10">
        <v>3465</v>
      </c>
      <c r="N202" s="10">
        <v>5400</v>
      </c>
      <c r="O202" s="10">
        <v>1545</v>
      </c>
      <c r="P202" s="10">
        <v>3560</v>
      </c>
      <c r="Q202" s="10">
        <v>11103</v>
      </c>
      <c r="R202" s="10">
        <v>7500</v>
      </c>
      <c r="S202" s="10">
        <v>5618</v>
      </c>
      <c r="T202" s="10">
        <v>2536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122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41" customFormat="1" ht="30" customHeight="1" outlineLevel="1" x14ac:dyDescent="0.2">
      <c r="A204" s="31" t="s">
        <v>123</v>
      </c>
      <c r="B204" s="23">
        <v>89005</v>
      </c>
      <c r="C204" s="27">
        <f>SUM(E204:Y204)</f>
        <v>81433.5</v>
      </c>
      <c r="D204" s="15">
        <f t="shared" si="118"/>
        <v>0.91493174540756139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2631</v>
      </c>
      <c r="M204" s="93">
        <v>4229</v>
      </c>
      <c r="N204" s="93">
        <v>1458.5</v>
      </c>
      <c r="O204" s="93">
        <v>2125</v>
      </c>
      <c r="P204" s="93">
        <v>5223</v>
      </c>
      <c r="Q204" s="93">
        <v>3645</v>
      </c>
      <c r="R204" s="93">
        <v>5033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0.77555714285714283</v>
      </c>
      <c r="D205" s="15">
        <f t="shared" si="118"/>
        <v>0.91493174540756128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0.52088695307859834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0.74053594215227558</v>
      </c>
      <c r="Q205" s="16">
        <f t="shared" si="119"/>
        <v>0.50979020979020984</v>
      </c>
      <c r="R205" s="16">
        <f t="shared" si="119"/>
        <v>0.98512429046780192</v>
      </c>
      <c r="S205" s="16">
        <f t="shared" si="119"/>
        <v>0.89129583713950145</v>
      </c>
      <c r="T205" s="16">
        <f t="shared" si="119"/>
        <v>0.79608323133414938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124</v>
      </c>
      <c r="B206" s="26">
        <v>75052</v>
      </c>
      <c r="C206" s="26">
        <f>SUM(E206:Y206)</f>
        <v>71357</v>
      </c>
      <c r="D206" s="15">
        <f t="shared" si="118"/>
        <v>0.9507674678889303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2000</v>
      </c>
      <c r="M206" s="10">
        <v>4146</v>
      </c>
      <c r="N206" s="10">
        <v>1459</v>
      </c>
      <c r="O206" s="113">
        <v>1456</v>
      </c>
      <c r="P206" s="10">
        <v>4739</v>
      </c>
      <c r="Q206" s="10">
        <v>3228</v>
      </c>
      <c r="R206" s="10">
        <v>4604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125</v>
      </c>
      <c r="B207" s="26">
        <v>10126</v>
      </c>
      <c r="C207" s="26">
        <f>SUM(E207:Y207)</f>
        <v>9047</v>
      </c>
      <c r="D207" s="15">
        <f t="shared" si="118"/>
        <v>0.89344262295081966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631</v>
      </c>
      <c r="M207" s="10">
        <v>83</v>
      </c>
      <c r="N207" s="10"/>
      <c r="O207" s="10">
        <v>669</v>
      </c>
      <c r="P207" s="10">
        <v>204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148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196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126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127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128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129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130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42" customFormat="1" ht="30" customHeight="1" x14ac:dyDescent="0.2">
      <c r="A215" s="13" t="s">
        <v>131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43" customFormat="1" ht="30" customHeight="1" outlineLevel="1" x14ac:dyDescent="0.2">
      <c r="A216" s="52" t="s">
        <v>132</v>
      </c>
      <c r="B216" s="23">
        <v>105196</v>
      </c>
      <c r="C216" s="27">
        <f>SUM(E216:Y216)</f>
        <v>111252.4</v>
      </c>
      <c r="D216" s="9">
        <f t="shared" ref="D216:D235" si="122">C216/B216</f>
        <v>1.0575725312749533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4639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133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134</v>
      </c>
      <c r="B218" s="27">
        <f>B216*0.45</f>
        <v>47338.200000000004</v>
      </c>
      <c r="C218" s="27">
        <f>C216*0.45</f>
        <v>50063.58</v>
      </c>
      <c r="D218" s="9">
        <f t="shared" si="122"/>
        <v>1.0575725312749533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2087.5500000000002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135</v>
      </c>
      <c r="B219" s="49">
        <f>B216/B217</f>
        <v>1.0602191068423015</v>
      </c>
      <c r="C219" s="49">
        <f>C216/C217</f>
        <v>0.96558176673783602</v>
      </c>
      <c r="D219" s="9">
        <f>C219/B219</f>
        <v>0.91073794134277763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0.70943569353112101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43" customFormat="1" ht="30" customHeight="1" outlineLevel="1" x14ac:dyDescent="0.2">
      <c r="A220" s="52" t="s">
        <v>136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133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134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135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43" customFormat="1" ht="30" customHeight="1" outlineLevel="1" x14ac:dyDescent="0.2">
      <c r="A224" s="52" t="s">
        <v>137</v>
      </c>
      <c r="B224" s="23">
        <v>221605</v>
      </c>
      <c r="C224" s="27">
        <f>SUM(E224:Y224)</f>
        <v>292355</v>
      </c>
      <c r="D224" s="9">
        <f t="shared" si="122"/>
        <v>1.319261749509262</v>
      </c>
      <c r="E224" s="26"/>
      <c r="F224" s="130">
        <v>7500</v>
      </c>
      <c r="G224" s="26">
        <v>39100</v>
      </c>
      <c r="H224" s="133">
        <v>26593</v>
      </c>
      <c r="I224" s="133">
        <v>7979</v>
      </c>
      <c r="J224" s="130">
        <v>4200</v>
      </c>
      <c r="K224" s="130">
        <v>2320</v>
      </c>
      <c r="L224" s="26">
        <v>30680</v>
      </c>
      <c r="M224" s="130">
        <v>11200</v>
      </c>
      <c r="N224" s="130">
        <v>8500</v>
      </c>
      <c r="O224" s="26">
        <v>4800</v>
      </c>
      <c r="P224" s="26">
        <v>14390</v>
      </c>
      <c r="Q224" s="130">
        <v>2812</v>
      </c>
      <c r="R224" s="130">
        <v>4021</v>
      </c>
      <c r="S224" s="130">
        <v>4200</v>
      </c>
      <c r="T224" s="130">
        <v>55180</v>
      </c>
      <c r="U224" s="130">
        <v>6500</v>
      </c>
      <c r="V224" s="130"/>
      <c r="W224" s="26">
        <v>10386</v>
      </c>
      <c r="X224" s="130">
        <v>33754</v>
      </c>
      <c r="Y224" s="26">
        <v>18240</v>
      </c>
    </row>
    <row r="225" spans="1:25" s="47" customFormat="1" ht="30" hidden="1" customHeight="1" outlineLevel="1" x14ac:dyDescent="0.2">
      <c r="A225" s="13" t="s">
        <v>133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138</v>
      </c>
      <c r="B226" s="23">
        <v>849</v>
      </c>
      <c r="C226" s="27">
        <f>C224*0.19</f>
        <v>55547.45</v>
      </c>
      <c r="D226" s="9">
        <f t="shared" si="122"/>
        <v>65.426914016489988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5052.67</v>
      </c>
      <c r="I226" s="26">
        <f t="shared" si="127"/>
        <v>1516.01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2734.1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10484.200000000001</v>
      </c>
      <c r="U226" s="26">
        <f t="shared" si="127"/>
        <v>1235</v>
      </c>
      <c r="V226" s="26"/>
      <c r="W226" s="26">
        <f t="shared" si="127"/>
        <v>1973.34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139</v>
      </c>
      <c r="B227" s="9">
        <f>B224/B225</f>
        <v>0.65725589989530409</v>
      </c>
      <c r="C227" s="9">
        <f>C224/C225</f>
        <v>1.1035845595174283</v>
      </c>
      <c r="D227" s="9">
        <f t="shared" si="122"/>
        <v>1.679078970144233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0.67983229797786127</v>
      </c>
      <c r="I227" s="92">
        <f t="shared" ref="I227" si="128">I224/I225</f>
        <v>1.1660090603536462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0.90817292521300097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1.0674972432338319</v>
      </c>
      <c r="U227" s="92">
        <f t="shared" ref="U227:Y227" si="131">U224/U225</f>
        <v>1.8065591995553085</v>
      </c>
      <c r="V227" s="92"/>
      <c r="W227" s="92">
        <f t="shared" si="131"/>
        <v>1.1018459579885422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140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19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138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19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141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19"/>
      <c r="Q230" s="119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138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19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158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19"/>
      <c r="Q232" s="119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142</v>
      </c>
      <c r="B233" s="27">
        <f>B231+B229+B226+B222+B218</f>
        <v>126466.70000000001</v>
      </c>
      <c r="C233" s="27">
        <f>C231+C229+C226+C222+C218</f>
        <v>195942.83000000002</v>
      </c>
      <c r="D233" s="9">
        <f t="shared" si="122"/>
        <v>1.5493630339053679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16234.27</v>
      </c>
      <c r="I233" s="26">
        <f t="shared" si="132"/>
        <v>5829.86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19">
        <f t="shared" si="132"/>
        <v>9597.35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24849.279999999999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6938.49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164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19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157</v>
      </c>
      <c r="B235" s="50">
        <v>23.5</v>
      </c>
      <c r="C235" s="50">
        <f>C233/C234*10</f>
        <v>27.673391191362256</v>
      </c>
      <c r="D235" s="9">
        <f t="shared" si="122"/>
        <v>1.1775911145260534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22.595612899633942</v>
      </c>
      <c r="I235" s="51">
        <f t="shared" si="133"/>
        <v>22.407025905142589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25.371692177545139</v>
      </c>
      <c r="Q235" s="118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29.44436808303908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31.89817028319235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0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177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1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181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1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143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2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144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3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145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3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4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146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4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25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</row>
    <row r="246" spans="1:25" ht="20.25" hidden="1" customHeight="1" x14ac:dyDescent="0.25">
      <c r="A246" s="170"/>
      <c r="B246" s="171"/>
      <c r="C246" s="171"/>
      <c r="D246" s="171"/>
      <c r="E246" s="171"/>
      <c r="F246" s="171"/>
      <c r="G246" s="171"/>
      <c r="H246" s="171"/>
      <c r="I246" s="171"/>
      <c r="J246" s="171"/>
      <c r="K246" s="4"/>
      <c r="L246" s="4"/>
      <c r="M246" s="4"/>
      <c r="N246" s="4"/>
      <c r="O246" s="4"/>
      <c r="P246" s="106"/>
      <c r="Q246" s="125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25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26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147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149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27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150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27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150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27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28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153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27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156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28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166</v>
      </c>
      <c r="S261" s="1" t="s">
        <v>169</v>
      </c>
      <c r="U261" s="1" t="s">
        <v>167</v>
      </c>
      <c r="X261" s="95" t="s">
        <v>168</v>
      </c>
      <c r="Y261" s="1" t="s">
        <v>165</v>
      </c>
    </row>
    <row r="262" spans="1:25" ht="16.5" hidden="1" customHeight="1" x14ac:dyDescent="0.25"/>
    <row r="263" spans="1:25" ht="22.5" hidden="1" customHeight="1" x14ac:dyDescent="0.25">
      <c r="A263" s="13" t="s">
        <v>182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27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29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2022-11-02T10:41:05Z</cp:lastPrinted>
  <dcterms:created xsi:type="dcterms:W3CDTF">2017-06-08T05:54:08Z</dcterms:created>
  <dcterms:modified xsi:type="dcterms:W3CDTF">2022-11-02T10:43:39Z</dcterms:modified>
</cp:coreProperties>
</file>