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<sst xmlns="http://schemas.openxmlformats.org/spreadsheetml/2006/main" count="186" uniqueCount="100">
  <si>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</si>
  <si>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</si>
  <si>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</si>
  <si>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</si>
  <si>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</si>
  <si>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</si>
  <si>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</si>
  <si>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</si>
  <si>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</si>
  <si>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</si>
  <si>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</si>
  <si>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</si>
  <si>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</si>
  <si>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</si>
  <si>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</si>
  <si>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</si>
  <si>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</si>
  <si>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</si>
  <si>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</si>
  <si>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</si>
  <si>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</si>
  <si>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</si>
  <si>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</si>
  <si>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</si>
  <si>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</si>
  <si>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</si>
  <si>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</si>
  <si>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</si>
  <si>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</si>
  <si>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</si>
  <si>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</si>
  <si>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</si>
  <si>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</si>
  <si>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</si>
  <si>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</si>
  <si>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</si>
  <si>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</si>
  <si>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</si>
  <si>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</si>
  <si>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</si>
  <si>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</si>
  <si>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</si>
  <si>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</si>
  <si>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</si>
  <si>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</si>
  <si>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</si>
  <si>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</si>
  <si>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</si>
  <si>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</si>
  <si>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</si>
  <si>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</si>
  <si>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</si>
  <si>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</si>
  <si>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</si>
  <si>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</si>
  <si>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</si>
  <si>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</si>
  <si>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</si>
  <si>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</si>
  <si>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</si>
  <si>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</si>
  <si>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</si>
  <si>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</si>
  <si>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</si>
  <si>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</si>
  <si>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</si>
  <si>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</si>
  <si>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</si>
  <si>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</si>
  <si>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</si>
  <si>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</si>
  <si>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</si>
  <si>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</si>
  <si>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</si>
  <si>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</si>
  <si>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</si>
  <si>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</si>
  <si>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</si>
  <si>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</si>
  <si>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</si>
  <si>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</si>
  <si>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</si>
  <si>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</si>
  <si>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</si>
  <si>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</si>
  <si>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</si>
  <si>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</si>
  <si>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</si>
  <si>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</si>
  <si>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</si>
  <si>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</si>
  <si>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</si>
  <si>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</si>
  <si>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</si>
  <si>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</si>
  <si>
    <t xml:space="preserve">Исполнение консолидированного бюджета Чебоксарского района по состоянию на 01.07.2022 (Бюджетные средства) </t>
  </si>
  <si>
    <t>исполнено на 01.07.2022</t>
  </si>
  <si>
    <t xml:space="preserve">Исполнение налоговых и неналоговых доходов бюджетов сельских поселений Чебоксарского района по состоянию на 01.07.2022 года </t>
  </si>
  <si>
    <t>на 01.07.2022</t>
  </si>
  <si>
    <t>01.07.2022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</si>
</sst>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4" fontId="19" fillId="35" borderId="11" xfId="0" applyNumberFormat="1" applyFont="1" applyFill="1" applyBorder="1" applyAlignment="1">
      <alignment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1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14.8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62" t="s">
        <v>95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3"/>
      <c r="AB3" s="163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7" t="s">
        <v>74</v>
      </c>
      <c r="AA5" s="187"/>
      <c r="AB5" s="187"/>
      <c r="AC5" s="187"/>
    </row>
    <row r="6" spans="1:29" ht="19.5" customHeight="1">
      <c r="A6" s="175"/>
      <c r="B6" s="190" t="s">
        <v>0</v>
      </c>
      <c r="C6" s="191"/>
      <c r="D6" s="192"/>
      <c r="E6" s="156" t="s">
        <v>6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  <c r="Y6" s="164" t="s">
        <v>32</v>
      </c>
      <c r="Z6" s="172"/>
      <c r="AA6" s="165"/>
      <c r="AB6" s="164" t="s">
        <v>33</v>
      </c>
      <c r="AC6" s="165"/>
    </row>
    <row r="7" spans="1:29" ht="15.75" customHeight="1">
      <c r="A7" s="176"/>
      <c r="B7" s="193"/>
      <c r="C7" s="194"/>
      <c r="D7" s="195"/>
      <c r="E7" s="181" t="s">
        <v>7</v>
      </c>
      <c r="F7" s="199"/>
      <c r="G7" s="200"/>
      <c r="H7" s="147" t="s">
        <v>8</v>
      </c>
      <c r="I7" s="148"/>
      <c r="J7" s="149"/>
      <c r="K7" s="147" t="s">
        <v>34</v>
      </c>
      <c r="L7" s="148"/>
      <c r="M7" s="149"/>
      <c r="N7" s="147" t="s">
        <v>73</v>
      </c>
      <c r="O7" s="148"/>
      <c r="P7" s="149"/>
      <c r="Q7" s="147" t="s">
        <v>92</v>
      </c>
      <c r="R7" s="149"/>
      <c r="S7" s="141" t="s">
        <v>94</v>
      </c>
      <c r="T7" s="142"/>
      <c r="U7" s="141" t="s">
        <v>93</v>
      </c>
      <c r="V7" s="142"/>
      <c r="W7" s="181" t="s">
        <v>40</v>
      </c>
      <c r="X7" s="182"/>
      <c r="Y7" s="166"/>
      <c r="Z7" s="173"/>
      <c r="AA7" s="167"/>
      <c r="AB7" s="166"/>
      <c r="AC7" s="167"/>
    </row>
    <row r="8" spans="1:29" ht="16.5" customHeight="1">
      <c r="A8" s="176"/>
      <c r="B8" s="193"/>
      <c r="C8" s="194"/>
      <c r="D8" s="195"/>
      <c r="E8" s="201"/>
      <c r="F8" s="202"/>
      <c r="G8" s="203"/>
      <c r="H8" s="150"/>
      <c r="I8" s="151"/>
      <c r="J8" s="152"/>
      <c r="K8" s="150"/>
      <c r="L8" s="151"/>
      <c r="M8" s="152"/>
      <c r="N8" s="150"/>
      <c r="O8" s="151"/>
      <c r="P8" s="152"/>
      <c r="Q8" s="150"/>
      <c r="R8" s="152"/>
      <c r="S8" s="143"/>
      <c r="T8" s="144"/>
      <c r="U8" s="143"/>
      <c r="V8" s="144"/>
      <c r="W8" s="183"/>
      <c r="X8" s="184"/>
      <c r="Y8" s="166"/>
      <c r="Z8" s="173"/>
      <c r="AA8" s="167"/>
      <c r="AB8" s="166"/>
      <c r="AC8" s="167"/>
    </row>
    <row r="9" spans="1:29" ht="127.5" customHeight="1">
      <c r="A9" s="176"/>
      <c r="B9" s="196"/>
      <c r="C9" s="197"/>
      <c r="D9" s="198"/>
      <c r="E9" s="170" t="s">
        <v>79</v>
      </c>
      <c r="F9" s="32"/>
      <c r="G9" s="31"/>
      <c r="H9" s="159"/>
      <c r="I9" s="160"/>
      <c r="J9" s="161"/>
      <c r="K9" s="159"/>
      <c r="L9" s="160"/>
      <c r="M9" s="161"/>
      <c r="N9" s="153"/>
      <c r="O9" s="154"/>
      <c r="P9" s="155"/>
      <c r="Q9" s="153"/>
      <c r="R9" s="155"/>
      <c r="S9" s="145"/>
      <c r="T9" s="146"/>
      <c r="U9" s="145"/>
      <c r="V9" s="146"/>
      <c r="W9" s="185"/>
      <c r="X9" s="186"/>
      <c r="Y9" s="168"/>
      <c r="Z9" s="174"/>
      <c r="AA9" s="169"/>
      <c r="AB9" s="168"/>
      <c r="AC9" s="169"/>
    </row>
    <row r="10" spans="1:29" ht="42" customHeight="1">
      <c r="A10" s="177"/>
      <c r="B10" s="10" t="s">
        <v>79</v>
      </c>
      <c r="C10" s="10" t="s">
        <v>10</v>
      </c>
      <c r="D10" s="11" t="s">
        <v>11</v>
      </c>
      <c r="E10" s="171"/>
      <c r="F10" s="29" t="s">
        <v>96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29" s="110" customFormat="1" ht="19.5" customHeight="1">
      <c r="A12" s="98" t="s">
        <v>43</v>
      </c>
      <c r="B12" s="99">
        <f>E12+H12+N12+Q12+S12+W12</f>
        <v>10970014.5</v>
      </c>
      <c r="C12" s="99">
        <f>F12+I12+O12+R12+T12+X12</f>
        <v>3893133.49</v>
      </c>
      <c r="D12" s="100">
        <f aca="true" t="shared" si="0" ref="D12:D28">C12/B12*100</f>
        <v>35.48886366558585</v>
      </c>
      <c r="E12" s="101">
        <v>3082600</v>
      </c>
      <c r="F12" s="101">
        <v>1287775.82</v>
      </c>
      <c r="G12" s="100">
        <f aca="true" t="shared" si="1" ref="G12:G28">F12/E12*100</f>
        <v>41.77563809770973</v>
      </c>
      <c r="H12" s="101">
        <v>7887414.5</v>
      </c>
      <c r="I12" s="101">
        <v>2605357.67</v>
      </c>
      <c r="J12" s="102">
        <f aca="true" t="shared" si="2" ref="J12:J28">I12/H12*100</f>
        <v>33.03183406932652</v>
      </c>
      <c r="K12" s="101">
        <v>2662200</v>
      </c>
      <c r="L12" s="101">
        <v>1331100</v>
      </c>
      <c r="M12" s="100">
        <f aca="true" t="shared" si="3" ref="M12:M28">L12/K12*100</f>
        <v>50</v>
      </c>
      <c r="N12" s="103">
        <v>0</v>
      </c>
      <c r="O12" s="104">
        <v>0</v>
      </c>
      <c r="P12" s="105"/>
      <c r="Q12" s="106">
        <v>0</v>
      </c>
      <c r="R12" s="106">
        <v>0</v>
      </c>
      <c r="S12" s="100"/>
      <c r="T12" s="100"/>
      <c r="U12" s="100"/>
      <c r="V12" s="100"/>
      <c r="W12" s="100"/>
      <c r="X12" s="107"/>
      <c r="Y12" s="99">
        <v>12050962.19</v>
      </c>
      <c r="Z12" s="99">
        <v>4138701.7</v>
      </c>
      <c r="AA12" s="108">
        <f>Z12/Y12*100</f>
        <v>34.34332989140347</v>
      </c>
      <c r="AB12" s="109">
        <f aca="true" t="shared" si="4" ref="AB12:AB32">B12-Y12</f>
        <v>-1080947.6899999995</v>
      </c>
      <c r="AC12" s="109">
        <f aca="true" t="shared" si="5" ref="AC12:AC32">C12-Z12</f>
        <v>-245568.20999999996</v>
      </c>
    </row>
    <row r="13" spans="1:29" s="110" customFormat="1" ht="19.5" customHeight="1">
      <c r="A13" s="98" t="s">
        <v>44</v>
      </c>
      <c r="B13" s="99">
        <f>E13+H13+N13+Q13+S13+W13</f>
        <v>16109153.2</v>
      </c>
      <c r="C13" s="99">
        <f>F13+I13+O13+R13+T13+X13</f>
        <v>3095853.06</v>
      </c>
      <c r="D13" s="100">
        <f t="shared" si="0"/>
        <v>19.217975157129924</v>
      </c>
      <c r="E13" s="101">
        <v>1471500</v>
      </c>
      <c r="F13" s="101">
        <v>461578.75</v>
      </c>
      <c r="G13" s="100">
        <f t="shared" si="1"/>
        <v>31.36790689772341</v>
      </c>
      <c r="H13" s="101">
        <v>14637653.2</v>
      </c>
      <c r="I13" s="101">
        <v>2634274.31</v>
      </c>
      <c r="J13" s="102">
        <f t="shared" si="2"/>
        <v>17.996561839571388</v>
      </c>
      <c r="K13" s="101">
        <v>1800400</v>
      </c>
      <c r="L13" s="101">
        <v>900198</v>
      </c>
      <c r="M13" s="100">
        <f t="shared" si="3"/>
        <v>49.999888913574765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0</v>
      </c>
      <c r="S13" s="100"/>
      <c r="T13" s="100"/>
      <c r="U13" s="100"/>
      <c r="V13" s="100"/>
      <c r="W13" s="111"/>
      <c r="X13" s="101">
        <v>0</v>
      </c>
      <c r="Y13" s="99">
        <v>16195353.2</v>
      </c>
      <c r="Z13" s="99">
        <v>1809668.51</v>
      </c>
      <c r="AA13" s="108">
        <f aca="true" t="shared" si="6" ref="AA13:AA31">Z13/Y13*100</f>
        <v>11.1739984157925</v>
      </c>
      <c r="AB13" s="109">
        <f t="shared" si="4"/>
        <v>-86200</v>
      </c>
      <c r="AC13" s="112">
        <f t="shared" si="5"/>
        <v>1286184.55</v>
      </c>
    </row>
    <row r="14" spans="1:29" s="110" customFormat="1" ht="19.5" customHeight="1">
      <c r="A14" s="98" t="s">
        <v>45</v>
      </c>
      <c r="B14" s="99">
        <f>E14+H14+N14+Q14+S14+W14+U14</f>
        <v>78276131</v>
      </c>
      <c r="C14" s="99">
        <f>F14+I14+O14+R14+T14+X14+V14</f>
        <v>20175082.3</v>
      </c>
      <c r="D14" s="100">
        <f t="shared" si="0"/>
        <v>25.77424566372602</v>
      </c>
      <c r="E14" s="101">
        <v>6996000</v>
      </c>
      <c r="F14" s="101">
        <v>2795898.55</v>
      </c>
      <c r="G14" s="100">
        <f t="shared" si="1"/>
        <v>39.96424456832475</v>
      </c>
      <c r="H14" s="101">
        <v>71280131</v>
      </c>
      <c r="I14" s="101">
        <v>17277383.75</v>
      </c>
      <c r="J14" s="102">
        <f t="shared" si="2"/>
        <v>24.2387093115752</v>
      </c>
      <c r="K14" s="101">
        <v>14964300</v>
      </c>
      <c r="L14" s="101">
        <v>7482150</v>
      </c>
      <c r="M14" s="100">
        <f t="shared" si="3"/>
        <v>50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0</v>
      </c>
      <c r="R14" s="106">
        <v>101800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80596689</v>
      </c>
      <c r="Z14" s="99">
        <v>16184149.79</v>
      </c>
      <c r="AA14" s="108">
        <f t="shared" si="6"/>
        <v>20.08041520167162</v>
      </c>
      <c r="AB14" s="112">
        <f t="shared" si="4"/>
        <v>-2320558</v>
      </c>
      <c r="AC14" s="112">
        <f t="shared" si="5"/>
        <v>3990932.5100000016</v>
      </c>
    </row>
    <row r="15" spans="1:29" s="110" customFormat="1" ht="19.5" customHeight="1">
      <c r="A15" s="98" t="s">
        <v>46</v>
      </c>
      <c r="B15" s="99">
        <f aca="true" t="shared" si="8" ref="B15:B28">E15+H15+N15+Q15+S15+W15+U15</f>
        <v>33073876.24</v>
      </c>
      <c r="C15" s="99">
        <f>F15+I15+O15+R15+T15+X15+V15</f>
        <v>7498708.6899999995</v>
      </c>
      <c r="D15" s="100">
        <f t="shared" si="0"/>
        <v>22.67260310096631</v>
      </c>
      <c r="E15" s="101">
        <v>5206900</v>
      </c>
      <c r="F15" s="101">
        <v>2566624.36</v>
      </c>
      <c r="G15" s="100">
        <f t="shared" si="1"/>
        <v>49.292753077646964</v>
      </c>
      <c r="H15" s="101">
        <v>27859832.6</v>
      </c>
      <c r="I15" s="101">
        <v>4362562</v>
      </c>
      <c r="J15" s="102">
        <f t="shared" si="2"/>
        <v>15.658967024805454</v>
      </c>
      <c r="K15" s="101">
        <v>5181250</v>
      </c>
      <c r="L15" s="101">
        <v>2590626</v>
      </c>
      <c r="M15" s="100">
        <f t="shared" si="3"/>
        <v>50.000019300361885</v>
      </c>
      <c r="N15" s="101">
        <v>0</v>
      </c>
      <c r="O15" s="101">
        <v>640880</v>
      </c>
      <c r="P15" s="105"/>
      <c r="Q15" s="106">
        <v>78501.31</v>
      </c>
      <c r="R15" s="106">
        <v>0</v>
      </c>
      <c r="S15" s="100"/>
      <c r="T15" s="100"/>
      <c r="U15" s="101">
        <v>0</v>
      </c>
      <c r="V15" s="101">
        <v>0</v>
      </c>
      <c r="W15" s="101">
        <v>-71357.67</v>
      </c>
      <c r="X15" s="101">
        <v>-71357.67</v>
      </c>
      <c r="Y15" s="99">
        <v>36491284.6</v>
      </c>
      <c r="Z15" s="99">
        <v>6239197.01</v>
      </c>
      <c r="AA15" s="108">
        <f t="shared" si="6"/>
        <v>17.09777301180567</v>
      </c>
      <c r="AB15" s="112">
        <f t="shared" si="4"/>
        <v>-3417408.360000003</v>
      </c>
      <c r="AC15" s="112">
        <f t="shared" si="5"/>
        <v>1259511.6799999997</v>
      </c>
    </row>
    <row r="16" spans="1:29" s="110" customFormat="1" ht="19.5" customHeight="1">
      <c r="A16" s="98" t="s">
        <v>47</v>
      </c>
      <c r="B16" s="99">
        <f t="shared" si="8"/>
        <v>110199984.55</v>
      </c>
      <c r="C16" s="99">
        <f aca="true" t="shared" si="9" ref="C16:C28">F16+I16+O16+R16+T16+X16+V16</f>
        <v>26702598.31</v>
      </c>
      <c r="D16" s="100">
        <f t="shared" si="0"/>
        <v>24.2310363463658</v>
      </c>
      <c r="E16" s="101">
        <v>9363400</v>
      </c>
      <c r="F16" s="101">
        <v>3336117.15</v>
      </c>
      <c r="G16" s="100">
        <f t="shared" si="1"/>
        <v>35.6293349637952</v>
      </c>
      <c r="H16" s="101">
        <v>100451670</v>
      </c>
      <c r="I16" s="101">
        <v>22677631.49</v>
      </c>
      <c r="J16" s="102">
        <f>I16/H16*100</f>
        <v>22.575663988463308</v>
      </c>
      <c r="K16" s="101">
        <v>5132350</v>
      </c>
      <c r="L16" s="101">
        <v>2566140</v>
      </c>
      <c r="M16" s="100">
        <f>L16/K16*100</f>
        <v>49.999318051185135</v>
      </c>
      <c r="N16" s="101">
        <v>388230</v>
      </c>
      <c r="O16" s="101">
        <v>218300</v>
      </c>
      <c r="P16" s="105">
        <f t="shared" si="7"/>
        <v>56.229554645442136</v>
      </c>
      <c r="Q16" s="106">
        <v>0</v>
      </c>
      <c r="R16" s="106">
        <v>473865.12</v>
      </c>
      <c r="S16" s="100"/>
      <c r="T16" s="100"/>
      <c r="U16" s="101">
        <v>0</v>
      </c>
      <c r="V16" s="101">
        <v>0</v>
      </c>
      <c r="W16" s="101">
        <v>-3315.45</v>
      </c>
      <c r="X16" s="101">
        <v>-3315.45</v>
      </c>
      <c r="Y16" s="99">
        <v>117065064</v>
      </c>
      <c r="Z16" s="99">
        <v>14133412.98</v>
      </c>
      <c r="AA16" s="108">
        <f t="shared" si="6"/>
        <v>12.073126257377693</v>
      </c>
      <c r="AB16" s="112">
        <f t="shared" si="4"/>
        <v>-6865079.450000003</v>
      </c>
      <c r="AC16" s="112">
        <f t="shared" si="5"/>
        <v>12569185.329999998</v>
      </c>
    </row>
    <row r="17" spans="1:29" s="110" customFormat="1" ht="19.5" customHeight="1">
      <c r="A17" s="98" t="s">
        <v>48</v>
      </c>
      <c r="B17" s="99">
        <f t="shared" si="8"/>
        <v>23086280.74</v>
      </c>
      <c r="C17" s="99">
        <f>F17+I17+O17+R17+T17+X17+V17</f>
        <v>5632072.220000001</v>
      </c>
      <c r="D17" s="100">
        <f t="shared" si="0"/>
        <v>24.39575383938609</v>
      </c>
      <c r="E17" s="101">
        <v>2547500</v>
      </c>
      <c r="F17" s="101">
        <v>2205914.89</v>
      </c>
      <c r="G17" s="100">
        <f t="shared" si="1"/>
        <v>86.59135976447499</v>
      </c>
      <c r="H17" s="101">
        <v>20538780.74</v>
      </c>
      <c r="I17" s="101">
        <v>3426157.33</v>
      </c>
      <c r="J17" s="102">
        <f t="shared" si="2"/>
        <v>16.681405646088027</v>
      </c>
      <c r="K17" s="101">
        <v>3288000</v>
      </c>
      <c r="L17" s="101">
        <v>1644000</v>
      </c>
      <c r="M17" s="100">
        <f t="shared" si="3"/>
        <v>50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0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24809609.24</v>
      </c>
      <c r="Z17" s="99">
        <v>3351416.5</v>
      </c>
      <c r="AA17" s="108">
        <f t="shared" si="6"/>
        <v>13.508542063599227</v>
      </c>
      <c r="AB17" s="112">
        <f t="shared" si="4"/>
        <v>-1723328.5</v>
      </c>
      <c r="AC17" s="112">
        <f t="shared" si="5"/>
        <v>2280655.7200000007</v>
      </c>
    </row>
    <row r="18" spans="1:29" s="110" customFormat="1" ht="19.5" customHeight="1">
      <c r="A18" s="98" t="s">
        <v>49</v>
      </c>
      <c r="B18" s="99">
        <f t="shared" si="8"/>
        <v>68001707.05</v>
      </c>
      <c r="C18" s="99">
        <f t="shared" si="9"/>
        <v>33008198.53</v>
      </c>
      <c r="D18" s="100">
        <f t="shared" si="0"/>
        <v>48.54024988774161</v>
      </c>
      <c r="E18" s="101">
        <v>8372200</v>
      </c>
      <c r="F18" s="101">
        <v>3526279.73</v>
      </c>
      <c r="G18" s="100">
        <f t="shared" si="1"/>
        <v>42.11891414443038</v>
      </c>
      <c r="H18" s="101">
        <v>59629507.05</v>
      </c>
      <c r="I18" s="101">
        <v>28906518.8</v>
      </c>
      <c r="J18" s="102">
        <f t="shared" si="2"/>
        <v>48.47687031147443</v>
      </c>
      <c r="K18" s="101">
        <v>8568500</v>
      </c>
      <c r="L18" s="101">
        <v>4284252</v>
      </c>
      <c r="M18" s="100">
        <f t="shared" si="3"/>
        <v>50.00002334130828</v>
      </c>
      <c r="N18" s="101">
        <v>0</v>
      </c>
      <c r="O18" s="101">
        <v>115900</v>
      </c>
      <c r="P18" s="105"/>
      <c r="Q18" s="106">
        <v>0</v>
      </c>
      <c r="R18" s="106">
        <v>459500</v>
      </c>
      <c r="S18" s="100"/>
      <c r="T18" s="101"/>
      <c r="U18" s="101"/>
      <c r="V18" s="101"/>
      <c r="W18" s="101">
        <v>0</v>
      </c>
      <c r="X18" s="101">
        <v>0</v>
      </c>
      <c r="Y18" s="99">
        <v>69575371.05</v>
      </c>
      <c r="Z18" s="99">
        <v>14510329</v>
      </c>
      <c r="AA18" s="108">
        <f t="shared" si="6"/>
        <v>20.855553884969186</v>
      </c>
      <c r="AB18" s="112">
        <f t="shared" si="4"/>
        <v>-1573664</v>
      </c>
      <c r="AC18" s="112">
        <f t="shared" si="5"/>
        <v>18497869.53</v>
      </c>
    </row>
    <row r="19" spans="1:29" s="110" customFormat="1" ht="19.5" customHeight="1">
      <c r="A19" s="98" t="s">
        <v>50</v>
      </c>
      <c r="B19" s="99">
        <f t="shared" si="8"/>
        <v>82909037.97</v>
      </c>
      <c r="C19" s="99">
        <f t="shared" si="9"/>
        <v>20483764.19</v>
      </c>
      <c r="D19" s="100">
        <f t="shared" si="0"/>
        <v>24.706310302879036</v>
      </c>
      <c r="E19" s="101">
        <v>19767096</v>
      </c>
      <c r="F19" s="101">
        <v>6164998.74</v>
      </c>
      <c r="G19" s="100">
        <f t="shared" si="1"/>
        <v>31.18818636789137</v>
      </c>
      <c r="H19" s="101">
        <v>63084970</v>
      </c>
      <c r="I19" s="101">
        <v>13891205.65</v>
      </c>
      <c r="J19" s="102">
        <f t="shared" si="2"/>
        <v>22.019833963620812</v>
      </c>
      <c r="K19" s="101">
        <v>24754900</v>
      </c>
      <c r="L19" s="101">
        <v>12377430</v>
      </c>
      <c r="M19" s="100">
        <f t="shared" si="3"/>
        <v>49.999919207914395</v>
      </c>
      <c r="N19" s="101">
        <v>0</v>
      </c>
      <c r="O19" s="101">
        <v>0</v>
      </c>
      <c r="P19" s="105"/>
      <c r="Q19" s="106">
        <v>56971.97</v>
      </c>
      <c r="R19" s="106">
        <v>427559.8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98269509.9</v>
      </c>
      <c r="Z19" s="99">
        <v>14054575.5</v>
      </c>
      <c r="AA19" s="108">
        <f t="shared" si="6"/>
        <v>14.302071430194443</v>
      </c>
      <c r="AB19" s="112">
        <f t="shared" si="4"/>
        <v>-15360471.930000007</v>
      </c>
      <c r="AC19" s="112">
        <f t="shared" si="5"/>
        <v>6429188.690000001</v>
      </c>
    </row>
    <row r="20" spans="1:29" s="110" customFormat="1" ht="19.5" customHeight="1">
      <c r="A20" s="98" t="s">
        <v>51</v>
      </c>
      <c r="B20" s="99">
        <f t="shared" si="8"/>
        <v>27473409.61</v>
      </c>
      <c r="C20" s="99">
        <f t="shared" si="9"/>
        <v>14151430.69</v>
      </c>
      <c r="D20" s="100">
        <f t="shared" si="0"/>
        <v>51.50955374992496</v>
      </c>
      <c r="E20" s="101">
        <v>3197600</v>
      </c>
      <c r="F20" s="101">
        <v>2202741.17</v>
      </c>
      <c r="G20" s="114">
        <f t="shared" si="1"/>
        <v>68.88732705779334</v>
      </c>
      <c r="H20" s="101">
        <v>23878315.2</v>
      </c>
      <c r="I20" s="101">
        <v>11617838.87</v>
      </c>
      <c r="J20" s="102">
        <f t="shared" si="2"/>
        <v>48.65434923984922</v>
      </c>
      <c r="K20" s="101">
        <v>5370700</v>
      </c>
      <c r="L20" s="101">
        <v>2685348</v>
      </c>
      <c r="M20" s="100">
        <f>L20/K20*100</f>
        <v>49.9999627609064</v>
      </c>
      <c r="N20" s="101">
        <v>0</v>
      </c>
      <c r="O20" s="101">
        <v>0</v>
      </c>
      <c r="P20" s="105"/>
      <c r="Q20" s="106">
        <v>399458.76</v>
      </c>
      <c r="R20" s="106">
        <v>332815</v>
      </c>
      <c r="S20" s="100"/>
      <c r="T20" s="101">
        <v>0</v>
      </c>
      <c r="U20" s="101"/>
      <c r="V20" s="101"/>
      <c r="W20" s="101">
        <v>-1964.35</v>
      </c>
      <c r="X20" s="101">
        <v>-1964.35</v>
      </c>
      <c r="Y20" s="99">
        <v>29025147.84</v>
      </c>
      <c r="Z20" s="99">
        <v>5646036.61</v>
      </c>
      <c r="AA20" s="108">
        <f t="shared" si="6"/>
        <v>19.452223434394057</v>
      </c>
      <c r="AB20" s="112">
        <f t="shared" si="4"/>
        <v>-1551738.2300000004</v>
      </c>
      <c r="AC20" s="112">
        <f t="shared" si="5"/>
        <v>8505394.079999998</v>
      </c>
    </row>
    <row r="21" spans="1:29" s="110" customFormat="1" ht="19.5" customHeight="1">
      <c r="A21" s="98" t="s">
        <v>58</v>
      </c>
      <c r="B21" s="99">
        <f t="shared" si="8"/>
        <v>44148876.81</v>
      </c>
      <c r="C21" s="99">
        <f>F21+I21+O21+R21+T21+X21+V21</f>
        <v>10392540.68</v>
      </c>
      <c r="D21" s="100">
        <f t="shared" si="0"/>
        <v>23.539762347127308</v>
      </c>
      <c r="E21" s="101">
        <v>9975086</v>
      </c>
      <c r="F21" s="101">
        <v>4236207.61</v>
      </c>
      <c r="G21" s="114">
        <f t="shared" si="1"/>
        <v>42.46788057767121</v>
      </c>
      <c r="H21" s="101">
        <v>32791416.2</v>
      </c>
      <c r="I21" s="101">
        <v>5002597.87</v>
      </c>
      <c r="J21" s="102">
        <f t="shared" si="2"/>
        <v>15.255815239843166</v>
      </c>
      <c r="K21" s="101">
        <v>7925600</v>
      </c>
      <c r="L21" s="101">
        <v>3962802</v>
      </c>
      <c r="M21" s="100">
        <f>L21/K21*100</f>
        <v>50.000025234682546</v>
      </c>
      <c r="N21" s="101">
        <v>0</v>
      </c>
      <c r="O21" s="101">
        <v>46013.5</v>
      </c>
      <c r="P21" s="105" t="e">
        <f t="shared" si="7"/>
        <v>#DIV/0!</v>
      </c>
      <c r="Q21" s="106">
        <v>1382374.61</v>
      </c>
      <c r="R21" s="106">
        <v>1107721.7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45983359.76</v>
      </c>
      <c r="Z21" s="99">
        <v>5581862.54</v>
      </c>
      <c r="AA21" s="108">
        <f t="shared" si="6"/>
        <v>12.138874952011554</v>
      </c>
      <c r="AB21" s="112">
        <f t="shared" si="4"/>
        <v>-1834482.9499999955</v>
      </c>
      <c r="AC21" s="112">
        <f t="shared" si="5"/>
        <v>4810678.14</v>
      </c>
    </row>
    <row r="22" spans="1:29" s="110" customFormat="1" ht="19.5" customHeight="1">
      <c r="A22" s="98" t="s">
        <v>52</v>
      </c>
      <c r="B22" s="99">
        <f t="shared" si="8"/>
        <v>19674051.130000003</v>
      </c>
      <c r="C22" s="99">
        <f t="shared" si="9"/>
        <v>3611534.17</v>
      </c>
      <c r="D22" s="100">
        <f t="shared" si="0"/>
        <v>18.35684041957656</v>
      </c>
      <c r="E22" s="101">
        <v>2417500</v>
      </c>
      <c r="F22" s="101">
        <v>801583.69</v>
      </c>
      <c r="G22" s="114">
        <f t="shared" si="1"/>
        <v>33.15754663908997</v>
      </c>
      <c r="H22" s="101">
        <v>17068777.96</v>
      </c>
      <c r="I22" s="101">
        <v>2761781.47</v>
      </c>
      <c r="J22" s="102">
        <f t="shared" si="2"/>
        <v>16.180311657179704</v>
      </c>
      <c r="K22" s="101">
        <v>3489500</v>
      </c>
      <c r="L22" s="101">
        <v>1744752</v>
      </c>
      <c r="M22" s="100">
        <f t="shared" si="3"/>
        <v>50.00005731480155</v>
      </c>
      <c r="N22" s="101">
        <v>0</v>
      </c>
      <c r="O22" s="101">
        <v>0</v>
      </c>
      <c r="P22" s="105" t="e">
        <f t="shared" si="7"/>
        <v>#DIV/0!</v>
      </c>
      <c r="Q22" s="106">
        <v>187774.16</v>
      </c>
      <c r="R22" s="106">
        <v>48170</v>
      </c>
      <c r="S22" s="100"/>
      <c r="T22" s="101"/>
      <c r="U22" s="101"/>
      <c r="V22" s="101"/>
      <c r="W22" s="115">
        <v>-0.99</v>
      </c>
      <c r="X22" s="101">
        <v>-0.99</v>
      </c>
      <c r="Y22" s="99">
        <v>20455044.12</v>
      </c>
      <c r="Z22" s="99">
        <v>3849739.99</v>
      </c>
      <c r="AA22" s="108">
        <f t="shared" si="6"/>
        <v>18.82049223367796</v>
      </c>
      <c r="AB22" s="112">
        <f t="shared" si="4"/>
        <v>-780992.9899999984</v>
      </c>
      <c r="AC22" s="112">
        <f t="shared" si="5"/>
        <v>-238205.8200000003</v>
      </c>
    </row>
    <row r="23" spans="1:29" s="110" customFormat="1" ht="19.5" customHeight="1">
      <c r="A23" s="98" t="s">
        <v>53</v>
      </c>
      <c r="B23" s="99">
        <f t="shared" si="8"/>
        <v>36366477.080000006</v>
      </c>
      <c r="C23" s="99">
        <f t="shared" si="9"/>
        <v>14185329.390000002</v>
      </c>
      <c r="D23" s="100">
        <f t="shared" si="0"/>
        <v>39.00660863793519</v>
      </c>
      <c r="E23" s="101">
        <v>13294200</v>
      </c>
      <c r="F23" s="101">
        <v>4731163.17</v>
      </c>
      <c r="G23" s="100">
        <f t="shared" si="1"/>
        <v>35.588175068827006</v>
      </c>
      <c r="H23" s="101">
        <v>23044202.2</v>
      </c>
      <c r="I23" s="101">
        <v>7497963.95</v>
      </c>
      <c r="J23" s="102">
        <f t="shared" si="2"/>
        <v>32.537311923083195</v>
      </c>
      <c r="K23" s="101">
        <v>4223600</v>
      </c>
      <c r="L23" s="101">
        <v>2111802</v>
      </c>
      <c r="M23" s="100">
        <f t="shared" si="3"/>
        <v>50.000047352969034</v>
      </c>
      <c r="N23" s="101">
        <v>0</v>
      </c>
      <c r="O23" s="101">
        <v>0</v>
      </c>
      <c r="P23" s="105" t="e">
        <f t="shared" si="7"/>
        <v>#DIV/0!</v>
      </c>
      <c r="Q23" s="106">
        <v>28075.57</v>
      </c>
      <c r="R23" s="106">
        <v>1956202.96</v>
      </c>
      <c r="S23" s="100"/>
      <c r="T23" s="101"/>
      <c r="U23" s="101"/>
      <c r="V23" s="101">
        <v>0</v>
      </c>
      <c r="W23" s="101">
        <v>-0.69</v>
      </c>
      <c r="X23" s="101">
        <v>-0.69</v>
      </c>
      <c r="Y23" s="99">
        <v>40636913.28</v>
      </c>
      <c r="Z23" s="99">
        <v>13637607.16</v>
      </c>
      <c r="AA23" s="108">
        <f t="shared" si="6"/>
        <v>33.55965318042975</v>
      </c>
      <c r="AB23" s="112">
        <f t="shared" si="4"/>
        <v>-4270436.1999999955</v>
      </c>
      <c r="AC23" s="112">
        <f t="shared" si="5"/>
        <v>547722.2300000023</v>
      </c>
    </row>
    <row r="24" spans="1:29" s="110" customFormat="1" ht="19.5" customHeight="1">
      <c r="A24" s="98" t="s">
        <v>54</v>
      </c>
      <c r="B24" s="99">
        <f t="shared" si="8"/>
        <v>24163522.58</v>
      </c>
      <c r="C24" s="99">
        <f t="shared" si="9"/>
        <v>7062068.63</v>
      </c>
      <c r="D24" s="100">
        <f t="shared" si="0"/>
        <v>29.226155278557076</v>
      </c>
      <c r="E24" s="101">
        <v>3591400</v>
      </c>
      <c r="F24" s="101">
        <v>1673643.04</v>
      </c>
      <c r="G24" s="100">
        <f t="shared" si="1"/>
        <v>46.60141003508381</v>
      </c>
      <c r="H24" s="101">
        <v>20572122.58</v>
      </c>
      <c r="I24" s="101">
        <v>5388325.59</v>
      </c>
      <c r="J24" s="102">
        <f t="shared" si="2"/>
        <v>26.19236575635843</v>
      </c>
      <c r="K24" s="101">
        <v>1865000</v>
      </c>
      <c r="L24" s="101">
        <v>932502</v>
      </c>
      <c r="M24" s="100">
        <f t="shared" si="3"/>
        <v>50.00010723860589</v>
      </c>
      <c r="N24" s="101">
        <v>0</v>
      </c>
      <c r="O24" s="101">
        <v>100</v>
      </c>
      <c r="P24" s="105"/>
      <c r="Q24" s="106">
        <v>0</v>
      </c>
      <c r="R24" s="106">
        <v>0</v>
      </c>
      <c r="S24" s="100"/>
      <c r="T24" s="101"/>
      <c r="U24" s="101"/>
      <c r="V24" s="101"/>
      <c r="W24" s="116"/>
      <c r="X24" s="107"/>
      <c r="Y24" s="99">
        <v>24745385.58</v>
      </c>
      <c r="Z24" s="99">
        <v>4671944.79</v>
      </c>
      <c r="AA24" s="108">
        <f t="shared" si="6"/>
        <v>18.880064628194816</v>
      </c>
      <c r="AB24" s="112">
        <f t="shared" si="4"/>
        <v>-581863</v>
      </c>
      <c r="AC24" s="112">
        <f t="shared" si="5"/>
        <v>2390123.84</v>
      </c>
    </row>
    <row r="25" spans="1:29" s="110" customFormat="1" ht="19.5" customHeight="1">
      <c r="A25" s="98" t="s">
        <v>55</v>
      </c>
      <c r="B25" s="99">
        <f t="shared" si="8"/>
        <v>18536221.6</v>
      </c>
      <c r="C25" s="99">
        <f t="shared" si="9"/>
        <v>5350311.83</v>
      </c>
      <c r="D25" s="100">
        <f t="shared" si="0"/>
        <v>28.86409078104677</v>
      </c>
      <c r="E25" s="101">
        <v>4792160</v>
      </c>
      <c r="F25" s="101">
        <v>2496769.55</v>
      </c>
      <c r="G25" s="100">
        <f t="shared" si="1"/>
        <v>52.10113080531534</v>
      </c>
      <c r="H25" s="101">
        <v>12894561.6</v>
      </c>
      <c r="I25" s="101">
        <v>2853542.28</v>
      </c>
      <c r="J25" s="102">
        <f t="shared" si="2"/>
        <v>22.129812307849225</v>
      </c>
      <c r="K25" s="101">
        <v>2706300</v>
      </c>
      <c r="L25" s="101">
        <v>1353150</v>
      </c>
      <c r="M25" s="100">
        <f t="shared" si="3"/>
        <v>50</v>
      </c>
      <c r="N25" s="101">
        <v>0</v>
      </c>
      <c r="O25" s="101">
        <v>0</v>
      </c>
      <c r="P25" s="105" t="e">
        <f t="shared" si="7"/>
        <v>#DIV/0!</v>
      </c>
      <c r="Q25" s="106">
        <v>849500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18673873.6</v>
      </c>
      <c r="Z25" s="99">
        <v>4840358.84</v>
      </c>
      <c r="AA25" s="108">
        <f t="shared" si="6"/>
        <v>25.920486256263402</v>
      </c>
      <c r="AB25" s="112">
        <f t="shared" si="4"/>
        <v>-137652</v>
      </c>
      <c r="AC25" s="112">
        <f t="shared" si="5"/>
        <v>509952.9900000002</v>
      </c>
    </row>
    <row r="26" spans="1:29" s="110" customFormat="1" ht="19.5" customHeight="1">
      <c r="A26" s="98" t="s">
        <v>56</v>
      </c>
      <c r="B26" s="99">
        <f t="shared" si="8"/>
        <v>20249582.2</v>
      </c>
      <c r="C26" s="99">
        <f t="shared" si="9"/>
        <v>4234725.79</v>
      </c>
      <c r="D26" s="100">
        <f t="shared" si="0"/>
        <v>20.91265759547375</v>
      </c>
      <c r="E26" s="101">
        <v>2973700</v>
      </c>
      <c r="F26" s="101">
        <v>1027553.32</v>
      </c>
      <c r="G26" s="100">
        <f t="shared" si="1"/>
        <v>34.55470693075966</v>
      </c>
      <c r="H26" s="101">
        <v>17275882.2</v>
      </c>
      <c r="I26" s="101">
        <v>3207172.47</v>
      </c>
      <c r="J26" s="102">
        <f t="shared" si="2"/>
        <v>18.56444975064718</v>
      </c>
      <c r="K26" s="101">
        <v>2868000</v>
      </c>
      <c r="L26" s="101">
        <v>1434000</v>
      </c>
      <c r="M26" s="100">
        <f t="shared" si="3"/>
        <v>50</v>
      </c>
      <c r="N26" s="101">
        <v>0</v>
      </c>
      <c r="O26" s="101">
        <v>0</v>
      </c>
      <c r="P26" s="105" t="e">
        <f t="shared" si="7"/>
        <v>#DIV/0!</v>
      </c>
      <c r="Q26" s="106"/>
      <c r="R26" s="106"/>
      <c r="S26" s="100"/>
      <c r="T26" s="101"/>
      <c r="U26" s="101"/>
      <c r="V26" s="101"/>
      <c r="W26" s="100"/>
      <c r="X26" s="107"/>
      <c r="Y26" s="99">
        <v>22471417.2</v>
      </c>
      <c r="Z26" s="99">
        <v>5206159.85</v>
      </c>
      <c r="AA26" s="108">
        <f t="shared" si="6"/>
        <v>23.167919511547318</v>
      </c>
      <c r="AB26" s="109">
        <f t="shared" si="4"/>
        <v>-2221835</v>
      </c>
      <c r="AC26" s="109">
        <f t="shared" si="5"/>
        <v>-971434.0599999996</v>
      </c>
    </row>
    <row r="27" spans="1:29" s="110" customFormat="1" ht="19.5" customHeight="1">
      <c r="A27" s="98" t="s">
        <v>57</v>
      </c>
      <c r="B27" s="99">
        <f t="shared" si="8"/>
        <v>51028698.01</v>
      </c>
      <c r="C27" s="99">
        <f t="shared" si="9"/>
        <v>18295385.49</v>
      </c>
      <c r="D27" s="100">
        <f t="shared" si="0"/>
        <v>35.853130108110314</v>
      </c>
      <c r="E27" s="101">
        <v>5281100</v>
      </c>
      <c r="F27" s="101">
        <v>1502542.66</v>
      </c>
      <c r="G27" s="100">
        <f t="shared" si="1"/>
        <v>28.451319990153568</v>
      </c>
      <c r="H27" s="101">
        <v>45688899.15</v>
      </c>
      <c r="I27" s="101">
        <v>16734143.97</v>
      </c>
      <c r="J27" s="102">
        <f t="shared" si="2"/>
        <v>36.626279646310984</v>
      </c>
      <c r="K27" s="101">
        <v>7566900</v>
      </c>
      <c r="L27" s="101">
        <v>3783450</v>
      </c>
      <c r="M27" s="100">
        <f t="shared" si="3"/>
        <v>50</v>
      </c>
      <c r="N27" s="101">
        <v>0</v>
      </c>
      <c r="O27" s="101">
        <v>0</v>
      </c>
      <c r="P27" s="105"/>
      <c r="Q27" s="106">
        <v>58699.7</v>
      </c>
      <c r="R27" s="106">
        <v>58699.7</v>
      </c>
      <c r="S27" s="100"/>
      <c r="T27" s="101"/>
      <c r="U27" s="101"/>
      <c r="V27" s="101"/>
      <c r="W27" s="101">
        <v>-0.84</v>
      </c>
      <c r="X27" s="101">
        <v>-0.84</v>
      </c>
      <c r="Y27" s="99">
        <v>52293653.35</v>
      </c>
      <c r="Z27" s="99">
        <v>6372150.76</v>
      </c>
      <c r="AA27" s="108">
        <f t="shared" si="6"/>
        <v>12.185323364866798</v>
      </c>
      <c r="AB27" s="112">
        <f t="shared" si="4"/>
        <v>-1264955.3400000036</v>
      </c>
      <c r="AC27" s="112">
        <f t="shared" si="5"/>
        <v>11923234.729999999</v>
      </c>
    </row>
    <row r="28" spans="1:29" s="110" customFormat="1" ht="19.5" customHeight="1">
      <c r="A28" s="98" t="s">
        <v>59</v>
      </c>
      <c r="B28" s="99">
        <f t="shared" si="8"/>
        <v>14201263.180000002</v>
      </c>
      <c r="C28" s="99">
        <f t="shared" si="9"/>
        <v>3611818.7</v>
      </c>
      <c r="D28" s="100">
        <f t="shared" si="0"/>
        <v>25.43308052403828</v>
      </c>
      <c r="E28" s="101">
        <v>1716900</v>
      </c>
      <c r="F28" s="101">
        <v>984229.03</v>
      </c>
      <c r="G28" s="100">
        <f t="shared" si="1"/>
        <v>57.32593802784087</v>
      </c>
      <c r="H28" s="101">
        <v>12384315.8</v>
      </c>
      <c r="I28" s="101">
        <v>2527541.67</v>
      </c>
      <c r="J28" s="102">
        <f t="shared" si="2"/>
        <v>20.409215259190983</v>
      </c>
      <c r="K28" s="101">
        <v>2159700</v>
      </c>
      <c r="L28" s="101">
        <v>1079850</v>
      </c>
      <c r="M28" s="100">
        <f t="shared" si="3"/>
        <v>50</v>
      </c>
      <c r="N28" s="101">
        <v>0</v>
      </c>
      <c r="O28" s="101">
        <v>0</v>
      </c>
      <c r="P28" s="105" t="e">
        <f t="shared" si="7"/>
        <v>#DIV/0!</v>
      </c>
      <c r="Q28" s="106">
        <v>100047.38</v>
      </c>
      <c r="R28" s="106">
        <v>100048</v>
      </c>
      <c r="S28" s="100"/>
      <c r="T28" s="100"/>
      <c r="U28" s="101"/>
      <c r="V28" s="101"/>
      <c r="W28" s="100"/>
      <c r="X28" s="101">
        <v>0</v>
      </c>
      <c r="Y28" s="99">
        <v>15510561.8</v>
      </c>
      <c r="Z28" s="99">
        <v>2935811.15</v>
      </c>
      <c r="AA28" s="108">
        <f t="shared" si="6"/>
        <v>18.927819558412125</v>
      </c>
      <c r="AB28" s="112">
        <f t="shared" si="4"/>
        <v>-1309298.6199999992</v>
      </c>
      <c r="AC28" s="112">
        <f t="shared" si="5"/>
        <v>676007.5500000003</v>
      </c>
    </row>
    <row r="29" spans="1:29" s="110" customFormat="1" ht="19.5" customHeight="1">
      <c r="A29" s="94" t="s">
        <v>22</v>
      </c>
      <c r="B29" s="117">
        <f>E29+H29+W29+N29+Q29+S29+U29</f>
        <v>678468287.4499999</v>
      </c>
      <c r="C29" s="117">
        <f>F29+I29+X29+O29+R29+T29+V29</f>
        <v>201384556.16</v>
      </c>
      <c r="D29" s="100">
        <f>C29/B29*100</f>
        <v>29.682235689584996</v>
      </c>
      <c r="E29" s="107">
        <f>SUM(E12:E28)</f>
        <v>104046842</v>
      </c>
      <c r="F29" s="107">
        <f>SUM(F12:F28)</f>
        <v>42001621.23</v>
      </c>
      <c r="G29" s="100">
        <f>F29/E29*100</f>
        <v>40.36799236059466</v>
      </c>
      <c r="H29" s="107">
        <f>SUM(H12:H28)</f>
        <v>570968451.9799999</v>
      </c>
      <c r="I29" s="107">
        <f>SUM(I12:I28)</f>
        <v>153371999.14000002</v>
      </c>
      <c r="J29" s="102">
        <f>I29/H29*100</f>
        <v>26.861729156512553</v>
      </c>
      <c r="K29" s="107">
        <f>K12+K13+K14+K15+K16+K17+K18+K19+K20+K21+K22+K23+K24+K25+K26+K27+K28</f>
        <v>104527200</v>
      </c>
      <c r="L29" s="118">
        <f>SUM(L12:L28)</f>
        <v>52263552</v>
      </c>
      <c r="M29" s="100">
        <f>L29/K29*100</f>
        <v>49.9999540789383</v>
      </c>
      <c r="N29" s="118">
        <f>SUM(N12:N28)</f>
        <v>388230</v>
      </c>
      <c r="O29" s="118">
        <f>SUM(O12:O28)</f>
        <v>1021193.5</v>
      </c>
      <c r="P29" s="111">
        <f>O29/N29*100</f>
        <v>263.038276279525</v>
      </c>
      <c r="Q29" s="107">
        <f>Q12+Q13+Q14+Q15+Q16+Q17+Q18+Q19+Q20+Q21+Q22+Q23+Q24+Q25+Q26+Q27+Q28</f>
        <v>3141403.46</v>
      </c>
      <c r="R29" s="107">
        <f>R12+R13+R14+R15+R16+R17+R18+R19+R20+R21+R22+R23+R24+R25+R26+R27+R28</f>
        <v>5066382.28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W15+W16+W20+W22+W23+W27</f>
        <v>-76639.99</v>
      </c>
      <c r="X29" s="107">
        <f>X12+X13+X14+X15+X16+X17+X18+X19+X20+X21+X22+X23+X24+X25+X26+X27+X28</f>
        <v>-76639.99</v>
      </c>
      <c r="Y29" s="117">
        <f>SUM(Y12:Y28)</f>
        <v>724849199.71</v>
      </c>
      <c r="Z29" s="132">
        <f>SUM(Z12:Z28)</f>
        <v>127163122.68</v>
      </c>
      <c r="AA29" s="108">
        <f t="shared" si="6"/>
        <v>17.543390091466726</v>
      </c>
      <c r="AB29" s="119">
        <f>B29-Y29</f>
        <v>-46380912.26000011</v>
      </c>
      <c r="AC29" s="119">
        <f t="shared" si="5"/>
        <v>74221433.47999999</v>
      </c>
    </row>
    <row r="30" spans="1:29" s="110" customFormat="1" ht="19.5" customHeight="1">
      <c r="A30" s="98" t="s">
        <v>12</v>
      </c>
      <c r="B30" s="99">
        <f>E30+H30+N30+S30+W30</f>
        <v>1726592009.8400002</v>
      </c>
      <c r="C30" s="99">
        <f>F30+I30+T30+X30</f>
        <v>709035245.6</v>
      </c>
      <c r="D30" s="111">
        <f>C30/B30*100</f>
        <v>41.06559288813719</v>
      </c>
      <c r="E30" s="101">
        <v>456298000</v>
      </c>
      <c r="F30" s="101">
        <v>231560342.8</v>
      </c>
      <c r="G30" s="111">
        <f>F30/E30*100</f>
        <v>50.74761291962708</v>
      </c>
      <c r="H30" s="101">
        <v>1266136926.4</v>
      </c>
      <c r="I30" s="101">
        <v>475829654.9</v>
      </c>
      <c r="J30" s="104">
        <f>I30/H30*100</f>
        <v>37.581216136940554</v>
      </c>
      <c r="K30" s="101">
        <v>2776500</v>
      </c>
      <c r="L30" s="101">
        <v>1388400</v>
      </c>
      <c r="M30" s="104">
        <f>L30/K30*100</f>
        <v>50.00540248514317</v>
      </c>
      <c r="N30" s="101"/>
      <c r="O30" s="101">
        <v>0</v>
      </c>
      <c r="P30" s="111">
        <v>0</v>
      </c>
      <c r="Q30" s="101"/>
      <c r="R30" s="101"/>
      <c r="S30" s="101">
        <v>4842350.81</v>
      </c>
      <c r="T30" s="101">
        <v>4842350.81</v>
      </c>
      <c r="U30" s="101"/>
      <c r="V30" s="101"/>
      <c r="W30" s="101">
        <v>-685267.37</v>
      </c>
      <c r="X30" s="101">
        <v>-3197102.91</v>
      </c>
      <c r="Y30" s="99">
        <v>1870636462.81</v>
      </c>
      <c r="Z30" s="99">
        <v>696209079.83</v>
      </c>
      <c r="AA30" s="120">
        <f t="shared" si="6"/>
        <v>37.217764844815484</v>
      </c>
      <c r="AB30" s="112">
        <f t="shared" si="4"/>
        <v>-144044452.9699998</v>
      </c>
      <c r="AC30" s="109">
        <f t="shared" si="5"/>
        <v>12826165.76999998</v>
      </c>
    </row>
    <row r="31" spans="1:29" s="110" customFormat="1" ht="26.25" customHeight="1">
      <c r="A31" s="94" t="s">
        <v>13</v>
      </c>
      <c r="B31" s="117">
        <f>B29+B30-H29</f>
        <v>1834091845.31</v>
      </c>
      <c r="C31" s="117">
        <f>C29+C30-I29</f>
        <v>757047802.62</v>
      </c>
      <c r="D31" s="100">
        <f>C31/B31*100</f>
        <v>41.276439048342375</v>
      </c>
      <c r="E31" s="107">
        <f>E29+E30</f>
        <v>560344842</v>
      </c>
      <c r="F31" s="107">
        <f>SUM(F29:F30)</f>
        <v>273561964.03000003</v>
      </c>
      <c r="G31" s="100">
        <f>F31/E31*100</f>
        <v>48.82028770954584</v>
      </c>
      <c r="H31" s="107">
        <f>H29+H30</f>
        <v>1837105378.38</v>
      </c>
      <c r="I31" s="107">
        <f>I29+I30</f>
        <v>629201654.04</v>
      </c>
      <c r="J31" s="102">
        <f>I31/H31*100</f>
        <v>34.249622337660554</v>
      </c>
      <c r="K31" s="107">
        <f>K30+K29</f>
        <v>107303700</v>
      </c>
      <c r="L31" s="107">
        <f>L30+L29</f>
        <v>53651952</v>
      </c>
      <c r="M31" s="102">
        <f>L31/K31*100</f>
        <v>50.00009505729997</v>
      </c>
      <c r="N31" s="107">
        <f>N29</f>
        <v>388230</v>
      </c>
      <c r="O31" s="107">
        <f>O29</f>
        <v>1021193.5</v>
      </c>
      <c r="P31" s="100">
        <v>0</v>
      </c>
      <c r="Q31" s="107"/>
      <c r="R31" s="107"/>
      <c r="S31" s="107">
        <f>S30</f>
        <v>4842350.81</v>
      </c>
      <c r="T31" s="107">
        <f>T29+T30</f>
        <v>4842350.81</v>
      </c>
      <c r="U31" s="101"/>
      <c r="V31" s="101"/>
      <c r="W31" s="107">
        <f>W29+W30</f>
        <v>-761907.36</v>
      </c>
      <c r="X31" s="107">
        <f>X29+X30</f>
        <v>-3273742.9000000004</v>
      </c>
      <c r="Y31" s="117">
        <f>Y29+Y30-H29</f>
        <v>2024517210.54</v>
      </c>
      <c r="Z31" s="117">
        <f>Z29+Z30-I29</f>
        <v>670000203.37</v>
      </c>
      <c r="AA31" s="108">
        <f t="shared" si="6"/>
        <v>33.09431996338972</v>
      </c>
      <c r="AB31" s="119">
        <f t="shared" si="4"/>
        <v>-190425365.23000002</v>
      </c>
      <c r="AC31" s="119">
        <f t="shared" si="5"/>
        <v>87047599.25</v>
      </c>
    </row>
    <row r="32" spans="1:29" s="110" customFormat="1" ht="37.5" customHeight="1">
      <c r="A32" s="94" t="s">
        <v>42</v>
      </c>
      <c r="B32" s="117">
        <f>E32+H32+S32+N32+W32+Q32</f>
        <v>1814654045.3100002</v>
      </c>
      <c r="C32" s="117">
        <f>F32+I32+T32+O32+X32+R32</f>
        <v>747015347.62</v>
      </c>
      <c r="D32" s="100">
        <f>C32/B32*100</f>
        <v>41.16571693379639</v>
      </c>
      <c r="E32" s="107">
        <f>E31</f>
        <v>560344842</v>
      </c>
      <c r="F32" s="107">
        <f>F31</f>
        <v>273561964.03000003</v>
      </c>
      <c r="G32" s="100">
        <f>F32/E32*100</f>
        <v>48.82028770954584</v>
      </c>
      <c r="H32" s="107">
        <f>H31-H29-19437800</f>
        <v>1246699126.4</v>
      </c>
      <c r="I32" s="107">
        <f>I31-I29-10032455</f>
        <v>465797199.9</v>
      </c>
      <c r="J32" s="100">
        <f>I32/H32*100</f>
        <v>37.362438942669975</v>
      </c>
      <c r="K32" s="107">
        <f>K31</f>
        <v>107303700</v>
      </c>
      <c r="L32" s="107">
        <f>L31</f>
        <v>53651952</v>
      </c>
      <c r="M32" s="102">
        <f>L32/K32*100</f>
        <v>50.00009505729997</v>
      </c>
      <c r="N32" s="107">
        <f>N31</f>
        <v>388230</v>
      </c>
      <c r="O32" s="107">
        <f>O31</f>
        <v>1021193.5</v>
      </c>
      <c r="P32" s="100">
        <v>0</v>
      </c>
      <c r="Q32" s="107">
        <f>Q29+Q30</f>
        <v>3141403.46</v>
      </c>
      <c r="R32" s="107">
        <f>R29+R30</f>
        <v>5066382.28</v>
      </c>
      <c r="S32" s="107">
        <f>S31</f>
        <v>4842350.81</v>
      </c>
      <c r="T32" s="107">
        <f>T31</f>
        <v>4842350.81</v>
      </c>
      <c r="U32" s="101"/>
      <c r="V32" s="101"/>
      <c r="W32" s="107">
        <f>W31</f>
        <v>-761907.36</v>
      </c>
      <c r="X32" s="107">
        <f>X31</f>
        <v>-3273742.9000000004</v>
      </c>
      <c r="Y32" s="117">
        <f>Y31-19437800</f>
        <v>2005079410.54</v>
      </c>
      <c r="Z32" s="117">
        <f>Z31-10032455</f>
        <v>659967748.37</v>
      </c>
      <c r="AA32" s="121">
        <f>Z32/Y32*100</f>
        <v>32.91479354387566</v>
      </c>
      <c r="AB32" s="119">
        <f t="shared" si="4"/>
        <v>-190425365.22999978</v>
      </c>
      <c r="AC32" s="119">
        <f t="shared" si="5"/>
        <v>87047599.25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352764000</v>
      </c>
      <c r="F34" s="112">
        <v>154517783.51</v>
      </c>
      <c r="G34" s="111">
        <f aca="true" t="shared" si="10" ref="G34:G44">F34/E34*100</f>
        <v>43.80202727886065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3" t="s">
        <v>75</v>
      </c>
      <c r="B35" s="134"/>
      <c r="C35" s="134"/>
      <c r="D35" s="135"/>
      <c r="E35" s="112">
        <v>8148000</v>
      </c>
      <c r="F35" s="112">
        <v>4412697.07</v>
      </c>
      <c r="G35" s="111">
        <f t="shared" si="10"/>
        <v>54.156812346588126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8" t="s">
        <v>88</v>
      </c>
      <c r="B36" s="139"/>
      <c r="C36" s="139"/>
      <c r="D36" s="140"/>
      <c r="E36" s="112">
        <v>34100000</v>
      </c>
      <c r="F36" s="112">
        <v>29766469.9</v>
      </c>
      <c r="G36" s="111">
        <f t="shared" si="10"/>
        <v>87.29170058651026</v>
      </c>
      <c r="H36" s="60"/>
      <c r="I36" s="61"/>
      <c r="J36" s="61"/>
      <c r="K36" s="97"/>
      <c r="L36" s="122">
        <f>H32+N32+S32+W32</f>
        <v>1251167799.8500001</v>
      </c>
      <c r="M36" s="61"/>
      <c r="N36" s="122">
        <f>I32+T32+X32+O32</f>
        <v>468387001.31</v>
      </c>
      <c r="O36" s="61">
        <f>N36/L36*100</f>
        <v>37.43598591381219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-63724.32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5330000</v>
      </c>
      <c r="F38" s="112">
        <v>5388562.14</v>
      </c>
      <c r="G38" s="111">
        <f t="shared" si="10"/>
        <v>101.09872682926829</v>
      </c>
      <c r="H38" s="60"/>
      <c r="I38" s="61"/>
      <c r="J38" s="61"/>
      <c r="K38" s="61"/>
      <c r="L38" s="61"/>
      <c r="M38" s="61"/>
      <c r="N38" s="122">
        <f>F29+R29</f>
        <v>47068003.51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8" t="s">
        <v>70</v>
      </c>
      <c r="B39" s="139"/>
      <c r="C39" s="139"/>
      <c r="D39" s="140"/>
      <c r="E39" s="112">
        <v>13000000</v>
      </c>
      <c r="F39" s="112">
        <v>6348685.58</v>
      </c>
      <c r="G39" s="111">
        <f t="shared" si="10"/>
        <v>48.836042923076924</v>
      </c>
      <c r="H39" s="60"/>
      <c r="I39" s="61"/>
      <c r="J39" s="61"/>
      <c r="K39" s="61"/>
      <c r="L39" s="61"/>
      <c r="M39" s="61"/>
      <c r="N39" s="122">
        <f>F32+R32</f>
        <v>278628346.31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78" t="s">
        <v>87</v>
      </c>
      <c r="B40" s="179"/>
      <c r="C40" s="179"/>
      <c r="D40" s="180"/>
      <c r="E40" s="119">
        <f>E41+E42</f>
        <v>5700000</v>
      </c>
      <c r="F40" s="119">
        <f>F41+F42</f>
        <v>1028203.44</v>
      </c>
      <c r="G40" s="100">
        <f t="shared" si="10"/>
        <v>18.038656842105265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3" t="s">
        <v>76</v>
      </c>
      <c r="B41" s="134"/>
      <c r="C41" s="134"/>
      <c r="D41" s="135"/>
      <c r="E41" s="112">
        <v>700000</v>
      </c>
      <c r="F41" s="112">
        <v>405968.62</v>
      </c>
      <c r="G41" s="111">
        <f t="shared" si="10"/>
        <v>57.995517142857146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3" t="s">
        <v>77</v>
      </c>
      <c r="B42" s="134"/>
      <c r="C42" s="134"/>
      <c r="D42" s="135"/>
      <c r="E42" s="112">
        <v>5000000</v>
      </c>
      <c r="F42" s="112">
        <v>622234.82</v>
      </c>
      <c r="G42" s="111">
        <f t="shared" si="10"/>
        <v>12.4446964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3" t="s">
        <v>17</v>
      </c>
      <c r="B43" s="134"/>
      <c r="C43" s="134"/>
      <c r="D43" s="135"/>
      <c r="E43" s="112">
        <v>6000</v>
      </c>
      <c r="F43" s="112">
        <v>3000</v>
      </c>
      <c r="G43" s="111">
        <f t="shared" si="10"/>
        <v>50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3" t="s">
        <v>18</v>
      </c>
      <c r="B44" s="134"/>
      <c r="C44" s="134"/>
      <c r="D44" s="135"/>
      <c r="E44" s="112">
        <v>4500000</v>
      </c>
      <c r="F44" s="112">
        <v>3127860.31</v>
      </c>
      <c r="G44" s="111">
        <f t="shared" si="10"/>
        <v>69.50800688888889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3" t="s">
        <v>65</v>
      </c>
      <c r="B45" s="136"/>
      <c r="C45" s="136"/>
      <c r="D45" s="137"/>
      <c r="E45" s="112">
        <v>0</v>
      </c>
      <c r="F45" s="112">
        <v>9.46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8" t="s">
        <v>71</v>
      </c>
      <c r="B46" s="139"/>
      <c r="C46" s="139"/>
      <c r="D46" s="140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3" t="s">
        <v>25</v>
      </c>
      <c r="B47" s="134"/>
      <c r="C47" s="134"/>
      <c r="D47" s="135"/>
      <c r="E47" s="112">
        <v>12800000</v>
      </c>
      <c r="F47" s="112">
        <v>10589791.65</v>
      </c>
      <c r="G47" s="111">
        <f>F47/E47*100</f>
        <v>82.73274726562501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3" t="s">
        <v>85</v>
      </c>
      <c r="B48" s="134"/>
      <c r="C48" s="134"/>
      <c r="D48" s="135"/>
      <c r="E48" s="112">
        <v>0</v>
      </c>
      <c r="F48" s="112">
        <v>270995.53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3" t="s">
        <v>24</v>
      </c>
      <c r="B49" s="134"/>
      <c r="C49" s="134"/>
      <c r="D49" s="135"/>
      <c r="E49" s="112">
        <v>1300000</v>
      </c>
      <c r="F49" s="112">
        <v>587883.24</v>
      </c>
      <c r="G49" s="111">
        <f>F49/E49*100</f>
        <v>45.22178769230769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8" t="s">
        <v>35</v>
      </c>
      <c r="B50" s="188"/>
      <c r="C50" s="188"/>
      <c r="D50" s="189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8" t="s">
        <v>36</v>
      </c>
      <c r="B51" s="139"/>
      <c r="C51" s="139"/>
      <c r="D51" s="140"/>
      <c r="E51" s="112"/>
      <c r="F51" s="112">
        <v>65419.29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8" t="s">
        <v>90</v>
      </c>
      <c r="B52" s="139"/>
      <c r="C52" s="139"/>
      <c r="D52" s="140"/>
      <c r="E52" s="112">
        <v>150000</v>
      </c>
      <c r="F52" s="112">
        <v>118721</v>
      </c>
      <c r="G52" s="111">
        <f>F52/E52*100</f>
        <v>79.14733333333334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3" t="s">
        <v>60</v>
      </c>
      <c r="B53" s="134"/>
      <c r="C53" s="134"/>
      <c r="D53" s="135"/>
      <c r="E53" s="112">
        <v>1500000</v>
      </c>
      <c r="F53" s="112">
        <v>2384406.89</v>
      </c>
      <c r="G53" s="111">
        <f>F53/E53*100</f>
        <v>158.96045933333335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3" t="s">
        <v>30</v>
      </c>
      <c r="B54" s="136"/>
      <c r="C54" s="136"/>
      <c r="D54" s="137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8" t="s">
        <v>41</v>
      </c>
      <c r="B55" s="188"/>
      <c r="C55" s="188"/>
      <c r="D55" s="189"/>
      <c r="E55" s="112">
        <v>0</v>
      </c>
      <c r="F55" s="112">
        <v>795379.85</v>
      </c>
      <c r="G55" s="111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8" t="s">
        <v>91</v>
      </c>
      <c r="B56" s="139"/>
      <c r="C56" s="139"/>
      <c r="D56" s="140"/>
      <c r="E56" s="112">
        <v>0</v>
      </c>
      <c r="F56" s="112">
        <v>90736.17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3" t="s">
        <v>19</v>
      </c>
      <c r="B57" s="134"/>
      <c r="C57" s="134"/>
      <c r="D57" s="135"/>
      <c r="E57" s="112">
        <v>0</v>
      </c>
      <c r="F57" s="112">
        <v>218355.12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3" t="s">
        <v>26</v>
      </c>
      <c r="B58" s="134"/>
      <c r="C58" s="134"/>
      <c r="D58" s="135"/>
      <c r="E58" s="112">
        <v>14000000</v>
      </c>
      <c r="F58" s="112">
        <v>7963428.15</v>
      </c>
      <c r="G58" s="111">
        <f>F58/E58*100</f>
        <v>56.88162964285715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3" t="s">
        <v>86</v>
      </c>
      <c r="B59" s="134"/>
      <c r="C59" s="134"/>
      <c r="D59" s="135"/>
      <c r="E59" s="112">
        <v>0</v>
      </c>
      <c r="F59" s="112">
        <v>2460000</v>
      </c>
      <c r="G59" s="111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3" t="s">
        <v>20</v>
      </c>
      <c r="B60" s="134"/>
      <c r="C60" s="134"/>
      <c r="D60" s="135"/>
      <c r="E60" s="112">
        <v>3000000</v>
      </c>
      <c r="F60" s="112">
        <v>1421739.91</v>
      </c>
      <c r="G60" s="111">
        <f>F60/E60*100</f>
        <v>47.39133033333333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8" t="s">
        <v>37</v>
      </c>
      <c r="B61" s="139"/>
      <c r="C61" s="139"/>
      <c r="D61" s="140"/>
      <c r="E61" s="112">
        <v>0</v>
      </c>
      <c r="F61" s="112">
        <v>63938.91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78" t="s">
        <v>21</v>
      </c>
      <c r="B62" s="179"/>
      <c r="C62" s="179"/>
      <c r="D62" s="180"/>
      <c r="E62" s="119">
        <f>E34+E35+E37+E38+E39+E40+E43+E44+E45+E46+E47+E48+E49+E50+E51+E53+E54+E55+E57+E58+E59+E60+E61+E36+E52</f>
        <v>456298000</v>
      </c>
      <c r="F62" s="119">
        <f>F34+F35+F37+F38+F39+F40+F43+F44+F45+F46+F47+F48+F49+F50+F51+F53+F54+F55+F57+F58+F59+F60+F61+F36+F52+F56</f>
        <v>231560342.79999998</v>
      </c>
      <c r="G62" s="100">
        <f>F62/E62*100</f>
        <v>50.74761291962708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48:D48"/>
    <mergeCell ref="A51:D51"/>
    <mergeCell ref="A41:D41"/>
    <mergeCell ref="A50:D50"/>
    <mergeCell ref="A36:D36"/>
    <mergeCell ref="B6:D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W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K18" sqref="AK18:AK19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1.37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51" t="s">
        <v>97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21" t="s">
        <v>2</v>
      </c>
      <c r="B6" s="222" t="s">
        <v>0</v>
      </c>
      <c r="C6" s="222"/>
      <c r="D6" s="223"/>
      <c r="E6" s="204" t="s">
        <v>6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05"/>
      <c r="BA6" s="204"/>
      <c r="BB6" s="205"/>
    </row>
    <row r="7" spans="1:54" ht="65.25" customHeight="1">
      <c r="A7" s="221"/>
      <c r="B7" s="224"/>
      <c r="C7" s="224"/>
      <c r="D7" s="225"/>
      <c r="E7" s="208" t="s">
        <v>1</v>
      </c>
      <c r="F7" s="218"/>
      <c r="G7" s="219"/>
      <c r="H7" s="208" t="s">
        <v>75</v>
      </c>
      <c r="I7" s="214"/>
      <c r="J7" s="209"/>
      <c r="K7" s="208" t="s">
        <v>4</v>
      </c>
      <c r="L7" s="218"/>
      <c r="M7" s="219"/>
      <c r="N7" s="220" t="s">
        <v>28</v>
      </c>
      <c r="O7" s="215"/>
      <c r="P7" s="205"/>
      <c r="Q7" s="208" t="s">
        <v>66</v>
      </c>
      <c r="R7" s="218"/>
      <c r="S7" s="219"/>
      <c r="T7" s="208" t="s">
        <v>14</v>
      </c>
      <c r="U7" s="215"/>
      <c r="V7" s="205"/>
      <c r="W7" s="208" t="s">
        <v>23</v>
      </c>
      <c r="X7" s="215"/>
      <c r="Y7" s="205"/>
      <c r="Z7" s="227" t="s">
        <v>2</v>
      </c>
      <c r="AA7" s="228"/>
      <c r="AB7" s="229"/>
      <c r="AC7" s="208" t="s">
        <v>29</v>
      </c>
      <c r="AD7" s="215"/>
      <c r="AE7" s="205"/>
      <c r="AF7" s="208" t="s">
        <v>67</v>
      </c>
      <c r="AG7" s="215"/>
      <c r="AH7" s="205"/>
      <c r="AI7" s="208" t="s">
        <v>82</v>
      </c>
      <c r="AJ7" s="214"/>
      <c r="AK7" s="209"/>
      <c r="AL7" s="208" t="s">
        <v>72</v>
      </c>
      <c r="AM7" s="215"/>
      <c r="AN7" s="205"/>
      <c r="AO7" s="208" t="s">
        <v>80</v>
      </c>
      <c r="AP7" s="212"/>
      <c r="AQ7" s="213"/>
      <c r="AR7" s="208" t="s">
        <v>38</v>
      </c>
      <c r="AS7" s="214"/>
      <c r="AT7" s="209"/>
      <c r="AU7" s="208" t="s">
        <v>78</v>
      </c>
      <c r="AV7" s="214"/>
      <c r="AW7" s="209"/>
      <c r="AX7" s="208" t="s">
        <v>31</v>
      </c>
      <c r="AY7" s="212"/>
      <c r="AZ7" s="213"/>
      <c r="BA7" s="208" t="s">
        <v>81</v>
      </c>
      <c r="BB7" s="209"/>
    </row>
    <row r="8" spans="1:54" ht="27.75" customHeight="1">
      <c r="A8" s="221"/>
      <c r="B8" s="226" t="s">
        <v>27</v>
      </c>
      <c r="C8" s="252" t="s">
        <v>10</v>
      </c>
      <c r="D8" s="249" t="s">
        <v>5</v>
      </c>
      <c r="E8" s="216" t="s">
        <v>27</v>
      </c>
      <c r="F8" s="206" t="s">
        <v>98</v>
      </c>
      <c r="G8" s="206" t="s">
        <v>99</v>
      </c>
      <c r="H8" s="216" t="s">
        <v>27</v>
      </c>
      <c r="I8" s="206" t="s">
        <v>98</v>
      </c>
      <c r="J8" s="206" t="s">
        <v>99</v>
      </c>
      <c r="K8" s="216" t="s">
        <v>27</v>
      </c>
      <c r="L8" s="206" t="s">
        <v>98</v>
      </c>
      <c r="M8" s="206" t="s">
        <v>99</v>
      </c>
      <c r="N8" s="216" t="s">
        <v>27</v>
      </c>
      <c r="O8" s="206" t="s">
        <v>98</v>
      </c>
      <c r="P8" s="206" t="s">
        <v>99</v>
      </c>
      <c r="Q8" s="210" t="s">
        <v>27</v>
      </c>
      <c r="R8" s="206" t="s">
        <v>98</v>
      </c>
      <c r="S8" s="206" t="s">
        <v>99</v>
      </c>
      <c r="T8" s="210" t="s">
        <v>27</v>
      </c>
      <c r="U8" s="206" t="s">
        <v>98</v>
      </c>
      <c r="V8" s="206" t="s">
        <v>99</v>
      </c>
      <c r="W8" s="210" t="s">
        <v>27</v>
      </c>
      <c r="X8" s="206" t="str">
        <f>U8</f>
        <v>на 01.07.2022</v>
      </c>
      <c r="Y8" s="206" t="str">
        <f>V8</f>
        <v>01.07.2022 к Плановым назчениям</v>
      </c>
      <c r="Z8" s="230"/>
      <c r="AA8" s="231"/>
      <c r="AB8" s="232"/>
      <c r="AC8" s="210" t="s">
        <v>27</v>
      </c>
      <c r="AD8" s="206" t="s">
        <v>98</v>
      </c>
      <c r="AE8" s="206" t="s">
        <v>99</v>
      </c>
      <c r="AF8" s="210" t="s">
        <v>27</v>
      </c>
      <c r="AG8" s="206" t="str">
        <f>AD8</f>
        <v>на 01.07.2022</v>
      </c>
      <c r="AH8" s="206" t="str">
        <f>AE8</f>
        <v>01.07.2022 к Плановым назчениям</v>
      </c>
      <c r="AI8" s="210" t="s">
        <v>27</v>
      </c>
      <c r="AJ8" s="206" t="str">
        <f>AG8</f>
        <v>на 01.07.2022</v>
      </c>
      <c r="AK8" s="206" t="str">
        <f>AH8</f>
        <v>01.07.2022 к Плановым назчениям</v>
      </c>
      <c r="AL8" s="210" t="s">
        <v>27</v>
      </c>
      <c r="AM8" s="206" t="str">
        <f>AJ8</f>
        <v>на 01.07.2022</v>
      </c>
      <c r="AN8" s="206" t="str">
        <f>AK8</f>
        <v>01.07.2022 к Плановым назчениям</v>
      </c>
      <c r="AO8" s="210" t="s">
        <v>27</v>
      </c>
      <c r="AP8" s="206" t="str">
        <f>AM8</f>
        <v>на 01.07.2022</v>
      </c>
      <c r="AQ8" s="206" t="str">
        <f>AN8</f>
        <v>01.07.2022 к Плановым назчениям</v>
      </c>
      <c r="AR8" s="210" t="s">
        <v>27</v>
      </c>
      <c r="AS8" s="206" t="str">
        <f>AP8</f>
        <v>на 01.07.2022</v>
      </c>
      <c r="AT8" s="206" t="str">
        <f>AQ8</f>
        <v>01.07.2022 к Плановым назчениям</v>
      </c>
      <c r="AU8" s="210" t="s">
        <v>27</v>
      </c>
      <c r="AV8" s="206" t="str">
        <f>AS8</f>
        <v>на 01.07.2022</v>
      </c>
      <c r="AW8" s="206" t="str">
        <f>AT8</f>
        <v>01.07.2022 к Плановым назчениям</v>
      </c>
      <c r="AX8" s="210" t="s">
        <v>27</v>
      </c>
      <c r="AY8" s="206" t="str">
        <f>AV8</f>
        <v>на 01.07.2022</v>
      </c>
      <c r="AZ8" s="206" t="str">
        <f>AW8</f>
        <v>01.07.2022 к Плановым назчениям</v>
      </c>
      <c r="BA8" s="210" t="s">
        <v>27</v>
      </c>
      <c r="BB8" s="206" t="str">
        <f>AY8</f>
        <v>на 01.07.2022</v>
      </c>
    </row>
    <row r="9" spans="1:54" ht="33.75" customHeight="1">
      <c r="A9" s="221"/>
      <c r="B9" s="226"/>
      <c r="C9" s="252"/>
      <c r="D9" s="250"/>
      <c r="E9" s="217"/>
      <c r="F9" s="207"/>
      <c r="G9" s="207"/>
      <c r="H9" s="217"/>
      <c r="I9" s="207"/>
      <c r="J9" s="207"/>
      <c r="K9" s="217"/>
      <c r="L9" s="207"/>
      <c r="M9" s="207"/>
      <c r="N9" s="217"/>
      <c r="O9" s="207"/>
      <c r="P9" s="207"/>
      <c r="Q9" s="211"/>
      <c r="R9" s="207"/>
      <c r="S9" s="207"/>
      <c r="T9" s="211"/>
      <c r="U9" s="207"/>
      <c r="V9" s="207"/>
      <c r="W9" s="211"/>
      <c r="X9" s="207"/>
      <c r="Y9" s="207"/>
      <c r="Z9" s="217"/>
      <c r="AA9" s="233"/>
      <c r="AB9" s="234"/>
      <c r="AC9" s="211"/>
      <c r="AD9" s="207"/>
      <c r="AE9" s="207"/>
      <c r="AF9" s="211"/>
      <c r="AG9" s="207"/>
      <c r="AH9" s="207"/>
      <c r="AI9" s="211"/>
      <c r="AJ9" s="207"/>
      <c r="AK9" s="207"/>
      <c r="AL9" s="211"/>
      <c r="AM9" s="207"/>
      <c r="AN9" s="207"/>
      <c r="AO9" s="211"/>
      <c r="AP9" s="207"/>
      <c r="AQ9" s="207"/>
      <c r="AR9" s="211"/>
      <c r="AS9" s="207"/>
      <c r="AT9" s="207"/>
      <c r="AU9" s="211"/>
      <c r="AV9" s="207"/>
      <c r="AW9" s="207"/>
      <c r="AX9" s="211"/>
      <c r="AY9" s="207"/>
      <c r="AZ9" s="207"/>
      <c r="BA9" s="211"/>
      <c r="BB9" s="207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44">
        <v>23</v>
      </c>
      <c r="AA10" s="245"/>
      <c r="AB10" s="246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3082600</v>
      </c>
      <c r="C11" s="88">
        <f aca="true" t="shared" si="0" ref="C11:C26">F11+I11+L11+O11+R11+U11+X11+AD11+AG11+AJ11+AM11+AP11+AS11+AV11+AY11</f>
        <v>1287775.82</v>
      </c>
      <c r="D11" s="89">
        <f>C11/B11*100</f>
        <v>41.77563809770973</v>
      </c>
      <c r="E11" s="34">
        <v>554700</v>
      </c>
      <c r="F11" s="33">
        <v>276812.99</v>
      </c>
      <c r="G11" s="46">
        <f aca="true" t="shared" si="1" ref="G11:G27">F11/E11*100</f>
        <v>49.90318911123129</v>
      </c>
      <c r="H11" s="33">
        <v>642900</v>
      </c>
      <c r="I11" s="33">
        <v>348163.51</v>
      </c>
      <c r="J11" s="46">
        <f>I11/H11*100</f>
        <v>54.15515787836367</v>
      </c>
      <c r="K11" s="33">
        <v>215000</v>
      </c>
      <c r="L11" s="35">
        <v>3499.5</v>
      </c>
      <c r="M11" s="46">
        <f>L11/K11*100</f>
        <v>1.627674418604651</v>
      </c>
      <c r="N11" s="33">
        <v>255000</v>
      </c>
      <c r="O11" s="33">
        <v>14061.43</v>
      </c>
      <c r="P11" s="46">
        <f>O11/N11*100</f>
        <v>5.514286274509804</v>
      </c>
      <c r="Q11" s="33">
        <v>1400000</v>
      </c>
      <c r="R11" s="33">
        <v>584246.35</v>
      </c>
      <c r="S11" s="46">
        <f aca="true" t="shared" si="2" ref="S11:S27">R11/Q11*100</f>
        <v>41.73188214285714</v>
      </c>
      <c r="T11" s="33">
        <v>5000</v>
      </c>
      <c r="U11" s="33">
        <v>2900</v>
      </c>
      <c r="V11" s="46">
        <f>U11/T11*100</f>
        <v>57.99999999999999</v>
      </c>
      <c r="W11" s="33"/>
      <c r="X11" s="33"/>
      <c r="Y11" s="47"/>
      <c r="Z11" s="247" t="s">
        <v>43</v>
      </c>
      <c r="AA11" s="247"/>
      <c r="AB11" s="248"/>
      <c r="AC11" s="33">
        <v>10000</v>
      </c>
      <c r="AD11" s="33">
        <v>5844.51</v>
      </c>
      <c r="AE11" s="46">
        <f>AD11/AC11*100</f>
        <v>58.445100000000004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0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>
        <v>52247.53</v>
      </c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1471500</v>
      </c>
      <c r="C12" s="88">
        <f t="shared" si="0"/>
        <v>461578.75</v>
      </c>
      <c r="D12" s="89">
        <f aca="true" t="shared" si="4" ref="D12:D28">C12/B12*100</f>
        <v>31.36790689772341</v>
      </c>
      <c r="E12" s="34">
        <v>20000</v>
      </c>
      <c r="F12" s="33">
        <v>9071.55</v>
      </c>
      <c r="G12" s="46">
        <f t="shared" si="1"/>
        <v>45.357749999999996</v>
      </c>
      <c r="H12" s="33">
        <v>398500</v>
      </c>
      <c r="I12" s="33">
        <v>215829.89</v>
      </c>
      <c r="J12" s="46">
        <f aca="true" t="shared" si="5" ref="J12:J28">I12/H12*100</f>
        <v>54.160574654956086</v>
      </c>
      <c r="K12" s="33">
        <v>0</v>
      </c>
      <c r="L12" s="37">
        <v>6741.9</v>
      </c>
      <c r="M12" s="46" t="e">
        <f>L12/K12*100</f>
        <v>#DIV/0!</v>
      </c>
      <c r="N12" s="33">
        <v>150000</v>
      </c>
      <c r="O12" s="33">
        <v>2606.79</v>
      </c>
      <c r="P12" s="46">
        <f aca="true" t="shared" si="6" ref="P12:P27">O12/N12*100</f>
        <v>1.7378600000000002</v>
      </c>
      <c r="Q12" s="33">
        <v>600000</v>
      </c>
      <c r="R12" s="38">
        <v>31624.4</v>
      </c>
      <c r="S12" s="46">
        <f t="shared" si="2"/>
        <v>5.270733333333333</v>
      </c>
      <c r="T12" s="33">
        <v>3000</v>
      </c>
      <c r="U12" s="33">
        <v>800</v>
      </c>
      <c r="V12" s="46">
        <f>U12/T12*100</f>
        <v>26.666666666666668</v>
      </c>
      <c r="W12" s="33">
        <v>0</v>
      </c>
      <c r="X12" s="33">
        <v>0</v>
      </c>
      <c r="Y12" s="46">
        <v>0</v>
      </c>
      <c r="Z12" s="240" t="s">
        <v>44</v>
      </c>
      <c r="AA12" s="240"/>
      <c r="AB12" s="235"/>
      <c r="AC12" s="33">
        <v>300000</v>
      </c>
      <c r="AD12" s="33">
        <v>194904.22</v>
      </c>
      <c r="AE12" s="46">
        <f aca="true" t="shared" si="7" ref="AE12:AE28">AD12/AC12*100</f>
        <v>64.96807333333334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0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6996000</v>
      </c>
      <c r="C13" s="88">
        <f t="shared" si="0"/>
        <v>2795898.5500000003</v>
      </c>
      <c r="D13" s="89">
        <f t="shared" si="4"/>
        <v>39.96424456832476</v>
      </c>
      <c r="E13" s="39">
        <v>2237000</v>
      </c>
      <c r="F13" s="33">
        <v>1052733.7</v>
      </c>
      <c r="G13" s="46">
        <f t="shared" si="1"/>
        <v>47.0600670540903</v>
      </c>
      <c r="H13" s="33">
        <v>1277000</v>
      </c>
      <c r="I13" s="33">
        <v>691600.84</v>
      </c>
      <c r="J13" s="46">
        <f t="shared" si="5"/>
        <v>54.1582490211433</v>
      </c>
      <c r="K13" s="33">
        <v>0</v>
      </c>
      <c r="L13" s="92">
        <v>0</v>
      </c>
      <c r="M13" s="46" t="e">
        <f>L13/K13*100</f>
        <v>#DIV/0!</v>
      </c>
      <c r="N13" s="33">
        <v>960000</v>
      </c>
      <c r="O13" s="37">
        <v>-4035.01</v>
      </c>
      <c r="P13" s="46">
        <f t="shared" si="6"/>
        <v>-0.4203135416666667</v>
      </c>
      <c r="Q13" s="33">
        <v>1400000</v>
      </c>
      <c r="R13" s="33">
        <v>375951.51</v>
      </c>
      <c r="S13" s="46">
        <f t="shared" si="2"/>
        <v>26.85367928571429</v>
      </c>
      <c r="T13" s="33">
        <v>7000</v>
      </c>
      <c r="U13" s="33">
        <v>3000</v>
      </c>
      <c r="V13" s="46">
        <f aca="true" t="shared" si="9" ref="V13:V27">U13/T13*100</f>
        <v>42.857142857142854</v>
      </c>
      <c r="W13" s="33"/>
      <c r="X13" s="33">
        <v>0</v>
      </c>
      <c r="Y13" s="47"/>
      <c r="Z13" s="240" t="s">
        <v>45</v>
      </c>
      <c r="AA13" s="240"/>
      <c r="AB13" s="235"/>
      <c r="AC13" s="33">
        <v>15000</v>
      </c>
      <c r="AD13" s="33">
        <v>17421.17</v>
      </c>
      <c r="AE13" s="46">
        <f t="shared" si="7"/>
        <v>116.14113333333331</v>
      </c>
      <c r="AF13" s="33">
        <v>600000</v>
      </c>
      <c r="AG13" s="33">
        <v>366637.94</v>
      </c>
      <c r="AH13" s="46">
        <f>AG13/AF13*100</f>
        <v>61.106323333333336</v>
      </c>
      <c r="AI13" s="46">
        <v>500000</v>
      </c>
      <c r="AJ13" s="33">
        <v>234412.51</v>
      </c>
      <c r="AK13" s="46">
        <f>AJ13/AI13*100</f>
        <v>46.882502</v>
      </c>
      <c r="AL13" s="33">
        <v>0</v>
      </c>
      <c r="AM13" s="33">
        <v>58223.89</v>
      </c>
      <c r="AN13" s="46" t="e">
        <f aca="true" t="shared" si="10" ref="AN13:AN28">AM13/AL13*100</f>
        <v>#DIV/0!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0</v>
      </c>
      <c r="AW13" s="46">
        <v>0</v>
      </c>
      <c r="AX13" s="33"/>
      <c r="AY13" s="33">
        <v>-48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5206900</v>
      </c>
      <c r="C14" s="88">
        <f t="shared" si="0"/>
        <v>2566624.36</v>
      </c>
      <c r="D14" s="89">
        <f t="shared" si="4"/>
        <v>49.292753077646964</v>
      </c>
      <c r="E14" s="33">
        <v>170000</v>
      </c>
      <c r="F14" s="34">
        <v>81627.58</v>
      </c>
      <c r="G14" s="46">
        <f t="shared" si="1"/>
        <v>48.01622352941177</v>
      </c>
      <c r="H14" s="33">
        <v>881400</v>
      </c>
      <c r="I14" s="33">
        <v>477346.44</v>
      </c>
      <c r="J14" s="46">
        <f t="shared" si="5"/>
        <v>54.157753573859765</v>
      </c>
      <c r="K14" s="33"/>
      <c r="L14" s="35">
        <v>0</v>
      </c>
      <c r="M14" s="46"/>
      <c r="N14" s="33">
        <v>880000</v>
      </c>
      <c r="O14" s="33">
        <v>29281.94</v>
      </c>
      <c r="P14" s="46">
        <f t="shared" si="6"/>
        <v>3.3274931818181814</v>
      </c>
      <c r="Q14" s="33">
        <v>3100000</v>
      </c>
      <c r="R14" s="33">
        <v>1756893.05</v>
      </c>
      <c r="S14" s="46">
        <f t="shared" si="2"/>
        <v>56.67396935483872</v>
      </c>
      <c r="T14" s="33">
        <v>5500</v>
      </c>
      <c r="U14" s="33">
        <v>1700</v>
      </c>
      <c r="V14" s="46">
        <f t="shared" si="9"/>
        <v>30.909090909090907</v>
      </c>
      <c r="W14" s="33"/>
      <c r="X14" s="33">
        <v>0</v>
      </c>
      <c r="Y14" s="46"/>
      <c r="Z14" s="238" t="s">
        <v>61</v>
      </c>
      <c r="AA14" s="238"/>
      <c r="AB14" s="239"/>
      <c r="AC14" s="33">
        <v>10000</v>
      </c>
      <c r="AD14" s="33">
        <v>707</v>
      </c>
      <c r="AE14" s="46">
        <f t="shared" si="7"/>
        <v>7.07</v>
      </c>
      <c r="AF14" s="33">
        <v>100000</v>
      </c>
      <c r="AG14" s="33">
        <v>155449.8</v>
      </c>
      <c r="AH14" s="46">
        <f>AG14/AF14*100</f>
        <v>155.44979999999998</v>
      </c>
      <c r="AI14" s="46">
        <v>60000</v>
      </c>
      <c r="AJ14" s="33">
        <v>13420.7</v>
      </c>
      <c r="AK14" s="46">
        <f>AJ14/AI14*100</f>
        <v>22.367833333333333</v>
      </c>
      <c r="AL14" s="33">
        <v>0</v>
      </c>
      <c r="AM14" s="33">
        <v>49750</v>
      </c>
      <c r="AN14" s="46" t="e">
        <f t="shared" si="10"/>
        <v>#DIV/0!</v>
      </c>
      <c r="AO14" s="33">
        <v>0</v>
      </c>
      <c r="AP14" s="33">
        <v>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447.85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9363400</v>
      </c>
      <c r="C15" s="88">
        <f t="shared" si="0"/>
        <v>3336117.1499999994</v>
      </c>
      <c r="D15" s="89">
        <f t="shared" si="4"/>
        <v>35.629334963795195</v>
      </c>
      <c r="E15" s="40">
        <v>1085000</v>
      </c>
      <c r="F15" s="33">
        <v>567920.99</v>
      </c>
      <c r="G15" s="46">
        <f t="shared" si="1"/>
        <v>52.342948387096776</v>
      </c>
      <c r="H15" s="33">
        <v>1471900</v>
      </c>
      <c r="I15" s="33">
        <v>797152.72</v>
      </c>
      <c r="J15" s="46">
        <f t="shared" si="5"/>
        <v>54.15807595624702</v>
      </c>
      <c r="K15" s="33">
        <v>110000</v>
      </c>
      <c r="L15" s="37">
        <v>163258.5</v>
      </c>
      <c r="M15" s="46">
        <f aca="true" t="shared" si="11" ref="M15:M20">L15/K15*100</f>
        <v>148.41681818181817</v>
      </c>
      <c r="N15" s="33">
        <v>1100000</v>
      </c>
      <c r="O15" s="33">
        <v>97386.43</v>
      </c>
      <c r="P15" s="46">
        <f t="shared" si="6"/>
        <v>8.853311818181817</v>
      </c>
      <c r="Q15" s="33">
        <v>5000000</v>
      </c>
      <c r="R15" s="38">
        <v>1164793.87</v>
      </c>
      <c r="S15" s="46">
        <f t="shared" si="2"/>
        <v>23.295877400000002</v>
      </c>
      <c r="T15" s="33">
        <v>6500</v>
      </c>
      <c r="U15" s="38">
        <v>3500</v>
      </c>
      <c r="V15" s="46">
        <f t="shared" si="9"/>
        <v>53.84615384615385</v>
      </c>
      <c r="W15" s="33">
        <v>0</v>
      </c>
      <c r="X15" s="33">
        <v>0</v>
      </c>
      <c r="Y15" s="46">
        <v>0</v>
      </c>
      <c r="Z15" s="240" t="s">
        <v>47</v>
      </c>
      <c r="AA15" s="240"/>
      <c r="AB15" s="235"/>
      <c r="AC15" s="33">
        <v>80000</v>
      </c>
      <c r="AD15" s="33">
        <v>60</v>
      </c>
      <c r="AE15" s="46">
        <f t="shared" si="7"/>
        <v>0.075</v>
      </c>
      <c r="AF15" s="33">
        <v>10000</v>
      </c>
      <c r="AG15" s="33">
        <v>5228.48</v>
      </c>
      <c r="AH15" s="46">
        <f>AG15/AF15*100</f>
        <v>52.2848</v>
      </c>
      <c r="AI15" s="46">
        <v>0</v>
      </c>
      <c r="AJ15" s="33">
        <v>0</v>
      </c>
      <c r="AK15" s="46" t="e">
        <f>AJ15/AI15*100</f>
        <v>#DIV/0!</v>
      </c>
      <c r="AL15" s="33">
        <v>0</v>
      </c>
      <c r="AM15" s="33">
        <v>338153.4</v>
      </c>
      <c r="AN15" s="46" t="e">
        <f t="shared" si="10"/>
        <v>#DIV/0!</v>
      </c>
      <c r="AO15" s="33">
        <v>500000</v>
      </c>
      <c r="AP15" s="33">
        <v>178602.76</v>
      </c>
      <c r="AQ15" s="46">
        <f t="shared" si="3"/>
        <v>35.720552</v>
      </c>
      <c r="AR15" s="33">
        <v>0</v>
      </c>
      <c r="AS15" s="33">
        <v>96800</v>
      </c>
      <c r="AT15" s="46">
        <v>0</v>
      </c>
      <c r="AU15" s="33">
        <v>0</v>
      </c>
      <c r="AV15" s="33">
        <v>0</v>
      </c>
      <c r="AW15" s="46">
        <v>0</v>
      </c>
      <c r="AX15" s="36"/>
      <c r="AY15" s="33">
        <v>-76740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2547500</v>
      </c>
      <c r="C16" s="88">
        <f t="shared" si="0"/>
        <v>2205914.8899999997</v>
      </c>
      <c r="D16" s="89">
        <f>C16/B16*100</f>
        <v>86.59135976447496</v>
      </c>
      <c r="E16" s="34">
        <v>130200</v>
      </c>
      <c r="F16" s="33">
        <v>51969.76</v>
      </c>
      <c r="G16" s="46">
        <f t="shared" si="1"/>
        <v>39.91533026113672</v>
      </c>
      <c r="H16" s="33">
        <v>628300</v>
      </c>
      <c r="I16" s="33">
        <v>340286.54</v>
      </c>
      <c r="J16" s="46">
        <f t="shared" si="5"/>
        <v>54.15988222186853</v>
      </c>
      <c r="K16" s="33">
        <v>0</v>
      </c>
      <c r="L16" s="37">
        <v>0</v>
      </c>
      <c r="M16" s="46" t="e">
        <f t="shared" si="11"/>
        <v>#DIV/0!</v>
      </c>
      <c r="N16" s="33">
        <v>130000</v>
      </c>
      <c r="O16" s="33">
        <v>31647.49</v>
      </c>
      <c r="P16" s="46">
        <f t="shared" si="6"/>
        <v>24.34422307692308</v>
      </c>
      <c r="Q16" s="33">
        <v>800000</v>
      </c>
      <c r="R16" s="33">
        <v>159887.12</v>
      </c>
      <c r="S16" s="46">
        <f t="shared" si="2"/>
        <v>19.98589</v>
      </c>
      <c r="T16" s="33">
        <v>4000</v>
      </c>
      <c r="U16" s="33">
        <v>1700</v>
      </c>
      <c r="V16" s="46">
        <f t="shared" si="9"/>
        <v>42.5</v>
      </c>
      <c r="W16" s="33"/>
      <c r="X16" s="33">
        <v>0</v>
      </c>
      <c r="Y16" s="46"/>
      <c r="Z16" s="240" t="s">
        <v>62</v>
      </c>
      <c r="AA16" s="240"/>
      <c r="AB16" s="235"/>
      <c r="AC16" s="33">
        <v>855000</v>
      </c>
      <c r="AD16" s="33">
        <v>1620423.98</v>
      </c>
      <c r="AE16" s="46">
        <f t="shared" si="7"/>
        <v>189.5232725146199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0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8372200</v>
      </c>
      <c r="C17" s="90">
        <f t="shared" si="0"/>
        <v>3526279.73</v>
      </c>
      <c r="D17" s="91">
        <f t="shared" si="4"/>
        <v>42.11891414443038</v>
      </c>
      <c r="E17" s="72">
        <v>1093200</v>
      </c>
      <c r="F17" s="73">
        <v>515148.55</v>
      </c>
      <c r="G17" s="71">
        <f t="shared" si="1"/>
        <v>47.122992133186976</v>
      </c>
      <c r="H17" s="73">
        <v>2717000</v>
      </c>
      <c r="I17" s="33">
        <v>1471424.18</v>
      </c>
      <c r="J17" s="46">
        <f t="shared" si="5"/>
        <v>54.15620831799779</v>
      </c>
      <c r="K17" s="73">
        <v>96000</v>
      </c>
      <c r="L17" s="74">
        <v>6466.23</v>
      </c>
      <c r="M17" s="46">
        <f t="shared" si="11"/>
        <v>6.73565625</v>
      </c>
      <c r="N17" s="73">
        <v>900000</v>
      </c>
      <c r="O17" s="73">
        <v>65854.11</v>
      </c>
      <c r="P17" s="71">
        <f t="shared" si="6"/>
        <v>7.317123333333334</v>
      </c>
      <c r="Q17" s="73">
        <v>3000000</v>
      </c>
      <c r="R17" s="75">
        <v>743621.33</v>
      </c>
      <c r="S17" s="71">
        <f t="shared" si="2"/>
        <v>24.787377666666664</v>
      </c>
      <c r="T17" s="73">
        <v>16000</v>
      </c>
      <c r="U17" s="73">
        <v>17110</v>
      </c>
      <c r="V17" s="71">
        <f t="shared" si="9"/>
        <v>106.9375</v>
      </c>
      <c r="W17" s="73">
        <v>0</v>
      </c>
      <c r="X17" s="73">
        <v>0</v>
      </c>
      <c r="Y17" s="71">
        <v>0</v>
      </c>
      <c r="Z17" s="242" t="s">
        <v>63</v>
      </c>
      <c r="AA17" s="242"/>
      <c r="AB17" s="243"/>
      <c r="AC17" s="73">
        <v>0</v>
      </c>
      <c r="AD17" s="73">
        <v>0</v>
      </c>
      <c r="AE17" s="46" t="e">
        <f t="shared" si="7"/>
        <v>#DIV/0!</v>
      </c>
      <c r="AF17" s="73">
        <v>300000</v>
      </c>
      <c r="AG17" s="73">
        <v>215310.35</v>
      </c>
      <c r="AH17" s="71">
        <f aca="true" t="shared" si="12" ref="AH17:AH25">AG17/AF17*100</f>
        <v>71.77011666666667</v>
      </c>
      <c r="AI17" s="71">
        <v>200000</v>
      </c>
      <c r="AJ17" s="73">
        <v>149742.64</v>
      </c>
      <c r="AK17" s="46">
        <f>AJ17/AI17*100</f>
        <v>74.87132000000001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0</v>
      </c>
      <c r="AS17" s="73">
        <v>336348</v>
      </c>
      <c r="AT17" s="71" t="e">
        <f>AS17/AR17*100</f>
        <v>#DIV/0!</v>
      </c>
      <c r="AU17" s="73">
        <v>0</v>
      </c>
      <c r="AV17" s="73">
        <v>4454.34</v>
      </c>
      <c r="AW17" s="46" t="e">
        <f>AV17/AU17*100</f>
        <v>#DIV/0!</v>
      </c>
      <c r="AX17" s="76"/>
      <c r="AY17" s="73">
        <v>800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19767096</v>
      </c>
      <c r="C18" s="90">
        <f t="shared" si="0"/>
        <v>6164998.739999999</v>
      </c>
      <c r="D18" s="89">
        <f t="shared" si="4"/>
        <v>31.188186367891362</v>
      </c>
      <c r="E18" s="34">
        <v>5435796</v>
      </c>
      <c r="F18" s="33">
        <v>2154452.23</v>
      </c>
      <c r="G18" s="46">
        <f t="shared" si="1"/>
        <v>39.63453061888268</v>
      </c>
      <c r="H18" s="33">
        <v>756300</v>
      </c>
      <c r="I18" s="33">
        <v>409604.16</v>
      </c>
      <c r="J18" s="46">
        <f t="shared" si="5"/>
        <v>54.15895279650932</v>
      </c>
      <c r="K18" s="33">
        <v>75000</v>
      </c>
      <c r="L18" s="37">
        <v>0</v>
      </c>
      <c r="M18" s="46">
        <f t="shared" si="11"/>
        <v>0</v>
      </c>
      <c r="N18" s="33">
        <v>4600000</v>
      </c>
      <c r="O18" s="33">
        <v>196750.24</v>
      </c>
      <c r="P18" s="46">
        <f t="shared" si="6"/>
        <v>4.277179130434782</v>
      </c>
      <c r="Q18" s="33">
        <v>6100000</v>
      </c>
      <c r="R18" s="33">
        <v>2192363.38</v>
      </c>
      <c r="S18" s="46">
        <f t="shared" si="2"/>
        <v>35.94038327868852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40" t="s">
        <v>69</v>
      </c>
      <c r="AA18" s="240"/>
      <c r="AB18" s="235"/>
      <c r="AC18" s="33">
        <v>0</v>
      </c>
      <c r="AD18" s="33">
        <v>4254.27</v>
      </c>
      <c r="AE18" s="46" t="e">
        <f t="shared" si="7"/>
        <v>#DIV/0!</v>
      </c>
      <c r="AF18" s="33">
        <v>1500000</v>
      </c>
      <c r="AG18" s="33">
        <v>770679.09</v>
      </c>
      <c r="AH18" s="46">
        <f t="shared" si="12"/>
        <v>51.37860599999999</v>
      </c>
      <c r="AI18" s="46">
        <v>1000000</v>
      </c>
      <c r="AJ18" s="33">
        <v>421081.93</v>
      </c>
      <c r="AK18" s="46">
        <f>AJ18/AI18*100</f>
        <v>42.108193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15903</v>
      </c>
      <c r="AT18" s="46" t="e">
        <f>AS18/AR18*100</f>
        <v>#DIV/0!</v>
      </c>
      <c r="AU18" s="33">
        <v>0</v>
      </c>
      <c r="AV18" s="33">
        <v>27888.4</v>
      </c>
      <c r="AW18" s="46">
        <v>0</v>
      </c>
      <c r="AX18" s="36"/>
      <c r="AY18" s="33">
        <v>-27977.96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3197600</v>
      </c>
      <c r="C19" s="90">
        <f t="shared" si="0"/>
        <v>2202741.17</v>
      </c>
      <c r="D19" s="89">
        <f t="shared" si="4"/>
        <v>68.88732705779334</v>
      </c>
      <c r="E19" s="34">
        <v>312300</v>
      </c>
      <c r="F19" s="33">
        <v>44332.84</v>
      </c>
      <c r="G19" s="46">
        <f t="shared" si="1"/>
        <v>14.195593980147292</v>
      </c>
      <c r="H19" s="33">
        <v>1029800</v>
      </c>
      <c r="I19" s="33">
        <v>557691.83</v>
      </c>
      <c r="J19" s="46">
        <f t="shared" si="5"/>
        <v>54.15535346669256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24131.89</v>
      </c>
      <c r="P19" s="46">
        <f t="shared" si="6"/>
        <v>7.31269393939394</v>
      </c>
      <c r="Q19" s="33">
        <v>1300000</v>
      </c>
      <c r="R19" s="33">
        <v>1386273.89</v>
      </c>
      <c r="S19" s="46">
        <f t="shared" si="2"/>
        <v>106.63645307692306</v>
      </c>
      <c r="T19" s="33">
        <v>5500</v>
      </c>
      <c r="U19" s="33">
        <v>3000</v>
      </c>
      <c r="V19" s="46">
        <f t="shared" si="9"/>
        <v>54.54545454545454</v>
      </c>
      <c r="W19" s="33"/>
      <c r="X19" s="33"/>
      <c r="Y19" s="46"/>
      <c r="Z19" s="240" t="s">
        <v>51</v>
      </c>
      <c r="AA19" s="240"/>
      <c r="AB19" s="235"/>
      <c r="AC19" s="33">
        <v>40000</v>
      </c>
      <c r="AD19" s="33">
        <v>0</v>
      </c>
      <c r="AE19" s="46">
        <f t="shared" si="7"/>
        <v>0</v>
      </c>
      <c r="AF19" s="33">
        <v>150000</v>
      </c>
      <c r="AG19" s="33">
        <v>100822.02</v>
      </c>
      <c r="AH19" s="46">
        <f t="shared" si="12"/>
        <v>67.21468</v>
      </c>
      <c r="AI19" s="46">
        <v>30000</v>
      </c>
      <c r="AJ19" s="46">
        <v>6488.7</v>
      </c>
      <c r="AK19" s="46">
        <f>AJ19/AI19*100</f>
        <v>21.628999999999998</v>
      </c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>
        <v>80000</v>
      </c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9975086</v>
      </c>
      <c r="C20" s="90">
        <f t="shared" si="0"/>
        <v>4236207.609999999</v>
      </c>
      <c r="D20" s="89">
        <f t="shared" si="4"/>
        <v>42.4678805776712</v>
      </c>
      <c r="E20" s="34">
        <v>2328700</v>
      </c>
      <c r="F20" s="33">
        <v>1122075.15</v>
      </c>
      <c r="G20" s="46">
        <f t="shared" si="1"/>
        <v>48.18461588010477</v>
      </c>
      <c r="H20" s="33">
        <v>1163600</v>
      </c>
      <c r="I20" s="33">
        <v>630160.23</v>
      </c>
      <c r="J20" s="46">
        <f t="shared" si="5"/>
        <v>54.15608714334823</v>
      </c>
      <c r="K20" s="33">
        <v>1606286</v>
      </c>
      <c r="L20" s="37">
        <v>1692138.35</v>
      </c>
      <c r="M20" s="46">
        <f t="shared" si="11"/>
        <v>105.34477359573575</v>
      </c>
      <c r="N20" s="33">
        <v>1200000</v>
      </c>
      <c r="O20" s="34">
        <v>364172.57</v>
      </c>
      <c r="P20" s="46">
        <f t="shared" si="6"/>
        <v>30.347714166666666</v>
      </c>
      <c r="Q20" s="34">
        <v>3100000</v>
      </c>
      <c r="R20" s="34">
        <v>615816.83</v>
      </c>
      <c r="S20" s="46">
        <f t="shared" si="2"/>
        <v>19.865059032258063</v>
      </c>
      <c r="T20" s="33">
        <v>6500</v>
      </c>
      <c r="U20" s="34">
        <v>3100</v>
      </c>
      <c r="V20" s="46">
        <f t="shared" si="9"/>
        <v>47.69230769230769</v>
      </c>
      <c r="W20" s="33"/>
      <c r="X20" s="33"/>
      <c r="Y20" s="46"/>
      <c r="Z20" s="235" t="s">
        <v>58</v>
      </c>
      <c r="AA20" s="236"/>
      <c r="AB20" s="237"/>
      <c r="AC20" s="34">
        <v>200000</v>
      </c>
      <c r="AD20" s="34">
        <v>0</v>
      </c>
      <c r="AE20" s="46">
        <f t="shared" si="7"/>
        <v>0</v>
      </c>
      <c r="AF20" s="34">
        <v>40000</v>
      </c>
      <c r="AG20" s="34">
        <v>42465.38</v>
      </c>
      <c r="AH20" s="46">
        <f t="shared" si="12"/>
        <v>106.16345</v>
      </c>
      <c r="AI20" s="48">
        <v>30000</v>
      </c>
      <c r="AJ20" s="34">
        <v>8249.6</v>
      </c>
      <c r="AK20" s="48">
        <f>AJ20/AI20*100</f>
        <v>27.498666666666665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0</v>
      </c>
      <c r="AW20" s="46">
        <v>0</v>
      </c>
      <c r="AX20" s="34"/>
      <c r="AY20" s="34">
        <v>-241970.5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2417500</v>
      </c>
      <c r="C21" s="90">
        <f t="shared" si="0"/>
        <v>801583.6900000001</v>
      </c>
      <c r="D21" s="89">
        <f t="shared" si="4"/>
        <v>33.15754663908997</v>
      </c>
      <c r="E21" s="34">
        <v>78000</v>
      </c>
      <c r="F21" s="33">
        <v>34239.5</v>
      </c>
      <c r="G21" s="46">
        <f t="shared" si="1"/>
        <v>43.89679487179487</v>
      </c>
      <c r="H21" s="33">
        <v>814500</v>
      </c>
      <c r="I21" s="33">
        <v>441112.18</v>
      </c>
      <c r="J21" s="46">
        <f t="shared" si="5"/>
        <v>54.157419275629216</v>
      </c>
      <c r="K21" s="33">
        <v>0</v>
      </c>
      <c r="L21" s="37">
        <v>690</v>
      </c>
      <c r="M21" s="46" t="e">
        <f aca="true" t="shared" si="14" ref="M21:M27">L21/K21*100</f>
        <v>#DIV/0!</v>
      </c>
      <c r="N21" s="33">
        <v>370000</v>
      </c>
      <c r="O21" s="34">
        <v>52100.34</v>
      </c>
      <c r="P21" s="46">
        <f t="shared" si="6"/>
        <v>14.081172972972972</v>
      </c>
      <c r="Q21" s="34">
        <v>1100000</v>
      </c>
      <c r="R21" s="34">
        <v>129873.8</v>
      </c>
      <c r="S21" s="46">
        <f t="shared" si="2"/>
        <v>11.806709090909091</v>
      </c>
      <c r="T21" s="33">
        <v>5000</v>
      </c>
      <c r="U21" s="34">
        <v>1200</v>
      </c>
      <c r="V21" s="46">
        <f t="shared" si="9"/>
        <v>24</v>
      </c>
      <c r="W21" s="33"/>
      <c r="X21" s="33"/>
      <c r="Y21" s="46"/>
      <c r="Z21" s="235" t="s">
        <v>52</v>
      </c>
      <c r="AA21" s="236"/>
      <c r="AB21" s="237"/>
      <c r="AC21" s="34">
        <v>0</v>
      </c>
      <c r="AD21" s="34">
        <v>0</v>
      </c>
      <c r="AE21" s="46" t="e">
        <f t="shared" si="7"/>
        <v>#DIV/0!</v>
      </c>
      <c r="AF21" s="34">
        <v>50000</v>
      </c>
      <c r="AG21" s="34">
        <v>28539.14</v>
      </c>
      <c r="AH21" s="46">
        <f t="shared" si="12"/>
        <v>57.07828000000001</v>
      </c>
      <c r="AI21" s="48">
        <v>0</v>
      </c>
      <c r="AJ21" s="34">
        <v>0</v>
      </c>
      <c r="AK21" s="48"/>
      <c r="AL21" s="34">
        <v>0</v>
      </c>
      <c r="AM21" s="34">
        <v>64331.98</v>
      </c>
      <c r="AN21" s="46" t="e">
        <f t="shared" si="10"/>
        <v>#DIV/0!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0</v>
      </c>
      <c r="AV21" s="34">
        <v>49966.75</v>
      </c>
      <c r="AW21" s="46">
        <v>0</v>
      </c>
      <c r="AX21" s="34"/>
      <c r="AY21" s="34">
        <v>-470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13294200</v>
      </c>
      <c r="C22" s="90">
        <f t="shared" si="0"/>
        <v>4731163.17</v>
      </c>
      <c r="D22" s="89">
        <f t="shared" si="4"/>
        <v>35.588175068827006</v>
      </c>
      <c r="E22" s="34">
        <v>1922300</v>
      </c>
      <c r="F22" s="33">
        <v>657918.51</v>
      </c>
      <c r="G22" s="46">
        <f t="shared" si="1"/>
        <v>34.22558965822192</v>
      </c>
      <c r="H22" s="33">
        <v>2143900</v>
      </c>
      <c r="I22" s="33">
        <v>1161070.21</v>
      </c>
      <c r="J22" s="46">
        <f t="shared" si="5"/>
        <v>54.15692009888521</v>
      </c>
      <c r="K22" s="33">
        <v>0</v>
      </c>
      <c r="L22" s="37">
        <v>2313.78</v>
      </c>
      <c r="M22" s="46" t="e">
        <f t="shared" si="14"/>
        <v>#DIV/0!</v>
      </c>
      <c r="N22" s="33">
        <v>2000000</v>
      </c>
      <c r="O22" s="34">
        <v>166736.44</v>
      </c>
      <c r="P22" s="46">
        <f t="shared" si="6"/>
        <v>8.336822000000002</v>
      </c>
      <c r="Q22" s="34">
        <v>6000000</v>
      </c>
      <c r="R22" s="34">
        <v>2482691.06</v>
      </c>
      <c r="S22" s="46">
        <f t="shared" si="2"/>
        <v>41.37818433333334</v>
      </c>
      <c r="T22" s="33">
        <v>8000</v>
      </c>
      <c r="U22" s="34">
        <v>5800</v>
      </c>
      <c r="V22" s="46">
        <f t="shared" si="9"/>
        <v>72.5</v>
      </c>
      <c r="W22" s="33"/>
      <c r="X22" s="33">
        <v>0</v>
      </c>
      <c r="Y22" s="46"/>
      <c r="Z22" s="235" t="s">
        <v>53</v>
      </c>
      <c r="AA22" s="236"/>
      <c r="AB22" s="237"/>
      <c r="AC22" s="34">
        <v>70000</v>
      </c>
      <c r="AD22" s="34">
        <v>8943.04</v>
      </c>
      <c r="AE22" s="46">
        <f t="shared" si="7"/>
        <v>12.775771428571431</v>
      </c>
      <c r="AF22" s="34">
        <v>0</v>
      </c>
      <c r="AG22" s="34">
        <v>21198.36</v>
      </c>
      <c r="AH22" s="46" t="e">
        <f t="shared" si="12"/>
        <v>#DIV/0!</v>
      </c>
      <c r="AI22" s="48">
        <v>150000</v>
      </c>
      <c r="AJ22" s="34">
        <v>68828.27</v>
      </c>
      <c r="AK22" s="48">
        <f>AJ22/AI22*100</f>
        <v>45.885513333333336</v>
      </c>
      <c r="AL22" s="34">
        <v>0</v>
      </c>
      <c r="AM22" s="34">
        <v>14840</v>
      </c>
      <c r="AN22" s="46" t="e">
        <f>AM22/AL22*100</f>
        <v>#DIV/0!</v>
      </c>
      <c r="AO22" s="33">
        <v>1000000</v>
      </c>
      <c r="AP22" s="34">
        <v>0</v>
      </c>
      <c r="AQ22" s="46">
        <f t="shared" si="13"/>
        <v>0</v>
      </c>
      <c r="AR22" s="34">
        <v>0</v>
      </c>
      <c r="AS22" s="34">
        <v>0</v>
      </c>
      <c r="AT22" s="34" t="e">
        <f>AS22/AR22*100</f>
        <v>#DIV/0!</v>
      </c>
      <c r="AU22" s="34">
        <v>0</v>
      </c>
      <c r="AV22" s="34">
        <v>0</v>
      </c>
      <c r="AW22" s="46">
        <v>0</v>
      </c>
      <c r="AX22" s="43"/>
      <c r="AY22" s="34">
        <v>140823.5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3591400</v>
      </c>
      <c r="C23" s="90">
        <f t="shared" si="0"/>
        <v>1673643.04</v>
      </c>
      <c r="D23" s="89">
        <f t="shared" si="4"/>
        <v>46.60141003508381</v>
      </c>
      <c r="E23" s="34">
        <v>885000</v>
      </c>
      <c r="F23" s="33">
        <v>614855.61</v>
      </c>
      <c r="G23" s="46">
        <f t="shared" si="1"/>
        <v>69.47521016949152</v>
      </c>
      <c r="H23" s="33">
        <v>625400</v>
      </c>
      <c r="I23" s="33">
        <v>338711.13</v>
      </c>
      <c r="J23" s="46">
        <f t="shared" si="5"/>
        <v>54.15911896386313</v>
      </c>
      <c r="K23" s="33">
        <v>0</v>
      </c>
      <c r="L23" s="37">
        <v>10953</v>
      </c>
      <c r="M23" s="46">
        <v>0</v>
      </c>
      <c r="N23" s="33">
        <v>325000</v>
      </c>
      <c r="O23" s="34">
        <v>28668.93</v>
      </c>
      <c r="P23" s="46">
        <f t="shared" si="6"/>
        <v>8.821209230769231</v>
      </c>
      <c r="Q23" s="34">
        <v>1200000</v>
      </c>
      <c r="R23" s="34">
        <v>396838.83</v>
      </c>
      <c r="S23" s="46">
        <f t="shared" si="2"/>
        <v>33.069902500000005</v>
      </c>
      <c r="T23" s="33">
        <v>6000</v>
      </c>
      <c r="U23" s="34">
        <v>2200</v>
      </c>
      <c r="V23" s="46">
        <f t="shared" si="9"/>
        <v>36.666666666666664</v>
      </c>
      <c r="W23" s="33"/>
      <c r="X23" s="33"/>
      <c r="Y23" s="46"/>
      <c r="Z23" s="235" t="s">
        <v>54</v>
      </c>
      <c r="AA23" s="236"/>
      <c r="AB23" s="237"/>
      <c r="AC23" s="34">
        <v>0</v>
      </c>
      <c r="AD23" s="34">
        <v>150208.04</v>
      </c>
      <c r="AE23" s="46" t="e">
        <f t="shared" si="7"/>
        <v>#DIV/0!</v>
      </c>
      <c r="AF23" s="34">
        <v>150000</v>
      </c>
      <c r="AG23" s="34">
        <v>131207.5</v>
      </c>
      <c r="AH23" s="46">
        <f t="shared" si="12"/>
        <v>87.47166666666666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46" t="e">
        <f>AV23/AU23*100</f>
        <v>#DIV/0!</v>
      </c>
      <c r="AX23" s="43"/>
      <c r="AY23" s="34">
        <v>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4792160</v>
      </c>
      <c r="C24" s="90">
        <f t="shared" si="0"/>
        <v>2496769.55</v>
      </c>
      <c r="D24" s="89">
        <f t="shared" si="4"/>
        <v>52.10113080531534</v>
      </c>
      <c r="E24" s="34">
        <v>178000</v>
      </c>
      <c r="F24" s="33">
        <v>71405.57</v>
      </c>
      <c r="G24" s="46">
        <f t="shared" si="1"/>
        <v>40.11548876404495</v>
      </c>
      <c r="H24" s="33">
        <v>736000</v>
      </c>
      <c r="I24" s="33">
        <v>398576.36</v>
      </c>
      <c r="J24" s="46">
        <f t="shared" si="5"/>
        <v>54.154396739130426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67835.27</v>
      </c>
      <c r="P24" s="46">
        <f t="shared" si="6"/>
        <v>15.074504444444445</v>
      </c>
      <c r="Q24" s="34">
        <v>1400000</v>
      </c>
      <c r="R24" s="34">
        <v>140535.39</v>
      </c>
      <c r="S24" s="46">
        <f t="shared" si="2"/>
        <v>10.038242142857143</v>
      </c>
      <c r="T24" s="33">
        <v>3500</v>
      </c>
      <c r="U24" s="34">
        <v>700</v>
      </c>
      <c r="V24" s="46">
        <f t="shared" si="9"/>
        <v>20</v>
      </c>
      <c r="W24" s="33">
        <v>0</v>
      </c>
      <c r="X24" s="33">
        <v>0</v>
      </c>
      <c r="Y24" s="46">
        <v>0</v>
      </c>
      <c r="Z24" s="235" t="s">
        <v>68</v>
      </c>
      <c r="AA24" s="236"/>
      <c r="AB24" s="237"/>
      <c r="AC24" s="34">
        <v>0</v>
      </c>
      <c r="AD24" s="34">
        <v>0</v>
      </c>
      <c r="AE24" s="46" t="e">
        <f t="shared" si="7"/>
        <v>#DIV/0!</v>
      </c>
      <c r="AF24" s="34">
        <v>90000</v>
      </c>
      <c r="AG24" s="34">
        <v>37899.96</v>
      </c>
      <c r="AH24" s="46">
        <f t="shared" si="12"/>
        <v>42.111066666666666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1934660</v>
      </c>
      <c r="AP24" s="34">
        <v>1779817</v>
      </c>
      <c r="AQ24" s="46">
        <f>AP24/AO24*100</f>
        <v>91.99637145544953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>
        <v>0</v>
      </c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1027553.3200000001</v>
      </c>
      <c r="D25" s="89">
        <f t="shared" si="4"/>
        <v>34.55470693075966</v>
      </c>
      <c r="E25" s="34">
        <v>93700</v>
      </c>
      <c r="F25" s="33">
        <v>34602.49</v>
      </c>
      <c r="G25" s="46">
        <f t="shared" si="1"/>
        <v>36.9290181430096</v>
      </c>
      <c r="H25" s="33">
        <v>1088000</v>
      </c>
      <c r="I25" s="33">
        <v>589199.85</v>
      </c>
      <c r="J25" s="46">
        <f t="shared" si="5"/>
        <v>54.15439797794117</v>
      </c>
      <c r="K25" s="33">
        <v>0</v>
      </c>
      <c r="L25" s="37">
        <v>0</v>
      </c>
      <c r="M25" s="46" t="e">
        <f t="shared" si="14"/>
        <v>#DIV/0!</v>
      </c>
      <c r="N25" s="33">
        <v>135000</v>
      </c>
      <c r="O25" s="34">
        <v>24361.76</v>
      </c>
      <c r="P25" s="46">
        <f t="shared" si="6"/>
        <v>18.045748148148146</v>
      </c>
      <c r="Q25" s="34">
        <v>1200000</v>
      </c>
      <c r="R25" s="34">
        <v>133561.28</v>
      </c>
      <c r="S25" s="46">
        <f t="shared" si="2"/>
        <v>11.130106666666666</v>
      </c>
      <c r="T25" s="33">
        <v>7000</v>
      </c>
      <c r="U25" s="34">
        <v>4120</v>
      </c>
      <c r="V25" s="46">
        <f t="shared" si="9"/>
        <v>58.857142857142854</v>
      </c>
      <c r="W25" s="33">
        <v>0</v>
      </c>
      <c r="X25" s="33">
        <v>0</v>
      </c>
      <c r="Y25" s="46" t="e">
        <f>X25/W25*100</f>
        <v>#DIV/0!</v>
      </c>
      <c r="Z25" s="235" t="s">
        <v>56</v>
      </c>
      <c r="AA25" s="236"/>
      <c r="AB25" s="237"/>
      <c r="AC25" s="34">
        <v>450000</v>
      </c>
      <c r="AD25" s="34">
        <v>241707.94</v>
      </c>
      <c r="AE25" s="46">
        <f t="shared" si="7"/>
        <v>53.71287555555556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0</v>
      </c>
      <c r="AW25" s="46" t="e">
        <f>AV25/AU25*100</f>
        <v>#DIV/0!</v>
      </c>
      <c r="AX25" s="43"/>
      <c r="AY25" s="34">
        <v>0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5281100</v>
      </c>
      <c r="C26" s="90">
        <f t="shared" si="0"/>
        <v>1502542.66</v>
      </c>
      <c r="D26" s="89">
        <f t="shared" si="4"/>
        <v>28.451319990153568</v>
      </c>
      <c r="E26" s="34">
        <v>428000</v>
      </c>
      <c r="F26" s="33">
        <v>148232.68</v>
      </c>
      <c r="G26" s="46">
        <f t="shared" si="1"/>
        <v>34.63380373831775</v>
      </c>
      <c r="H26" s="33">
        <v>1178100</v>
      </c>
      <c r="I26" s="33">
        <v>638037.24</v>
      </c>
      <c r="J26" s="46">
        <f t="shared" si="5"/>
        <v>54.15815635345047</v>
      </c>
      <c r="K26" s="33">
        <v>130000</v>
      </c>
      <c r="L26" s="37">
        <v>129247.5</v>
      </c>
      <c r="M26" s="46">
        <f t="shared" si="14"/>
        <v>99.42115384615384</v>
      </c>
      <c r="N26" s="33">
        <v>810000</v>
      </c>
      <c r="O26" s="34">
        <v>77817.18</v>
      </c>
      <c r="P26" s="46">
        <f t="shared" si="6"/>
        <v>9.607059259259259</v>
      </c>
      <c r="Q26" s="34">
        <v>1900000</v>
      </c>
      <c r="R26" s="34">
        <v>147515.8</v>
      </c>
      <c r="S26" s="46">
        <f t="shared" si="2"/>
        <v>7.7639894736842106</v>
      </c>
      <c r="T26" s="33">
        <v>5000</v>
      </c>
      <c r="U26" s="34">
        <v>4050</v>
      </c>
      <c r="V26" s="46">
        <f t="shared" si="9"/>
        <v>81</v>
      </c>
      <c r="W26" s="33"/>
      <c r="X26" s="33"/>
      <c r="Y26" s="46"/>
      <c r="Z26" s="235" t="s">
        <v>57</v>
      </c>
      <c r="AA26" s="236"/>
      <c r="AB26" s="237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235992.17</v>
      </c>
      <c r="AH26" s="46">
        <f>AG26/AF26*100</f>
        <v>52.442704444444445</v>
      </c>
      <c r="AI26" s="48">
        <v>80000</v>
      </c>
      <c r="AJ26" s="34">
        <v>44240.09</v>
      </c>
      <c r="AK26" s="48">
        <f>AJ26/AI26*100</f>
        <v>55.3001125</v>
      </c>
      <c r="AL26" s="34">
        <v>0</v>
      </c>
      <c r="AM26" s="34">
        <v>77610</v>
      </c>
      <c r="AN26" s="46" t="e">
        <f t="shared" si="10"/>
        <v>#DIV/0!</v>
      </c>
      <c r="AO26" s="33">
        <v>200000</v>
      </c>
      <c r="AP26" s="34">
        <v>0</v>
      </c>
      <c r="AQ26" s="46">
        <f>AP26/AO26*100</f>
        <v>0</v>
      </c>
      <c r="AR26" s="34">
        <v>100000</v>
      </c>
      <c r="AS26" s="34">
        <v>0</v>
      </c>
      <c r="AT26" s="48">
        <f>AS26/AR26*100</f>
        <v>0</v>
      </c>
      <c r="AU26" s="34">
        <v>0</v>
      </c>
      <c r="AV26" s="34">
        <v>0</v>
      </c>
      <c r="AW26" s="46" t="e">
        <f>AV26/AU26*100</f>
        <v>#DIV/0!</v>
      </c>
      <c r="AX26" s="43"/>
      <c r="AY26" s="34">
        <v>-200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1716900</v>
      </c>
      <c r="C27" s="90">
        <f>F27+I27+L27+O27+R27+U27+W27+AD27+AG27+AJ27+AM27+AP27+AS27+AV27+AY27</f>
        <v>984229.0299999999</v>
      </c>
      <c r="D27" s="89">
        <f t="shared" si="4"/>
        <v>57.32593802784087</v>
      </c>
      <c r="E27" s="34">
        <v>120100</v>
      </c>
      <c r="F27" s="33">
        <v>51529.45</v>
      </c>
      <c r="G27" s="46">
        <f t="shared" si="1"/>
        <v>42.905453788509575</v>
      </c>
      <c r="H27" s="33">
        <v>613800</v>
      </c>
      <c r="I27" s="33">
        <v>332409.55</v>
      </c>
      <c r="J27" s="46">
        <f t="shared" si="5"/>
        <v>54.15600358422938</v>
      </c>
      <c r="K27" s="33">
        <v>52000</v>
      </c>
      <c r="L27" s="37">
        <v>294075.02</v>
      </c>
      <c r="M27" s="46">
        <f t="shared" si="14"/>
        <v>565.5288846153846</v>
      </c>
      <c r="N27" s="33">
        <v>50000</v>
      </c>
      <c r="O27" s="34">
        <v>5689.84</v>
      </c>
      <c r="P27" s="46">
        <f t="shared" si="6"/>
        <v>11.37968</v>
      </c>
      <c r="Q27" s="34">
        <v>500000</v>
      </c>
      <c r="R27" s="34">
        <v>52926.81</v>
      </c>
      <c r="S27" s="46">
        <f t="shared" si="2"/>
        <v>10.585362</v>
      </c>
      <c r="T27" s="33">
        <v>3000</v>
      </c>
      <c r="U27" s="34">
        <v>2600</v>
      </c>
      <c r="V27" s="46">
        <f t="shared" si="9"/>
        <v>86.66666666666667</v>
      </c>
      <c r="W27" s="33"/>
      <c r="X27" s="33"/>
      <c r="Y27" s="46"/>
      <c r="Z27" s="235" t="s">
        <v>59</v>
      </c>
      <c r="AA27" s="236"/>
      <c r="AB27" s="237"/>
      <c r="AC27" s="34">
        <v>350000</v>
      </c>
      <c r="AD27" s="34">
        <v>229800.12</v>
      </c>
      <c r="AE27" s="46">
        <f t="shared" si="7"/>
        <v>65.65717714285714</v>
      </c>
      <c r="AF27" s="34">
        <v>28000</v>
      </c>
      <c r="AG27" s="34">
        <v>15219.62</v>
      </c>
      <c r="AH27" s="46">
        <f>AG27/AF27*100</f>
        <v>54.35578571428572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-21.38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104046842</v>
      </c>
      <c r="C28" s="41">
        <f>SUM(C11:C27)</f>
        <v>42001621.22999999</v>
      </c>
      <c r="D28" s="47">
        <f t="shared" si="4"/>
        <v>40.36799236059465</v>
      </c>
      <c r="E28" s="43">
        <f>SUM(E11:E27)</f>
        <v>17071996</v>
      </c>
      <c r="F28" s="36">
        <f>SUM(F11:F27)</f>
        <v>7488929.15</v>
      </c>
      <c r="G28" s="47">
        <f>F28/E28*100</f>
        <v>43.86674616137445</v>
      </c>
      <c r="H28" s="36">
        <f>H11+H12+H13+H14+H15+H16+H17+H18+H19+H20+H21+H22+H23+H24+H25+H26+H27</f>
        <v>18166400</v>
      </c>
      <c r="I28" s="36">
        <f>I11+I12+I13+I14+I15+I16+I17+I18+I19+I20+I21+I22+I23+I24+I25+I26+I27</f>
        <v>9838376.860000001</v>
      </c>
      <c r="J28" s="47">
        <f t="shared" si="5"/>
        <v>54.15699786418884</v>
      </c>
      <c r="K28" s="36">
        <f>SUM(K11:K27)</f>
        <v>2284286</v>
      </c>
      <c r="L28" s="45">
        <f>SUM(L11:L27)</f>
        <v>2309383.7800000003</v>
      </c>
      <c r="M28" s="47">
        <f>L28/K28*100</f>
        <v>101.09871443418209</v>
      </c>
      <c r="N28" s="36">
        <f>SUM(N11:N27)</f>
        <v>14645000</v>
      </c>
      <c r="O28" s="43">
        <f>SUM(O11:O27)</f>
        <v>1245067.64</v>
      </c>
      <c r="P28" s="47">
        <f>O28/N28*100</f>
        <v>8.50165681119836</v>
      </c>
      <c r="Q28" s="42">
        <f>SUM(Q11:Q27)</f>
        <v>39100000</v>
      </c>
      <c r="R28" s="42">
        <f>SUM(R11:R27)</f>
        <v>12495414.700000003</v>
      </c>
      <c r="S28" s="47">
        <f>R28/Q28*100</f>
        <v>31.957582352941184</v>
      </c>
      <c r="T28" s="36">
        <f>SUM(T11:T27)</f>
        <v>96500</v>
      </c>
      <c r="U28" s="42">
        <f>SUM(U11:U27)</f>
        <v>57480</v>
      </c>
      <c r="V28" s="47">
        <f>U28/T28*100</f>
        <v>59.56476683937824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41" t="s">
        <v>3</v>
      </c>
      <c r="AA28" s="241"/>
      <c r="AB28" s="241"/>
      <c r="AC28" s="42">
        <f>SUM(AC11:AC27)</f>
        <v>2380000</v>
      </c>
      <c r="AD28" s="42">
        <f>SUM(AD11:AD27)</f>
        <v>2474274.29</v>
      </c>
      <c r="AE28" s="47">
        <f t="shared" si="7"/>
        <v>103.96110462184873</v>
      </c>
      <c r="AF28" s="44">
        <f>SUM(AF11:AF27)</f>
        <v>3468000</v>
      </c>
      <c r="AG28" s="44">
        <f>SUM(AG11:AG27)</f>
        <v>2126649.81</v>
      </c>
      <c r="AH28" s="47">
        <f>AG28/AF28*100</f>
        <v>61.322082179930796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946464.44</v>
      </c>
      <c r="AK28" s="49">
        <f>AJ28/AI28*100</f>
        <v>46.16899707317073</v>
      </c>
      <c r="AL28" s="43">
        <f>AL11+AL12+AL13+AL14+AL15+AL16+AL17+AL18+AL19+AL20+AL21+AL22+AL23+AL24+AL25+AL26+AL27</f>
        <v>0</v>
      </c>
      <c r="AM28" s="43">
        <f>SUM(AM11:AM27)</f>
        <v>602909.27</v>
      </c>
      <c r="AN28" s="47" t="e">
        <f t="shared" si="10"/>
        <v>#DIV/0!</v>
      </c>
      <c r="AO28" s="36">
        <f>SUM(AO11:AO27)</f>
        <v>4684660</v>
      </c>
      <c r="AP28" s="42">
        <f>SUM(AP11:AP27)</f>
        <v>1958419.76</v>
      </c>
      <c r="AQ28" s="47">
        <f>AP28/AO28*100</f>
        <v>41.80494977223534</v>
      </c>
      <c r="AR28" s="43">
        <f>SUM(AR11:AR27)</f>
        <v>100000</v>
      </c>
      <c r="AS28" s="43">
        <f>SUM(AS11:AS27)</f>
        <v>449051</v>
      </c>
      <c r="AT28" s="49">
        <f>AS28/AR28*100</f>
        <v>449.05099999999993</v>
      </c>
      <c r="AU28" s="43">
        <f>AU11+AU12+AU13+AU14+AU15+AU16+AU17+AU19+AU18+AU20+AU21+AU22+AU23+AU24+AU25+AU26+AU27</f>
        <v>0</v>
      </c>
      <c r="AV28" s="43">
        <f>AV11+AV12+AV13+AV14+AV15+AV16+AV17+AV19+AV18+AV20+AV21+AV22+AV23+AV24+AV25+AV26+AV27</f>
        <v>82309.49</v>
      </c>
      <c r="AW28" s="49" t="e">
        <f>AV28/AU28*100</f>
        <v>#DIV/0!</v>
      </c>
      <c r="AX28" s="43">
        <v>0</v>
      </c>
      <c r="AY28" s="43">
        <f>AY11+AY12+AY13+AY14+AY15+AY16+AY17+AY18+AY19+AY20+AY21+AY22+AY23+AY24+AY25+AY26+AY27</f>
        <v>-73108.96000000002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A3:Y3"/>
    <mergeCell ref="AT8:AT9"/>
    <mergeCell ref="AL7:AN7"/>
    <mergeCell ref="AC8:AC9"/>
    <mergeCell ref="AF8:AF9"/>
    <mergeCell ref="AR8:AR9"/>
    <mergeCell ref="V8:V9"/>
    <mergeCell ref="T7:V7"/>
    <mergeCell ref="C8:C9"/>
    <mergeCell ref="AQ8:AQ9"/>
    <mergeCell ref="AU8:AU9"/>
    <mergeCell ref="AS8:AS9"/>
    <mergeCell ref="AP8:AP9"/>
    <mergeCell ref="D8:D9"/>
    <mergeCell ref="X8:X9"/>
    <mergeCell ref="AN8:AN9"/>
    <mergeCell ref="Q7:S7"/>
    <mergeCell ref="U8:U9"/>
    <mergeCell ref="Z24:AB24"/>
    <mergeCell ref="AI7:AK7"/>
    <mergeCell ref="AJ8:AJ9"/>
    <mergeCell ref="W7:Y7"/>
    <mergeCell ref="AX8:AX9"/>
    <mergeCell ref="AL8:AL9"/>
    <mergeCell ref="AO8:AO9"/>
    <mergeCell ref="E7:G7"/>
    <mergeCell ref="R8:R9"/>
    <mergeCell ref="Q8:Q9"/>
    <mergeCell ref="Y8:Y9"/>
    <mergeCell ref="AE8:AE9"/>
    <mergeCell ref="AC7:AE7"/>
    <mergeCell ref="AM8:AM9"/>
    <mergeCell ref="Z28:AB28"/>
    <mergeCell ref="Z22:AB22"/>
    <mergeCell ref="Z25:AB25"/>
    <mergeCell ref="Z27:AB27"/>
    <mergeCell ref="Z17:AB17"/>
    <mergeCell ref="Z10:AB10"/>
    <mergeCell ref="Z12:AB12"/>
    <mergeCell ref="Z11:AB11"/>
    <mergeCell ref="Z23:AB23"/>
    <mergeCell ref="Z20:AB20"/>
    <mergeCell ref="Z26:AB26"/>
    <mergeCell ref="Z14:AB14"/>
    <mergeCell ref="Z15:AB15"/>
    <mergeCell ref="Z16:AB16"/>
    <mergeCell ref="AD8:AD9"/>
    <mergeCell ref="Z13:AB13"/>
    <mergeCell ref="Z19:AB19"/>
    <mergeCell ref="Z18:AB18"/>
    <mergeCell ref="Z21:AB21"/>
    <mergeCell ref="B8:B9"/>
    <mergeCell ref="Z7:AB9"/>
    <mergeCell ref="W8:W9"/>
    <mergeCell ref="S8:S9"/>
    <mergeCell ref="L8:L9"/>
    <mergeCell ref="H8:H9"/>
    <mergeCell ref="M8:M9"/>
    <mergeCell ref="N8:N9"/>
    <mergeCell ref="G8:G9"/>
    <mergeCell ref="F8:F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2022-07-18T05:12:00Z</cp:lastPrinted>
  <dcterms:created xsi:type="dcterms:W3CDTF">2006-06-07T06:53:09Z</dcterms:created>
  <dcterms:modified xsi:type="dcterms:W3CDTF">2022-09-19T12:31:05Z</dcterms:modified>
  <cp:category/>
  <cp:version/>
  <cp:contentType/>
  <cp:contentStatus/>
</cp:coreProperties>
</file>