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<sst xmlns="http://schemas.openxmlformats.org/spreadsheetml/2006/main" count="186" uniqueCount="100">
  <si>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</si>
  <si>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</si>
  <si>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</si>
  <si>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</si>
  <si>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</si>
  <si>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</si>
  <si>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</si>
  <si>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</si>
  <si>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</si>
  <si>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</si>
  <si>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</si>
  <si>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</si>
  <si>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</si>
  <si>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</si>
  <si>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</si>
  <si>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</si>
  <si>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</si>
  <si>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</si>
  <si>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</si>
  <si>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</si>
  <si>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</si>
  <si>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</si>
  <si>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</si>
  <si>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</si>
  <si>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</si>
  <si>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</si>
  <si>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</si>
  <si>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</si>
  <si>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</si>
  <si>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</si>
  <si>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</si>
  <si>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</si>
  <si>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</si>
  <si>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</si>
  <si>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</si>
  <si>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</si>
  <si>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</si>
  <si>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</si>
  <si>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</si>
  <si>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</si>
  <si>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</si>
  <si>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</si>
  <si>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</si>
  <si>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</si>
  <si>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</si>
  <si>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</si>
  <si>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</si>
  <si>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</si>
  <si>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</si>
  <si>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</si>
  <si>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</si>
  <si>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</si>
  <si>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</si>
  <si>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</si>
  <si>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</si>
  <si>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</si>
  <si>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</si>
  <si>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</si>
  <si>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</si>
  <si>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</si>
  <si>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</si>
  <si>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</si>
  <si>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</si>
  <si>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</si>
  <si>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</si>
  <si>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</si>
  <si>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</si>
  <si>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</si>
  <si>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</si>
  <si>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</si>
  <si>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</si>
  <si>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</si>
  <si>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</si>
  <si>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</si>
  <si>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</si>
  <si>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</si>
  <si>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</si>
  <si>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</si>
  <si>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</si>
  <si>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</si>
  <si>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</si>
  <si>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</si>
  <si>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</si>
  <si>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</si>
  <si>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</si>
  <si>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</si>
  <si>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</si>
  <si>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</si>
  <si>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</si>
  <si>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</si>
  <si>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</si>
  <si>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</si>
  <si>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</si>
  <si>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</si>
  <si>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 и от возвратов БУ и АУ  Чебоксарского района</t>
  </si>
  <si>
    <t xml:space="preserve">Исполнение консолидированного бюджета Чебоксарского района по состоянию на 01.09.2022 (Бюджетные средства) </t>
  </si>
  <si>
    <t xml:space="preserve">Исполнение налоговых и неналоговых доходов бюджетов сельских поселений Чебоксарского района по состоянию на 01.09.2022 года </t>
  </si>
  <si>
    <t>исполнено на 01.09.2022</t>
  </si>
  <si>
    <t>на 01.09.2022</t>
  </si>
  <si>
    <t>01.09.2022 к Плановым назчениям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</si>
</sst>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4" fontId="19" fillId="35" borderId="11" xfId="0" applyNumberFormat="1" applyFont="1" applyFill="1" applyBorder="1" applyAlignment="1">
      <alignment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L2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6.25390625" style="0" customWidth="1"/>
    <col min="13" max="13" width="7.00390625" style="0" customWidth="1"/>
    <col min="14" max="14" width="14.8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8" width="14.625" style="0" customWidth="1"/>
    <col min="29" max="29" width="17.1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62" t="s">
        <v>95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3"/>
      <c r="AB3" s="163"/>
    </row>
    <row r="4" spans="1:27" ht="12.75">
      <c r="A4" s="1"/>
      <c r="B4" s="6" t="s">
        <v>89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87" t="s">
        <v>74</v>
      </c>
      <c r="AA5" s="187"/>
      <c r="AB5" s="187"/>
      <c r="AC5" s="187"/>
    </row>
    <row r="6" spans="1:29" ht="19.5" customHeight="1">
      <c r="A6" s="175"/>
      <c r="B6" s="190" t="s">
        <v>0</v>
      </c>
      <c r="C6" s="191"/>
      <c r="D6" s="192"/>
      <c r="E6" s="156" t="s">
        <v>6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  <c r="Y6" s="164" t="s">
        <v>32</v>
      </c>
      <c r="Z6" s="172"/>
      <c r="AA6" s="165"/>
      <c r="AB6" s="164" t="s">
        <v>33</v>
      </c>
      <c r="AC6" s="165"/>
    </row>
    <row r="7" spans="1:29" ht="15.75" customHeight="1">
      <c r="A7" s="176"/>
      <c r="B7" s="193"/>
      <c r="C7" s="194"/>
      <c r="D7" s="195"/>
      <c r="E7" s="181" t="s">
        <v>7</v>
      </c>
      <c r="F7" s="199"/>
      <c r="G7" s="200"/>
      <c r="H7" s="147" t="s">
        <v>8</v>
      </c>
      <c r="I7" s="148"/>
      <c r="J7" s="149"/>
      <c r="K7" s="147" t="s">
        <v>34</v>
      </c>
      <c r="L7" s="148"/>
      <c r="M7" s="149"/>
      <c r="N7" s="147" t="s">
        <v>73</v>
      </c>
      <c r="O7" s="148"/>
      <c r="P7" s="149"/>
      <c r="Q7" s="147" t="s">
        <v>92</v>
      </c>
      <c r="R7" s="149"/>
      <c r="S7" s="141" t="s">
        <v>94</v>
      </c>
      <c r="T7" s="142"/>
      <c r="U7" s="141" t="s">
        <v>93</v>
      </c>
      <c r="V7" s="142"/>
      <c r="W7" s="181" t="s">
        <v>40</v>
      </c>
      <c r="X7" s="182"/>
      <c r="Y7" s="166"/>
      <c r="Z7" s="173"/>
      <c r="AA7" s="167"/>
      <c r="AB7" s="166"/>
      <c r="AC7" s="167"/>
    </row>
    <row r="8" spans="1:29" ht="16.5" customHeight="1">
      <c r="A8" s="176"/>
      <c r="B8" s="193"/>
      <c r="C8" s="194"/>
      <c r="D8" s="195"/>
      <c r="E8" s="201"/>
      <c r="F8" s="202"/>
      <c r="G8" s="203"/>
      <c r="H8" s="150"/>
      <c r="I8" s="151"/>
      <c r="J8" s="152"/>
      <c r="K8" s="150"/>
      <c r="L8" s="151"/>
      <c r="M8" s="152"/>
      <c r="N8" s="150"/>
      <c r="O8" s="151"/>
      <c r="P8" s="152"/>
      <c r="Q8" s="150"/>
      <c r="R8" s="152"/>
      <c r="S8" s="143"/>
      <c r="T8" s="144"/>
      <c r="U8" s="143"/>
      <c r="V8" s="144"/>
      <c r="W8" s="183"/>
      <c r="X8" s="184"/>
      <c r="Y8" s="166"/>
      <c r="Z8" s="173"/>
      <c r="AA8" s="167"/>
      <c r="AB8" s="166"/>
      <c r="AC8" s="167"/>
    </row>
    <row r="9" spans="1:29" ht="127.5" customHeight="1">
      <c r="A9" s="176"/>
      <c r="B9" s="196"/>
      <c r="C9" s="197"/>
      <c r="D9" s="198"/>
      <c r="E9" s="170" t="s">
        <v>79</v>
      </c>
      <c r="F9" s="32"/>
      <c r="G9" s="31"/>
      <c r="H9" s="159"/>
      <c r="I9" s="160"/>
      <c r="J9" s="161"/>
      <c r="K9" s="159"/>
      <c r="L9" s="160"/>
      <c r="M9" s="161"/>
      <c r="N9" s="153"/>
      <c r="O9" s="154"/>
      <c r="P9" s="155"/>
      <c r="Q9" s="153"/>
      <c r="R9" s="155"/>
      <c r="S9" s="145"/>
      <c r="T9" s="146"/>
      <c r="U9" s="145"/>
      <c r="V9" s="146"/>
      <c r="W9" s="185"/>
      <c r="X9" s="186"/>
      <c r="Y9" s="168"/>
      <c r="Z9" s="174"/>
      <c r="AA9" s="169"/>
      <c r="AB9" s="168"/>
      <c r="AC9" s="169"/>
    </row>
    <row r="10" spans="1:29" ht="42" customHeight="1">
      <c r="A10" s="177"/>
      <c r="B10" s="10" t="s">
        <v>79</v>
      </c>
      <c r="C10" s="10" t="s">
        <v>10</v>
      </c>
      <c r="D10" s="11" t="s">
        <v>11</v>
      </c>
      <c r="E10" s="171"/>
      <c r="F10" s="29" t="s">
        <v>97</v>
      </c>
      <c r="G10" s="29" t="s">
        <v>64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7">
        <v>21</v>
      </c>
      <c r="V11" s="67">
        <v>22</v>
      </c>
      <c r="W11" s="67">
        <v>23</v>
      </c>
      <c r="X11" s="67">
        <v>24</v>
      </c>
      <c r="Y11" s="67">
        <v>25</v>
      </c>
      <c r="Z11" s="67">
        <v>26</v>
      </c>
      <c r="AA11" s="67">
        <v>27</v>
      </c>
      <c r="AB11" s="96">
        <v>28</v>
      </c>
      <c r="AC11" s="123">
        <v>29</v>
      </c>
    </row>
    <row r="12" spans="1:29" s="110" customFormat="1" ht="19.5" customHeight="1">
      <c r="A12" s="98" t="s">
        <v>43</v>
      </c>
      <c r="B12" s="99">
        <f>E12+H12+N12+Q12+S12+W12</f>
        <v>10834848.2</v>
      </c>
      <c r="C12" s="99">
        <f>F12+I12+O12+R12+T12+X12</f>
        <v>7419161.28</v>
      </c>
      <c r="D12" s="100">
        <f aca="true" t="shared" si="0" ref="D12:D28">C12/B12*100</f>
        <v>68.47499054024587</v>
      </c>
      <c r="E12" s="101">
        <v>2872600</v>
      </c>
      <c r="F12" s="101">
        <v>1525333.24</v>
      </c>
      <c r="G12" s="100">
        <f aca="true" t="shared" si="1" ref="G12:G28">F12/E12*100</f>
        <v>53.0993956694284</v>
      </c>
      <c r="H12" s="101">
        <v>7962248.2</v>
      </c>
      <c r="I12" s="101">
        <v>5893828.04</v>
      </c>
      <c r="J12" s="102">
        <f aca="true" t="shared" si="2" ref="J12:J28">I12/H12*100</f>
        <v>74.02215921879953</v>
      </c>
      <c r="K12" s="101">
        <v>2662200</v>
      </c>
      <c r="L12" s="101">
        <v>1774800</v>
      </c>
      <c r="M12" s="100">
        <f aca="true" t="shared" si="3" ref="M12:M28">L12/K12*100</f>
        <v>66.66666666666666</v>
      </c>
      <c r="N12" s="103">
        <v>0</v>
      </c>
      <c r="O12" s="104">
        <v>0</v>
      </c>
      <c r="P12" s="105"/>
      <c r="Q12" s="106">
        <v>0</v>
      </c>
      <c r="R12" s="106">
        <v>0</v>
      </c>
      <c r="S12" s="100"/>
      <c r="T12" s="100"/>
      <c r="U12" s="100"/>
      <c r="V12" s="100"/>
      <c r="W12" s="100"/>
      <c r="X12" s="107"/>
      <c r="Y12" s="99">
        <v>12125795.89</v>
      </c>
      <c r="Z12" s="99">
        <v>8648645.8</v>
      </c>
      <c r="AA12" s="108">
        <f>Z12/Y12*100</f>
        <v>71.32435576564863</v>
      </c>
      <c r="AB12" s="109">
        <f aca="true" t="shared" si="4" ref="AB12:AB32">B12-Y12</f>
        <v>-1290947.6900000013</v>
      </c>
      <c r="AC12" s="109">
        <f aca="true" t="shared" si="5" ref="AC12:AC32">C12-Z12</f>
        <v>-1229484.5200000005</v>
      </c>
    </row>
    <row r="13" spans="1:29" s="110" customFormat="1" ht="19.5" customHeight="1">
      <c r="A13" s="98" t="s">
        <v>44</v>
      </c>
      <c r="B13" s="99">
        <f>E13+H13+N13+Q13+S13+W13</f>
        <v>15785914.8</v>
      </c>
      <c r="C13" s="99">
        <f>F13+I13+O13+R13+T13+X13</f>
        <v>10319369.37</v>
      </c>
      <c r="D13" s="100">
        <f t="shared" si="0"/>
        <v>65.37074031338366</v>
      </c>
      <c r="E13" s="101">
        <v>1481365</v>
      </c>
      <c r="F13" s="101">
        <v>605513.01</v>
      </c>
      <c r="G13" s="100">
        <f t="shared" si="1"/>
        <v>40.875341998764654</v>
      </c>
      <c r="H13" s="101">
        <v>14304549.8</v>
      </c>
      <c r="I13" s="101">
        <v>9713856.36</v>
      </c>
      <c r="J13" s="102">
        <f t="shared" si="2"/>
        <v>67.90745948537295</v>
      </c>
      <c r="K13" s="101">
        <v>1800400</v>
      </c>
      <c r="L13" s="101">
        <v>1200264</v>
      </c>
      <c r="M13" s="100">
        <f t="shared" si="3"/>
        <v>66.66651855143301</v>
      </c>
      <c r="N13" s="101">
        <v>0</v>
      </c>
      <c r="O13" s="101">
        <v>0</v>
      </c>
      <c r="P13" s="105" t="e">
        <f>O13/N13*100</f>
        <v>#DIV/0!</v>
      </c>
      <c r="Q13" s="106">
        <v>0</v>
      </c>
      <c r="R13" s="106">
        <v>0</v>
      </c>
      <c r="S13" s="100"/>
      <c r="T13" s="100"/>
      <c r="U13" s="100"/>
      <c r="V13" s="100"/>
      <c r="W13" s="111"/>
      <c r="X13" s="101">
        <v>0</v>
      </c>
      <c r="Y13" s="99">
        <v>15872114.8</v>
      </c>
      <c r="Z13" s="113">
        <v>7956456.56</v>
      </c>
      <c r="AA13" s="108">
        <f aca="true" t="shared" si="6" ref="AA13:AA31">Z13/Y13*100</f>
        <v>50.1285220038857</v>
      </c>
      <c r="AB13" s="109">
        <f t="shared" si="4"/>
        <v>-86200</v>
      </c>
      <c r="AC13" s="112">
        <f t="shared" si="5"/>
        <v>2362912.8099999996</v>
      </c>
    </row>
    <row r="14" spans="1:29" s="110" customFormat="1" ht="19.5" customHeight="1">
      <c r="A14" s="98" t="s">
        <v>45</v>
      </c>
      <c r="B14" s="99">
        <f>E14+H14+N14+Q14+S14+W14+U14</f>
        <v>81073481.95</v>
      </c>
      <c r="C14" s="99">
        <f>F14+I14+O14+R14+T14+X14+V14</f>
        <v>39583692.99</v>
      </c>
      <c r="D14" s="100">
        <f t="shared" si="0"/>
        <v>48.82446397752132</v>
      </c>
      <c r="E14" s="101">
        <v>7204200</v>
      </c>
      <c r="F14" s="101">
        <v>4130906.64</v>
      </c>
      <c r="G14" s="100">
        <f t="shared" si="1"/>
        <v>57.340254851336724</v>
      </c>
      <c r="H14" s="101">
        <v>73759281.95</v>
      </c>
      <c r="I14" s="101">
        <v>35350986.35</v>
      </c>
      <c r="J14" s="102">
        <f t="shared" si="2"/>
        <v>47.92750880352083</v>
      </c>
      <c r="K14" s="101">
        <v>14964300</v>
      </c>
      <c r="L14" s="101">
        <v>9976200</v>
      </c>
      <c r="M14" s="100">
        <f t="shared" si="3"/>
        <v>66.66666666666666</v>
      </c>
      <c r="N14" s="101">
        <v>0</v>
      </c>
      <c r="O14" s="101">
        <v>0</v>
      </c>
      <c r="P14" s="105" t="e">
        <f aca="true" t="shared" si="7" ref="P14:P28">O14/N14*100</f>
        <v>#DIV/0!</v>
      </c>
      <c r="Q14" s="106">
        <v>110000</v>
      </c>
      <c r="R14" s="106">
        <v>101800</v>
      </c>
      <c r="S14" s="100"/>
      <c r="T14" s="113">
        <v>0</v>
      </c>
      <c r="U14" s="113">
        <v>0</v>
      </c>
      <c r="V14" s="113">
        <v>0</v>
      </c>
      <c r="W14" s="101">
        <v>0</v>
      </c>
      <c r="X14" s="101">
        <v>0</v>
      </c>
      <c r="Y14" s="99">
        <v>83394039.95</v>
      </c>
      <c r="Z14" s="113">
        <v>36914855.39</v>
      </c>
      <c r="AA14" s="108">
        <f t="shared" si="6"/>
        <v>44.26557990491022</v>
      </c>
      <c r="AB14" s="112">
        <f t="shared" si="4"/>
        <v>-2320558</v>
      </c>
      <c r="AC14" s="112">
        <f t="shared" si="5"/>
        <v>2668837.6000000015</v>
      </c>
    </row>
    <row r="15" spans="1:29" s="110" customFormat="1" ht="19.5" customHeight="1">
      <c r="A15" s="98" t="s">
        <v>46</v>
      </c>
      <c r="B15" s="99">
        <f aca="true" t="shared" si="8" ref="B15:B28">E15+H15+N15+Q15+S15+W15+U15</f>
        <v>32795638.949999996</v>
      </c>
      <c r="C15" s="99">
        <f>F15+I15+O15+R15+T15+X15+V15</f>
        <v>10515198.56</v>
      </c>
      <c r="D15" s="100">
        <f t="shared" si="0"/>
        <v>32.062795227229444</v>
      </c>
      <c r="E15" s="101">
        <v>5456650</v>
      </c>
      <c r="F15" s="101">
        <v>3257441.33</v>
      </c>
      <c r="G15" s="100">
        <f t="shared" si="1"/>
        <v>59.69672473037486</v>
      </c>
      <c r="H15" s="101">
        <v>27331845.31</v>
      </c>
      <c r="I15" s="101">
        <v>6688234.9</v>
      </c>
      <c r="J15" s="102">
        <f t="shared" si="2"/>
        <v>24.470484243348736</v>
      </c>
      <c r="K15" s="101">
        <v>5181250</v>
      </c>
      <c r="L15" s="101">
        <v>3454168</v>
      </c>
      <c r="M15" s="100">
        <f t="shared" si="3"/>
        <v>66.6666924004825</v>
      </c>
      <c r="N15" s="101">
        <v>0</v>
      </c>
      <c r="O15" s="101">
        <v>640880</v>
      </c>
      <c r="P15" s="105"/>
      <c r="Q15" s="106">
        <v>78501.31</v>
      </c>
      <c r="R15" s="106">
        <v>0</v>
      </c>
      <c r="S15" s="100"/>
      <c r="T15" s="100"/>
      <c r="U15" s="101">
        <v>0</v>
      </c>
      <c r="V15" s="101">
        <v>0</v>
      </c>
      <c r="W15" s="101">
        <v>-71357.67</v>
      </c>
      <c r="X15" s="101">
        <v>-71357.67</v>
      </c>
      <c r="Y15" s="99">
        <v>36213047.31</v>
      </c>
      <c r="Z15" s="113">
        <v>8956616.55</v>
      </c>
      <c r="AA15" s="108">
        <f t="shared" si="6"/>
        <v>24.733120284872264</v>
      </c>
      <c r="AB15" s="112">
        <f t="shared" si="4"/>
        <v>-3417408.360000007</v>
      </c>
      <c r="AC15" s="112">
        <f t="shared" si="5"/>
        <v>1558582.0099999998</v>
      </c>
    </row>
    <row r="16" spans="1:29" s="110" customFormat="1" ht="19.5" customHeight="1">
      <c r="A16" s="98" t="s">
        <v>47</v>
      </c>
      <c r="B16" s="99">
        <f t="shared" si="8"/>
        <v>97942642.27</v>
      </c>
      <c r="C16" s="99">
        <f aca="true" t="shared" si="9" ref="C16:C28">F16+I16+O16+R16+T16+X16+V16</f>
        <v>43997280.809999995</v>
      </c>
      <c r="D16" s="100">
        <f t="shared" si="0"/>
        <v>44.921476274564874</v>
      </c>
      <c r="E16" s="101">
        <v>10238413</v>
      </c>
      <c r="F16" s="101">
        <v>5627598.84</v>
      </c>
      <c r="G16" s="100">
        <f t="shared" si="1"/>
        <v>54.96553850679787</v>
      </c>
      <c r="H16" s="101">
        <v>87045085.52</v>
      </c>
      <c r="I16" s="101">
        <v>36980828.96</v>
      </c>
      <c r="J16" s="102">
        <f>I16/H16*100</f>
        <v>42.48468335584904</v>
      </c>
      <c r="K16" s="101">
        <v>5132350</v>
      </c>
      <c r="L16" s="101">
        <v>3421520</v>
      </c>
      <c r="M16" s="100">
        <f>L16/K16*100</f>
        <v>66.66575740158017</v>
      </c>
      <c r="N16" s="101">
        <v>0</v>
      </c>
      <c r="O16" s="101">
        <v>478803.34</v>
      </c>
      <c r="P16" s="105" t="e">
        <f t="shared" si="7"/>
        <v>#DIV/0!</v>
      </c>
      <c r="Q16" s="106">
        <v>662459.2</v>
      </c>
      <c r="R16" s="106">
        <v>913365.12</v>
      </c>
      <c r="S16" s="100"/>
      <c r="T16" s="100"/>
      <c r="U16" s="101">
        <v>0</v>
      </c>
      <c r="V16" s="101">
        <v>0</v>
      </c>
      <c r="W16" s="101">
        <v>-3315.45</v>
      </c>
      <c r="X16" s="101">
        <v>-3315.45</v>
      </c>
      <c r="Y16" s="99">
        <v>105072407.52</v>
      </c>
      <c r="Z16" s="113">
        <v>45847813.08</v>
      </c>
      <c r="AA16" s="108">
        <f t="shared" si="6"/>
        <v>43.63449373830433</v>
      </c>
      <c r="AB16" s="112">
        <f t="shared" si="4"/>
        <v>-7129765.25</v>
      </c>
      <c r="AC16" s="112">
        <f t="shared" si="5"/>
        <v>-1850532.2700000033</v>
      </c>
    </row>
    <row r="17" spans="1:29" s="110" customFormat="1" ht="19.5" customHeight="1">
      <c r="A17" s="98" t="s">
        <v>48</v>
      </c>
      <c r="B17" s="99">
        <f t="shared" si="8"/>
        <v>23964084.66</v>
      </c>
      <c r="C17" s="99">
        <f>F17+I17+O17+R17+T17+X17+V17</f>
        <v>10249666.96</v>
      </c>
      <c r="D17" s="100">
        <f t="shared" si="0"/>
        <v>42.77095121896469</v>
      </c>
      <c r="E17" s="101">
        <v>3447500</v>
      </c>
      <c r="F17" s="101">
        <v>2583627.05</v>
      </c>
      <c r="G17" s="100">
        <f t="shared" si="1"/>
        <v>74.94204641044234</v>
      </c>
      <c r="H17" s="101">
        <v>20516584.66</v>
      </c>
      <c r="I17" s="101">
        <v>7666039.91</v>
      </c>
      <c r="J17" s="102">
        <f t="shared" si="2"/>
        <v>37.365087986335446</v>
      </c>
      <c r="K17" s="101">
        <v>3288000</v>
      </c>
      <c r="L17" s="101">
        <v>2192000</v>
      </c>
      <c r="M17" s="100">
        <f t="shared" si="3"/>
        <v>66.66666666666666</v>
      </c>
      <c r="N17" s="101">
        <v>0</v>
      </c>
      <c r="O17" s="101">
        <v>0</v>
      </c>
      <c r="P17" s="105" t="e">
        <f t="shared" si="7"/>
        <v>#DIV/0!</v>
      </c>
      <c r="Q17" s="106">
        <v>0</v>
      </c>
      <c r="R17" s="106">
        <v>0</v>
      </c>
      <c r="S17" s="100"/>
      <c r="T17" s="101">
        <v>0</v>
      </c>
      <c r="U17" s="101"/>
      <c r="V17" s="101"/>
      <c r="W17" s="101">
        <v>0</v>
      </c>
      <c r="X17" s="101">
        <v>0</v>
      </c>
      <c r="Y17" s="99">
        <v>25687413.16</v>
      </c>
      <c r="Z17" s="113">
        <v>6782342.32</v>
      </c>
      <c r="AA17" s="108">
        <f t="shared" si="6"/>
        <v>26.403368364710804</v>
      </c>
      <c r="AB17" s="112">
        <f t="shared" si="4"/>
        <v>-1723328.5</v>
      </c>
      <c r="AC17" s="112">
        <f t="shared" si="5"/>
        <v>3467324.6400000006</v>
      </c>
    </row>
    <row r="18" spans="1:29" s="110" customFormat="1" ht="19.5" customHeight="1">
      <c r="A18" s="98" t="s">
        <v>49</v>
      </c>
      <c r="B18" s="99">
        <f t="shared" si="8"/>
        <v>74958316.2</v>
      </c>
      <c r="C18" s="99">
        <f t="shared" si="9"/>
        <v>50379592.46</v>
      </c>
      <c r="D18" s="100">
        <f t="shared" si="0"/>
        <v>67.21014426948933</v>
      </c>
      <c r="E18" s="101">
        <v>8676391</v>
      </c>
      <c r="F18" s="101">
        <v>4811355.95</v>
      </c>
      <c r="G18" s="100">
        <f t="shared" si="1"/>
        <v>55.45342470158388</v>
      </c>
      <c r="H18" s="101">
        <v>66281925.2</v>
      </c>
      <c r="I18" s="101">
        <v>44427736.51</v>
      </c>
      <c r="J18" s="102">
        <f t="shared" si="2"/>
        <v>67.0284340352866</v>
      </c>
      <c r="K18" s="101">
        <v>8568500</v>
      </c>
      <c r="L18" s="101">
        <v>5712336</v>
      </c>
      <c r="M18" s="100">
        <f t="shared" si="3"/>
        <v>66.66669778841104</v>
      </c>
      <c r="N18" s="101">
        <v>0</v>
      </c>
      <c r="O18" s="101">
        <v>115900</v>
      </c>
      <c r="P18" s="105"/>
      <c r="Q18" s="106">
        <v>0</v>
      </c>
      <c r="R18" s="106">
        <v>1024600</v>
      </c>
      <c r="S18" s="100"/>
      <c r="T18" s="101"/>
      <c r="U18" s="101"/>
      <c r="V18" s="101"/>
      <c r="W18" s="101">
        <v>0</v>
      </c>
      <c r="X18" s="101">
        <v>0</v>
      </c>
      <c r="Y18" s="99">
        <v>76564137.2</v>
      </c>
      <c r="Z18" s="113">
        <v>30786044.12</v>
      </c>
      <c r="AA18" s="108">
        <f t="shared" si="6"/>
        <v>40.209483507377655</v>
      </c>
      <c r="AB18" s="112">
        <f t="shared" si="4"/>
        <v>-1605821</v>
      </c>
      <c r="AC18" s="112">
        <f t="shared" si="5"/>
        <v>19593548.34</v>
      </c>
    </row>
    <row r="19" spans="1:29" s="110" customFormat="1" ht="19.5" customHeight="1">
      <c r="A19" s="98" t="s">
        <v>50</v>
      </c>
      <c r="B19" s="99">
        <f t="shared" si="8"/>
        <v>83081456.82</v>
      </c>
      <c r="C19" s="99">
        <f t="shared" si="9"/>
        <v>32824012.500000004</v>
      </c>
      <c r="D19" s="100">
        <f t="shared" si="0"/>
        <v>39.508229340651575</v>
      </c>
      <c r="E19" s="101">
        <v>19767096</v>
      </c>
      <c r="F19" s="101">
        <v>9041770.9</v>
      </c>
      <c r="G19" s="100">
        <f t="shared" si="1"/>
        <v>45.741523691694525</v>
      </c>
      <c r="H19" s="101">
        <v>63257388.85</v>
      </c>
      <c r="I19" s="101">
        <v>23354681.8</v>
      </c>
      <c r="J19" s="102">
        <f t="shared" si="2"/>
        <v>36.92008510718033</v>
      </c>
      <c r="K19" s="101">
        <v>24754900</v>
      </c>
      <c r="L19" s="101">
        <v>16503240</v>
      </c>
      <c r="M19" s="100">
        <f t="shared" si="3"/>
        <v>66.66655894388586</v>
      </c>
      <c r="N19" s="101">
        <v>0</v>
      </c>
      <c r="O19" s="101">
        <v>0</v>
      </c>
      <c r="P19" s="105"/>
      <c r="Q19" s="106">
        <v>56971.97</v>
      </c>
      <c r="R19" s="106">
        <v>427559.8</v>
      </c>
      <c r="S19" s="100"/>
      <c r="T19" s="101"/>
      <c r="U19" s="101">
        <v>0</v>
      </c>
      <c r="V19" s="101">
        <v>0</v>
      </c>
      <c r="W19" s="101">
        <v>0</v>
      </c>
      <c r="X19" s="101">
        <v>0</v>
      </c>
      <c r="Y19" s="99">
        <v>103444062.75</v>
      </c>
      <c r="Z19" s="113">
        <v>32617191.8</v>
      </c>
      <c r="AA19" s="108">
        <f t="shared" si="6"/>
        <v>31.531236238108796</v>
      </c>
      <c r="AB19" s="112">
        <f t="shared" si="4"/>
        <v>-20362605.930000007</v>
      </c>
      <c r="AC19" s="112">
        <f t="shared" si="5"/>
        <v>206820.70000000298</v>
      </c>
    </row>
    <row r="20" spans="1:29" s="110" customFormat="1" ht="19.5" customHeight="1">
      <c r="A20" s="98" t="s">
        <v>51</v>
      </c>
      <c r="B20" s="99">
        <f t="shared" si="8"/>
        <v>27985858.37</v>
      </c>
      <c r="C20" s="99">
        <f t="shared" si="9"/>
        <v>19953041.31</v>
      </c>
      <c r="D20" s="100">
        <f t="shared" si="0"/>
        <v>71.29687089172529</v>
      </c>
      <c r="E20" s="101">
        <v>3697600</v>
      </c>
      <c r="F20" s="101">
        <v>3749096.07</v>
      </c>
      <c r="G20" s="114">
        <f t="shared" si="1"/>
        <v>101.39268904154046</v>
      </c>
      <c r="H20" s="101">
        <v>23890763.96</v>
      </c>
      <c r="I20" s="101">
        <v>15793094.59</v>
      </c>
      <c r="J20" s="102">
        <f t="shared" si="2"/>
        <v>66.1054398111428</v>
      </c>
      <c r="K20" s="101">
        <v>5370700</v>
      </c>
      <c r="L20" s="101">
        <v>3580464</v>
      </c>
      <c r="M20" s="100">
        <f>L20/K20*100</f>
        <v>66.66661701454186</v>
      </c>
      <c r="N20" s="101">
        <v>0</v>
      </c>
      <c r="O20" s="101">
        <v>0</v>
      </c>
      <c r="P20" s="105"/>
      <c r="Q20" s="106">
        <v>399458.76</v>
      </c>
      <c r="R20" s="106">
        <v>412815</v>
      </c>
      <c r="S20" s="100"/>
      <c r="T20" s="101">
        <v>0</v>
      </c>
      <c r="U20" s="101"/>
      <c r="V20" s="101"/>
      <c r="W20" s="101">
        <v>-1964.35</v>
      </c>
      <c r="X20" s="101">
        <v>-1964.35</v>
      </c>
      <c r="Y20" s="99">
        <v>29537596.6</v>
      </c>
      <c r="Z20" s="113">
        <v>9660669.19</v>
      </c>
      <c r="AA20" s="108">
        <f t="shared" si="6"/>
        <v>32.706348186771564</v>
      </c>
      <c r="AB20" s="112">
        <f t="shared" si="4"/>
        <v>-1551738.2300000004</v>
      </c>
      <c r="AC20" s="112">
        <f t="shared" si="5"/>
        <v>10292372.12</v>
      </c>
    </row>
    <row r="21" spans="1:29" s="110" customFormat="1" ht="19.5" customHeight="1">
      <c r="A21" s="98" t="s">
        <v>58</v>
      </c>
      <c r="B21" s="99">
        <f t="shared" si="8"/>
        <v>49035977.25</v>
      </c>
      <c r="C21" s="99">
        <f>F21+I21+O21+R21+T21+X21+V21</f>
        <v>24442514.509999998</v>
      </c>
      <c r="D21" s="100">
        <f t="shared" si="0"/>
        <v>49.84608420341005</v>
      </c>
      <c r="E21" s="101">
        <v>12490798</v>
      </c>
      <c r="F21" s="101">
        <v>7657659.55</v>
      </c>
      <c r="G21" s="114">
        <f t="shared" si="1"/>
        <v>61.306407725110915</v>
      </c>
      <c r="H21" s="101">
        <v>35162804.64</v>
      </c>
      <c r="I21" s="101">
        <v>14704509.88</v>
      </c>
      <c r="J21" s="102">
        <f t="shared" si="2"/>
        <v>41.81836469117328</v>
      </c>
      <c r="K21" s="101">
        <v>7925600</v>
      </c>
      <c r="L21" s="101">
        <v>5283736</v>
      </c>
      <c r="M21" s="100">
        <f>L21/K21*100</f>
        <v>66.66670031291007</v>
      </c>
      <c r="N21" s="101">
        <v>0</v>
      </c>
      <c r="O21" s="101">
        <v>46013.5</v>
      </c>
      <c r="P21" s="105" t="e">
        <f t="shared" si="7"/>
        <v>#DIV/0!</v>
      </c>
      <c r="Q21" s="106">
        <v>1382374.61</v>
      </c>
      <c r="R21" s="106">
        <v>2034331.58</v>
      </c>
      <c r="S21" s="100"/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99">
        <v>52010993.81</v>
      </c>
      <c r="Z21" s="113">
        <v>21891522.64</v>
      </c>
      <c r="AA21" s="108">
        <f t="shared" si="6"/>
        <v>42.09018331772577</v>
      </c>
      <c r="AB21" s="112">
        <f t="shared" si="4"/>
        <v>-2975016.5600000024</v>
      </c>
      <c r="AC21" s="112">
        <f t="shared" si="5"/>
        <v>2550991.8699999973</v>
      </c>
    </row>
    <row r="22" spans="1:29" s="110" customFormat="1" ht="19.5" customHeight="1">
      <c r="A22" s="98" t="s">
        <v>52</v>
      </c>
      <c r="B22" s="99">
        <f t="shared" si="8"/>
        <v>20162264.57</v>
      </c>
      <c r="C22" s="99">
        <f t="shared" si="9"/>
        <v>11343782.47</v>
      </c>
      <c r="D22" s="100">
        <f t="shared" si="0"/>
        <v>56.262442299654836</v>
      </c>
      <c r="E22" s="101">
        <v>2574799</v>
      </c>
      <c r="F22" s="101">
        <v>1169138.08</v>
      </c>
      <c r="G22" s="114">
        <f t="shared" si="1"/>
        <v>45.40696497085792</v>
      </c>
      <c r="H22" s="101">
        <v>17399692.4</v>
      </c>
      <c r="I22" s="101">
        <v>10023475.38</v>
      </c>
      <c r="J22" s="102">
        <f t="shared" si="2"/>
        <v>57.60719873415694</v>
      </c>
      <c r="K22" s="101">
        <v>3489500</v>
      </c>
      <c r="L22" s="101">
        <v>2326336</v>
      </c>
      <c r="M22" s="100">
        <f t="shared" si="3"/>
        <v>66.66674308640206</v>
      </c>
      <c r="N22" s="101">
        <v>0</v>
      </c>
      <c r="O22" s="101">
        <v>0</v>
      </c>
      <c r="P22" s="105" t="e">
        <f t="shared" si="7"/>
        <v>#DIV/0!</v>
      </c>
      <c r="Q22" s="106">
        <v>187774.16</v>
      </c>
      <c r="R22" s="106">
        <v>151170</v>
      </c>
      <c r="S22" s="100"/>
      <c r="T22" s="101"/>
      <c r="U22" s="101"/>
      <c r="V22" s="101"/>
      <c r="W22" s="115">
        <v>-0.99</v>
      </c>
      <c r="X22" s="101">
        <v>-0.99</v>
      </c>
      <c r="Y22" s="99">
        <v>20943257.56</v>
      </c>
      <c r="Z22" s="113">
        <v>10816174.29</v>
      </c>
      <c r="AA22" s="108">
        <f t="shared" si="6"/>
        <v>51.6451381023841</v>
      </c>
      <c r="AB22" s="112">
        <f t="shared" si="4"/>
        <v>-780992.9899999984</v>
      </c>
      <c r="AC22" s="112">
        <f t="shared" si="5"/>
        <v>527608.1800000016</v>
      </c>
    </row>
    <row r="23" spans="1:29" s="110" customFormat="1" ht="19.5" customHeight="1">
      <c r="A23" s="98" t="s">
        <v>53</v>
      </c>
      <c r="B23" s="99">
        <f t="shared" si="8"/>
        <v>49034120.00000001</v>
      </c>
      <c r="C23" s="99">
        <f t="shared" si="9"/>
        <v>24148946.59</v>
      </c>
      <c r="D23" s="100">
        <f t="shared" si="0"/>
        <v>49.24927089544994</v>
      </c>
      <c r="E23" s="101">
        <v>16818893</v>
      </c>
      <c r="F23" s="101">
        <v>10209621.44</v>
      </c>
      <c r="G23" s="100">
        <f t="shared" si="1"/>
        <v>60.70329028194662</v>
      </c>
      <c r="H23" s="101">
        <v>29705581.42</v>
      </c>
      <c r="I23" s="101">
        <v>11983122.88</v>
      </c>
      <c r="J23" s="102">
        <f t="shared" si="2"/>
        <v>40.339634193902945</v>
      </c>
      <c r="K23" s="101">
        <v>4223600</v>
      </c>
      <c r="L23" s="101">
        <v>2815736</v>
      </c>
      <c r="M23" s="100">
        <f t="shared" si="3"/>
        <v>66.66672980395872</v>
      </c>
      <c r="N23" s="101">
        <v>0</v>
      </c>
      <c r="O23" s="101">
        <v>0</v>
      </c>
      <c r="P23" s="105" t="e">
        <f t="shared" si="7"/>
        <v>#DIV/0!</v>
      </c>
      <c r="Q23" s="106">
        <v>2509646.27</v>
      </c>
      <c r="R23" s="106">
        <v>1956202.96</v>
      </c>
      <c r="S23" s="100"/>
      <c r="T23" s="101"/>
      <c r="U23" s="101"/>
      <c r="V23" s="101">
        <v>0</v>
      </c>
      <c r="W23" s="101">
        <v>-0.69</v>
      </c>
      <c r="X23" s="101">
        <v>-0.69</v>
      </c>
      <c r="Y23" s="99">
        <v>53393373.83</v>
      </c>
      <c r="Z23" s="113">
        <v>21089438.66</v>
      </c>
      <c r="AA23" s="108">
        <f t="shared" si="6"/>
        <v>39.498231985015586</v>
      </c>
      <c r="AB23" s="112">
        <f t="shared" si="4"/>
        <v>-4359253.829999991</v>
      </c>
      <c r="AC23" s="112">
        <f t="shared" si="5"/>
        <v>3059507.9299999997</v>
      </c>
    </row>
    <row r="24" spans="1:29" s="110" customFormat="1" ht="19.5" customHeight="1">
      <c r="A24" s="98" t="s">
        <v>54</v>
      </c>
      <c r="B24" s="99">
        <f t="shared" si="8"/>
        <v>24982998.78</v>
      </c>
      <c r="C24" s="99">
        <f t="shared" si="9"/>
        <v>18595553.4</v>
      </c>
      <c r="D24" s="100">
        <f t="shared" si="0"/>
        <v>74.43283155778147</v>
      </c>
      <c r="E24" s="101">
        <v>3812353</v>
      </c>
      <c r="F24" s="101">
        <v>2741289.73</v>
      </c>
      <c r="G24" s="100">
        <f t="shared" si="1"/>
        <v>71.90545392832196</v>
      </c>
      <c r="H24" s="101">
        <v>21170645.78</v>
      </c>
      <c r="I24" s="101">
        <v>15854163.67</v>
      </c>
      <c r="J24" s="102">
        <f t="shared" si="2"/>
        <v>74.88748257730285</v>
      </c>
      <c r="K24" s="101">
        <v>1865000</v>
      </c>
      <c r="L24" s="101">
        <v>1243336</v>
      </c>
      <c r="M24" s="100">
        <f t="shared" si="3"/>
        <v>66.66680965147454</v>
      </c>
      <c r="N24" s="101">
        <v>0</v>
      </c>
      <c r="O24" s="101">
        <v>100</v>
      </c>
      <c r="P24" s="105"/>
      <c r="Q24" s="106">
        <v>0</v>
      </c>
      <c r="R24" s="106">
        <v>0</v>
      </c>
      <c r="S24" s="100"/>
      <c r="T24" s="101"/>
      <c r="U24" s="101"/>
      <c r="V24" s="101"/>
      <c r="W24" s="116"/>
      <c r="X24" s="107"/>
      <c r="Y24" s="99">
        <v>25564861.78</v>
      </c>
      <c r="Z24" s="113">
        <v>14727633.63</v>
      </c>
      <c r="AA24" s="108">
        <f t="shared" si="6"/>
        <v>57.60889206732101</v>
      </c>
      <c r="AB24" s="112">
        <f t="shared" si="4"/>
        <v>-581863</v>
      </c>
      <c r="AC24" s="112">
        <f t="shared" si="5"/>
        <v>3867919.7699999977</v>
      </c>
    </row>
    <row r="25" spans="1:29" s="110" customFormat="1" ht="19.5" customHeight="1">
      <c r="A25" s="98" t="s">
        <v>55</v>
      </c>
      <c r="B25" s="99">
        <f t="shared" si="8"/>
        <v>15634991.5</v>
      </c>
      <c r="C25" s="99">
        <f t="shared" si="9"/>
        <v>8106907.64</v>
      </c>
      <c r="D25" s="100">
        <f t="shared" si="0"/>
        <v>51.851052429417685</v>
      </c>
      <c r="E25" s="101">
        <v>4792160</v>
      </c>
      <c r="F25" s="101">
        <v>2793043.79</v>
      </c>
      <c r="G25" s="100">
        <f t="shared" si="1"/>
        <v>58.2836088527929</v>
      </c>
      <c r="H25" s="101">
        <v>9993331.5</v>
      </c>
      <c r="I25" s="101">
        <v>5313863.85</v>
      </c>
      <c r="J25" s="102">
        <f t="shared" si="2"/>
        <v>53.174097647015905</v>
      </c>
      <c r="K25" s="101">
        <v>2706300</v>
      </c>
      <c r="L25" s="101">
        <v>1804200</v>
      </c>
      <c r="M25" s="100">
        <f t="shared" si="3"/>
        <v>66.66666666666666</v>
      </c>
      <c r="N25" s="101">
        <v>0</v>
      </c>
      <c r="O25" s="101">
        <v>0</v>
      </c>
      <c r="P25" s="105" t="e">
        <f t="shared" si="7"/>
        <v>#DIV/0!</v>
      </c>
      <c r="Q25" s="106">
        <v>849500</v>
      </c>
      <c r="R25" s="106">
        <v>0</v>
      </c>
      <c r="S25" s="100"/>
      <c r="T25" s="101"/>
      <c r="U25" s="101">
        <v>0</v>
      </c>
      <c r="V25" s="101">
        <v>0</v>
      </c>
      <c r="W25" s="100"/>
      <c r="X25" s="107"/>
      <c r="Y25" s="99">
        <v>15772643.5</v>
      </c>
      <c r="Z25" s="113">
        <v>7631767.05</v>
      </c>
      <c r="AA25" s="108">
        <f t="shared" si="6"/>
        <v>48.38609995845021</v>
      </c>
      <c r="AB25" s="112">
        <f t="shared" si="4"/>
        <v>-137652</v>
      </c>
      <c r="AC25" s="112">
        <f t="shared" si="5"/>
        <v>475140.58999999985</v>
      </c>
    </row>
    <row r="26" spans="1:29" s="110" customFormat="1" ht="19.5" customHeight="1">
      <c r="A26" s="98" t="s">
        <v>56</v>
      </c>
      <c r="B26" s="99">
        <f t="shared" si="8"/>
        <v>19617936.490000002</v>
      </c>
      <c r="C26" s="99">
        <f t="shared" si="9"/>
        <v>10131343.71</v>
      </c>
      <c r="D26" s="100">
        <f t="shared" si="0"/>
        <v>51.643268980732635</v>
      </c>
      <c r="E26" s="101">
        <v>2973700</v>
      </c>
      <c r="F26" s="101">
        <v>1376828.21</v>
      </c>
      <c r="G26" s="100">
        <f t="shared" si="1"/>
        <v>46.30017183979554</v>
      </c>
      <c r="H26" s="101">
        <v>16644236.49</v>
      </c>
      <c r="I26" s="101">
        <v>8377515.5</v>
      </c>
      <c r="J26" s="102">
        <f t="shared" si="2"/>
        <v>50.33283145810433</v>
      </c>
      <c r="K26" s="101">
        <v>2868000</v>
      </c>
      <c r="L26" s="101">
        <v>1912000</v>
      </c>
      <c r="M26" s="100">
        <f t="shared" si="3"/>
        <v>66.66666666666666</v>
      </c>
      <c r="N26" s="101">
        <v>0</v>
      </c>
      <c r="O26" s="101">
        <v>0</v>
      </c>
      <c r="P26" s="105" t="e">
        <f t="shared" si="7"/>
        <v>#DIV/0!</v>
      </c>
      <c r="Q26" s="106"/>
      <c r="R26" s="106">
        <v>377000</v>
      </c>
      <c r="S26" s="100"/>
      <c r="T26" s="101"/>
      <c r="U26" s="101"/>
      <c r="V26" s="101"/>
      <c r="W26" s="100"/>
      <c r="X26" s="107"/>
      <c r="Y26" s="99">
        <v>21839771.49</v>
      </c>
      <c r="Z26" s="113">
        <v>12308114.82</v>
      </c>
      <c r="AA26" s="108">
        <f t="shared" si="6"/>
        <v>56.35642674025066</v>
      </c>
      <c r="AB26" s="109">
        <f t="shared" si="4"/>
        <v>-2221834.9999999963</v>
      </c>
      <c r="AC26" s="109">
        <f t="shared" si="5"/>
        <v>-2176771.1099999994</v>
      </c>
    </row>
    <row r="27" spans="1:29" s="110" customFormat="1" ht="19.5" customHeight="1">
      <c r="A27" s="98" t="s">
        <v>57</v>
      </c>
      <c r="B27" s="99">
        <f t="shared" si="8"/>
        <v>50855065.19</v>
      </c>
      <c r="C27" s="99">
        <f t="shared" si="9"/>
        <v>26802368.47</v>
      </c>
      <c r="D27" s="100">
        <f t="shared" si="0"/>
        <v>52.70343941132209</v>
      </c>
      <c r="E27" s="101">
        <v>5388710</v>
      </c>
      <c r="F27" s="101">
        <v>2086663.25</v>
      </c>
      <c r="G27" s="100">
        <f t="shared" si="1"/>
        <v>38.722871522126816</v>
      </c>
      <c r="H27" s="101">
        <v>45466356.03</v>
      </c>
      <c r="I27" s="101">
        <v>24657006.36</v>
      </c>
      <c r="J27" s="102">
        <f t="shared" si="2"/>
        <v>54.23132292310957</v>
      </c>
      <c r="K27" s="101">
        <v>7566900</v>
      </c>
      <c r="L27" s="101">
        <v>5044600</v>
      </c>
      <c r="M27" s="100">
        <f t="shared" si="3"/>
        <v>66.66666666666666</v>
      </c>
      <c r="N27" s="101">
        <v>0</v>
      </c>
      <c r="O27" s="101">
        <v>0</v>
      </c>
      <c r="P27" s="105"/>
      <c r="Q27" s="106">
        <v>0</v>
      </c>
      <c r="R27" s="106">
        <v>58699.7</v>
      </c>
      <c r="S27" s="100"/>
      <c r="T27" s="101"/>
      <c r="U27" s="101"/>
      <c r="V27" s="101"/>
      <c r="W27" s="101">
        <v>-0.84</v>
      </c>
      <c r="X27" s="101">
        <v>-0.84</v>
      </c>
      <c r="Y27" s="99">
        <v>52178720.23</v>
      </c>
      <c r="Z27" s="99">
        <v>15286859.76</v>
      </c>
      <c r="AA27" s="108">
        <f t="shared" si="6"/>
        <v>29.297115169970894</v>
      </c>
      <c r="AB27" s="112">
        <f t="shared" si="4"/>
        <v>-1323655.039999999</v>
      </c>
      <c r="AC27" s="112">
        <f t="shared" si="5"/>
        <v>11515508.709999999</v>
      </c>
    </row>
    <row r="28" spans="1:29" s="110" customFormat="1" ht="19.5" customHeight="1">
      <c r="A28" s="98" t="s">
        <v>59</v>
      </c>
      <c r="B28" s="99">
        <f t="shared" si="8"/>
        <v>14255397.270000001</v>
      </c>
      <c r="C28" s="99">
        <f t="shared" si="9"/>
        <v>10484301.510000002</v>
      </c>
      <c r="D28" s="100">
        <f t="shared" si="0"/>
        <v>73.546189639091</v>
      </c>
      <c r="E28" s="101">
        <v>2116900</v>
      </c>
      <c r="F28" s="101">
        <v>1419372.37</v>
      </c>
      <c r="G28" s="100">
        <f t="shared" si="1"/>
        <v>67.04957107090557</v>
      </c>
      <c r="H28" s="101">
        <v>12038449.89</v>
      </c>
      <c r="I28" s="101">
        <v>8964881.14</v>
      </c>
      <c r="J28" s="102">
        <f t="shared" si="2"/>
        <v>74.46873328306889</v>
      </c>
      <c r="K28" s="101">
        <v>2159700</v>
      </c>
      <c r="L28" s="101">
        <v>1439800</v>
      </c>
      <c r="M28" s="100">
        <f t="shared" si="3"/>
        <v>66.66666666666666</v>
      </c>
      <c r="N28" s="101">
        <v>0</v>
      </c>
      <c r="O28" s="101">
        <v>0</v>
      </c>
      <c r="P28" s="105" t="e">
        <f t="shared" si="7"/>
        <v>#DIV/0!</v>
      </c>
      <c r="Q28" s="106">
        <v>100047.38</v>
      </c>
      <c r="R28" s="106">
        <v>100048</v>
      </c>
      <c r="S28" s="100"/>
      <c r="T28" s="100"/>
      <c r="U28" s="101"/>
      <c r="V28" s="101"/>
      <c r="W28" s="100"/>
      <c r="X28" s="101">
        <v>0</v>
      </c>
      <c r="Y28" s="99">
        <v>15564695.89</v>
      </c>
      <c r="Z28" s="99">
        <v>9473359.06</v>
      </c>
      <c r="AA28" s="108">
        <f t="shared" si="6"/>
        <v>60.86440189355991</v>
      </c>
      <c r="AB28" s="112">
        <f t="shared" si="4"/>
        <v>-1309298.6199999992</v>
      </c>
      <c r="AC28" s="112">
        <f t="shared" si="5"/>
        <v>1010942.4500000011</v>
      </c>
    </row>
    <row r="29" spans="1:29" s="110" customFormat="1" ht="19.5" customHeight="1">
      <c r="A29" s="94" t="s">
        <v>22</v>
      </c>
      <c r="B29" s="117">
        <f>E29+H29+W29+N29+Q29+S29+U29</f>
        <v>692000993.2699999</v>
      </c>
      <c r="C29" s="117">
        <f>F29+I29+X29+O29+R29+T29+V29</f>
        <v>359296734.53999996</v>
      </c>
      <c r="D29" s="100">
        <f>C29/B29*100</f>
        <v>51.92141890464198</v>
      </c>
      <c r="E29" s="107">
        <f>SUM(E12:E28)</f>
        <v>113810128</v>
      </c>
      <c r="F29" s="107">
        <f>SUM(F12:F28)</f>
        <v>64786259.44999999</v>
      </c>
      <c r="G29" s="100">
        <f>F29/E29*100</f>
        <v>56.92486300516241</v>
      </c>
      <c r="H29" s="107">
        <f>SUM(H12:H28)</f>
        <v>571930771.5999999</v>
      </c>
      <c r="I29" s="107">
        <f>SUM(I12:I28)</f>
        <v>285747826.08</v>
      </c>
      <c r="J29" s="102">
        <f>I29/H29*100</f>
        <v>49.96196048004353</v>
      </c>
      <c r="K29" s="107">
        <f>K12+K13+K14+K15+K16+K17+K18+K19+K20+K21+K22+K23+K24+K25+K26+K27+K28</f>
        <v>104527200</v>
      </c>
      <c r="L29" s="118">
        <f>SUM(L12:L28)</f>
        <v>69684736</v>
      </c>
      <c r="M29" s="100">
        <f>L29/K29*100</f>
        <v>66.6666054385844</v>
      </c>
      <c r="N29" s="118">
        <f>SUM(N12:N28)</f>
        <v>0</v>
      </c>
      <c r="O29" s="118">
        <f>SUM(O12:O28)</f>
        <v>1281696.84</v>
      </c>
      <c r="P29" s="111" t="e">
        <f>O29/N29*100</f>
        <v>#DIV/0!</v>
      </c>
      <c r="Q29" s="107">
        <f>Q12+Q13+Q14+Q15+Q16+Q17+Q18+Q19+Q20+Q21+Q22+Q23+Q24+Q25+Q26+Q27+Q28</f>
        <v>6336733.66</v>
      </c>
      <c r="R29" s="107">
        <f>R12+R13+R14+R15+R16+R17+R18+R19+R20+R21+R22+R23+R24+R25+R26+R27+R28</f>
        <v>7557592.16</v>
      </c>
      <c r="S29" s="107">
        <f>S12+S13+S14+S15+S16+S17+S18+S19+S20+S21+S22+S23+S24+S25+S26+S27+S28</f>
        <v>0</v>
      </c>
      <c r="T29" s="107">
        <f>T20+T18+T17+T21+T14</f>
        <v>0</v>
      </c>
      <c r="U29" s="107">
        <f>U20+U18</f>
        <v>0</v>
      </c>
      <c r="V29" s="107">
        <f>V12+V13+V14+V15+V16+V17+V18+V19+V20+V21+V22+V23+V24+V25+V26+V27+V28</f>
        <v>0</v>
      </c>
      <c r="W29" s="107">
        <f>W15+W16+W20+W22+W23+W27</f>
        <v>-76639.99</v>
      </c>
      <c r="X29" s="107">
        <f>X12+X13+X14+X15+X16+X17+X18+X19+X20+X21+X22+X23+X24+X25+X26+X27+X28</f>
        <v>-76639.99</v>
      </c>
      <c r="Y29" s="117">
        <f>SUM(Y12:Y28)</f>
        <v>745178933.27</v>
      </c>
      <c r="Z29" s="132">
        <f>SUM(Z12:Z28)</f>
        <v>301395504.71999997</v>
      </c>
      <c r="AA29" s="108">
        <f t="shared" si="6"/>
        <v>40.44605815645028</v>
      </c>
      <c r="AB29" s="119">
        <f>B29-Y29</f>
        <v>-53177940.00000012</v>
      </c>
      <c r="AC29" s="119">
        <f t="shared" si="5"/>
        <v>57901229.81999999</v>
      </c>
    </row>
    <row r="30" spans="1:29" s="110" customFormat="1" ht="19.5" customHeight="1">
      <c r="A30" s="98" t="s">
        <v>12</v>
      </c>
      <c r="B30" s="99">
        <f>E30+H30+N30+S30+W30</f>
        <v>1760505480.7299998</v>
      </c>
      <c r="C30" s="99">
        <f>F30+I30+T30+X30</f>
        <v>1002385457.9799999</v>
      </c>
      <c r="D30" s="111">
        <f>C30/B30*100</f>
        <v>56.93736650932534</v>
      </c>
      <c r="E30" s="101">
        <v>487118390</v>
      </c>
      <c r="F30" s="101">
        <v>342900390.91</v>
      </c>
      <c r="G30" s="111">
        <f>F30/E30*100</f>
        <v>70.3936451485644</v>
      </c>
      <c r="H30" s="101">
        <v>1271741842.83</v>
      </c>
      <c r="I30" s="101">
        <v>657839819.17</v>
      </c>
      <c r="J30" s="104">
        <f>I30/H30*100</f>
        <v>51.72746519892062</v>
      </c>
      <c r="K30" s="101">
        <v>2776500</v>
      </c>
      <c r="L30" s="101">
        <v>1851200</v>
      </c>
      <c r="M30" s="104">
        <f>L30/K30*100</f>
        <v>66.67386998019089</v>
      </c>
      <c r="N30" s="101"/>
      <c r="O30" s="101">
        <v>0</v>
      </c>
      <c r="P30" s="111">
        <v>0</v>
      </c>
      <c r="Q30" s="101"/>
      <c r="R30" s="101"/>
      <c r="S30" s="101">
        <v>4842350.81</v>
      </c>
      <c r="T30" s="101">
        <v>4842350.81</v>
      </c>
      <c r="U30" s="101"/>
      <c r="V30" s="101"/>
      <c r="W30" s="101">
        <v>-3197102.91</v>
      </c>
      <c r="X30" s="101">
        <v>-3197102.91</v>
      </c>
      <c r="Y30" s="99">
        <v>1916586903.23</v>
      </c>
      <c r="Z30" s="99">
        <v>1011936054.01</v>
      </c>
      <c r="AA30" s="120">
        <f t="shared" si="6"/>
        <v>52.79886094935725</v>
      </c>
      <c r="AB30" s="112">
        <f t="shared" si="4"/>
        <v>-156081422.50000024</v>
      </c>
      <c r="AC30" s="109">
        <f t="shared" si="5"/>
        <v>-9550596.03000009</v>
      </c>
    </row>
    <row r="31" spans="1:29" s="110" customFormat="1" ht="26.25" customHeight="1">
      <c r="A31" s="94" t="s">
        <v>13</v>
      </c>
      <c r="B31" s="117">
        <f>B29+B30-H29</f>
        <v>1880575702.3999996</v>
      </c>
      <c r="C31" s="117">
        <f>C29+C30-I29</f>
        <v>1075934366.44</v>
      </c>
      <c r="D31" s="100">
        <f>C31/B31*100</f>
        <v>57.213031364113</v>
      </c>
      <c r="E31" s="107">
        <f>E29+E30</f>
        <v>600928518</v>
      </c>
      <c r="F31" s="107">
        <f>SUM(F29:F30)</f>
        <v>407686650.36</v>
      </c>
      <c r="G31" s="100">
        <f>F31/E31*100</f>
        <v>67.8427863128972</v>
      </c>
      <c r="H31" s="107">
        <f>H29+H30</f>
        <v>1843672614.4299998</v>
      </c>
      <c r="I31" s="107">
        <f>I29+I30</f>
        <v>943587645.25</v>
      </c>
      <c r="J31" s="102">
        <f>I31/H31*100</f>
        <v>51.17978310600036</v>
      </c>
      <c r="K31" s="107">
        <f>K30+K29</f>
        <v>107303700</v>
      </c>
      <c r="L31" s="107">
        <f>L30+L29</f>
        <v>71535936</v>
      </c>
      <c r="M31" s="102">
        <f>L31/K31*100</f>
        <v>66.6667934097333</v>
      </c>
      <c r="N31" s="107">
        <f>N29</f>
        <v>0</v>
      </c>
      <c r="O31" s="107">
        <f>O29</f>
        <v>1281696.84</v>
      </c>
      <c r="P31" s="100">
        <v>0</v>
      </c>
      <c r="Q31" s="107"/>
      <c r="R31" s="107"/>
      <c r="S31" s="107">
        <f>S30</f>
        <v>4842350.81</v>
      </c>
      <c r="T31" s="107">
        <f>T29+T30</f>
        <v>4842350.81</v>
      </c>
      <c r="U31" s="101"/>
      <c r="V31" s="101"/>
      <c r="W31" s="107">
        <f>W29+W30</f>
        <v>-3273742.9000000004</v>
      </c>
      <c r="X31" s="107">
        <f>X29+X30</f>
        <v>-3273742.9000000004</v>
      </c>
      <c r="Y31" s="117">
        <f>Y29+Y30-H29</f>
        <v>2089835064.9</v>
      </c>
      <c r="Z31" s="117">
        <f>Z29+Z30-I29</f>
        <v>1027583732.6500001</v>
      </c>
      <c r="AA31" s="108">
        <f t="shared" si="6"/>
        <v>49.17056613265174</v>
      </c>
      <c r="AB31" s="119">
        <f t="shared" si="4"/>
        <v>-209259362.50000048</v>
      </c>
      <c r="AC31" s="119">
        <f t="shared" si="5"/>
        <v>48350633.78999996</v>
      </c>
    </row>
    <row r="32" spans="1:29" s="110" customFormat="1" ht="37.5" customHeight="1">
      <c r="A32" s="94" t="s">
        <v>42</v>
      </c>
      <c r="B32" s="117">
        <f>E32+H32+S32+N32+W32+Q32</f>
        <v>1861137902.3999999</v>
      </c>
      <c r="C32" s="117">
        <f>F32+I32+T32+O32+X32+R32</f>
        <v>1064663265.32</v>
      </c>
      <c r="D32" s="100">
        <f>C32/B32*100</f>
        <v>57.20496390660149</v>
      </c>
      <c r="E32" s="107">
        <f>E31</f>
        <v>600928518</v>
      </c>
      <c r="F32" s="107">
        <f>F31</f>
        <v>407686650.36</v>
      </c>
      <c r="G32" s="100">
        <f>F32/E32*100</f>
        <v>67.8427863128972</v>
      </c>
      <c r="H32" s="107">
        <f>H31-H29-19437800</f>
        <v>1252304042.83</v>
      </c>
      <c r="I32" s="107">
        <f>I31-I29-11271101.12</f>
        <v>646568718.0500001</v>
      </c>
      <c r="J32" s="100">
        <f>I32/H32*100</f>
        <v>51.630330649485224</v>
      </c>
      <c r="K32" s="107">
        <f>K31</f>
        <v>107303700</v>
      </c>
      <c r="L32" s="107">
        <f>L31</f>
        <v>71535936</v>
      </c>
      <c r="M32" s="102">
        <f>L32/K32*100</f>
        <v>66.6667934097333</v>
      </c>
      <c r="N32" s="107">
        <f>N31</f>
        <v>0</v>
      </c>
      <c r="O32" s="107">
        <f>O31</f>
        <v>1281696.84</v>
      </c>
      <c r="P32" s="100">
        <v>0</v>
      </c>
      <c r="Q32" s="107">
        <f>Q29+Q30</f>
        <v>6336733.66</v>
      </c>
      <c r="R32" s="107">
        <f>R29+R30</f>
        <v>7557592.16</v>
      </c>
      <c r="S32" s="107">
        <f>S31</f>
        <v>4842350.81</v>
      </c>
      <c r="T32" s="107">
        <f>T31</f>
        <v>4842350.81</v>
      </c>
      <c r="U32" s="101"/>
      <c r="V32" s="101"/>
      <c r="W32" s="107">
        <f>W31</f>
        <v>-3273742.9000000004</v>
      </c>
      <c r="X32" s="107">
        <f>X31</f>
        <v>-3273742.9000000004</v>
      </c>
      <c r="Y32" s="117">
        <f>Y31-19437800</f>
        <v>2070397264.9</v>
      </c>
      <c r="Z32" s="117">
        <f>Z31-11271101.12</f>
        <v>1016312631.5300001</v>
      </c>
      <c r="AA32" s="121">
        <f>Z32/Y32*100</f>
        <v>49.0878078695244</v>
      </c>
      <c r="AB32" s="119">
        <f t="shared" si="4"/>
        <v>-209259362.50000024</v>
      </c>
      <c r="AC32" s="119">
        <f t="shared" si="5"/>
        <v>48350633.78999996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2">
        <v>352764000</v>
      </c>
      <c r="F34" s="112">
        <v>228597242.6</v>
      </c>
      <c r="G34" s="111">
        <f aca="true" t="shared" si="10" ref="G34:G44">F34/E34*100</f>
        <v>64.80174921477249</v>
      </c>
      <c r="H34" s="60"/>
      <c r="I34" s="61"/>
      <c r="J34" s="61"/>
      <c r="K34" s="122"/>
      <c r="L34" s="61"/>
      <c r="M34" s="122"/>
      <c r="N34" s="12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33" t="s">
        <v>75</v>
      </c>
      <c r="B35" s="134"/>
      <c r="C35" s="134"/>
      <c r="D35" s="135"/>
      <c r="E35" s="112">
        <v>8148000</v>
      </c>
      <c r="F35" s="112">
        <v>6091251.24</v>
      </c>
      <c r="G35" s="111">
        <f t="shared" si="10"/>
        <v>74.75762444771723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38" t="s">
        <v>88</v>
      </c>
      <c r="B36" s="139"/>
      <c r="C36" s="139"/>
      <c r="D36" s="140"/>
      <c r="E36" s="112">
        <v>46100000</v>
      </c>
      <c r="F36" s="112">
        <v>41664328.86</v>
      </c>
      <c r="G36" s="111">
        <f t="shared" si="10"/>
        <v>90.37815370932755</v>
      </c>
      <c r="H36" s="60"/>
      <c r="I36" s="61"/>
      <c r="J36" s="61"/>
      <c r="K36" s="97"/>
      <c r="L36" s="122">
        <f>H32+N32+S32+W32</f>
        <v>1253872650.7399998</v>
      </c>
      <c r="M36" s="61"/>
      <c r="N36" s="122">
        <f>I32+T32+X32+O32</f>
        <v>649419022.8000001</v>
      </c>
      <c r="O36" s="61">
        <f>N36/L36*100</f>
        <v>51.79306067619639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2">
        <v>0</v>
      </c>
      <c r="F37" s="112">
        <v>-50933.08</v>
      </c>
      <c r="G37" s="111" t="e">
        <f t="shared" si="10"/>
        <v>#DIV/0!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2">
        <v>13650390</v>
      </c>
      <c r="F38" s="112">
        <v>16191886.86</v>
      </c>
      <c r="G38" s="111">
        <f t="shared" si="10"/>
        <v>118.6184926584515</v>
      </c>
      <c r="H38" s="60"/>
      <c r="I38" s="61"/>
      <c r="J38" s="61"/>
      <c r="K38" s="61"/>
      <c r="L38" s="61"/>
      <c r="M38" s="61"/>
      <c r="N38" s="122">
        <f>F29+R29</f>
        <v>72343851.60999998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38" t="s">
        <v>70</v>
      </c>
      <c r="B39" s="139"/>
      <c r="C39" s="139"/>
      <c r="D39" s="140"/>
      <c r="E39" s="112">
        <v>13000000</v>
      </c>
      <c r="F39" s="112">
        <v>7161389.43</v>
      </c>
      <c r="G39" s="111">
        <f t="shared" si="10"/>
        <v>55.087611</v>
      </c>
      <c r="H39" s="60"/>
      <c r="I39" s="61"/>
      <c r="J39" s="61"/>
      <c r="K39" s="61"/>
      <c r="L39" s="61"/>
      <c r="M39" s="61"/>
      <c r="N39" s="122">
        <f>F32+R32</f>
        <v>415244242.52000004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78" t="s">
        <v>87</v>
      </c>
      <c r="B40" s="179"/>
      <c r="C40" s="179"/>
      <c r="D40" s="180"/>
      <c r="E40" s="119">
        <f>E41+E42</f>
        <v>5700000</v>
      </c>
      <c r="F40" s="119">
        <f>F41+F42</f>
        <v>1421132.43</v>
      </c>
      <c r="G40" s="100">
        <f t="shared" si="10"/>
        <v>24.932147894736843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33" t="s">
        <v>76</v>
      </c>
      <c r="B41" s="134"/>
      <c r="C41" s="134"/>
      <c r="D41" s="135"/>
      <c r="E41" s="112">
        <v>700000</v>
      </c>
      <c r="F41" s="112">
        <v>645804.95</v>
      </c>
      <c r="G41" s="111">
        <f t="shared" si="10"/>
        <v>92.25784999999999</v>
      </c>
      <c r="H41" s="60"/>
      <c r="I41" s="12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33" t="s">
        <v>77</v>
      </c>
      <c r="B42" s="134"/>
      <c r="C42" s="134"/>
      <c r="D42" s="135"/>
      <c r="E42" s="112">
        <v>5000000</v>
      </c>
      <c r="F42" s="112">
        <v>775327.48</v>
      </c>
      <c r="G42" s="111">
        <f t="shared" si="10"/>
        <v>15.5065496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33" t="s">
        <v>17</v>
      </c>
      <c r="B43" s="134"/>
      <c r="C43" s="134"/>
      <c r="D43" s="135"/>
      <c r="E43" s="112">
        <v>6000</v>
      </c>
      <c r="F43" s="112">
        <v>5067.25</v>
      </c>
      <c r="G43" s="111">
        <f t="shared" si="10"/>
        <v>84.45416666666667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33" t="s">
        <v>18</v>
      </c>
      <c r="B44" s="134"/>
      <c r="C44" s="134"/>
      <c r="D44" s="135"/>
      <c r="E44" s="112">
        <v>4500000</v>
      </c>
      <c r="F44" s="112">
        <v>4193674.71</v>
      </c>
      <c r="G44" s="111">
        <f t="shared" si="10"/>
        <v>93.19277133333334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33" t="s">
        <v>65</v>
      </c>
      <c r="B45" s="136"/>
      <c r="C45" s="136"/>
      <c r="D45" s="137"/>
      <c r="E45" s="112">
        <v>0</v>
      </c>
      <c r="F45" s="112">
        <v>259.9</v>
      </c>
      <c r="G45" s="111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38" t="s">
        <v>71</v>
      </c>
      <c r="B46" s="139"/>
      <c r="C46" s="139"/>
      <c r="D46" s="140"/>
      <c r="E46" s="112">
        <v>0</v>
      </c>
      <c r="F46" s="112">
        <v>0</v>
      </c>
      <c r="G46" s="111">
        <v>0</v>
      </c>
      <c r="H46" s="60"/>
      <c r="I46" s="12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33" t="s">
        <v>25</v>
      </c>
      <c r="B47" s="134"/>
      <c r="C47" s="134"/>
      <c r="D47" s="135"/>
      <c r="E47" s="112">
        <v>17800000</v>
      </c>
      <c r="F47" s="112">
        <v>13639123.37</v>
      </c>
      <c r="G47" s="111">
        <f>F47/E47*100</f>
        <v>76.62428859550562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33" t="s">
        <v>85</v>
      </c>
      <c r="B48" s="134"/>
      <c r="C48" s="134"/>
      <c r="D48" s="135"/>
      <c r="E48" s="112">
        <v>0</v>
      </c>
      <c r="F48" s="112">
        <v>273772.27</v>
      </c>
      <c r="G48" s="111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33" t="s">
        <v>24</v>
      </c>
      <c r="B49" s="134"/>
      <c r="C49" s="134"/>
      <c r="D49" s="135"/>
      <c r="E49" s="112">
        <v>1300000</v>
      </c>
      <c r="F49" s="112">
        <v>903240.18</v>
      </c>
      <c r="G49" s="111">
        <f>F49/E49*100</f>
        <v>69.48001384615385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38" t="s">
        <v>35</v>
      </c>
      <c r="B50" s="188"/>
      <c r="C50" s="188"/>
      <c r="D50" s="189"/>
      <c r="E50" s="112">
        <v>0</v>
      </c>
      <c r="F50" s="112">
        <v>0</v>
      </c>
      <c r="G50" s="111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38" t="s">
        <v>36</v>
      </c>
      <c r="B51" s="139"/>
      <c r="C51" s="139"/>
      <c r="D51" s="140"/>
      <c r="E51" s="112"/>
      <c r="F51" s="112">
        <v>76533.4</v>
      </c>
      <c r="G51" s="111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38" t="s">
        <v>90</v>
      </c>
      <c r="B52" s="139"/>
      <c r="C52" s="139"/>
      <c r="D52" s="140"/>
      <c r="E52" s="112">
        <v>150000</v>
      </c>
      <c r="F52" s="112">
        <v>237712.52</v>
      </c>
      <c r="G52" s="111">
        <f>F52/E52*100</f>
        <v>158.47501333333332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33" t="s">
        <v>60</v>
      </c>
      <c r="B53" s="134"/>
      <c r="C53" s="134"/>
      <c r="D53" s="135"/>
      <c r="E53" s="112">
        <v>2800000</v>
      </c>
      <c r="F53" s="112">
        <v>2806826.57</v>
      </c>
      <c r="G53" s="111">
        <f>F53/E53*100</f>
        <v>100.24380607142858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33" t="s">
        <v>30</v>
      </c>
      <c r="B54" s="136"/>
      <c r="C54" s="136"/>
      <c r="D54" s="137"/>
      <c r="E54" s="112">
        <v>0</v>
      </c>
      <c r="F54" s="112">
        <v>0</v>
      </c>
      <c r="G54" s="111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38" t="s">
        <v>41</v>
      </c>
      <c r="B55" s="188"/>
      <c r="C55" s="188"/>
      <c r="D55" s="189"/>
      <c r="E55" s="112">
        <v>1200000</v>
      </c>
      <c r="F55" s="112">
        <v>1217888.41</v>
      </c>
      <c r="G55" s="111">
        <v>0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38" t="s">
        <v>91</v>
      </c>
      <c r="B56" s="139"/>
      <c r="C56" s="139"/>
      <c r="D56" s="140"/>
      <c r="E56" s="112">
        <v>0</v>
      </c>
      <c r="F56" s="112">
        <v>90736.17</v>
      </c>
      <c r="G56" s="111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33" t="s">
        <v>19</v>
      </c>
      <c r="B57" s="134"/>
      <c r="C57" s="134"/>
      <c r="D57" s="135"/>
      <c r="E57" s="112">
        <v>0</v>
      </c>
      <c r="F57" s="112">
        <v>291140.16</v>
      </c>
      <c r="G57" s="111" t="e">
        <f>F57/E57*100</f>
        <v>#DIV/0!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33" t="s">
        <v>26</v>
      </c>
      <c r="B58" s="134"/>
      <c r="C58" s="134"/>
      <c r="D58" s="135"/>
      <c r="E58" s="112">
        <v>14400000</v>
      </c>
      <c r="F58" s="112">
        <v>13319529.43</v>
      </c>
      <c r="G58" s="111">
        <f>F58/E58*100</f>
        <v>92.49673215277777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33" t="s">
        <v>86</v>
      </c>
      <c r="B59" s="134"/>
      <c r="C59" s="134"/>
      <c r="D59" s="135"/>
      <c r="E59" s="112">
        <v>2600000</v>
      </c>
      <c r="F59" s="112">
        <v>2720400</v>
      </c>
      <c r="G59" s="111">
        <f>F59/E59*100</f>
        <v>104.63076923076923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33" t="s">
        <v>20</v>
      </c>
      <c r="B60" s="134"/>
      <c r="C60" s="134"/>
      <c r="D60" s="135"/>
      <c r="E60" s="112">
        <v>3000000</v>
      </c>
      <c r="F60" s="112">
        <v>2002279.32</v>
      </c>
      <c r="G60" s="111">
        <f>F60/E60*100</f>
        <v>66.74264400000001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38" t="s">
        <v>37</v>
      </c>
      <c r="B61" s="139"/>
      <c r="C61" s="139"/>
      <c r="D61" s="140"/>
      <c r="E61" s="112">
        <v>0</v>
      </c>
      <c r="F61" s="112">
        <v>45908.91</v>
      </c>
      <c r="G61" s="111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78" t="s">
        <v>21</v>
      </c>
      <c r="B62" s="179"/>
      <c r="C62" s="179"/>
      <c r="D62" s="180"/>
      <c r="E62" s="119">
        <f>E34+E35+E37+E38+E39+E40+E43+E44+E45+E46+E47+E48+E49+E50+E51+E53+E54+E55+E57+E58+E59+E60+E61+E36+E52</f>
        <v>487118390</v>
      </c>
      <c r="F62" s="119">
        <f>F34+F35+F37+F38+F39+F40+F43+F44+F45+F46+F47+F48+F49+F50+F51+F53+F54+F55+F57+F58+F59+F60+F61+F36+F52+F56</f>
        <v>342900390.9100001</v>
      </c>
      <c r="G62" s="100">
        <f>F62/E62*100</f>
        <v>70.39364514856442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122">
        <f>F62-F30</f>
        <v>0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48:D48"/>
    <mergeCell ref="A51:D51"/>
    <mergeCell ref="A41:D41"/>
    <mergeCell ref="A50:D50"/>
    <mergeCell ref="A36:D36"/>
    <mergeCell ref="B6:D9"/>
    <mergeCell ref="S7:T9"/>
    <mergeCell ref="E7:G8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E6:X6"/>
    <mergeCell ref="A43:D43"/>
    <mergeCell ref="A39:D39"/>
    <mergeCell ref="A35:D35"/>
    <mergeCell ref="H7:J9"/>
    <mergeCell ref="Q7:R9"/>
    <mergeCell ref="K7:M9"/>
    <mergeCell ref="A57:D57"/>
    <mergeCell ref="A49:D49"/>
    <mergeCell ref="A47:D47"/>
    <mergeCell ref="A54:D54"/>
    <mergeCell ref="A56:D56"/>
    <mergeCell ref="U7:V9"/>
    <mergeCell ref="N7:P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29"/>
  <sheetViews>
    <sheetView view="pageBreakPreview" zoomScaleSheetLayoutView="100" zoomScalePageLayoutView="0" workbookViewId="0" topLeftCell="A1">
      <pane xSplit="1" ySplit="10" topLeftCell="AF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W22" sqref="AW22"/>
    </sheetView>
  </sheetViews>
  <sheetFormatPr defaultColWidth="9.00390625" defaultRowHeight="12.75"/>
  <cols>
    <col min="1" max="1" width="20.00390625" style="0" customWidth="1"/>
    <col min="2" max="2" width="15.00390625" style="0" customWidth="1"/>
    <col min="3" max="3" width="14.125" style="0" customWidth="1"/>
    <col min="4" max="4" width="6.75390625" style="0" customWidth="1"/>
    <col min="5" max="5" width="14.125" style="0" customWidth="1"/>
    <col min="6" max="6" width="12.875" style="0" customWidth="1"/>
    <col min="7" max="7" width="10.625" style="0" customWidth="1"/>
    <col min="8" max="8" width="13.875" style="0" customWidth="1"/>
    <col min="9" max="9" width="14.375" style="0" customWidth="1"/>
    <col min="10" max="10" width="9.375" style="0" customWidth="1"/>
    <col min="11" max="11" width="12.00390625" style="0" customWidth="1"/>
    <col min="12" max="12" width="11.375" style="0" customWidth="1"/>
    <col min="13" max="13" width="11.125" style="0" customWidth="1"/>
    <col min="14" max="14" width="13.625" style="0" customWidth="1"/>
    <col min="15" max="15" width="13.125" style="0" customWidth="1"/>
    <col min="16" max="16" width="8.875" style="0" customWidth="1"/>
    <col min="17" max="17" width="13.00390625" style="0" customWidth="1"/>
    <col min="18" max="18" width="12.625" style="0" customWidth="1"/>
    <col min="20" max="20" width="12.00390625" style="0" customWidth="1"/>
    <col min="21" max="21" width="10.625" style="0" customWidth="1"/>
    <col min="22" max="22" width="8.875" style="0" customWidth="1"/>
    <col min="23" max="24" width="10.75390625" style="0" customWidth="1"/>
    <col min="25" max="25" width="11.125" style="0" customWidth="1"/>
    <col min="26" max="26" width="5.25390625" style="0" customWidth="1"/>
    <col min="27" max="27" width="7.00390625" style="0" customWidth="1"/>
    <col min="28" max="28" width="5.125" style="0" customWidth="1"/>
    <col min="29" max="29" width="12.625" style="0" customWidth="1"/>
    <col min="30" max="30" width="11.25390625" style="0" customWidth="1"/>
    <col min="31" max="31" width="9.75390625" style="0" customWidth="1"/>
    <col min="32" max="32" width="11.875" style="0" customWidth="1"/>
    <col min="33" max="33" width="11.625" style="0" customWidth="1"/>
    <col min="34" max="34" width="8.75390625" style="0" customWidth="1"/>
    <col min="35" max="35" width="10.75390625" style="0" customWidth="1"/>
    <col min="36" max="36" width="12.625" style="0" customWidth="1"/>
    <col min="37" max="37" width="8.75390625" style="0" customWidth="1"/>
    <col min="38" max="38" width="11.00390625" style="0" customWidth="1"/>
    <col min="39" max="39" width="11.125" style="0" customWidth="1"/>
    <col min="40" max="40" width="9.25390625" style="0" customWidth="1"/>
    <col min="41" max="41" width="12.625" style="0" customWidth="1"/>
    <col min="42" max="42" width="11.375" style="0" customWidth="1"/>
    <col min="43" max="43" width="8.875" style="0" customWidth="1"/>
    <col min="44" max="44" width="13.625" style="0" customWidth="1"/>
    <col min="45" max="45" width="13.75390625" style="0" customWidth="1"/>
    <col min="46" max="46" width="9.625" style="0" customWidth="1"/>
    <col min="47" max="47" width="12.375" style="0" customWidth="1"/>
    <col min="48" max="48" width="11.125" style="0" customWidth="1"/>
    <col min="49" max="49" width="10.00390625" style="0" customWidth="1"/>
    <col min="50" max="50" width="11.00390625" style="0" customWidth="1"/>
    <col min="51" max="51" width="11.125" style="0" customWidth="1"/>
    <col min="52" max="52" width="10.00390625" style="0" customWidth="1"/>
    <col min="53" max="53" width="11.125" style="0" customWidth="1"/>
    <col min="54" max="54" width="12.375" style="0" customWidth="1"/>
  </cols>
  <sheetData>
    <row r="1" ht="3" customHeight="1"/>
    <row r="2" ht="12.75" customHeight="1" hidden="1"/>
    <row r="3" spans="1:38" ht="25.5" customHeight="1">
      <c r="A3" s="251" t="s">
        <v>96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93"/>
      <c r="AA3" s="93"/>
      <c r="AB3" s="93"/>
      <c r="AC3" s="93"/>
      <c r="AD3" s="93"/>
      <c r="AE3" s="93"/>
      <c r="AF3" s="28"/>
      <c r="AG3" s="2"/>
      <c r="AH3" s="2"/>
      <c r="AI3" s="2"/>
      <c r="AJ3" s="2"/>
      <c r="AK3" s="2"/>
      <c r="AL3" s="2"/>
    </row>
    <row r="4" ht="12.75">
      <c r="A4" t="s">
        <v>83</v>
      </c>
    </row>
    <row r="6" spans="1:54" ht="12.75">
      <c r="A6" s="221" t="s">
        <v>2</v>
      </c>
      <c r="B6" s="222" t="s">
        <v>0</v>
      </c>
      <c r="C6" s="222"/>
      <c r="D6" s="223"/>
      <c r="E6" s="204" t="s">
        <v>6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05"/>
      <c r="BA6" s="204"/>
      <c r="BB6" s="205"/>
    </row>
    <row r="7" spans="1:54" ht="65.25" customHeight="1">
      <c r="A7" s="221"/>
      <c r="B7" s="224"/>
      <c r="C7" s="224"/>
      <c r="D7" s="225"/>
      <c r="E7" s="208" t="s">
        <v>1</v>
      </c>
      <c r="F7" s="218"/>
      <c r="G7" s="219"/>
      <c r="H7" s="208" t="s">
        <v>75</v>
      </c>
      <c r="I7" s="214"/>
      <c r="J7" s="209"/>
      <c r="K7" s="208" t="s">
        <v>4</v>
      </c>
      <c r="L7" s="218"/>
      <c r="M7" s="219"/>
      <c r="N7" s="220" t="s">
        <v>28</v>
      </c>
      <c r="O7" s="215"/>
      <c r="P7" s="205"/>
      <c r="Q7" s="208" t="s">
        <v>66</v>
      </c>
      <c r="R7" s="218"/>
      <c r="S7" s="219"/>
      <c r="T7" s="208" t="s">
        <v>14</v>
      </c>
      <c r="U7" s="215"/>
      <c r="V7" s="205"/>
      <c r="W7" s="208" t="s">
        <v>23</v>
      </c>
      <c r="X7" s="215"/>
      <c r="Y7" s="205"/>
      <c r="Z7" s="227" t="s">
        <v>2</v>
      </c>
      <c r="AA7" s="228"/>
      <c r="AB7" s="229"/>
      <c r="AC7" s="208" t="s">
        <v>29</v>
      </c>
      <c r="AD7" s="215"/>
      <c r="AE7" s="205"/>
      <c r="AF7" s="208" t="s">
        <v>67</v>
      </c>
      <c r="AG7" s="215"/>
      <c r="AH7" s="205"/>
      <c r="AI7" s="208" t="s">
        <v>82</v>
      </c>
      <c r="AJ7" s="214"/>
      <c r="AK7" s="209"/>
      <c r="AL7" s="208" t="s">
        <v>72</v>
      </c>
      <c r="AM7" s="215"/>
      <c r="AN7" s="205"/>
      <c r="AO7" s="208" t="s">
        <v>80</v>
      </c>
      <c r="AP7" s="212"/>
      <c r="AQ7" s="213"/>
      <c r="AR7" s="208" t="s">
        <v>38</v>
      </c>
      <c r="AS7" s="214"/>
      <c r="AT7" s="209"/>
      <c r="AU7" s="208" t="s">
        <v>78</v>
      </c>
      <c r="AV7" s="214"/>
      <c r="AW7" s="209"/>
      <c r="AX7" s="208" t="s">
        <v>31</v>
      </c>
      <c r="AY7" s="212"/>
      <c r="AZ7" s="213"/>
      <c r="BA7" s="208" t="s">
        <v>81</v>
      </c>
      <c r="BB7" s="209"/>
    </row>
    <row r="8" spans="1:54" ht="27.75" customHeight="1">
      <c r="A8" s="221"/>
      <c r="B8" s="226" t="s">
        <v>27</v>
      </c>
      <c r="C8" s="252" t="s">
        <v>10</v>
      </c>
      <c r="D8" s="249" t="s">
        <v>5</v>
      </c>
      <c r="E8" s="216" t="s">
        <v>27</v>
      </c>
      <c r="F8" s="206" t="s">
        <v>98</v>
      </c>
      <c r="G8" s="206" t="s">
        <v>99</v>
      </c>
      <c r="H8" s="216" t="s">
        <v>27</v>
      </c>
      <c r="I8" s="206" t="s">
        <v>98</v>
      </c>
      <c r="J8" s="206" t="s">
        <v>99</v>
      </c>
      <c r="K8" s="216" t="s">
        <v>27</v>
      </c>
      <c r="L8" s="206" t="s">
        <v>98</v>
      </c>
      <c r="M8" s="206" t="s">
        <v>99</v>
      </c>
      <c r="N8" s="216" t="s">
        <v>27</v>
      </c>
      <c r="O8" s="206" t="s">
        <v>98</v>
      </c>
      <c r="P8" s="206" t="s">
        <v>99</v>
      </c>
      <c r="Q8" s="210" t="s">
        <v>27</v>
      </c>
      <c r="R8" s="206" t="s">
        <v>98</v>
      </c>
      <c r="S8" s="206" t="s">
        <v>99</v>
      </c>
      <c r="T8" s="210" t="s">
        <v>27</v>
      </c>
      <c r="U8" s="206" t="s">
        <v>98</v>
      </c>
      <c r="V8" s="206" t="s">
        <v>99</v>
      </c>
      <c r="W8" s="210" t="s">
        <v>27</v>
      </c>
      <c r="X8" s="206" t="str">
        <f>U8</f>
        <v>на 01.09.2022</v>
      </c>
      <c r="Y8" s="206" t="str">
        <f>V8</f>
        <v>01.09.2022 к Плановым назчениям</v>
      </c>
      <c r="Z8" s="230"/>
      <c r="AA8" s="231"/>
      <c r="AB8" s="232"/>
      <c r="AC8" s="210" t="s">
        <v>27</v>
      </c>
      <c r="AD8" s="206" t="s">
        <v>98</v>
      </c>
      <c r="AE8" s="206" t="s">
        <v>99</v>
      </c>
      <c r="AF8" s="210" t="s">
        <v>27</v>
      </c>
      <c r="AG8" s="206" t="str">
        <f>AD8</f>
        <v>на 01.09.2022</v>
      </c>
      <c r="AH8" s="206" t="str">
        <f>AE8</f>
        <v>01.09.2022 к Плановым назчениям</v>
      </c>
      <c r="AI8" s="210" t="s">
        <v>27</v>
      </c>
      <c r="AJ8" s="206" t="str">
        <f>AG8</f>
        <v>на 01.09.2022</v>
      </c>
      <c r="AK8" s="206" t="str">
        <f>AH8</f>
        <v>01.09.2022 к Плановым назчениям</v>
      </c>
      <c r="AL8" s="210" t="s">
        <v>27</v>
      </c>
      <c r="AM8" s="206" t="str">
        <f>AJ8</f>
        <v>на 01.09.2022</v>
      </c>
      <c r="AN8" s="206" t="str">
        <f>AK8</f>
        <v>01.09.2022 к Плановым назчениям</v>
      </c>
      <c r="AO8" s="210" t="s">
        <v>27</v>
      </c>
      <c r="AP8" s="206" t="str">
        <f>AM8</f>
        <v>на 01.09.2022</v>
      </c>
      <c r="AQ8" s="206" t="str">
        <f>AN8</f>
        <v>01.09.2022 к Плановым назчениям</v>
      </c>
      <c r="AR8" s="210" t="s">
        <v>27</v>
      </c>
      <c r="AS8" s="206" t="str">
        <f>AP8</f>
        <v>на 01.09.2022</v>
      </c>
      <c r="AT8" s="206" t="str">
        <f>AQ8</f>
        <v>01.09.2022 к Плановым назчениям</v>
      </c>
      <c r="AU8" s="210" t="s">
        <v>27</v>
      </c>
      <c r="AV8" s="206" t="str">
        <f>AS8</f>
        <v>на 01.09.2022</v>
      </c>
      <c r="AW8" s="206" t="str">
        <f>AT8</f>
        <v>01.09.2022 к Плановым назчениям</v>
      </c>
      <c r="AX8" s="210" t="s">
        <v>27</v>
      </c>
      <c r="AY8" s="206" t="str">
        <f>AV8</f>
        <v>на 01.09.2022</v>
      </c>
      <c r="AZ8" s="206" t="str">
        <f>AW8</f>
        <v>01.09.2022 к Плановым назчениям</v>
      </c>
      <c r="BA8" s="210" t="s">
        <v>27</v>
      </c>
      <c r="BB8" s="206" t="str">
        <f>AY8</f>
        <v>на 01.09.2022</v>
      </c>
    </row>
    <row r="9" spans="1:54" ht="33.75" customHeight="1">
      <c r="A9" s="221"/>
      <c r="B9" s="226"/>
      <c r="C9" s="252"/>
      <c r="D9" s="250"/>
      <c r="E9" s="217"/>
      <c r="F9" s="207"/>
      <c r="G9" s="207"/>
      <c r="H9" s="217"/>
      <c r="I9" s="207"/>
      <c r="J9" s="207"/>
      <c r="K9" s="217"/>
      <c r="L9" s="207"/>
      <c r="M9" s="207"/>
      <c r="N9" s="217"/>
      <c r="O9" s="207"/>
      <c r="P9" s="207"/>
      <c r="Q9" s="211"/>
      <c r="R9" s="207"/>
      <c r="S9" s="207"/>
      <c r="T9" s="211"/>
      <c r="U9" s="207"/>
      <c r="V9" s="207"/>
      <c r="W9" s="211"/>
      <c r="X9" s="207"/>
      <c r="Y9" s="207"/>
      <c r="Z9" s="217"/>
      <c r="AA9" s="233"/>
      <c r="AB9" s="234"/>
      <c r="AC9" s="211"/>
      <c r="AD9" s="207"/>
      <c r="AE9" s="207"/>
      <c r="AF9" s="211"/>
      <c r="AG9" s="207"/>
      <c r="AH9" s="207"/>
      <c r="AI9" s="211"/>
      <c r="AJ9" s="207"/>
      <c r="AK9" s="207"/>
      <c r="AL9" s="211"/>
      <c r="AM9" s="207"/>
      <c r="AN9" s="207"/>
      <c r="AO9" s="211"/>
      <c r="AP9" s="207"/>
      <c r="AQ9" s="207"/>
      <c r="AR9" s="211"/>
      <c r="AS9" s="207"/>
      <c r="AT9" s="207"/>
      <c r="AU9" s="211"/>
      <c r="AV9" s="207"/>
      <c r="AW9" s="207"/>
      <c r="AX9" s="211"/>
      <c r="AY9" s="207"/>
      <c r="AZ9" s="207"/>
      <c r="BA9" s="211"/>
      <c r="BB9" s="207"/>
    </row>
    <row r="10" spans="1:54" ht="17.25" customHeight="1">
      <c r="A10" s="131">
        <v>1</v>
      </c>
      <c r="B10" s="85">
        <v>2</v>
      </c>
      <c r="C10" s="86">
        <v>3</v>
      </c>
      <c r="D10" s="87">
        <v>4</v>
      </c>
      <c r="E10" s="69">
        <v>5</v>
      </c>
      <c r="F10" s="64">
        <v>6</v>
      </c>
      <c r="G10" s="64">
        <v>7</v>
      </c>
      <c r="H10" s="77"/>
      <c r="I10" s="77"/>
      <c r="J10" s="77"/>
      <c r="K10" s="65">
        <v>8</v>
      </c>
      <c r="L10" s="64">
        <v>9</v>
      </c>
      <c r="M10" s="64">
        <v>10</v>
      </c>
      <c r="N10" s="65">
        <v>11</v>
      </c>
      <c r="O10" s="64">
        <v>12</v>
      </c>
      <c r="P10" s="64">
        <v>13</v>
      </c>
      <c r="Q10" s="68">
        <v>14</v>
      </c>
      <c r="R10" s="64">
        <v>15</v>
      </c>
      <c r="S10" s="64">
        <v>16</v>
      </c>
      <c r="T10" s="68">
        <v>17</v>
      </c>
      <c r="U10" s="64">
        <v>18</v>
      </c>
      <c r="V10" s="64">
        <v>19</v>
      </c>
      <c r="W10" s="68">
        <v>20</v>
      </c>
      <c r="X10" s="64">
        <v>21</v>
      </c>
      <c r="Y10" s="64">
        <v>22</v>
      </c>
      <c r="Z10" s="244">
        <v>23</v>
      </c>
      <c r="AA10" s="245"/>
      <c r="AB10" s="246"/>
      <c r="AC10" s="68">
        <v>24</v>
      </c>
      <c r="AD10" s="64">
        <v>25</v>
      </c>
      <c r="AE10" s="64">
        <v>26</v>
      </c>
      <c r="AF10" s="68">
        <v>27</v>
      </c>
      <c r="AG10" s="70">
        <v>28</v>
      </c>
      <c r="AH10" s="70">
        <v>29</v>
      </c>
      <c r="AI10" s="68">
        <v>30</v>
      </c>
      <c r="AJ10" s="70">
        <v>31</v>
      </c>
      <c r="AK10" s="70">
        <v>32</v>
      </c>
      <c r="AL10" s="68">
        <v>33</v>
      </c>
      <c r="AM10" s="70">
        <v>34</v>
      </c>
      <c r="AN10" s="70">
        <v>35</v>
      </c>
      <c r="AO10" s="68">
        <v>36</v>
      </c>
      <c r="AP10" s="64">
        <v>37</v>
      </c>
      <c r="AQ10" s="64">
        <v>38</v>
      </c>
      <c r="AR10" s="68">
        <v>39</v>
      </c>
      <c r="AS10" s="64">
        <v>40</v>
      </c>
      <c r="AT10" s="64">
        <v>41</v>
      </c>
      <c r="AU10" s="68">
        <v>42</v>
      </c>
      <c r="AV10" s="64">
        <v>43</v>
      </c>
      <c r="AW10" s="64">
        <v>44</v>
      </c>
      <c r="AX10" s="68">
        <v>45</v>
      </c>
      <c r="AY10" s="64">
        <v>46</v>
      </c>
      <c r="AZ10" s="64">
        <v>47</v>
      </c>
      <c r="BA10" s="64"/>
      <c r="BB10" s="78"/>
    </row>
    <row r="11" spans="1:54" s="13" customFormat="1" ht="27.75" customHeight="1">
      <c r="A11" s="127" t="s">
        <v>43</v>
      </c>
      <c r="B11" s="88">
        <f>E11+K11+N11+Q11+T11+W11+AC11+AF11+AL11+AO11+AX11+H11+AR11</f>
        <v>2872600</v>
      </c>
      <c r="C11" s="88">
        <f aca="true" t="shared" si="0" ref="C11:C26">F11+I11+L11+O11+R11+U11+X11+AD11+AG11+AJ11+AM11+AP11+AS11+AV11+AY11</f>
        <v>1525333.2399999998</v>
      </c>
      <c r="D11" s="89">
        <f>C11/B11*100</f>
        <v>53.09939566942838</v>
      </c>
      <c r="E11" s="34">
        <v>554700</v>
      </c>
      <c r="F11" s="33">
        <v>392498.55</v>
      </c>
      <c r="G11" s="46">
        <f aca="true" t="shared" si="1" ref="G11:G27">F11/E11*100</f>
        <v>70.75870740941049</v>
      </c>
      <c r="H11" s="33">
        <v>642900</v>
      </c>
      <c r="I11" s="33">
        <v>480602.1</v>
      </c>
      <c r="J11" s="46">
        <f>I11/H11*100</f>
        <v>74.75534297713486</v>
      </c>
      <c r="K11" s="33">
        <v>5000</v>
      </c>
      <c r="L11" s="35">
        <v>3499.5</v>
      </c>
      <c r="M11" s="46">
        <f>L11/K11*100</f>
        <v>69.99</v>
      </c>
      <c r="N11" s="33">
        <v>255000</v>
      </c>
      <c r="O11" s="33">
        <v>19334.12</v>
      </c>
      <c r="P11" s="46">
        <f>O11/N11*100</f>
        <v>7.582007843137255</v>
      </c>
      <c r="Q11" s="33">
        <v>1400000</v>
      </c>
      <c r="R11" s="33">
        <v>603527.8</v>
      </c>
      <c r="S11" s="46">
        <f aca="true" t="shared" si="2" ref="S11:S27">R11/Q11*100</f>
        <v>43.10912857142857</v>
      </c>
      <c r="T11" s="33">
        <v>5000</v>
      </c>
      <c r="U11" s="33">
        <v>3100</v>
      </c>
      <c r="V11" s="46">
        <f>U11/T11*100</f>
        <v>62</v>
      </c>
      <c r="W11" s="33"/>
      <c r="X11" s="33"/>
      <c r="Y11" s="47"/>
      <c r="Z11" s="247" t="s">
        <v>43</v>
      </c>
      <c r="AA11" s="247"/>
      <c r="AB11" s="248"/>
      <c r="AC11" s="33">
        <v>10000</v>
      </c>
      <c r="AD11" s="33">
        <v>8026.48</v>
      </c>
      <c r="AE11" s="46">
        <f>AD11/AC11*100</f>
        <v>80.2648</v>
      </c>
      <c r="AF11" s="33">
        <v>0</v>
      </c>
      <c r="AG11" s="33">
        <v>0</v>
      </c>
      <c r="AH11" s="46" t="e">
        <f>AG11/AF11*100</f>
        <v>#DIV/0!</v>
      </c>
      <c r="AI11" s="46"/>
      <c r="AJ11" s="46">
        <v>0</v>
      </c>
      <c r="AK11" s="46"/>
      <c r="AL11" s="33"/>
      <c r="AM11" s="33">
        <v>14744.69</v>
      </c>
      <c r="AN11" s="46"/>
      <c r="AO11" s="33">
        <v>0</v>
      </c>
      <c r="AP11" s="33">
        <v>0</v>
      </c>
      <c r="AQ11" s="46" t="e">
        <f aca="true" t="shared" si="3" ref="AQ11:AQ16">AP11/AO11*100</f>
        <v>#DIV/0!</v>
      </c>
      <c r="AR11" s="33">
        <v>0</v>
      </c>
      <c r="AS11" s="33">
        <v>0</v>
      </c>
      <c r="AT11" s="46" t="e">
        <f>AS11/AR11*100</f>
        <v>#DIV/0!</v>
      </c>
      <c r="AU11" s="33"/>
      <c r="AV11" s="33">
        <v>0</v>
      </c>
      <c r="AW11" s="33"/>
      <c r="AX11" s="36"/>
      <c r="AY11" s="33">
        <v>0</v>
      </c>
      <c r="AZ11" s="33"/>
      <c r="BA11" s="33"/>
      <c r="BB11" s="79"/>
    </row>
    <row r="12" spans="1:54" s="14" customFormat="1" ht="24.75" customHeight="1">
      <c r="A12" s="124" t="s">
        <v>44</v>
      </c>
      <c r="B12" s="88">
        <f>E12+K12+N12+Q12+T12+W12+AC12+AF12+AL12+AO12+AX12+H12+AR12</f>
        <v>1481365</v>
      </c>
      <c r="C12" s="88">
        <f t="shared" si="0"/>
        <v>605513.01</v>
      </c>
      <c r="D12" s="89">
        <f aca="true" t="shared" si="4" ref="D12:D28">C12/B12*100</f>
        <v>40.875341998764654</v>
      </c>
      <c r="E12" s="34">
        <v>20000</v>
      </c>
      <c r="F12" s="33">
        <v>15083.01</v>
      </c>
      <c r="G12" s="46">
        <f t="shared" si="1"/>
        <v>75.41505000000001</v>
      </c>
      <c r="H12" s="33">
        <v>398500</v>
      </c>
      <c r="I12" s="33">
        <v>297929.83</v>
      </c>
      <c r="J12" s="46">
        <f aca="true" t="shared" si="5" ref="J12:J28">I12/H12*100</f>
        <v>74.76281806775408</v>
      </c>
      <c r="K12" s="33">
        <v>9865</v>
      </c>
      <c r="L12" s="37">
        <v>9864.91</v>
      </c>
      <c r="M12" s="46">
        <f>L12/K12*100</f>
        <v>99.99908768373035</v>
      </c>
      <c r="N12" s="33">
        <v>150000</v>
      </c>
      <c r="O12" s="33">
        <v>-12247.63</v>
      </c>
      <c r="P12" s="46">
        <f aca="true" t="shared" si="6" ref="P12:P27">O12/N12*100</f>
        <v>-8.165086666666665</v>
      </c>
      <c r="Q12" s="33">
        <v>600000</v>
      </c>
      <c r="R12" s="38">
        <v>55367.11</v>
      </c>
      <c r="S12" s="46">
        <f t="shared" si="2"/>
        <v>9.227851666666668</v>
      </c>
      <c r="T12" s="33">
        <v>3000</v>
      </c>
      <c r="U12" s="33">
        <v>800</v>
      </c>
      <c r="V12" s="46">
        <f>U12/T12*100</f>
        <v>26.666666666666668</v>
      </c>
      <c r="W12" s="33">
        <v>0</v>
      </c>
      <c r="X12" s="33">
        <v>0</v>
      </c>
      <c r="Y12" s="46">
        <v>0</v>
      </c>
      <c r="Z12" s="240" t="s">
        <v>44</v>
      </c>
      <c r="AA12" s="240"/>
      <c r="AB12" s="235"/>
      <c r="AC12" s="33">
        <v>300000</v>
      </c>
      <c r="AD12" s="33">
        <v>238468.66</v>
      </c>
      <c r="AE12" s="46">
        <f aca="true" t="shared" si="7" ref="AE12:AE28">AD12/AC12*100</f>
        <v>79.48955333333333</v>
      </c>
      <c r="AF12" s="33"/>
      <c r="AG12" s="33">
        <v>0</v>
      </c>
      <c r="AH12" s="46"/>
      <c r="AI12" s="46"/>
      <c r="AJ12" s="46">
        <v>0</v>
      </c>
      <c r="AK12" s="46"/>
      <c r="AL12" s="33">
        <v>0</v>
      </c>
      <c r="AM12" s="33">
        <v>0</v>
      </c>
      <c r="AN12" s="46">
        <v>0</v>
      </c>
      <c r="AO12" s="33">
        <v>0</v>
      </c>
      <c r="AP12" s="33">
        <v>0</v>
      </c>
      <c r="AQ12" s="46" t="e">
        <f t="shared" si="3"/>
        <v>#DIV/0!</v>
      </c>
      <c r="AR12" s="33">
        <v>0</v>
      </c>
      <c r="AS12" s="33">
        <v>0</v>
      </c>
      <c r="AT12" s="46" t="e">
        <f>AS12/AR12*100</f>
        <v>#DIV/0!</v>
      </c>
      <c r="AU12" s="33"/>
      <c r="AV12" s="33">
        <v>247.12</v>
      </c>
      <c r="AW12" s="33"/>
      <c r="AX12" s="36"/>
      <c r="AY12" s="33">
        <v>0</v>
      </c>
      <c r="AZ12" s="33"/>
      <c r="BA12" s="33"/>
      <c r="BB12" s="80"/>
    </row>
    <row r="13" spans="1:54" s="14" customFormat="1" ht="24.75" customHeight="1">
      <c r="A13" s="124" t="s">
        <v>45</v>
      </c>
      <c r="B13" s="88">
        <f aca="true" t="shared" si="8" ref="B13:B22">E13+K13+N13+Q13+T13+W13+AC13+AF13+AL13+AO13+AX13+H13+AR13+AU13+AI13</f>
        <v>7204200</v>
      </c>
      <c r="C13" s="88">
        <f t="shared" si="0"/>
        <v>4130906.64</v>
      </c>
      <c r="D13" s="89">
        <f t="shared" si="4"/>
        <v>57.340254851336724</v>
      </c>
      <c r="E13" s="39">
        <v>2237000</v>
      </c>
      <c r="F13" s="33">
        <v>1529266.88</v>
      </c>
      <c r="G13" s="46">
        <f t="shared" si="1"/>
        <v>68.36239964237818</v>
      </c>
      <c r="H13" s="33">
        <v>1277000</v>
      </c>
      <c r="I13" s="33">
        <v>954680.18</v>
      </c>
      <c r="J13" s="46">
        <f t="shared" si="5"/>
        <v>74.75960689115114</v>
      </c>
      <c r="K13" s="33">
        <v>150000</v>
      </c>
      <c r="L13" s="92">
        <v>150000</v>
      </c>
      <c r="M13" s="46">
        <f>L13/K13*100</f>
        <v>100</v>
      </c>
      <c r="N13" s="33">
        <v>960000</v>
      </c>
      <c r="O13" s="37">
        <v>23984.61</v>
      </c>
      <c r="P13" s="46">
        <f t="shared" si="6"/>
        <v>2.498396875</v>
      </c>
      <c r="Q13" s="33">
        <v>1400000</v>
      </c>
      <c r="R13" s="33">
        <v>578799.58</v>
      </c>
      <c r="S13" s="46">
        <f t="shared" si="2"/>
        <v>41.34282714285714</v>
      </c>
      <c r="T13" s="33">
        <v>7000</v>
      </c>
      <c r="U13" s="33">
        <v>3000</v>
      </c>
      <c r="V13" s="46">
        <f aca="true" t="shared" si="9" ref="V13:V27">U13/T13*100</f>
        <v>42.857142857142854</v>
      </c>
      <c r="W13" s="33"/>
      <c r="X13" s="33">
        <v>0</v>
      </c>
      <c r="Y13" s="47"/>
      <c r="Z13" s="240" t="s">
        <v>45</v>
      </c>
      <c r="AA13" s="240"/>
      <c r="AB13" s="235"/>
      <c r="AC13" s="33">
        <v>15000</v>
      </c>
      <c r="AD13" s="33">
        <v>19270.01</v>
      </c>
      <c r="AE13" s="46">
        <f t="shared" si="7"/>
        <v>128.4667333333333</v>
      </c>
      <c r="AF13" s="33">
        <v>600000</v>
      </c>
      <c r="AG13" s="33">
        <v>514985.77</v>
      </c>
      <c r="AH13" s="46">
        <f>AG13/AF13*100</f>
        <v>85.83096166666667</v>
      </c>
      <c r="AI13" s="46">
        <v>500000</v>
      </c>
      <c r="AJ13" s="33">
        <v>298721.66</v>
      </c>
      <c r="AK13" s="46">
        <f>AJ13/AI13*100</f>
        <v>59.744332</v>
      </c>
      <c r="AL13" s="33">
        <v>58200</v>
      </c>
      <c r="AM13" s="33">
        <v>58223.89</v>
      </c>
      <c r="AN13" s="46">
        <f aca="true" t="shared" si="10" ref="AN13:AN28">AM13/AL13*100</f>
        <v>100.04104810996563</v>
      </c>
      <c r="AO13" s="33">
        <v>0</v>
      </c>
      <c r="AP13" s="33">
        <v>0</v>
      </c>
      <c r="AQ13" s="46" t="e">
        <f t="shared" si="3"/>
        <v>#DIV/0!</v>
      </c>
      <c r="AR13" s="33"/>
      <c r="AS13" s="33">
        <v>0</v>
      </c>
      <c r="AT13" s="46" t="e">
        <f>AS13/AR13*100</f>
        <v>#DIV/0!</v>
      </c>
      <c r="AU13" s="33">
        <v>0</v>
      </c>
      <c r="AV13" s="33">
        <v>-25.94</v>
      </c>
      <c r="AW13" s="46">
        <v>0</v>
      </c>
      <c r="AX13" s="33"/>
      <c r="AY13" s="33">
        <v>0</v>
      </c>
      <c r="AZ13" s="33"/>
      <c r="BA13" s="33"/>
      <c r="BB13" s="81"/>
    </row>
    <row r="14" spans="1:54" s="15" customFormat="1" ht="24.75" customHeight="1">
      <c r="A14" s="128" t="s">
        <v>61</v>
      </c>
      <c r="B14" s="88">
        <f t="shared" si="8"/>
        <v>5456650</v>
      </c>
      <c r="C14" s="88">
        <f t="shared" si="0"/>
        <v>3257441.33</v>
      </c>
      <c r="D14" s="89">
        <f t="shared" si="4"/>
        <v>59.69672473037486</v>
      </c>
      <c r="E14" s="33">
        <v>170000</v>
      </c>
      <c r="F14" s="34">
        <v>137391.42</v>
      </c>
      <c r="G14" s="46">
        <f t="shared" si="1"/>
        <v>80.81848235294117</v>
      </c>
      <c r="H14" s="33">
        <v>881400</v>
      </c>
      <c r="I14" s="33">
        <v>658925.15</v>
      </c>
      <c r="J14" s="46">
        <f t="shared" si="5"/>
        <v>74.7589233038348</v>
      </c>
      <c r="K14" s="33"/>
      <c r="L14" s="35">
        <v>0</v>
      </c>
      <c r="M14" s="46"/>
      <c r="N14" s="33">
        <v>880000</v>
      </c>
      <c r="O14" s="33">
        <v>43256.46</v>
      </c>
      <c r="P14" s="46">
        <f t="shared" si="6"/>
        <v>4.915506818181818</v>
      </c>
      <c r="Q14" s="33">
        <v>3100000</v>
      </c>
      <c r="R14" s="33">
        <v>2009135.7</v>
      </c>
      <c r="S14" s="46">
        <f t="shared" si="2"/>
        <v>64.81082903225807</v>
      </c>
      <c r="T14" s="33">
        <v>5500</v>
      </c>
      <c r="U14" s="33">
        <v>2700</v>
      </c>
      <c r="V14" s="46">
        <f t="shared" si="9"/>
        <v>49.09090909090909</v>
      </c>
      <c r="W14" s="33"/>
      <c r="X14" s="33">
        <v>0</v>
      </c>
      <c r="Y14" s="46"/>
      <c r="Z14" s="238" t="s">
        <v>61</v>
      </c>
      <c r="AA14" s="238"/>
      <c r="AB14" s="239"/>
      <c r="AC14" s="33">
        <v>10000</v>
      </c>
      <c r="AD14" s="33">
        <v>2121</v>
      </c>
      <c r="AE14" s="46">
        <f t="shared" si="7"/>
        <v>21.21</v>
      </c>
      <c r="AF14" s="33">
        <v>300000</v>
      </c>
      <c r="AG14" s="33">
        <v>325720.15</v>
      </c>
      <c r="AH14" s="46">
        <f>AG14/AF14*100</f>
        <v>108.57338333333335</v>
      </c>
      <c r="AI14" s="46">
        <v>60000</v>
      </c>
      <c r="AJ14" s="33">
        <v>18700.6</v>
      </c>
      <c r="AK14" s="46">
        <f>AJ14/AI14*100</f>
        <v>31.167666666666666</v>
      </c>
      <c r="AL14" s="33">
        <v>49750</v>
      </c>
      <c r="AM14" s="33">
        <v>58043</v>
      </c>
      <c r="AN14" s="46">
        <f t="shared" si="10"/>
        <v>116.66934673366833</v>
      </c>
      <c r="AO14" s="33">
        <v>0</v>
      </c>
      <c r="AP14" s="33">
        <v>0</v>
      </c>
      <c r="AQ14" s="46" t="e">
        <f t="shared" si="3"/>
        <v>#DIV/0!</v>
      </c>
      <c r="AR14" s="33">
        <v>0</v>
      </c>
      <c r="AS14" s="33">
        <v>0</v>
      </c>
      <c r="AT14" s="46">
        <v>0</v>
      </c>
      <c r="AU14" s="33">
        <v>0</v>
      </c>
      <c r="AV14" s="33">
        <v>0</v>
      </c>
      <c r="AW14" s="46">
        <v>0</v>
      </c>
      <c r="AX14" s="33">
        <v>0</v>
      </c>
      <c r="AY14" s="33">
        <v>1447.85</v>
      </c>
      <c r="AZ14" s="33"/>
      <c r="BA14" s="33"/>
      <c r="BB14" s="82"/>
    </row>
    <row r="15" spans="1:54" s="14" customFormat="1" ht="24.75" customHeight="1">
      <c r="A15" s="124" t="s">
        <v>47</v>
      </c>
      <c r="B15" s="88">
        <f t="shared" si="8"/>
        <v>10238413</v>
      </c>
      <c r="C15" s="88">
        <f t="shared" si="0"/>
        <v>5627598.839999999</v>
      </c>
      <c r="D15" s="89">
        <f t="shared" si="4"/>
        <v>54.96553850679787</v>
      </c>
      <c r="E15" s="40">
        <v>1085000</v>
      </c>
      <c r="F15" s="33">
        <v>758944.03</v>
      </c>
      <c r="G15" s="46">
        <f t="shared" si="1"/>
        <v>69.94875852534562</v>
      </c>
      <c r="H15" s="33">
        <v>1471900</v>
      </c>
      <c r="I15" s="33">
        <v>1100383.15</v>
      </c>
      <c r="J15" s="46">
        <f t="shared" si="5"/>
        <v>74.75936884299205</v>
      </c>
      <c r="K15" s="33">
        <v>163000</v>
      </c>
      <c r="L15" s="37">
        <v>163258.5</v>
      </c>
      <c r="M15" s="46">
        <f aca="true" t="shared" si="11" ref="M15:M20">L15/K15*100</f>
        <v>100.1585889570552</v>
      </c>
      <c r="N15" s="33">
        <v>1100000</v>
      </c>
      <c r="O15" s="33">
        <v>190355.61</v>
      </c>
      <c r="P15" s="46">
        <f t="shared" si="6"/>
        <v>17.305055454545453</v>
      </c>
      <c r="Q15" s="33">
        <v>5000000</v>
      </c>
      <c r="R15" s="38">
        <v>2355260.9</v>
      </c>
      <c r="S15" s="46">
        <f t="shared" si="2"/>
        <v>47.105218</v>
      </c>
      <c r="T15" s="33">
        <v>6500</v>
      </c>
      <c r="U15" s="38">
        <v>4100</v>
      </c>
      <c r="V15" s="46">
        <f t="shared" si="9"/>
        <v>63.07692307692307</v>
      </c>
      <c r="W15" s="33">
        <v>0</v>
      </c>
      <c r="X15" s="33">
        <v>0</v>
      </c>
      <c r="Y15" s="46">
        <v>0</v>
      </c>
      <c r="Z15" s="240" t="s">
        <v>47</v>
      </c>
      <c r="AA15" s="240"/>
      <c r="AB15" s="235"/>
      <c r="AC15" s="33">
        <v>80000</v>
      </c>
      <c r="AD15" s="33">
        <v>57588.82</v>
      </c>
      <c r="AE15" s="46">
        <f t="shared" si="7"/>
        <v>71.986025</v>
      </c>
      <c r="AF15" s="33">
        <v>10000</v>
      </c>
      <c r="AG15" s="33">
        <v>7104.64</v>
      </c>
      <c r="AH15" s="46">
        <f>AG15/AF15*100</f>
        <v>71.0464</v>
      </c>
      <c r="AI15" s="46">
        <v>0</v>
      </c>
      <c r="AJ15" s="33">
        <v>0</v>
      </c>
      <c r="AK15" s="46" t="e">
        <f>AJ15/AI15*100</f>
        <v>#DIV/0!</v>
      </c>
      <c r="AL15" s="33">
        <v>725213</v>
      </c>
      <c r="AM15" s="33">
        <v>792000.43</v>
      </c>
      <c r="AN15" s="46">
        <f t="shared" si="10"/>
        <v>109.20935366575063</v>
      </c>
      <c r="AO15" s="33">
        <v>500000</v>
      </c>
      <c r="AP15" s="33">
        <v>178602.76</v>
      </c>
      <c r="AQ15" s="46">
        <f t="shared" si="3"/>
        <v>35.720552</v>
      </c>
      <c r="AR15" s="33">
        <v>96800</v>
      </c>
      <c r="AS15" s="33">
        <v>96800</v>
      </c>
      <c r="AT15" s="46">
        <f>AS15/AR15*100</f>
        <v>100</v>
      </c>
      <c r="AU15" s="33">
        <v>0</v>
      </c>
      <c r="AV15" s="33">
        <v>0</v>
      </c>
      <c r="AW15" s="46">
        <v>0</v>
      </c>
      <c r="AX15" s="36"/>
      <c r="AY15" s="33">
        <v>-76800</v>
      </c>
      <c r="AZ15" s="33"/>
      <c r="BA15" s="33"/>
      <c r="BB15" s="80"/>
    </row>
    <row r="16" spans="1:54" s="14" customFormat="1" ht="24.75" customHeight="1">
      <c r="A16" s="124" t="s">
        <v>62</v>
      </c>
      <c r="B16" s="88">
        <f t="shared" si="8"/>
        <v>3447500</v>
      </c>
      <c r="C16" s="88">
        <f t="shared" si="0"/>
        <v>2583627.05</v>
      </c>
      <c r="D16" s="89">
        <f>C16/B16*100</f>
        <v>74.94204641044234</v>
      </c>
      <c r="E16" s="34">
        <v>130200</v>
      </c>
      <c r="F16" s="33">
        <v>86839.3</v>
      </c>
      <c r="G16" s="46">
        <f t="shared" si="1"/>
        <v>66.6968509984639</v>
      </c>
      <c r="H16" s="33">
        <v>628300</v>
      </c>
      <c r="I16" s="33">
        <v>469728.78</v>
      </c>
      <c r="J16" s="46">
        <f t="shared" si="5"/>
        <v>74.76186216775427</v>
      </c>
      <c r="K16" s="33">
        <v>0</v>
      </c>
      <c r="L16" s="37">
        <v>0</v>
      </c>
      <c r="M16" s="46" t="e">
        <f t="shared" si="11"/>
        <v>#DIV/0!</v>
      </c>
      <c r="N16" s="33">
        <v>130000</v>
      </c>
      <c r="O16" s="33">
        <v>31225.96</v>
      </c>
      <c r="P16" s="46">
        <f t="shared" si="6"/>
        <v>24.01996923076923</v>
      </c>
      <c r="Q16" s="33">
        <v>800000</v>
      </c>
      <c r="R16" s="33">
        <v>299041.87</v>
      </c>
      <c r="S16" s="46">
        <f t="shared" si="2"/>
        <v>37.380233749999995</v>
      </c>
      <c r="T16" s="33">
        <v>4000</v>
      </c>
      <c r="U16" s="33">
        <v>2200</v>
      </c>
      <c r="V16" s="46">
        <f t="shared" si="9"/>
        <v>55.00000000000001</v>
      </c>
      <c r="W16" s="33"/>
      <c r="X16" s="33">
        <v>0</v>
      </c>
      <c r="Y16" s="46"/>
      <c r="Z16" s="240" t="s">
        <v>62</v>
      </c>
      <c r="AA16" s="240"/>
      <c r="AB16" s="235"/>
      <c r="AC16" s="33">
        <v>1755000</v>
      </c>
      <c r="AD16" s="33">
        <v>1694591.14</v>
      </c>
      <c r="AE16" s="46">
        <f t="shared" si="7"/>
        <v>96.55789971509971</v>
      </c>
      <c r="AF16" s="33"/>
      <c r="AG16" s="33">
        <v>0</v>
      </c>
      <c r="AH16" s="46"/>
      <c r="AI16" s="46"/>
      <c r="AJ16" s="46">
        <v>0</v>
      </c>
      <c r="AK16" s="46"/>
      <c r="AL16" s="33"/>
      <c r="AM16" s="33">
        <v>0</v>
      </c>
      <c r="AN16" s="46" t="e">
        <f t="shared" si="10"/>
        <v>#DIV/0!</v>
      </c>
      <c r="AO16" s="33">
        <v>0</v>
      </c>
      <c r="AP16" s="33">
        <v>0</v>
      </c>
      <c r="AQ16" s="46" t="e">
        <f t="shared" si="3"/>
        <v>#DIV/0!</v>
      </c>
      <c r="AR16" s="33"/>
      <c r="AS16" s="33"/>
      <c r="AT16" s="46"/>
      <c r="AU16" s="33"/>
      <c r="AV16" s="33">
        <v>0</v>
      </c>
      <c r="AW16" s="46"/>
      <c r="AX16" s="36"/>
      <c r="AY16" s="33">
        <v>0</v>
      </c>
      <c r="AZ16" s="33"/>
      <c r="BA16" s="33"/>
      <c r="BB16" s="80"/>
    </row>
    <row r="17" spans="1:54" s="14" customFormat="1" ht="26.25" customHeight="1">
      <c r="A17" s="126" t="s">
        <v>63</v>
      </c>
      <c r="B17" s="90">
        <f t="shared" si="8"/>
        <v>8676391</v>
      </c>
      <c r="C17" s="90">
        <f t="shared" si="0"/>
        <v>4811355.949999999</v>
      </c>
      <c r="D17" s="91">
        <f t="shared" si="4"/>
        <v>55.45342470158386</v>
      </c>
      <c r="E17" s="72">
        <v>1093200</v>
      </c>
      <c r="F17" s="73">
        <v>776745.41</v>
      </c>
      <c r="G17" s="71">
        <f t="shared" si="1"/>
        <v>71.05245243322356</v>
      </c>
      <c r="H17" s="73">
        <v>2717000</v>
      </c>
      <c r="I17" s="33">
        <v>2031142.01</v>
      </c>
      <c r="J17" s="46">
        <f t="shared" si="5"/>
        <v>74.75679094589621</v>
      </c>
      <c r="K17" s="73">
        <v>9389</v>
      </c>
      <c r="L17" s="74">
        <v>8147.43</v>
      </c>
      <c r="M17" s="46">
        <f t="shared" si="11"/>
        <v>86.77633400788156</v>
      </c>
      <c r="N17" s="73">
        <v>900000</v>
      </c>
      <c r="O17" s="73">
        <v>70415.91</v>
      </c>
      <c r="P17" s="71">
        <f t="shared" si="6"/>
        <v>7.82399</v>
      </c>
      <c r="Q17" s="73">
        <v>3000000</v>
      </c>
      <c r="R17" s="75">
        <v>953358.34</v>
      </c>
      <c r="S17" s="71">
        <f t="shared" si="2"/>
        <v>31.778611333333334</v>
      </c>
      <c r="T17" s="73">
        <v>16000</v>
      </c>
      <c r="U17" s="73">
        <v>19510</v>
      </c>
      <c r="V17" s="71">
        <f t="shared" si="9"/>
        <v>121.93750000000001</v>
      </c>
      <c r="W17" s="73">
        <v>0</v>
      </c>
      <c r="X17" s="73">
        <v>0</v>
      </c>
      <c r="Y17" s="71">
        <v>0</v>
      </c>
      <c r="Z17" s="242" t="s">
        <v>63</v>
      </c>
      <c r="AA17" s="242"/>
      <c r="AB17" s="243"/>
      <c r="AC17" s="73">
        <v>0</v>
      </c>
      <c r="AD17" s="73">
        <v>0</v>
      </c>
      <c r="AE17" s="46" t="e">
        <f t="shared" si="7"/>
        <v>#DIV/0!</v>
      </c>
      <c r="AF17" s="73">
        <v>350000</v>
      </c>
      <c r="AG17" s="73">
        <v>363119</v>
      </c>
      <c r="AH17" s="71">
        <f aca="true" t="shared" si="12" ref="AH17:AH25">AG17/AF17*100</f>
        <v>103.74828571428571</v>
      </c>
      <c r="AI17" s="71">
        <v>200000</v>
      </c>
      <c r="AJ17" s="73">
        <v>235314.84</v>
      </c>
      <c r="AK17" s="46">
        <f>AJ17/AI17*100</f>
        <v>117.65741999999999</v>
      </c>
      <c r="AL17" s="73">
        <v>0</v>
      </c>
      <c r="AM17" s="83">
        <v>0</v>
      </c>
      <c r="AN17" s="71" t="e">
        <f t="shared" si="10"/>
        <v>#DIV/0!</v>
      </c>
      <c r="AO17" s="73">
        <v>50000</v>
      </c>
      <c r="AP17" s="73">
        <v>0</v>
      </c>
      <c r="AQ17" s="71">
        <f aca="true" t="shared" si="13" ref="AQ17:AQ23">AP17/AO17*100</f>
        <v>0</v>
      </c>
      <c r="AR17" s="73">
        <v>336348</v>
      </c>
      <c r="AS17" s="73">
        <v>336348</v>
      </c>
      <c r="AT17" s="71">
        <f>AS17/AR17*100</f>
        <v>100</v>
      </c>
      <c r="AU17" s="73">
        <v>4454</v>
      </c>
      <c r="AV17" s="73">
        <v>17072.22</v>
      </c>
      <c r="AW17" s="46">
        <f>AV17/AU17*100</f>
        <v>383.3008531656938</v>
      </c>
      <c r="AX17" s="76"/>
      <c r="AY17" s="73">
        <v>182.79</v>
      </c>
      <c r="AZ17" s="73"/>
      <c r="BA17" s="73">
        <v>0</v>
      </c>
      <c r="BB17" s="73">
        <v>0</v>
      </c>
    </row>
    <row r="18" spans="1:54" s="14" customFormat="1" ht="24.75" customHeight="1">
      <c r="A18" s="124" t="s">
        <v>69</v>
      </c>
      <c r="B18" s="90">
        <f t="shared" si="8"/>
        <v>19767096</v>
      </c>
      <c r="C18" s="90">
        <f t="shared" si="0"/>
        <v>9041770.899999999</v>
      </c>
      <c r="D18" s="89">
        <f t="shared" si="4"/>
        <v>45.74152369169451</v>
      </c>
      <c r="E18" s="34">
        <v>5435796</v>
      </c>
      <c r="F18" s="33">
        <v>3264119.24</v>
      </c>
      <c r="G18" s="46">
        <f t="shared" si="1"/>
        <v>60.04859711438767</v>
      </c>
      <c r="H18" s="33">
        <v>756300</v>
      </c>
      <c r="I18" s="33">
        <v>565414.26</v>
      </c>
      <c r="J18" s="46">
        <f t="shared" si="5"/>
        <v>74.76057913526378</v>
      </c>
      <c r="K18" s="33">
        <v>75000</v>
      </c>
      <c r="L18" s="37">
        <v>30.6</v>
      </c>
      <c r="M18" s="46">
        <f t="shared" si="11"/>
        <v>0.0408</v>
      </c>
      <c r="N18" s="33">
        <v>4600000</v>
      </c>
      <c r="O18" s="33">
        <v>237680.77</v>
      </c>
      <c r="P18" s="46">
        <f t="shared" si="6"/>
        <v>5.1669732608695655</v>
      </c>
      <c r="Q18" s="33">
        <v>6100000</v>
      </c>
      <c r="R18" s="33">
        <v>3357935.98</v>
      </c>
      <c r="S18" s="46">
        <f t="shared" si="2"/>
        <v>55.048130819672124</v>
      </c>
      <c r="T18" s="33">
        <v>0</v>
      </c>
      <c r="U18" s="33">
        <v>0</v>
      </c>
      <c r="V18" s="46" t="e">
        <f t="shared" si="9"/>
        <v>#DIV/0!</v>
      </c>
      <c r="W18" s="33">
        <v>0</v>
      </c>
      <c r="X18" s="33">
        <v>0</v>
      </c>
      <c r="Y18" s="46">
        <v>0</v>
      </c>
      <c r="Z18" s="240" t="s">
        <v>69</v>
      </c>
      <c r="AA18" s="240"/>
      <c r="AB18" s="235"/>
      <c r="AC18" s="33">
        <v>0</v>
      </c>
      <c r="AD18" s="33">
        <v>12762.81</v>
      </c>
      <c r="AE18" s="46" t="e">
        <f t="shared" si="7"/>
        <v>#DIV/0!</v>
      </c>
      <c r="AF18" s="33">
        <v>1500000</v>
      </c>
      <c r="AG18" s="33">
        <v>1021111.11</v>
      </c>
      <c r="AH18" s="46">
        <f t="shared" si="12"/>
        <v>68.074074</v>
      </c>
      <c r="AI18" s="46">
        <v>1000000</v>
      </c>
      <c r="AJ18" s="33">
        <v>562191.39</v>
      </c>
      <c r="AK18" s="46">
        <f>AJ18/AI18*100</f>
        <v>56.219139000000006</v>
      </c>
      <c r="AL18" s="33">
        <v>0</v>
      </c>
      <c r="AM18" s="33">
        <v>0</v>
      </c>
      <c r="AN18" s="46" t="e">
        <f t="shared" si="10"/>
        <v>#DIV/0!</v>
      </c>
      <c r="AO18" s="33">
        <v>300000</v>
      </c>
      <c r="AP18" s="33">
        <v>0</v>
      </c>
      <c r="AQ18" s="46">
        <f t="shared" si="13"/>
        <v>0</v>
      </c>
      <c r="AR18" s="33">
        <v>0</v>
      </c>
      <c r="AS18" s="33">
        <v>15903</v>
      </c>
      <c r="AT18" s="46" t="e">
        <f>AS18/AR18*100</f>
        <v>#DIV/0!</v>
      </c>
      <c r="AU18" s="33">
        <v>0</v>
      </c>
      <c r="AV18" s="33">
        <v>32599.7</v>
      </c>
      <c r="AW18" s="46">
        <v>0</v>
      </c>
      <c r="AX18" s="36"/>
      <c r="AY18" s="33">
        <v>-27977.96</v>
      </c>
      <c r="AZ18" s="33"/>
      <c r="BA18" s="33">
        <v>0</v>
      </c>
      <c r="BB18" s="81">
        <v>0</v>
      </c>
    </row>
    <row r="19" spans="1:54" s="14" customFormat="1" ht="27.75" customHeight="1">
      <c r="A19" s="124" t="s">
        <v>51</v>
      </c>
      <c r="B19" s="90">
        <f t="shared" si="8"/>
        <v>3697600</v>
      </c>
      <c r="C19" s="90">
        <f t="shared" si="0"/>
        <v>3749096.07</v>
      </c>
      <c r="D19" s="89">
        <f t="shared" si="4"/>
        <v>101.39268904154046</v>
      </c>
      <c r="E19" s="34">
        <v>312300</v>
      </c>
      <c r="F19" s="33">
        <v>83486.25</v>
      </c>
      <c r="G19" s="46">
        <f t="shared" si="1"/>
        <v>26.732708933717582</v>
      </c>
      <c r="H19" s="33">
        <v>1029800</v>
      </c>
      <c r="I19" s="33">
        <v>769833.29</v>
      </c>
      <c r="J19" s="46">
        <f t="shared" si="5"/>
        <v>74.75561176927559</v>
      </c>
      <c r="K19" s="33">
        <v>0</v>
      </c>
      <c r="L19" s="37">
        <v>0</v>
      </c>
      <c r="M19" s="46" t="e">
        <f t="shared" si="11"/>
        <v>#DIV/0!</v>
      </c>
      <c r="N19" s="33">
        <v>330000</v>
      </c>
      <c r="O19" s="33">
        <v>28324.42</v>
      </c>
      <c r="P19" s="46">
        <f t="shared" si="6"/>
        <v>8.583157575757575</v>
      </c>
      <c r="Q19" s="33">
        <v>1800000</v>
      </c>
      <c r="R19" s="33">
        <v>2703580.05</v>
      </c>
      <c r="S19" s="46">
        <f t="shared" si="2"/>
        <v>150.19889166666667</v>
      </c>
      <c r="T19" s="33">
        <v>5500</v>
      </c>
      <c r="U19" s="33">
        <v>3900</v>
      </c>
      <c r="V19" s="46">
        <f t="shared" si="9"/>
        <v>70.9090909090909</v>
      </c>
      <c r="W19" s="33"/>
      <c r="X19" s="33"/>
      <c r="Y19" s="46"/>
      <c r="Z19" s="240" t="s">
        <v>51</v>
      </c>
      <c r="AA19" s="240"/>
      <c r="AB19" s="235"/>
      <c r="AC19" s="33">
        <v>40000</v>
      </c>
      <c r="AD19" s="33">
        <v>773</v>
      </c>
      <c r="AE19" s="46">
        <f t="shared" si="7"/>
        <v>1.9324999999999999</v>
      </c>
      <c r="AF19" s="33">
        <v>150000</v>
      </c>
      <c r="AG19" s="33">
        <v>145654.36</v>
      </c>
      <c r="AH19" s="46">
        <f t="shared" si="12"/>
        <v>97.10290666666666</v>
      </c>
      <c r="AI19" s="46">
        <v>30000</v>
      </c>
      <c r="AJ19" s="46">
        <v>13544.7</v>
      </c>
      <c r="AK19" s="46">
        <f>AJ19/AI19*100</f>
        <v>45.149</v>
      </c>
      <c r="AL19" s="33">
        <v>0</v>
      </c>
      <c r="AM19" s="33">
        <v>0</v>
      </c>
      <c r="AN19" s="46" t="e">
        <f t="shared" si="10"/>
        <v>#DIV/0!</v>
      </c>
      <c r="AO19" s="33">
        <v>0</v>
      </c>
      <c r="AP19" s="33">
        <v>0</v>
      </c>
      <c r="AQ19" s="46">
        <v>0</v>
      </c>
      <c r="AR19" s="33"/>
      <c r="AS19" s="33"/>
      <c r="AT19" s="46"/>
      <c r="AU19" s="33">
        <v>0</v>
      </c>
      <c r="AV19" s="33"/>
      <c r="AW19" s="46">
        <v>0</v>
      </c>
      <c r="AX19" s="36"/>
      <c r="AY19" s="33">
        <v>0</v>
      </c>
      <c r="AZ19" s="33"/>
      <c r="BA19" s="33"/>
      <c r="BB19" s="80"/>
    </row>
    <row r="20" spans="1:54" s="14" customFormat="1" ht="27.75" customHeight="1">
      <c r="A20" s="125" t="s">
        <v>58</v>
      </c>
      <c r="B20" s="90">
        <f t="shared" si="8"/>
        <v>12490798</v>
      </c>
      <c r="C20" s="90">
        <f t="shared" si="0"/>
        <v>7657659.55</v>
      </c>
      <c r="D20" s="89">
        <f t="shared" si="4"/>
        <v>61.306407725110915</v>
      </c>
      <c r="E20" s="34">
        <v>2328700</v>
      </c>
      <c r="F20" s="33">
        <v>1626534.56</v>
      </c>
      <c r="G20" s="46">
        <f t="shared" si="1"/>
        <v>69.84732082277667</v>
      </c>
      <c r="H20" s="33">
        <v>1163600</v>
      </c>
      <c r="I20" s="33">
        <v>869868.09</v>
      </c>
      <c r="J20" s="46">
        <f t="shared" si="5"/>
        <v>74.75662512891027</v>
      </c>
      <c r="K20" s="33">
        <v>4071998</v>
      </c>
      <c r="L20" s="37">
        <v>4071997.85</v>
      </c>
      <c r="M20" s="46">
        <f t="shared" si="11"/>
        <v>99.99999631630467</v>
      </c>
      <c r="N20" s="33">
        <v>1200000</v>
      </c>
      <c r="O20" s="34">
        <v>382847.3</v>
      </c>
      <c r="P20" s="46">
        <f t="shared" si="6"/>
        <v>31.903941666666665</v>
      </c>
      <c r="Q20" s="34">
        <v>3100000</v>
      </c>
      <c r="R20" s="34">
        <v>804304.93</v>
      </c>
      <c r="S20" s="46">
        <f t="shared" si="2"/>
        <v>25.945320322580645</v>
      </c>
      <c r="T20" s="33">
        <v>6500</v>
      </c>
      <c r="U20" s="34">
        <v>5300</v>
      </c>
      <c r="V20" s="46">
        <f t="shared" si="9"/>
        <v>81.53846153846153</v>
      </c>
      <c r="W20" s="33"/>
      <c r="X20" s="33"/>
      <c r="Y20" s="46"/>
      <c r="Z20" s="235" t="s">
        <v>58</v>
      </c>
      <c r="AA20" s="236"/>
      <c r="AB20" s="237"/>
      <c r="AC20" s="34">
        <v>200000</v>
      </c>
      <c r="AD20" s="34">
        <v>0</v>
      </c>
      <c r="AE20" s="46">
        <f t="shared" si="7"/>
        <v>0</v>
      </c>
      <c r="AF20" s="34">
        <v>90000</v>
      </c>
      <c r="AG20" s="34">
        <v>87155.45</v>
      </c>
      <c r="AH20" s="46">
        <f t="shared" si="12"/>
        <v>96.83938888888889</v>
      </c>
      <c r="AI20" s="48">
        <v>30000</v>
      </c>
      <c r="AJ20" s="34">
        <v>20421.87</v>
      </c>
      <c r="AK20" s="48">
        <f>AJ20/AI20*100</f>
        <v>68.07289999999999</v>
      </c>
      <c r="AL20" s="34">
        <v>0</v>
      </c>
      <c r="AM20" s="34">
        <v>0</v>
      </c>
      <c r="AN20" s="46" t="e">
        <f t="shared" si="10"/>
        <v>#DIV/0!</v>
      </c>
      <c r="AO20" s="33">
        <v>300000</v>
      </c>
      <c r="AP20" s="34">
        <v>0</v>
      </c>
      <c r="AQ20" s="46">
        <f t="shared" si="13"/>
        <v>0</v>
      </c>
      <c r="AR20" s="34">
        <v>0</v>
      </c>
      <c r="AS20" s="34">
        <v>0</v>
      </c>
      <c r="AT20" s="48"/>
      <c r="AU20" s="34">
        <v>0</v>
      </c>
      <c r="AV20" s="34">
        <v>0</v>
      </c>
      <c r="AW20" s="46">
        <v>0</v>
      </c>
      <c r="AX20" s="34"/>
      <c r="AY20" s="34">
        <v>-210770.5</v>
      </c>
      <c r="AZ20" s="33">
        <v>0</v>
      </c>
      <c r="BA20" s="33"/>
      <c r="BB20" s="80"/>
    </row>
    <row r="21" spans="1:54" s="14" customFormat="1" ht="27.75" customHeight="1">
      <c r="A21" s="130" t="s">
        <v>52</v>
      </c>
      <c r="B21" s="90">
        <f t="shared" si="8"/>
        <v>2574799</v>
      </c>
      <c r="C21" s="90">
        <f t="shared" si="0"/>
        <v>1169138.0800000003</v>
      </c>
      <c r="D21" s="89">
        <f t="shared" si="4"/>
        <v>45.406964970857935</v>
      </c>
      <c r="E21" s="34">
        <v>78000</v>
      </c>
      <c r="F21" s="33">
        <v>62806.88</v>
      </c>
      <c r="G21" s="46">
        <f t="shared" si="1"/>
        <v>80.52164102564102</v>
      </c>
      <c r="H21" s="33">
        <v>814500</v>
      </c>
      <c r="I21" s="33">
        <v>608907.67</v>
      </c>
      <c r="J21" s="46">
        <f t="shared" si="5"/>
        <v>74.75846163290363</v>
      </c>
      <c r="K21" s="33">
        <v>0</v>
      </c>
      <c r="L21" s="37">
        <v>690</v>
      </c>
      <c r="M21" s="46" t="e">
        <f aca="true" t="shared" si="14" ref="M21:M27">L21/K21*100</f>
        <v>#DIV/0!</v>
      </c>
      <c r="N21" s="33">
        <v>370000</v>
      </c>
      <c r="O21" s="34">
        <v>67292.51</v>
      </c>
      <c r="P21" s="46">
        <f t="shared" si="6"/>
        <v>18.18716486486486</v>
      </c>
      <c r="Q21" s="34">
        <v>1100000</v>
      </c>
      <c r="R21" s="34">
        <v>210556.89</v>
      </c>
      <c r="S21" s="46">
        <f t="shared" si="2"/>
        <v>19.141535454545455</v>
      </c>
      <c r="T21" s="33">
        <v>5000</v>
      </c>
      <c r="U21" s="34">
        <v>2100</v>
      </c>
      <c r="V21" s="46">
        <f t="shared" si="9"/>
        <v>42</v>
      </c>
      <c r="W21" s="33"/>
      <c r="X21" s="33"/>
      <c r="Y21" s="46"/>
      <c r="Z21" s="235" t="s">
        <v>52</v>
      </c>
      <c r="AA21" s="236"/>
      <c r="AB21" s="237"/>
      <c r="AC21" s="34">
        <v>0</v>
      </c>
      <c r="AD21" s="34">
        <v>0</v>
      </c>
      <c r="AE21" s="46" t="e">
        <f t="shared" si="7"/>
        <v>#DIV/0!</v>
      </c>
      <c r="AF21" s="34">
        <v>50000</v>
      </c>
      <c r="AG21" s="34">
        <v>41934.3</v>
      </c>
      <c r="AH21" s="46">
        <f t="shared" si="12"/>
        <v>83.8686</v>
      </c>
      <c r="AI21" s="48">
        <v>0</v>
      </c>
      <c r="AJ21" s="34">
        <v>0</v>
      </c>
      <c r="AK21" s="48"/>
      <c r="AL21" s="34">
        <v>64332</v>
      </c>
      <c r="AM21" s="34">
        <v>64331.98</v>
      </c>
      <c r="AN21" s="46">
        <f t="shared" si="10"/>
        <v>99.99996891127277</v>
      </c>
      <c r="AO21" s="33">
        <v>0</v>
      </c>
      <c r="AP21" s="34">
        <v>0</v>
      </c>
      <c r="AQ21" s="46" t="e">
        <f t="shared" si="13"/>
        <v>#DIV/0!</v>
      </c>
      <c r="AR21" s="34">
        <v>0</v>
      </c>
      <c r="AS21" s="34">
        <v>0</v>
      </c>
      <c r="AT21" s="48">
        <v>0</v>
      </c>
      <c r="AU21" s="34">
        <v>92967</v>
      </c>
      <c r="AV21" s="34">
        <v>110987.85</v>
      </c>
      <c r="AW21" s="46">
        <f>AV21/AU21*100</f>
        <v>119.38413630643132</v>
      </c>
      <c r="AX21" s="34"/>
      <c r="AY21" s="34">
        <v>-470</v>
      </c>
      <c r="AZ21" s="33"/>
      <c r="BA21" s="33"/>
      <c r="BB21" s="80"/>
    </row>
    <row r="22" spans="1:54" s="14" customFormat="1" ht="27.75" customHeight="1">
      <c r="A22" s="125" t="s">
        <v>53</v>
      </c>
      <c r="B22" s="90">
        <f t="shared" si="8"/>
        <v>16818893</v>
      </c>
      <c r="C22" s="90">
        <f t="shared" si="0"/>
        <v>10209621.439999998</v>
      </c>
      <c r="D22" s="89">
        <f t="shared" si="4"/>
        <v>60.70329028194661</v>
      </c>
      <c r="E22" s="34">
        <v>1922300</v>
      </c>
      <c r="F22" s="33">
        <v>1073910.71</v>
      </c>
      <c r="G22" s="46">
        <f t="shared" si="1"/>
        <v>55.865926754408775</v>
      </c>
      <c r="H22" s="33">
        <v>2143900</v>
      </c>
      <c r="I22" s="33">
        <v>1602731.89</v>
      </c>
      <c r="J22" s="46">
        <f t="shared" si="5"/>
        <v>74.75777275059471</v>
      </c>
      <c r="K22" s="33">
        <v>1905493</v>
      </c>
      <c r="L22" s="37">
        <v>1905493.38</v>
      </c>
      <c r="M22" s="46">
        <f t="shared" si="14"/>
        <v>100.00001994234562</v>
      </c>
      <c r="N22" s="33">
        <v>2000000</v>
      </c>
      <c r="O22" s="34">
        <v>272570.21</v>
      </c>
      <c r="P22" s="46">
        <f t="shared" si="6"/>
        <v>13.6285105</v>
      </c>
      <c r="Q22" s="34">
        <v>6000000</v>
      </c>
      <c r="R22" s="34">
        <v>4083746.37</v>
      </c>
      <c r="S22" s="46">
        <f t="shared" si="2"/>
        <v>68.06243950000001</v>
      </c>
      <c r="T22" s="33">
        <v>8000</v>
      </c>
      <c r="U22" s="34">
        <v>8300</v>
      </c>
      <c r="V22" s="46">
        <f t="shared" si="9"/>
        <v>103.75000000000001</v>
      </c>
      <c r="W22" s="33"/>
      <c r="X22" s="33">
        <v>0</v>
      </c>
      <c r="Y22" s="46"/>
      <c r="Z22" s="235" t="s">
        <v>53</v>
      </c>
      <c r="AA22" s="236"/>
      <c r="AB22" s="237"/>
      <c r="AC22" s="34">
        <v>579000</v>
      </c>
      <c r="AD22" s="34">
        <v>582243.04</v>
      </c>
      <c r="AE22" s="46">
        <f t="shared" si="7"/>
        <v>100.56011053540588</v>
      </c>
      <c r="AF22" s="34">
        <v>27000</v>
      </c>
      <c r="AG22" s="34">
        <v>27398.36</v>
      </c>
      <c r="AH22" s="46">
        <f t="shared" si="12"/>
        <v>101.47540740740742</v>
      </c>
      <c r="AI22" s="48">
        <v>150000</v>
      </c>
      <c r="AJ22" s="34">
        <v>91615.68</v>
      </c>
      <c r="AK22" s="48">
        <f>AJ22/AI22*100</f>
        <v>61.077119999999994</v>
      </c>
      <c r="AL22" s="34">
        <v>14840</v>
      </c>
      <c r="AM22" s="34">
        <v>21386</v>
      </c>
      <c r="AN22" s="46">
        <f>AM22/AL22*100</f>
        <v>144.11051212938006</v>
      </c>
      <c r="AO22" s="33">
        <v>2018560</v>
      </c>
      <c r="AP22" s="34">
        <v>0</v>
      </c>
      <c r="AQ22" s="46">
        <f t="shared" si="13"/>
        <v>0</v>
      </c>
      <c r="AR22" s="34">
        <v>49800</v>
      </c>
      <c r="AS22" s="34">
        <v>460650</v>
      </c>
      <c r="AT22" s="34">
        <f>AS22/AR22*100</f>
        <v>925</v>
      </c>
      <c r="AU22" s="34">
        <v>0</v>
      </c>
      <c r="AV22" s="34">
        <v>0</v>
      </c>
      <c r="AW22" s="46">
        <v>0</v>
      </c>
      <c r="AX22" s="43"/>
      <c r="AY22" s="34">
        <v>79575.8</v>
      </c>
      <c r="AZ22" s="33"/>
      <c r="BA22" s="33"/>
      <c r="BB22" s="80"/>
    </row>
    <row r="23" spans="1:54" s="14" customFormat="1" ht="27.75" customHeight="1">
      <c r="A23" s="125" t="s">
        <v>54</v>
      </c>
      <c r="B23" s="90">
        <f>E23+H23+K23+N23+Q23+T23+W23+AC23+AF23+AI23+AL23+AO23+AR23+AU23+AX23+BA23</f>
        <v>3812353</v>
      </c>
      <c r="C23" s="90">
        <f t="shared" si="0"/>
        <v>2741289.73</v>
      </c>
      <c r="D23" s="89">
        <f t="shared" si="4"/>
        <v>71.90545392832196</v>
      </c>
      <c r="E23" s="34">
        <v>885000</v>
      </c>
      <c r="F23" s="33">
        <v>778074.09</v>
      </c>
      <c r="G23" s="46">
        <f t="shared" si="1"/>
        <v>87.91797627118643</v>
      </c>
      <c r="H23" s="33">
        <v>625400</v>
      </c>
      <c r="I23" s="33">
        <v>467554.11</v>
      </c>
      <c r="J23" s="46">
        <f t="shared" si="5"/>
        <v>74.76081068116406</v>
      </c>
      <c r="K23" s="33">
        <v>10953</v>
      </c>
      <c r="L23" s="37">
        <v>10953</v>
      </c>
      <c r="M23" s="46">
        <v>0</v>
      </c>
      <c r="N23" s="33">
        <v>325000</v>
      </c>
      <c r="O23" s="34">
        <v>69972.02</v>
      </c>
      <c r="P23" s="46">
        <f t="shared" si="6"/>
        <v>21.52985230769231</v>
      </c>
      <c r="Q23" s="34">
        <v>1200000</v>
      </c>
      <c r="R23" s="34">
        <v>623707.79</v>
      </c>
      <c r="S23" s="46">
        <f t="shared" si="2"/>
        <v>51.97564916666667</v>
      </c>
      <c r="T23" s="33">
        <v>6000</v>
      </c>
      <c r="U23" s="34">
        <v>2200</v>
      </c>
      <c r="V23" s="46">
        <f t="shared" si="9"/>
        <v>36.666666666666664</v>
      </c>
      <c r="W23" s="33"/>
      <c r="X23" s="33"/>
      <c r="Y23" s="46"/>
      <c r="Z23" s="235" t="s">
        <v>54</v>
      </c>
      <c r="AA23" s="236"/>
      <c r="AB23" s="237"/>
      <c r="AC23" s="34">
        <v>160000</v>
      </c>
      <c r="AD23" s="34">
        <v>171666.72</v>
      </c>
      <c r="AE23" s="46">
        <f t="shared" si="7"/>
        <v>107.29169999999999</v>
      </c>
      <c r="AF23" s="34">
        <v>200000</v>
      </c>
      <c r="AG23" s="34">
        <v>617162</v>
      </c>
      <c r="AH23" s="46">
        <f t="shared" si="12"/>
        <v>308.581</v>
      </c>
      <c r="AI23" s="48">
        <v>0</v>
      </c>
      <c r="AJ23" s="48">
        <v>0</v>
      </c>
      <c r="AK23" s="48" t="e">
        <f>AJ23/AI23*100</f>
        <v>#DIV/0!</v>
      </c>
      <c r="AL23" s="34">
        <v>0</v>
      </c>
      <c r="AM23" s="34">
        <v>0</v>
      </c>
      <c r="AN23" s="46" t="e">
        <f t="shared" si="10"/>
        <v>#DIV/0!</v>
      </c>
      <c r="AO23" s="33">
        <v>400000</v>
      </c>
      <c r="AP23" s="34">
        <v>0</v>
      </c>
      <c r="AQ23" s="46">
        <f t="shared" si="13"/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46" t="e">
        <f>AV23/AU23*100</f>
        <v>#DIV/0!</v>
      </c>
      <c r="AX23" s="43"/>
      <c r="AY23" s="34">
        <v>0</v>
      </c>
      <c r="AZ23" s="33"/>
      <c r="BA23" s="33"/>
      <c r="BB23" s="80"/>
    </row>
    <row r="24" spans="1:54" s="14" customFormat="1" ht="27.75" customHeight="1">
      <c r="A24" s="125" t="s">
        <v>68</v>
      </c>
      <c r="B24" s="90">
        <f>E24+K24+N24+Q24+T24+W24+AC24+AF24+AL24+AO24+AX24+H24+AR24+AU24+AI24</f>
        <v>4792160</v>
      </c>
      <c r="C24" s="90">
        <f t="shared" si="0"/>
        <v>2793043.79</v>
      </c>
      <c r="D24" s="89">
        <f t="shared" si="4"/>
        <v>58.2836088527929</v>
      </c>
      <c r="E24" s="34">
        <v>178000</v>
      </c>
      <c r="F24" s="33">
        <v>103990.26</v>
      </c>
      <c r="G24" s="46">
        <f t="shared" si="1"/>
        <v>58.421494382022466</v>
      </c>
      <c r="H24" s="33">
        <v>736000</v>
      </c>
      <c r="I24" s="33">
        <v>550191.55</v>
      </c>
      <c r="J24" s="46">
        <f t="shared" si="5"/>
        <v>74.75428668478261</v>
      </c>
      <c r="K24" s="33">
        <v>0</v>
      </c>
      <c r="L24" s="37">
        <v>0</v>
      </c>
      <c r="M24" s="46" t="e">
        <f>L24/K24*100</f>
        <v>#DIV/0!</v>
      </c>
      <c r="N24" s="33">
        <v>450000</v>
      </c>
      <c r="O24" s="34">
        <v>88600.96</v>
      </c>
      <c r="P24" s="46">
        <f t="shared" si="6"/>
        <v>19.689102222222225</v>
      </c>
      <c r="Q24" s="34">
        <v>1400000</v>
      </c>
      <c r="R24" s="34">
        <v>204462.54</v>
      </c>
      <c r="S24" s="46">
        <f t="shared" si="2"/>
        <v>14.604467142857144</v>
      </c>
      <c r="T24" s="33">
        <v>3500</v>
      </c>
      <c r="U24" s="34">
        <v>1200</v>
      </c>
      <c r="V24" s="46">
        <f t="shared" si="9"/>
        <v>34.285714285714285</v>
      </c>
      <c r="W24" s="33">
        <v>0</v>
      </c>
      <c r="X24" s="33">
        <v>0</v>
      </c>
      <c r="Y24" s="46">
        <v>0</v>
      </c>
      <c r="Z24" s="235" t="s">
        <v>68</v>
      </c>
      <c r="AA24" s="236"/>
      <c r="AB24" s="237"/>
      <c r="AC24" s="34">
        <v>0</v>
      </c>
      <c r="AD24" s="34">
        <v>5969.18</v>
      </c>
      <c r="AE24" s="46" t="e">
        <f t="shared" si="7"/>
        <v>#DIV/0!</v>
      </c>
      <c r="AF24" s="34">
        <v>90000</v>
      </c>
      <c r="AG24" s="34">
        <v>48699.96</v>
      </c>
      <c r="AH24" s="46">
        <f t="shared" si="12"/>
        <v>54.111066666666666</v>
      </c>
      <c r="AI24" s="48">
        <v>0</v>
      </c>
      <c r="AJ24" s="34">
        <v>0</v>
      </c>
      <c r="AK24" s="48" t="e">
        <f>AJ24/AI24*100</f>
        <v>#DIV/0!</v>
      </c>
      <c r="AL24" s="43"/>
      <c r="AM24" s="34">
        <v>0</v>
      </c>
      <c r="AN24" s="46" t="e">
        <f t="shared" si="10"/>
        <v>#DIV/0!</v>
      </c>
      <c r="AO24" s="33">
        <v>1934660</v>
      </c>
      <c r="AP24" s="34">
        <v>1789929.34</v>
      </c>
      <c r="AQ24" s="46">
        <f>AP24/AO24*100</f>
        <v>92.51906484860389</v>
      </c>
      <c r="AR24" s="34">
        <v>0</v>
      </c>
      <c r="AS24" s="34">
        <v>0</v>
      </c>
      <c r="AT24" s="34" t="e">
        <f>AS24/AR24*100</f>
        <v>#DIV/0!</v>
      </c>
      <c r="AU24" s="34">
        <v>0</v>
      </c>
      <c r="AV24" s="34">
        <v>0</v>
      </c>
      <c r="AW24" s="46">
        <v>0</v>
      </c>
      <c r="AX24" s="43"/>
      <c r="AY24" s="34">
        <v>0</v>
      </c>
      <c r="AZ24" s="33" t="s">
        <v>84</v>
      </c>
      <c r="BA24" s="33"/>
      <c r="BB24" s="80"/>
    </row>
    <row r="25" spans="1:54" s="14" customFormat="1" ht="27.75" customHeight="1">
      <c r="A25" s="125" t="s">
        <v>56</v>
      </c>
      <c r="B25" s="90">
        <f>E25+K25+N25+Q25+T25+W25+AC25+AF25+AL25+AO25+AX25+H25+AR25+AU25+AI25</f>
        <v>2973700</v>
      </c>
      <c r="C25" s="90">
        <f t="shared" si="0"/>
        <v>1376828.2099999997</v>
      </c>
      <c r="D25" s="89">
        <f t="shared" si="4"/>
        <v>46.30017183979553</v>
      </c>
      <c r="E25" s="34">
        <v>93700</v>
      </c>
      <c r="F25" s="33">
        <v>66776.21</v>
      </c>
      <c r="G25" s="46">
        <f t="shared" si="1"/>
        <v>71.26596584845252</v>
      </c>
      <c r="H25" s="33">
        <v>1088000</v>
      </c>
      <c r="I25" s="33">
        <v>813326.66</v>
      </c>
      <c r="J25" s="46">
        <f t="shared" si="5"/>
        <v>74.75428860294117</v>
      </c>
      <c r="K25" s="33">
        <v>0</v>
      </c>
      <c r="L25" s="37">
        <v>0</v>
      </c>
      <c r="M25" s="46" t="e">
        <f t="shared" si="14"/>
        <v>#DIV/0!</v>
      </c>
      <c r="N25" s="33">
        <v>135000</v>
      </c>
      <c r="O25" s="34">
        <v>29082.32</v>
      </c>
      <c r="P25" s="46">
        <f t="shared" si="6"/>
        <v>21.542459259259257</v>
      </c>
      <c r="Q25" s="34">
        <v>1200000</v>
      </c>
      <c r="R25" s="34">
        <v>220090.95</v>
      </c>
      <c r="S25" s="46">
        <f t="shared" si="2"/>
        <v>18.3409125</v>
      </c>
      <c r="T25" s="33">
        <v>7000</v>
      </c>
      <c r="U25" s="34">
        <v>5240</v>
      </c>
      <c r="V25" s="46">
        <f t="shared" si="9"/>
        <v>74.85714285714286</v>
      </c>
      <c r="W25" s="33">
        <v>0</v>
      </c>
      <c r="X25" s="33">
        <v>0</v>
      </c>
      <c r="Y25" s="46" t="e">
        <f>X25/W25*100</f>
        <v>#DIV/0!</v>
      </c>
      <c r="Z25" s="235" t="s">
        <v>56</v>
      </c>
      <c r="AA25" s="236"/>
      <c r="AB25" s="237"/>
      <c r="AC25" s="34">
        <v>450000</v>
      </c>
      <c r="AD25" s="34">
        <v>241707.94</v>
      </c>
      <c r="AE25" s="46">
        <f t="shared" si="7"/>
        <v>53.71287555555556</v>
      </c>
      <c r="AF25" s="34">
        <v>0</v>
      </c>
      <c r="AG25" s="34">
        <v>0</v>
      </c>
      <c r="AH25" s="46" t="e">
        <f t="shared" si="12"/>
        <v>#DIV/0!</v>
      </c>
      <c r="AI25" s="48"/>
      <c r="AJ25" s="48">
        <v>0</v>
      </c>
      <c r="AK25" s="48"/>
      <c r="AL25" s="34">
        <v>0</v>
      </c>
      <c r="AM25" s="34">
        <v>0</v>
      </c>
      <c r="AN25" s="46" t="e">
        <f t="shared" si="10"/>
        <v>#DIV/0!</v>
      </c>
      <c r="AO25" s="33">
        <v>0</v>
      </c>
      <c r="AP25" s="34">
        <v>0</v>
      </c>
      <c r="AQ25" s="46" t="e">
        <f>AP25/AO25*100</f>
        <v>#DIV/0!</v>
      </c>
      <c r="AR25" s="34"/>
      <c r="AS25" s="34">
        <v>0</v>
      </c>
      <c r="AT25" s="48"/>
      <c r="AU25" s="34">
        <v>0</v>
      </c>
      <c r="AV25" s="34">
        <v>0</v>
      </c>
      <c r="AW25" s="46" t="e">
        <f>AV25/AU25*100</f>
        <v>#DIV/0!</v>
      </c>
      <c r="AX25" s="43"/>
      <c r="AY25" s="34">
        <v>604.13</v>
      </c>
      <c r="AZ25" s="33"/>
      <c r="BA25" s="33"/>
      <c r="BB25" s="80"/>
    </row>
    <row r="26" spans="1:54" s="14" customFormat="1" ht="27.75" customHeight="1">
      <c r="A26" s="125" t="s">
        <v>57</v>
      </c>
      <c r="B26" s="90">
        <f>E26+K26+N26+Q26+T26+W26+AC26+AF26+AL26+AO26+AX26+H26+AR26+AU26+AI26</f>
        <v>5388710</v>
      </c>
      <c r="C26" s="90">
        <f t="shared" si="0"/>
        <v>2086663.2499999998</v>
      </c>
      <c r="D26" s="89">
        <f t="shared" si="4"/>
        <v>38.72287152212681</v>
      </c>
      <c r="E26" s="34">
        <v>428000</v>
      </c>
      <c r="F26" s="33">
        <v>226340.44</v>
      </c>
      <c r="G26" s="46">
        <f t="shared" si="1"/>
        <v>52.883280373831774</v>
      </c>
      <c r="H26" s="33">
        <v>1178100</v>
      </c>
      <c r="I26" s="33">
        <v>880741.44</v>
      </c>
      <c r="J26" s="46">
        <f t="shared" si="5"/>
        <v>74.75948051948052</v>
      </c>
      <c r="K26" s="33">
        <v>160000</v>
      </c>
      <c r="L26" s="37">
        <v>158707.5</v>
      </c>
      <c r="M26" s="46">
        <f t="shared" si="14"/>
        <v>99.19218749999999</v>
      </c>
      <c r="N26" s="33">
        <v>810000</v>
      </c>
      <c r="O26" s="34">
        <v>91860.03</v>
      </c>
      <c r="P26" s="46">
        <f t="shared" si="6"/>
        <v>11.340744444444445</v>
      </c>
      <c r="Q26" s="34">
        <v>1900000</v>
      </c>
      <c r="R26" s="34">
        <v>240724.05</v>
      </c>
      <c r="S26" s="46">
        <f t="shared" si="2"/>
        <v>12.669686842105262</v>
      </c>
      <c r="T26" s="33">
        <v>5000</v>
      </c>
      <c r="U26" s="34">
        <v>5350</v>
      </c>
      <c r="V26" s="46">
        <f t="shared" si="9"/>
        <v>107</v>
      </c>
      <c r="W26" s="33"/>
      <c r="X26" s="33"/>
      <c r="Y26" s="46"/>
      <c r="Z26" s="235" t="s">
        <v>57</v>
      </c>
      <c r="AA26" s="236"/>
      <c r="AB26" s="237"/>
      <c r="AC26" s="34">
        <v>0</v>
      </c>
      <c r="AD26" s="34">
        <v>0</v>
      </c>
      <c r="AE26" s="46" t="e">
        <f t="shared" si="7"/>
        <v>#DIV/0!</v>
      </c>
      <c r="AF26" s="34">
        <v>450000</v>
      </c>
      <c r="AG26" s="34">
        <v>340437.15</v>
      </c>
      <c r="AH26" s="46">
        <f>AG26/AF26*100</f>
        <v>75.65270000000001</v>
      </c>
      <c r="AI26" s="48">
        <v>80000</v>
      </c>
      <c r="AJ26" s="34">
        <v>65092.64</v>
      </c>
      <c r="AK26" s="48">
        <f>AJ26/AI26*100</f>
        <v>81.3658</v>
      </c>
      <c r="AL26" s="34">
        <v>77610</v>
      </c>
      <c r="AM26" s="34">
        <v>77610</v>
      </c>
      <c r="AN26" s="46">
        <f t="shared" si="10"/>
        <v>100</v>
      </c>
      <c r="AO26" s="33">
        <v>200000</v>
      </c>
      <c r="AP26" s="34">
        <v>0</v>
      </c>
      <c r="AQ26" s="46">
        <f>AP26/AO26*100</f>
        <v>0</v>
      </c>
      <c r="AR26" s="34">
        <v>100000</v>
      </c>
      <c r="AS26" s="34">
        <v>0</v>
      </c>
      <c r="AT26" s="48">
        <f>AS26/AR26*100</f>
        <v>0</v>
      </c>
      <c r="AU26" s="34">
        <v>0</v>
      </c>
      <c r="AV26" s="34">
        <v>0</v>
      </c>
      <c r="AW26" s="46" t="e">
        <f>AV26/AU26*100</f>
        <v>#DIV/0!</v>
      </c>
      <c r="AX26" s="43"/>
      <c r="AY26" s="34">
        <v>-200</v>
      </c>
      <c r="AZ26" s="33"/>
      <c r="BA26" s="33"/>
      <c r="BB26" s="80"/>
    </row>
    <row r="27" spans="1:54" s="14" customFormat="1" ht="27.75" customHeight="1">
      <c r="A27" s="125" t="s">
        <v>59</v>
      </c>
      <c r="B27" s="90">
        <f>E27+K27+N27+Q27+T27+W27+AC27+AF27+AL27+AO27+AX27+H27+AR27+AU27+AI27</f>
        <v>2116900</v>
      </c>
      <c r="C27" s="90">
        <f>F27+I27+L27+O27+R27+U27+W27+AD27+AG27+AJ27+AM27+AP27+AS27+AV27+AY27</f>
        <v>1419372.37</v>
      </c>
      <c r="D27" s="89">
        <f t="shared" si="4"/>
        <v>67.04957107090557</v>
      </c>
      <c r="E27" s="34">
        <v>120100</v>
      </c>
      <c r="F27" s="33">
        <v>87349</v>
      </c>
      <c r="G27" s="46">
        <f t="shared" si="1"/>
        <v>72.73022481265612</v>
      </c>
      <c r="H27" s="33">
        <v>613800</v>
      </c>
      <c r="I27" s="33">
        <v>458855.46</v>
      </c>
      <c r="J27" s="46">
        <f t="shared" si="5"/>
        <v>74.75651026392963</v>
      </c>
      <c r="K27" s="33">
        <v>452000</v>
      </c>
      <c r="L27" s="37">
        <v>456737.42</v>
      </c>
      <c r="M27" s="46">
        <f t="shared" si="14"/>
        <v>101.0481017699115</v>
      </c>
      <c r="N27" s="33">
        <v>50000</v>
      </c>
      <c r="O27" s="34">
        <v>2469.66</v>
      </c>
      <c r="P27" s="46">
        <f t="shared" si="6"/>
        <v>4.9393199999999995</v>
      </c>
      <c r="Q27" s="34">
        <v>500000</v>
      </c>
      <c r="R27" s="34">
        <v>84655.21</v>
      </c>
      <c r="S27" s="46">
        <f t="shared" si="2"/>
        <v>16.931042</v>
      </c>
      <c r="T27" s="33">
        <v>3000</v>
      </c>
      <c r="U27" s="34">
        <v>2900</v>
      </c>
      <c r="V27" s="46">
        <f t="shared" si="9"/>
        <v>96.66666666666667</v>
      </c>
      <c r="W27" s="33"/>
      <c r="X27" s="33"/>
      <c r="Y27" s="46"/>
      <c r="Z27" s="235" t="s">
        <v>59</v>
      </c>
      <c r="AA27" s="236"/>
      <c r="AB27" s="237"/>
      <c r="AC27" s="34">
        <v>350000</v>
      </c>
      <c r="AD27" s="34">
        <v>306134.16</v>
      </c>
      <c r="AE27" s="46">
        <f t="shared" si="7"/>
        <v>87.46690285714284</v>
      </c>
      <c r="AF27" s="34">
        <v>28000</v>
      </c>
      <c r="AG27" s="34">
        <v>20292.84</v>
      </c>
      <c r="AH27" s="46">
        <f>AG27/AF27*100</f>
        <v>72.47442857142858</v>
      </c>
      <c r="AI27" s="48"/>
      <c r="AJ27" s="48">
        <v>0</v>
      </c>
      <c r="AK27" s="48"/>
      <c r="AL27" s="34">
        <v>0</v>
      </c>
      <c r="AM27" s="34">
        <v>0</v>
      </c>
      <c r="AN27" s="46" t="e">
        <f t="shared" si="10"/>
        <v>#DIV/0!</v>
      </c>
      <c r="AO27" s="33">
        <v>0</v>
      </c>
      <c r="AP27" s="34">
        <v>0</v>
      </c>
      <c r="AQ27" s="46" t="e">
        <f>AP27/AO27*100</f>
        <v>#DIV/0!</v>
      </c>
      <c r="AR27" s="34">
        <v>0</v>
      </c>
      <c r="AS27" s="34">
        <v>0</v>
      </c>
      <c r="AT27" s="48" t="e">
        <f>AS27/AR27*100</f>
        <v>#DIV/0!</v>
      </c>
      <c r="AU27" s="34">
        <v>0</v>
      </c>
      <c r="AV27" s="84">
        <v>0</v>
      </c>
      <c r="AW27" s="46" t="e">
        <f>AV27/AU27*100</f>
        <v>#DIV/0!</v>
      </c>
      <c r="AX27" s="43"/>
      <c r="AY27" s="34">
        <v>-21.38</v>
      </c>
      <c r="AZ27" s="33"/>
      <c r="BA27" s="33"/>
      <c r="BB27" s="80"/>
    </row>
    <row r="28" spans="1:54" s="16" customFormat="1" ht="24.75" customHeight="1">
      <c r="A28" s="129" t="s">
        <v>3</v>
      </c>
      <c r="B28" s="41">
        <f>SUM(B11:B27)</f>
        <v>113810128</v>
      </c>
      <c r="C28" s="41">
        <f>SUM(C11:C27)</f>
        <v>64786259.44999998</v>
      </c>
      <c r="D28" s="47">
        <f t="shared" si="4"/>
        <v>56.92486300516241</v>
      </c>
      <c r="E28" s="43">
        <f>SUM(E11:E27)</f>
        <v>17071996</v>
      </c>
      <c r="F28" s="36">
        <f>SUM(F11:F27)</f>
        <v>11070156.240000002</v>
      </c>
      <c r="G28" s="47">
        <f>F28/E28*100</f>
        <v>64.84394818274326</v>
      </c>
      <c r="H28" s="36">
        <f>H11+H12+H13+H14+H15+H16+H17+H18+H19+H20+H21+H22+H23+H24+H25+H26+H27</f>
        <v>18166400</v>
      </c>
      <c r="I28" s="36">
        <f>I11+I12+I13+I14+I15+I16+I17+I18+I19+I20+I21+I22+I23+I24+I25+I26+I27</f>
        <v>13580815.620000001</v>
      </c>
      <c r="J28" s="47">
        <f t="shared" si="5"/>
        <v>74.75788059274265</v>
      </c>
      <c r="K28" s="36">
        <f>SUM(K11:K27)</f>
        <v>7012698</v>
      </c>
      <c r="L28" s="45">
        <f>SUM(L11:L27)</f>
        <v>6939380.09</v>
      </c>
      <c r="M28" s="47">
        <f>L28/K28*100</f>
        <v>98.95449782665673</v>
      </c>
      <c r="N28" s="36">
        <f>SUM(N11:N27)</f>
        <v>14645000</v>
      </c>
      <c r="O28" s="43">
        <f>SUM(O11:O27)</f>
        <v>1637025.24</v>
      </c>
      <c r="P28" s="47">
        <f>O28/N28*100</f>
        <v>11.178048753840901</v>
      </c>
      <c r="Q28" s="42">
        <f>SUM(Q11:Q27)</f>
        <v>39600000</v>
      </c>
      <c r="R28" s="42">
        <f>SUM(R11:R27)</f>
        <v>19388256.06</v>
      </c>
      <c r="S28" s="47">
        <f>R28/Q28*100</f>
        <v>48.960242575757576</v>
      </c>
      <c r="T28" s="36">
        <f>SUM(T11:T27)</f>
        <v>96500</v>
      </c>
      <c r="U28" s="42">
        <f>SUM(U11:U27)</f>
        <v>71900</v>
      </c>
      <c r="V28" s="47">
        <f>U28/T28*100</f>
        <v>74.5077720207254</v>
      </c>
      <c r="W28" s="36">
        <f>W11+W12+W13+W14+W15+W16+W17+W18+W19+W20+W21+W22+W23+W24+W25+W26+W27</f>
        <v>0</v>
      </c>
      <c r="X28" s="36">
        <f>SUM(X11:X27)</f>
        <v>0</v>
      </c>
      <c r="Y28" s="47" t="e">
        <f>X28/W28*100</f>
        <v>#DIV/0!</v>
      </c>
      <c r="Z28" s="241" t="s">
        <v>3</v>
      </c>
      <c r="AA28" s="241"/>
      <c r="AB28" s="241"/>
      <c r="AC28" s="42">
        <f>SUM(AC11:AC27)</f>
        <v>3949000</v>
      </c>
      <c r="AD28" s="42">
        <f>SUM(AD11:AD27)</f>
        <v>3341322.9600000004</v>
      </c>
      <c r="AE28" s="47">
        <f t="shared" si="7"/>
        <v>84.6118754114966</v>
      </c>
      <c r="AF28" s="44">
        <f>SUM(AF11:AF27)</f>
        <v>3845000</v>
      </c>
      <c r="AG28" s="44">
        <f>SUM(AG11:AG27)</f>
        <v>3560775.0899999994</v>
      </c>
      <c r="AH28" s="47">
        <f>AG28/AF28*100</f>
        <v>92.60793472041611</v>
      </c>
      <c r="AI28" s="49">
        <f>AI11+AI12+AI13+AI14+AI15+AI16+AI17+AI18+AI19+AI20+AI21+AI22+AI23+AI24+AI25+AI26+AI27</f>
        <v>2050000</v>
      </c>
      <c r="AJ28" s="43">
        <f>AJ11+AJ12+AJ13+AJ14+AJ15+AJ16+AJ17+AJ18+AJ19+AJ20+AJ21+AJ22+AJ23+AJ24+AJ25+AJ26+AJ27</f>
        <v>1305603.38</v>
      </c>
      <c r="AK28" s="49">
        <f>AJ28/AI28*100</f>
        <v>63.68796975609755</v>
      </c>
      <c r="AL28" s="43">
        <f>AL11+AL12+AL13+AL14+AL15+AL16+AL17+AL18+AL19+AL20+AL21+AL22+AL23+AL24+AL25+AL26+AL27</f>
        <v>989945</v>
      </c>
      <c r="AM28" s="43">
        <f>SUM(AM11:AM27)</f>
        <v>1086339.99</v>
      </c>
      <c r="AN28" s="47">
        <f t="shared" si="10"/>
        <v>109.73740864391456</v>
      </c>
      <c r="AO28" s="36">
        <f>SUM(AO11:AO27)</f>
        <v>5703220</v>
      </c>
      <c r="AP28" s="42">
        <f>SUM(AP11:AP27)</f>
        <v>1968532.1</v>
      </c>
      <c r="AQ28" s="47">
        <f>AP28/AO28*100</f>
        <v>34.51615227888807</v>
      </c>
      <c r="AR28" s="43">
        <f>SUM(AR11:AR27)</f>
        <v>582948</v>
      </c>
      <c r="AS28" s="43">
        <f>SUM(AS11:AS27)</f>
        <v>909701</v>
      </c>
      <c r="AT28" s="49">
        <f>AS28/AR28*100</f>
        <v>156.05182623493005</v>
      </c>
      <c r="AU28" s="43">
        <f>AU11+AU12+AU13+AU14+AU15+AU16+AU17+AU19+AU18+AU20+AU21+AU22+AU23+AU24+AU25+AU26+AU27</f>
        <v>97421</v>
      </c>
      <c r="AV28" s="43">
        <f>AV11+AV12+AV13+AV14+AV15+AV16+AV17+AV19+AV18+AV20+AV21+AV22+AV23+AV24+AV25+AV26+AV27</f>
        <v>160880.95</v>
      </c>
      <c r="AW28" s="49">
        <f>AV28/AU28*100</f>
        <v>165.1399082333378</v>
      </c>
      <c r="AX28" s="43">
        <v>0</v>
      </c>
      <c r="AY28" s="43">
        <f>AY11+AY12+AY13+AY14+AY15+AY16+AY17+AY18+AY19+AY20+AY21+AY22+AY23+AY24+AY25+AY26+AY27</f>
        <v>-234429.27000000002</v>
      </c>
      <c r="AZ28" s="36">
        <v>0</v>
      </c>
      <c r="BA28" s="36">
        <f>BA20</f>
        <v>0</v>
      </c>
      <c r="BB28" s="36">
        <f>BB20</f>
        <v>0</v>
      </c>
    </row>
    <row r="29" spans="1:53" s="16" customFormat="1" ht="24.75" customHeight="1">
      <c r="A29" s="17"/>
      <c r="B29" s="18"/>
      <c r="C29" s="19"/>
      <c r="D29" s="20"/>
      <c r="E29" s="20"/>
      <c r="F29" s="22"/>
      <c r="G29" s="23"/>
      <c r="H29" s="23"/>
      <c r="I29" s="23"/>
      <c r="J29" s="23"/>
      <c r="K29" s="23"/>
      <c r="L29" s="24"/>
      <c r="M29" s="23"/>
      <c r="N29" s="23"/>
      <c r="O29" s="22"/>
      <c r="P29" s="23"/>
      <c r="Q29" s="23"/>
      <c r="R29" s="22"/>
      <c r="S29" s="23"/>
      <c r="T29" s="23"/>
      <c r="U29" s="21"/>
      <c r="V29" s="23"/>
      <c r="W29" s="23"/>
      <c r="X29" s="23"/>
      <c r="Y29" s="23"/>
      <c r="Z29" s="23"/>
      <c r="AA29" s="23"/>
      <c r="AB29" s="23"/>
      <c r="AC29" s="23"/>
      <c r="AD29" s="22"/>
      <c r="AE29" s="23"/>
      <c r="AF29" s="23"/>
      <c r="AG29" s="25"/>
      <c r="AH29" s="23"/>
      <c r="AI29" s="23"/>
      <c r="AJ29" s="23"/>
      <c r="AK29" s="23"/>
      <c r="AL29" s="23"/>
      <c r="AM29" s="21"/>
      <c r="AN29" s="23"/>
      <c r="AO29" s="23"/>
      <c r="AP29" s="21"/>
      <c r="AQ29" s="23"/>
      <c r="AR29" s="23"/>
      <c r="AS29" s="30"/>
      <c r="AT29" s="23"/>
      <c r="AU29" s="23"/>
      <c r="AV29" s="23"/>
      <c r="AW29" s="23"/>
      <c r="AX29" s="23"/>
      <c r="AY29" s="21"/>
      <c r="AZ29" s="23"/>
      <c r="BA29" s="23"/>
    </row>
  </sheetData>
  <sheetProtection/>
  <mergeCells count="91">
    <mergeCell ref="A3:Y3"/>
    <mergeCell ref="AT8:AT9"/>
    <mergeCell ref="AL7:AN7"/>
    <mergeCell ref="AC8:AC9"/>
    <mergeCell ref="AF8:AF9"/>
    <mergeCell ref="AR8:AR9"/>
    <mergeCell ref="V8:V9"/>
    <mergeCell ref="T7:V7"/>
    <mergeCell ref="C8:C9"/>
    <mergeCell ref="AQ8:AQ9"/>
    <mergeCell ref="AU8:AU9"/>
    <mergeCell ref="AS8:AS9"/>
    <mergeCell ref="AP8:AP9"/>
    <mergeCell ref="D8:D9"/>
    <mergeCell ref="X8:X9"/>
    <mergeCell ref="AN8:AN9"/>
    <mergeCell ref="Q7:S7"/>
    <mergeCell ref="U8:U9"/>
    <mergeCell ref="Z24:AB24"/>
    <mergeCell ref="AI7:AK7"/>
    <mergeCell ref="AJ8:AJ9"/>
    <mergeCell ref="W7:Y7"/>
    <mergeCell ref="AX8:AX9"/>
    <mergeCell ref="AL8:AL9"/>
    <mergeCell ref="AO8:AO9"/>
    <mergeCell ref="E7:G7"/>
    <mergeCell ref="R8:R9"/>
    <mergeCell ref="Q8:Q9"/>
    <mergeCell ref="Y8:Y9"/>
    <mergeCell ref="AE8:AE9"/>
    <mergeCell ref="AC7:AE7"/>
    <mergeCell ref="AM8:AM9"/>
    <mergeCell ref="Z28:AB28"/>
    <mergeCell ref="Z22:AB22"/>
    <mergeCell ref="Z25:AB25"/>
    <mergeCell ref="Z27:AB27"/>
    <mergeCell ref="Z17:AB17"/>
    <mergeCell ref="Z10:AB10"/>
    <mergeCell ref="Z12:AB12"/>
    <mergeCell ref="Z11:AB11"/>
    <mergeCell ref="Z23:AB23"/>
    <mergeCell ref="Z20:AB20"/>
    <mergeCell ref="Z26:AB26"/>
    <mergeCell ref="Z14:AB14"/>
    <mergeCell ref="Z15:AB15"/>
    <mergeCell ref="Z16:AB16"/>
    <mergeCell ref="AD8:AD9"/>
    <mergeCell ref="Z13:AB13"/>
    <mergeCell ref="Z19:AB19"/>
    <mergeCell ref="Z18:AB18"/>
    <mergeCell ref="Z21:AB21"/>
    <mergeCell ref="B8:B9"/>
    <mergeCell ref="Z7:AB9"/>
    <mergeCell ref="W8:W9"/>
    <mergeCell ref="S8:S9"/>
    <mergeCell ref="L8:L9"/>
    <mergeCell ref="H8:H9"/>
    <mergeCell ref="M8:M9"/>
    <mergeCell ref="N8:N9"/>
    <mergeCell ref="G8:G9"/>
    <mergeCell ref="F8:F9"/>
    <mergeCell ref="A6:A9"/>
    <mergeCell ref="B6:D7"/>
    <mergeCell ref="E8:E9"/>
    <mergeCell ref="E6:AZ6"/>
    <mergeCell ref="AO7:AQ7"/>
    <mergeCell ref="T8:T9"/>
    <mergeCell ref="AZ8:AZ9"/>
    <mergeCell ref="AW8:AW9"/>
    <mergeCell ref="AK8:AK9"/>
    <mergeCell ref="AU7:AW7"/>
    <mergeCell ref="AY8:AY9"/>
    <mergeCell ref="K8:K9"/>
    <mergeCell ref="H7:J7"/>
    <mergeCell ref="I8:I9"/>
    <mergeCell ref="P8:P9"/>
    <mergeCell ref="K7:M7"/>
    <mergeCell ref="N7:P7"/>
    <mergeCell ref="J8:J9"/>
    <mergeCell ref="AV8:AV9"/>
    <mergeCell ref="O8:O9"/>
    <mergeCell ref="BA6:BB6"/>
    <mergeCell ref="BB8:BB9"/>
    <mergeCell ref="BA7:BB7"/>
    <mergeCell ref="BA8:BA9"/>
    <mergeCell ref="AX7:AZ7"/>
    <mergeCell ref="AG8:AG9"/>
    <mergeCell ref="AH8:AH9"/>
    <mergeCell ref="AR7:AT7"/>
    <mergeCell ref="AF7:AH7"/>
    <mergeCell ref="AI8:AI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2022-09-06T07:22:17Z</cp:lastPrinted>
  <dcterms:created xsi:type="dcterms:W3CDTF">2006-06-07T06:53:09Z</dcterms:created>
  <dcterms:modified xsi:type="dcterms:W3CDTF">2022-09-19T12:31:27Z</dcterms:modified>
  <cp:category/>
  <cp:version/>
  <cp:contentType/>
  <cp:contentStatus/>
</cp:coreProperties>
</file>